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ieseArbeitsmappe"/>
  <mc:AlternateContent xmlns:mc="http://schemas.openxmlformats.org/markup-compatibility/2006">
    <mc:Choice Requires="x15">
      <x15ac:absPath xmlns:x15ac="http://schemas.microsoft.com/office/spreadsheetml/2010/11/ac" url="C:\Users\03280452\Desktop\"/>
    </mc:Choice>
  </mc:AlternateContent>
  <xr:revisionPtr revIDLastSave="0" documentId="8_{C28FC658-90F5-45DF-B9FE-AFBAE739BBA5}" xr6:coauthVersionLast="47" xr6:coauthVersionMax="47" xr10:uidLastSave="{00000000-0000-0000-0000-000000000000}"/>
  <bookViews>
    <workbookView xWindow="28680" yWindow="-120" windowWidth="29040" windowHeight="15840" tabRatio="807" firstSheet="3" activeTab="9" xr2:uid="{00000000-000D-0000-FFFF-FFFF00000000}"/>
  </bookViews>
  <sheets>
    <sheet name="a_Inhållsförteckning" sheetId="9" r:id="rId1"/>
    <sheet name="b_Anvisningar och vilkor" sheetId="10" r:id="rId2"/>
    <sheet name="A_Versionsinformation" sheetId="55" r:id="rId3"/>
    <sheet name="B_Uppgifter om den RE" sheetId="37" r:id="rId4"/>
    <sheet name="C_Beskrivining av den RE" sheetId="38" r:id="rId5"/>
    <sheet name="D_Beräkningsmetod" sheetId="44" r:id="rId6"/>
    <sheet name="E_Bränsleflöden" sheetId="50" r:id="rId7"/>
    <sheet name="F_Datahantering och kontrollver" sheetId="43" r:id="rId8"/>
    <sheet name="G_Tillägsupg. och blandade br." sheetId="26" r:id="rId9"/>
    <sheet name="H_Sammanfattning" sheetId="60" r:id="rId10"/>
    <sheet name="Taul1" sheetId="61" r:id="rId11"/>
    <sheet name="Translations" sheetId="56" state="hidden" r:id="rId12"/>
    <sheet name="EUwideConstants" sheetId="52" state="hidden" r:id="rId13"/>
    <sheet name="MSParameters" sheetId="57" state="hidden" r:id="rId14"/>
    <sheet name="VersionDocumentation" sheetId="54" state="hidden" r:id="rId15"/>
  </sheets>
  <externalReferences>
    <externalReference r:id="rId16"/>
  </externalReferences>
  <definedNames>
    <definedName name="_xlnm._FilterDatabase" localSheetId="6" hidden="1">E_Bränsleflöden!$A$6:$X$6</definedName>
    <definedName name="_xlnm._FilterDatabase" localSheetId="11" hidden="1">Translations!$A$1:$K$820</definedName>
    <definedName name="ActivityDataTiers">EUwideConstants!$A$124:$A$129</definedName>
    <definedName name="AnalysisFrequency">EUwideConstants!$A$63:$A$70</definedName>
    <definedName name="BiomassTiers">EUwideConstants!$A$116:$A$121</definedName>
    <definedName name="CNTR_Category">'C_Beskrivining av den RE'!$I$50</definedName>
    <definedName name="CNTR_CheckPFC">'C_Beskrivining av den RE'!$AA$115:$AA$139</definedName>
    <definedName name="CNTR_EmissionPointsListEPx">'C_Beskrivining av den RE'!$X$92:$X$101</definedName>
    <definedName name="CNTR_InformationSourceListISx">D_Beräkningsmetod!$X$115:$X$129</definedName>
    <definedName name="CNTR_LaboratoriesListLCx">#REF!</definedName>
    <definedName name="CNTR_LaboratoriesListLx">D_Beräkningsmetod!$X$140:$X$154</definedName>
    <definedName name="CNTR_List_ExistProdProcNames">[1]A_InstData!$T$82:$T$91</definedName>
    <definedName name="CNTR_ListIntermediaries">INDIRECT('C_Beskrivining av den RE'!$X$91)</definedName>
    <definedName name="CNTR_ListMeans">INDIRECT('C_Beskrivining av den RE'!$X$72)</definedName>
    <definedName name="CNTR_MeasurementInstrumentListMIx">D_Beräkningsmetod!$W$83:$W$102</definedName>
    <definedName name="CNTR_SmallEmitter">'C_Beskrivining av den RE'!$I$52</definedName>
    <definedName name="CNTR_SourceStreamListSx">'C_Beskrivining av den RE'!$X$73:$X$82</definedName>
    <definedName name="CNTR_TierList">EUwideConstants!$D$210:$D$217</definedName>
    <definedName name="CNTR_TierListColumn">EUwideConstants!$C$210:$C$217</definedName>
    <definedName name="CNTR_TotalEmissions">'C_Beskrivining av den RE'!$I$49</definedName>
    <definedName name="CONST_NA">[1]Parameters_Constants!$B$18</definedName>
    <definedName name="EFTiers">EUwideConstants!$A$140:$A$145</definedName>
    <definedName name="EFUnits">EUwideConstants!$A$165:$A$169</definedName>
    <definedName name="EUconst_ActivityDeterminationMethod">EUwideConstants!$B$21:$D$21</definedName>
    <definedName name="EUconst_CNTR_ActivityData">EUwideConstants!$B$6</definedName>
    <definedName name="EUconst_CNTR_BiomassContent">EUwideConstants!$B$10</definedName>
    <definedName name="EUconst_CNTR_CarbonContent">EUwideConstants!$B$9</definedName>
    <definedName name="EUconst_CNTR_ConversionFactor">EUwideConstants!$B$12</definedName>
    <definedName name="EUconst_CNTR_EF">EUwideConstants!$B$8</definedName>
    <definedName name="EUconst_CNTR_NCV">EUwideConstants!$B$7</definedName>
    <definedName name="EUconst_CNTR_NoSmallEmitter">EUwideConstants!$B$17</definedName>
    <definedName name="EUconst_CNTR_OxidationFactor">EUwideConstants!$B$11</definedName>
    <definedName name="EUconst_CNTR_ScopeFactor">EUwideConstants!$B$43</definedName>
    <definedName name="EUconst_CNTR_SmallEmitter">EUwideConstants!$B$16</definedName>
    <definedName name="EUconst_CNTR_SourceCategory">EUwideConstants!$B$13</definedName>
    <definedName name="EUconst_CNTR_SourceStreamClass">EUwideConstants!$B$15</definedName>
    <definedName name="EUconst_CNTR_SourceStreamName">EUwideConstants!$B$14</definedName>
    <definedName name="EUconst_ERR_CheckEstimatedEmissions">EUwideConstants!$B$37</definedName>
    <definedName name="EUconst_ERR_ThreshholdDeminimis">EUwideConstants!$B$36</definedName>
    <definedName name="EUconst_Fuel">EUwideConstants!$B$3</definedName>
    <definedName name="EUconst_FuelStream">EUwideConstants!$B$19</definedName>
    <definedName name="EUconst_FurtherGuidancePoint1">EUwideConstants!$B$22</definedName>
    <definedName name="EUconst_IRMonth">EUwideConstants!$B$42:$F$42</definedName>
    <definedName name="EUconst_MassBalance">EUwideConstants!$B$5</definedName>
    <definedName name="Euconst_MPReferenceDateTypes">EUwideConstants!$B$41:$G$41</definedName>
    <definedName name="EUconst_MsgDeMinimis">EUwideConstants!$B$35</definedName>
    <definedName name="EUconst_MsgEnterThisSection">EUwideConstants!$B$29</definedName>
    <definedName name="EUconst_MsgGoOn">EUwideConstants!$B$30</definedName>
    <definedName name="EUconst_MsgNextSheet">EUwideConstants!$B$28</definedName>
    <definedName name="EUconst_MsgSmallEmitters">EUwideConstants!$B$31</definedName>
    <definedName name="EUconst_MsgTierActivityLevel">EUwideConstants!$B$27</definedName>
    <definedName name="EUconst_MSlist">EUwideConstants!$B$39:$AF$39</definedName>
    <definedName name="EUconst_MSlistISOcodes">EUwideConstants!$B$40:$AF$40</definedName>
    <definedName name="EUconst_NA">EUwideConstants!$B$23</definedName>
    <definedName name="EUconst_NextSheet">EUwideConstants!$B$33</definedName>
    <definedName name="EUconst_NotApplicable">EUwideConstants!$B$26</definedName>
    <definedName name="EUconst_NoTier">EUwideConstants!$B$34</definedName>
    <definedName name="EUconst_NotRelevant">EUwideConstants!$B$25</definedName>
    <definedName name="EUconst_OwnerInstrument">EUwideConstants!$B$20:$C$20</definedName>
    <definedName name="EUconst_PreviousSheet">EUwideConstants!$B$32</definedName>
    <definedName name="EUconst_ProcessCarbonate">EUwideConstants!$B$4</definedName>
    <definedName name="EUconst_Relevant">EUwideConstants!$B$24</definedName>
    <definedName name="EUConst_RelSectionCalc">EUwideConstants!#REF!</definedName>
    <definedName name="EUConst_RelSectionCCS">EUwideConstants!#REF!</definedName>
    <definedName name="EUConst_RelSectionFallback">EUwideConstants!#REF!</definedName>
    <definedName name="EUConst_RelSectionMeasure">EUwideConstants!#REF!</definedName>
    <definedName name="EUConst_RelSectionN2O">EUwideConstants!#REF!</definedName>
    <definedName name="EUConst_RelSectionPFC">EUwideConstants!#REF!</definedName>
    <definedName name="EUConst_TierActivityListNames">EUwideConstants!$Q$179:$Q$182</definedName>
    <definedName name="EUconst_TrueFalse">EUwideConstants!$B$2:$C$2</definedName>
    <definedName name="Euconst_VersionTracking">EUwideConstants!$B$38:$C$38</definedName>
    <definedName name="InformationSources">EUwideConstants!$A$89:$A$91</definedName>
    <definedName name="JUMP_A_Bottom">A_Versionsinformation!#REF!</definedName>
    <definedName name="JUMP_a_Content">a_Inhållsförteckning!$B$6</definedName>
    <definedName name="JUMP_A_Top">A_Versionsinformation!$C$6</definedName>
    <definedName name="JUMP_Accounting">H_Sammanfattning!$D$5</definedName>
    <definedName name="JUMP_B_2">'B_Uppgifter om den RE'!$C$8</definedName>
    <definedName name="JUMP_B_3">'B_Uppgifter om den RE'!$C$16</definedName>
    <definedName name="JUMP_B_4">'B_Uppgifter om den RE'!$C$37</definedName>
    <definedName name="JUMP_B_Bottom">'B_Uppgifter om den RE'!#REF!</definedName>
    <definedName name="JUMP_b_Guidelines_Top">'b_Anvisningar och vilkor'!$B$6</definedName>
    <definedName name="JUMP_b_Guidlines_Bottom">'b_Anvisningar och vilkor'!#REF!</definedName>
    <definedName name="JUMP_B_Top">'B_Uppgifter om den RE'!$C$6</definedName>
    <definedName name="JUMP_C_Bottom">'C_Beskrivining av den RE'!#REF!</definedName>
    <definedName name="JUMP_C_Top">'C_Beskrivining av den RE'!$C$6</definedName>
    <definedName name="JUMP_D_Bottom">D_Beräkningsmetod!#REF!</definedName>
    <definedName name="JUMP_D_Top">D_Beräkningsmetod!$C$6</definedName>
    <definedName name="JUMP_E_Bottom">E_Bränsleflöden!#REF!</definedName>
    <definedName name="JUMP_E_Top">E_Bränsleflöden!$C$6</definedName>
    <definedName name="JUMP_K_Bottom">'F_Datahantering och kontrollver'!#REF!</definedName>
    <definedName name="JUMP_K_Top">'F_Datahantering och kontrollver'!$C$6</definedName>
    <definedName name="JUMP_L_Top">'G_Tillägsupg. och blandade br.'!$A$5</definedName>
    <definedName name="MeansIntermediaries">EUwideConstants!$A$54:$A$56</definedName>
    <definedName name="MeansReleased">EUwideConstants!$A$48:$A$51</definedName>
    <definedName name="MeasurementTiers">EUwideConstants!$A$94:$A$97</definedName>
    <definedName name="MeteringDevices">EUwideConstants!$A$73:$A$86</definedName>
    <definedName name="NCVTiers">EUwideConstants!$A$132:$A$137</definedName>
    <definedName name="NCVUnits">EUwideConstants!$A$156:$A$162</definedName>
    <definedName name="PctUnits">EUwideConstants!$A$172:$A$173</definedName>
    <definedName name="RFAUnits">EUwideConstants!$A$148:$A$153</definedName>
    <definedName name="ScopeAddress">EUwideConstants!$B$100:$B$102</definedName>
    <definedName name="ScopeMethods">EUwideConstants!$C$100:$F$102</definedName>
    <definedName name="ScopeMethodsDetails">EUwideConstants!$A$105:$B$113</definedName>
    <definedName name="ScopeTiers">EUwideConstants!$A$100:$A$102</definedName>
    <definedName name="SourceCategory">EUwideConstants!$A$59:$A$60</definedName>
    <definedName name="_xlnm.Print_Area" localSheetId="0">a_Inhållsförteckning!$B$6:$J$74</definedName>
    <definedName name="_xlnm.Print_Area" localSheetId="2">A_Versionsinformation!$B$5:$N$46</definedName>
    <definedName name="_xlnm.Print_Area" localSheetId="1">'b_Anvisningar och vilkor'!$B$5:$N$109</definedName>
    <definedName name="_xlnm.Print_Area" localSheetId="3">'B_Uppgifter om den RE'!$A$5:$N$58</definedName>
    <definedName name="_xlnm.Print_Area" localSheetId="4">'C_Beskrivining av den RE'!$B$5:$N$183</definedName>
    <definedName name="_xlnm.Print_Area" localSheetId="5">D_Beräkningsmetod!$B$5:$N$230</definedName>
    <definedName name="_xlnm.Print_Area" localSheetId="6">E_Bränsleflöden!$B$5:$N$157</definedName>
    <definedName name="_xlnm.Print_Area" localSheetId="7">'F_Datahantering och kontrollver'!$B$5:$N$271</definedName>
    <definedName name="_xlnm.Print_Area" localSheetId="8">'G_Tillägsupg. och blandade br.'!$A$4:$M$90</definedName>
    <definedName name="_xlnm.Print_Area" localSheetId="14">VersionDocumentation!$A$1:$E$91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56" i="26" l="1"/>
  <c r="H755" i="26"/>
  <c r="H727" i="26"/>
  <c r="H726" i="26"/>
  <c r="H698" i="26"/>
  <c r="H697" i="26"/>
  <c r="H669" i="26"/>
  <c r="H668" i="26"/>
  <c r="H640" i="26"/>
  <c r="H639" i="26"/>
  <c r="H611" i="26"/>
  <c r="H610" i="26"/>
  <c r="H581" i="26"/>
  <c r="H580" i="26"/>
  <c r="H552" i="26"/>
  <c r="H551" i="26"/>
  <c r="H523" i="26"/>
  <c r="H522" i="26"/>
  <c r="H494" i="26"/>
  <c r="H493" i="26"/>
  <c r="H407" i="26"/>
  <c r="H406" i="26"/>
  <c r="H378" i="26"/>
  <c r="H377" i="26"/>
  <c r="H349" i="26"/>
  <c r="H348" i="26"/>
  <c r="H320" i="26"/>
  <c r="H319" i="26"/>
  <c r="H291" i="26"/>
  <c r="H290" i="26"/>
  <c r="H262" i="26"/>
  <c r="H261" i="26"/>
  <c r="H233" i="26"/>
  <c r="H232" i="26"/>
  <c r="H204" i="26"/>
  <c r="H203" i="26"/>
  <c r="H117" i="26"/>
  <c r="F770" i="26"/>
  <c r="F741" i="26"/>
  <c r="F712" i="26"/>
  <c r="F683" i="26"/>
  <c r="F654" i="26"/>
  <c r="F625" i="26"/>
  <c r="F596" i="26"/>
  <c r="F566" i="26"/>
  <c r="F537" i="26"/>
  <c r="F508" i="26"/>
  <c r="F479" i="26"/>
  <c r="F450" i="26"/>
  <c r="F421" i="26"/>
  <c r="F392" i="26"/>
  <c r="F363" i="26"/>
  <c r="F334" i="26"/>
  <c r="F305" i="26"/>
  <c r="F276" i="26"/>
  <c r="F247" i="26"/>
  <c r="F218" i="26"/>
  <c r="F189" i="26"/>
  <c r="F160" i="26"/>
  <c r="F131" i="26"/>
  <c r="F61" i="26"/>
  <c r="K106" i="26"/>
  <c r="K107" i="26"/>
  <c r="K108" i="26"/>
  <c r="K109" i="26"/>
  <c r="K110" i="26"/>
  <c r="K111" i="26"/>
  <c r="K112" i="26"/>
  <c r="K113" i="26"/>
  <c r="K64" i="26"/>
  <c r="K65" i="26"/>
  <c r="K66" i="26"/>
  <c r="K67" i="26"/>
  <c r="K68" i="26"/>
  <c r="K69" i="26"/>
  <c r="K70" i="26"/>
  <c r="K71" i="26"/>
  <c r="F103" i="26"/>
  <c r="H62" i="26" l="1"/>
  <c r="K62" i="26" s="1"/>
  <c r="H90" i="26"/>
  <c r="E45" i="50"/>
  <c r="K780" i="26" l="1"/>
  <c r="M780" i="26" s="1"/>
  <c r="K779" i="26"/>
  <c r="M779" i="26" s="1"/>
  <c r="K778" i="26"/>
  <c r="M778" i="26" s="1"/>
  <c r="K776" i="26"/>
  <c r="M776" i="26" s="1"/>
  <c r="K775" i="26"/>
  <c r="M775" i="26" s="1"/>
  <c r="K774" i="26"/>
  <c r="M774" i="26" s="1"/>
  <c r="K773" i="26"/>
  <c r="M773" i="26" s="1"/>
  <c r="K772" i="26"/>
  <c r="M772" i="26" s="1"/>
  <c r="H780" i="26"/>
  <c r="H779" i="26"/>
  <c r="H778" i="26"/>
  <c r="H777" i="26"/>
  <c r="K777" i="26" s="1"/>
  <c r="M777" i="26" s="1"/>
  <c r="H776" i="26"/>
  <c r="H775" i="26"/>
  <c r="H774" i="26"/>
  <c r="H773" i="26"/>
  <c r="H772" i="26"/>
  <c r="H771" i="26"/>
  <c r="K771" i="26" s="1"/>
  <c r="E785" i="26"/>
  <c r="I784" i="26"/>
  <c r="E784" i="26"/>
  <c r="C782" i="26"/>
  <c r="G770" i="26"/>
  <c r="G769" i="26"/>
  <c r="H782" i="26" s="1"/>
  <c r="F769" i="26"/>
  <c r="M768" i="26"/>
  <c r="M782" i="26" s="1"/>
  <c r="L768" i="26"/>
  <c r="L782" i="26" s="1"/>
  <c r="K768" i="26"/>
  <c r="K782" i="26" s="1"/>
  <c r="J768" i="26"/>
  <c r="J782" i="26" s="1"/>
  <c r="I768" i="26"/>
  <c r="I782" i="26" s="1"/>
  <c r="F768" i="26"/>
  <c r="E768" i="26"/>
  <c r="E782" i="26" s="1"/>
  <c r="C768" i="26"/>
  <c r="D766" i="26"/>
  <c r="D763" i="26"/>
  <c r="D762" i="26"/>
  <c r="D760" i="26"/>
  <c r="K751" i="26"/>
  <c r="K750" i="26"/>
  <c r="K749" i="26"/>
  <c r="K748" i="26"/>
  <c r="M748" i="26" s="1"/>
  <c r="K747" i="26"/>
  <c r="K746" i="26"/>
  <c r="K745" i="26"/>
  <c r="M745" i="26" s="1"/>
  <c r="K744" i="26"/>
  <c r="M744" i="26" s="1"/>
  <c r="K743" i="26"/>
  <c r="K742" i="26"/>
  <c r="H751" i="26"/>
  <c r="H750" i="26"/>
  <c r="H749" i="26"/>
  <c r="H748" i="26"/>
  <c r="H747" i="26"/>
  <c r="H746" i="26"/>
  <c r="H745" i="26"/>
  <c r="H744" i="26"/>
  <c r="H743" i="26"/>
  <c r="H742" i="26"/>
  <c r="E756" i="26"/>
  <c r="I755" i="26"/>
  <c r="E755" i="26"/>
  <c r="C753" i="26"/>
  <c r="M751" i="26"/>
  <c r="M750" i="26"/>
  <c r="M749" i="26"/>
  <c r="M747" i="26"/>
  <c r="M746" i="26"/>
  <c r="L746" i="26"/>
  <c r="M743" i="26"/>
  <c r="M742" i="26"/>
  <c r="M756" i="26" s="1"/>
  <c r="K756" i="26"/>
  <c r="G741" i="26"/>
  <c r="G740" i="26"/>
  <c r="H753" i="26" s="1"/>
  <c r="F740" i="26"/>
  <c r="M739" i="26"/>
  <c r="M753" i="26" s="1"/>
  <c r="L739" i="26"/>
  <c r="L753" i="26" s="1"/>
  <c r="K739" i="26"/>
  <c r="K753" i="26" s="1"/>
  <c r="J739" i="26"/>
  <c r="J753" i="26" s="1"/>
  <c r="I739" i="26"/>
  <c r="I753" i="26" s="1"/>
  <c r="F739" i="26"/>
  <c r="E739" i="26"/>
  <c r="E753" i="26" s="1"/>
  <c r="C739" i="26"/>
  <c r="D737" i="26"/>
  <c r="D734" i="26"/>
  <c r="D733" i="26"/>
  <c r="D731" i="26"/>
  <c r="K722" i="26"/>
  <c r="K721" i="26"/>
  <c r="K720" i="26"/>
  <c r="K719" i="26"/>
  <c r="K718" i="26"/>
  <c r="K717" i="26"/>
  <c r="K716" i="26"/>
  <c r="M716" i="26" s="1"/>
  <c r="K715" i="26"/>
  <c r="L715" i="26" s="1"/>
  <c r="K714" i="26"/>
  <c r="K713" i="26"/>
  <c r="K727" i="26" s="1"/>
  <c r="H714" i="26"/>
  <c r="H715" i="26"/>
  <c r="H716" i="26"/>
  <c r="H717" i="26"/>
  <c r="H718" i="26"/>
  <c r="H719" i="26"/>
  <c r="H720" i="26"/>
  <c r="H721" i="26"/>
  <c r="H722" i="26"/>
  <c r="H713" i="26"/>
  <c r="E727" i="26"/>
  <c r="I726" i="26"/>
  <c r="E726" i="26"/>
  <c r="C724" i="26"/>
  <c r="M722" i="26"/>
  <c r="M721" i="26"/>
  <c r="M720" i="26"/>
  <c r="L719" i="26"/>
  <c r="M718" i="26"/>
  <c r="M717" i="26"/>
  <c r="M714" i="26"/>
  <c r="G712" i="26"/>
  <c r="G711" i="26"/>
  <c r="H724" i="26" s="1"/>
  <c r="F711" i="26"/>
  <c r="M710" i="26"/>
  <c r="M724" i="26" s="1"/>
  <c r="L710" i="26"/>
  <c r="L724" i="26" s="1"/>
  <c r="K710" i="26"/>
  <c r="K724" i="26" s="1"/>
  <c r="J710" i="26"/>
  <c r="J724" i="26" s="1"/>
  <c r="I710" i="26"/>
  <c r="I724" i="26" s="1"/>
  <c r="F710" i="26"/>
  <c r="E710" i="26"/>
  <c r="E724" i="26" s="1"/>
  <c r="C710" i="26"/>
  <c r="D708" i="26"/>
  <c r="D705" i="26"/>
  <c r="D704" i="26"/>
  <c r="D702" i="26"/>
  <c r="K685" i="26"/>
  <c r="K686" i="26"/>
  <c r="K687" i="26"/>
  <c r="K688" i="26"/>
  <c r="K689" i="26"/>
  <c r="M689" i="26" s="1"/>
  <c r="K690" i="26"/>
  <c r="L690" i="26" s="1"/>
  <c r="K691" i="26"/>
  <c r="K692" i="26"/>
  <c r="M692" i="26" s="1"/>
  <c r="K693" i="26"/>
  <c r="K684" i="26"/>
  <c r="H685" i="26"/>
  <c r="H686" i="26"/>
  <c r="H687" i="26"/>
  <c r="H688" i="26"/>
  <c r="H689" i="26"/>
  <c r="H690" i="26"/>
  <c r="H691" i="26"/>
  <c r="H692" i="26"/>
  <c r="H693" i="26"/>
  <c r="H684" i="26"/>
  <c r="E698" i="26"/>
  <c r="I697" i="26"/>
  <c r="E697" i="26"/>
  <c r="C695" i="26"/>
  <c r="M693" i="26"/>
  <c r="M691" i="26"/>
  <c r="M690" i="26"/>
  <c r="M688" i="26"/>
  <c r="M687" i="26"/>
  <c r="M686" i="26"/>
  <c r="L686" i="26"/>
  <c r="M685" i="26"/>
  <c r="K698" i="26"/>
  <c r="G683" i="26"/>
  <c r="G682" i="26"/>
  <c r="H695" i="26" s="1"/>
  <c r="F682" i="26"/>
  <c r="M681" i="26"/>
  <c r="M695" i="26" s="1"/>
  <c r="L681" i="26"/>
  <c r="L695" i="26" s="1"/>
  <c r="K681" i="26"/>
  <c r="K695" i="26" s="1"/>
  <c r="J681" i="26"/>
  <c r="J695" i="26" s="1"/>
  <c r="I681" i="26"/>
  <c r="I695" i="26" s="1"/>
  <c r="F681" i="26"/>
  <c r="E681" i="26"/>
  <c r="E695" i="26" s="1"/>
  <c r="C681" i="26"/>
  <c r="D679" i="26"/>
  <c r="D676" i="26"/>
  <c r="D675" i="26"/>
  <c r="D673" i="26"/>
  <c r="K656" i="26"/>
  <c r="K657" i="26"/>
  <c r="K658" i="26"/>
  <c r="K659" i="26"/>
  <c r="L659" i="26" s="1"/>
  <c r="K660" i="26"/>
  <c r="M660" i="26" s="1"/>
  <c r="K661" i="26"/>
  <c r="M661" i="26" s="1"/>
  <c r="K662" i="26"/>
  <c r="K663" i="26"/>
  <c r="M663" i="26" s="1"/>
  <c r="K664" i="26"/>
  <c r="K655" i="26"/>
  <c r="H656" i="26"/>
  <c r="H657" i="26"/>
  <c r="H658" i="26"/>
  <c r="H659" i="26"/>
  <c r="H660" i="26"/>
  <c r="H661" i="26"/>
  <c r="H662" i="26"/>
  <c r="H663" i="26"/>
  <c r="H664" i="26"/>
  <c r="H655" i="26"/>
  <c r="E669" i="26"/>
  <c r="I668" i="26"/>
  <c r="E668" i="26"/>
  <c r="C666" i="26"/>
  <c r="M664" i="26"/>
  <c r="M662" i="26"/>
  <c r="M659" i="26"/>
  <c r="M658" i="26"/>
  <c r="M657" i="26"/>
  <c r="M656" i="26"/>
  <c r="K669" i="26"/>
  <c r="G654" i="26"/>
  <c r="G653" i="26"/>
  <c r="H666" i="26" s="1"/>
  <c r="F653" i="26"/>
  <c r="M652" i="26"/>
  <c r="M666" i="26" s="1"/>
  <c r="L652" i="26"/>
  <c r="L666" i="26" s="1"/>
  <c r="K652" i="26"/>
  <c r="K666" i="26" s="1"/>
  <c r="J652" i="26"/>
  <c r="J666" i="26" s="1"/>
  <c r="I652" i="26"/>
  <c r="I666" i="26" s="1"/>
  <c r="F652" i="26"/>
  <c r="E652" i="26"/>
  <c r="E666" i="26" s="1"/>
  <c r="C652" i="26"/>
  <c r="D650" i="26"/>
  <c r="D647" i="26"/>
  <c r="D646" i="26"/>
  <c r="D644" i="26"/>
  <c r="K632" i="26"/>
  <c r="M632" i="26" s="1"/>
  <c r="K627" i="26"/>
  <c r="K628" i="26"/>
  <c r="K629" i="26"/>
  <c r="K630" i="26"/>
  <c r="L630" i="26" s="1"/>
  <c r="K631" i="26"/>
  <c r="M631" i="26" s="1"/>
  <c r="K633" i="26"/>
  <c r="L633" i="26" s="1"/>
  <c r="K634" i="26"/>
  <c r="M634" i="26" s="1"/>
  <c r="K635" i="26"/>
  <c r="M635" i="26" s="1"/>
  <c r="K626" i="26"/>
  <c r="H627" i="26"/>
  <c r="H628" i="26"/>
  <c r="H629" i="26"/>
  <c r="H630" i="26"/>
  <c r="H631" i="26"/>
  <c r="H632" i="26"/>
  <c r="H633" i="26"/>
  <c r="H634" i="26"/>
  <c r="H635" i="26"/>
  <c r="H626" i="26"/>
  <c r="E640" i="26"/>
  <c r="I639" i="26"/>
  <c r="E639" i="26"/>
  <c r="C637" i="26"/>
  <c r="M630" i="26"/>
  <c r="M629" i="26"/>
  <c r="M628" i="26"/>
  <c r="L628" i="26"/>
  <c r="M627" i="26"/>
  <c r="K640" i="26"/>
  <c r="G625" i="26"/>
  <c r="G624" i="26"/>
  <c r="H637" i="26" s="1"/>
  <c r="F624" i="26"/>
  <c r="M623" i="26"/>
  <c r="M637" i="26" s="1"/>
  <c r="L623" i="26"/>
  <c r="L637" i="26" s="1"/>
  <c r="K623" i="26"/>
  <c r="K637" i="26" s="1"/>
  <c r="J623" i="26"/>
  <c r="J637" i="26" s="1"/>
  <c r="I623" i="26"/>
  <c r="I637" i="26" s="1"/>
  <c r="F623" i="26"/>
  <c r="E623" i="26"/>
  <c r="E637" i="26" s="1"/>
  <c r="C623" i="26"/>
  <c r="D621" i="26"/>
  <c r="D618" i="26"/>
  <c r="D617" i="26"/>
  <c r="D615" i="26"/>
  <c r="K597" i="26"/>
  <c r="K598" i="26"/>
  <c r="K599" i="26"/>
  <c r="K600" i="26"/>
  <c r="K601" i="26"/>
  <c r="K602" i="26"/>
  <c r="L602" i="26" s="1"/>
  <c r="K603" i="26"/>
  <c r="M603" i="26" s="1"/>
  <c r="K604" i="26"/>
  <c r="L604" i="26" s="1"/>
  <c r="K605" i="26"/>
  <c r="M605" i="26" s="1"/>
  <c r="K606" i="26"/>
  <c r="H598" i="26"/>
  <c r="H599" i="26"/>
  <c r="H600" i="26"/>
  <c r="H601" i="26"/>
  <c r="H602" i="26"/>
  <c r="H603" i="26"/>
  <c r="H604" i="26"/>
  <c r="H605" i="26"/>
  <c r="H606" i="26"/>
  <c r="H597" i="26"/>
  <c r="E611" i="26"/>
  <c r="I610" i="26"/>
  <c r="E610" i="26"/>
  <c r="I608" i="26"/>
  <c r="C608" i="26"/>
  <c r="L606" i="26"/>
  <c r="M601" i="26"/>
  <c r="L601" i="26"/>
  <c r="L600" i="26"/>
  <c r="M599" i="26"/>
  <c r="L599" i="26"/>
  <c r="M598" i="26"/>
  <c r="K611" i="26"/>
  <c r="G596" i="26"/>
  <c r="G595" i="26"/>
  <c r="H608" i="26" s="1"/>
  <c r="F595" i="26"/>
  <c r="M594" i="26"/>
  <c r="M608" i="26" s="1"/>
  <c r="L594" i="26"/>
  <c r="L608" i="26" s="1"/>
  <c r="K594" i="26"/>
  <c r="K608" i="26" s="1"/>
  <c r="J594" i="26"/>
  <c r="J608" i="26" s="1"/>
  <c r="I594" i="26"/>
  <c r="F594" i="26"/>
  <c r="E594" i="26"/>
  <c r="E608" i="26" s="1"/>
  <c r="C594" i="26"/>
  <c r="D592" i="26"/>
  <c r="D589" i="26"/>
  <c r="D588" i="26"/>
  <c r="D586" i="26"/>
  <c r="K568" i="26"/>
  <c r="K569" i="26"/>
  <c r="K570" i="26"/>
  <c r="K571" i="26"/>
  <c r="K572" i="26"/>
  <c r="M572" i="26" s="1"/>
  <c r="K573" i="26"/>
  <c r="K574" i="26"/>
  <c r="K575" i="26"/>
  <c r="M575" i="26" s="1"/>
  <c r="K576" i="26"/>
  <c r="K567" i="26"/>
  <c r="H568" i="26"/>
  <c r="H569" i="26"/>
  <c r="H570" i="26"/>
  <c r="H571" i="26"/>
  <c r="H572" i="26"/>
  <c r="H573" i="26"/>
  <c r="H574" i="26"/>
  <c r="H575" i="26"/>
  <c r="H576" i="26"/>
  <c r="H567" i="26"/>
  <c r="D324" i="26"/>
  <c r="E581" i="26"/>
  <c r="I580" i="26"/>
  <c r="E580" i="26"/>
  <c r="C578" i="26"/>
  <c r="M576" i="26"/>
  <c r="L574" i="26"/>
  <c r="M573" i="26"/>
  <c r="M571" i="26"/>
  <c r="L570" i="26"/>
  <c r="M569" i="26"/>
  <c r="M568" i="26"/>
  <c r="K581" i="26"/>
  <c r="G566" i="26"/>
  <c r="G565" i="26"/>
  <c r="H578" i="26" s="1"/>
  <c r="F565" i="26"/>
  <c r="M564" i="26"/>
  <c r="M578" i="26" s="1"/>
  <c r="L564" i="26"/>
  <c r="L578" i="26" s="1"/>
  <c r="K564" i="26"/>
  <c r="K578" i="26" s="1"/>
  <c r="J564" i="26"/>
  <c r="J578" i="26" s="1"/>
  <c r="I564" i="26"/>
  <c r="I578" i="26" s="1"/>
  <c r="F564" i="26"/>
  <c r="E564" i="26"/>
  <c r="E578" i="26" s="1"/>
  <c r="C564" i="26"/>
  <c r="D562" i="26"/>
  <c r="D559" i="26"/>
  <c r="D558" i="26"/>
  <c r="D556" i="26"/>
  <c r="K539" i="26"/>
  <c r="K540" i="26"/>
  <c r="K541" i="26"/>
  <c r="K542" i="26"/>
  <c r="K543" i="26"/>
  <c r="K544" i="26"/>
  <c r="L544" i="26" s="1"/>
  <c r="K545" i="26"/>
  <c r="M545" i="26" s="1"/>
  <c r="K546" i="26"/>
  <c r="L546" i="26" s="1"/>
  <c r="K547" i="26"/>
  <c r="K538" i="26"/>
  <c r="K552" i="26" s="1"/>
  <c r="H539" i="26"/>
  <c r="H540" i="26"/>
  <c r="H541" i="26"/>
  <c r="H542" i="26"/>
  <c r="H543" i="26"/>
  <c r="H544" i="26"/>
  <c r="H545" i="26"/>
  <c r="H546" i="26"/>
  <c r="H547" i="26"/>
  <c r="H538" i="26"/>
  <c r="E552" i="26"/>
  <c r="I551" i="26"/>
  <c r="E551" i="26"/>
  <c r="C549" i="26"/>
  <c r="M547" i="26"/>
  <c r="M543" i="26"/>
  <c r="M542" i="26"/>
  <c r="M541" i="26"/>
  <c r="M540" i="26"/>
  <c r="M539" i="26"/>
  <c r="G537" i="26"/>
  <c r="G536" i="26"/>
  <c r="H549" i="26" s="1"/>
  <c r="F536" i="26"/>
  <c r="M535" i="26"/>
  <c r="M549" i="26" s="1"/>
  <c r="L535" i="26"/>
  <c r="L549" i="26" s="1"/>
  <c r="K535" i="26"/>
  <c r="K549" i="26" s="1"/>
  <c r="J535" i="26"/>
  <c r="J549" i="26" s="1"/>
  <c r="I535" i="26"/>
  <c r="I549" i="26" s="1"/>
  <c r="F535" i="26"/>
  <c r="E535" i="26"/>
  <c r="E549" i="26" s="1"/>
  <c r="C535" i="26"/>
  <c r="D533" i="26"/>
  <c r="D530" i="26"/>
  <c r="D529" i="26"/>
  <c r="D527" i="26"/>
  <c r="K517" i="26"/>
  <c r="K509" i="26"/>
  <c r="M509" i="26" s="1"/>
  <c r="M523" i="26" s="1"/>
  <c r="K510" i="26"/>
  <c r="L510" i="26" s="1"/>
  <c r="K511" i="26"/>
  <c r="M511" i="26" s="1"/>
  <c r="K512" i="26"/>
  <c r="K513" i="26"/>
  <c r="K514" i="26"/>
  <c r="K515" i="26"/>
  <c r="K516" i="26"/>
  <c r="L516" i="26" s="1"/>
  <c r="M517" i="26"/>
  <c r="K518" i="26"/>
  <c r="L518" i="26" s="1"/>
  <c r="H510" i="26"/>
  <c r="H511" i="26"/>
  <c r="H512" i="26"/>
  <c r="H513" i="26"/>
  <c r="H514" i="26"/>
  <c r="H515" i="26"/>
  <c r="H516" i="26"/>
  <c r="H517" i="26"/>
  <c r="H518" i="26"/>
  <c r="H509" i="26"/>
  <c r="E523" i="26"/>
  <c r="I522" i="26"/>
  <c r="E522" i="26"/>
  <c r="C520" i="26"/>
  <c r="M515" i="26"/>
  <c r="L514" i="26"/>
  <c r="M513" i="26"/>
  <c r="L512" i="26"/>
  <c r="G508" i="26"/>
  <c r="G507" i="26"/>
  <c r="H520" i="26" s="1"/>
  <c r="F507" i="26"/>
  <c r="M506" i="26"/>
  <c r="M520" i="26" s="1"/>
  <c r="L506" i="26"/>
  <c r="L520" i="26" s="1"/>
  <c r="K506" i="26"/>
  <c r="K520" i="26" s="1"/>
  <c r="J506" i="26"/>
  <c r="J520" i="26" s="1"/>
  <c r="I506" i="26"/>
  <c r="I520" i="26" s="1"/>
  <c r="F506" i="26"/>
  <c r="E506" i="26"/>
  <c r="E520" i="26" s="1"/>
  <c r="C506" i="26"/>
  <c r="D504" i="26"/>
  <c r="D501" i="26"/>
  <c r="D500" i="26"/>
  <c r="D498" i="26"/>
  <c r="K481" i="26"/>
  <c r="K482" i="26"/>
  <c r="K483" i="26"/>
  <c r="K484" i="26"/>
  <c r="K485" i="26"/>
  <c r="M485" i="26" s="1"/>
  <c r="K486" i="26"/>
  <c r="L486" i="26" s="1"/>
  <c r="K487" i="26"/>
  <c r="K488" i="26"/>
  <c r="M488" i="26" s="1"/>
  <c r="K489" i="26"/>
  <c r="K480" i="26"/>
  <c r="H481" i="26"/>
  <c r="H482" i="26"/>
  <c r="H483" i="26"/>
  <c r="H484" i="26"/>
  <c r="H485" i="26"/>
  <c r="H486" i="26"/>
  <c r="H487" i="26"/>
  <c r="H488" i="26"/>
  <c r="H489" i="26"/>
  <c r="H480" i="26"/>
  <c r="E494" i="26"/>
  <c r="I493" i="26"/>
  <c r="E493" i="26"/>
  <c r="C491" i="26"/>
  <c r="M489" i="26"/>
  <c r="M487" i="26"/>
  <c r="M486" i="26"/>
  <c r="M484" i="26"/>
  <c r="M483" i="26"/>
  <c r="M482" i="26"/>
  <c r="L482" i="26"/>
  <c r="M481" i="26"/>
  <c r="K494" i="26"/>
  <c r="G479" i="26"/>
  <c r="G478" i="26"/>
  <c r="H491" i="26" s="1"/>
  <c r="F478" i="26"/>
  <c r="M477" i="26"/>
  <c r="M491" i="26" s="1"/>
  <c r="L477" i="26"/>
  <c r="L491" i="26" s="1"/>
  <c r="K477" i="26"/>
  <c r="K491" i="26" s="1"/>
  <c r="J477" i="26"/>
  <c r="J491" i="26" s="1"/>
  <c r="I477" i="26"/>
  <c r="I491" i="26" s="1"/>
  <c r="F477" i="26"/>
  <c r="E477" i="26"/>
  <c r="E491" i="26" s="1"/>
  <c r="C477" i="26"/>
  <c r="D475" i="26"/>
  <c r="D472" i="26"/>
  <c r="D471" i="26"/>
  <c r="D469" i="26"/>
  <c r="K452" i="26"/>
  <c r="K453" i="26"/>
  <c r="K454" i="26"/>
  <c r="M454" i="26" s="1"/>
  <c r="K455" i="26"/>
  <c r="M455" i="26" s="1"/>
  <c r="K456" i="26"/>
  <c r="M456" i="26" s="1"/>
  <c r="K457" i="26"/>
  <c r="M457" i="26" s="1"/>
  <c r="K458" i="26"/>
  <c r="M458" i="26" s="1"/>
  <c r="K459" i="26"/>
  <c r="M459" i="26" s="1"/>
  <c r="K460" i="26"/>
  <c r="H452" i="26"/>
  <c r="H453" i="26"/>
  <c r="H454" i="26"/>
  <c r="H455" i="26"/>
  <c r="H456" i="26"/>
  <c r="H457" i="26"/>
  <c r="H458" i="26"/>
  <c r="H459" i="26"/>
  <c r="H460" i="26"/>
  <c r="H451" i="26"/>
  <c r="K451" i="26" s="1"/>
  <c r="E465" i="26"/>
  <c r="I464" i="26"/>
  <c r="E464" i="26"/>
  <c r="C462" i="26"/>
  <c r="M460" i="26"/>
  <c r="L455" i="26"/>
  <c r="M453" i="26"/>
  <c r="L453" i="26"/>
  <c r="M452" i="26"/>
  <c r="G450" i="26"/>
  <c r="G449" i="26"/>
  <c r="H462" i="26" s="1"/>
  <c r="F449" i="26"/>
  <c r="M448" i="26"/>
  <c r="M462" i="26" s="1"/>
  <c r="L448" i="26"/>
  <c r="L462" i="26" s="1"/>
  <c r="K448" i="26"/>
  <c r="K462" i="26" s="1"/>
  <c r="J448" i="26"/>
  <c r="J462" i="26" s="1"/>
  <c r="I448" i="26"/>
  <c r="I462" i="26" s="1"/>
  <c r="F448" i="26"/>
  <c r="E448" i="26"/>
  <c r="E462" i="26" s="1"/>
  <c r="C448" i="26"/>
  <c r="D446" i="26"/>
  <c r="D443" i="26"/>
  <c r="D442" i="26"/>
  <c r="D440" i="26"/>
  <c r="K423" i="26"/>
  <c r="K424" i="26"/>
  <c r="K425" i="26"/>
  <c r="M425" i="26" s="1"/>
  <c r="K426" i="26"/>
  <c r="L426" i="26" s="1"/>
  <c r="K427" i="26"/>
  <c r="M427" i="26" s="1"/>
  <c r="K428" i="26"/>
  <c r="L428" i="26" s="1"/>
  <c r="K429" i="26"/>
  <c r="M429" i="26" s="1"/>
  <c r="K430" i="26"/>
  <c r="M430" i="26" s="1"/>
  <c r="K431" i="26"/>
  <c r="H423" i="26"/>
  <c r="H424" i="26"/>
  <c r="H425" i="26"/>
  <c r="H426" i="26"/>
  <c r="H427" i="26"/>
  <c r="H428" i="26"/>
  <c r="H429" i="26"/>
  <c r="H430" i="26"/>
  <c r="H431" i="26"/>
  <c r="H422" i="26"/>
  <c r="K422" i="26" s="1"/>
  <c r="M422" i="26" s="1"/>
  <c r="E436" i="26"/>
  <c r="I435" i="26"/>
  <c r="E435" i="26"/>
  <c r="C433" i="26"/>
  <c r="M431" i="26"/>
  <c r="M424" i="26"/>
  <c r="L424" i="26"/>
  <c r="M423" i="26"/>
  <c r="G421" i="26"/>
  <c r="G420" i="26"/>
  <c r="H433" i="26" s="1"/>
  <c r="F420" i="26"/>
  <c r="M419" i="26"/>
  <c r="M433" i="26" s="1"/>
  <c r="L419" i="26"/>
  <c r="L433" i="26" s="1"/>
  <c r="K419" i="26"/>
  <c r="K433" i="26" s="1"/>
  <c r="J419" i="26"/>
  <c r="J433" i="26" s="1"/>
  <c r="I419" i="26"/>
  <c r="I433" i="26" s="1"/>
  <c r="F419" i="26"/>
  <c r="E419" i="26"/>
  <c r="E433" i="26" s="1"/>
  <c r="C419" i="26"/>
  <c r="D417" i="26"/>
  <c r="D414" i="26"/>
  <c r="D413" i="26"/>
  <c r="D411" i="26"/>
  <c r="K402" i="26"/>
  <c r="K393" i="26"/>
  <c r="K407" i="26" s="1"/>
  <c r="K394" i="26"/>
  <c r="M394" i="26" s="1"/>
  <c r="K395" i="26"/>
  <c r="K396" i="26"/>
  <c r="K397" i="26"/>
  <c r="L397" i="26" s="1"/>
  <c r="K398" i="26"/>
  <c r="M398" i="26" s="1"/>
  <c r="K399" i="26"/>
  <c r="M399" i="26" s="1"/>
  <c r="K400" i="26"/>
  <c r="M400" i="26" s="1"/>
  <c r="K401" i="26"/>
  <c r="L401" i="26" s="1"/>
  <c r="M402" i="26"/>
  <c r="H394" i="26"/>
  <c r="H395" i="26"/>
  <c r="H396" i="26"/>
  <c r="H397" i="26"/>
  <c r="H398" i="26"/>
  <c r="H399" i="26"/>
  <c r="H400" i="26"/>
  <c r="H401" i="26"/>
  <c r="H402" i="26"/>
  <c r="H364" i="26"/>
  <c r="H393" i="26"/>
  <c r="K365" i="26"/>
  <c r="K366" i="26"/>
  <c r="K367" i="26"/>
  <c r="K368" i="26"/>
  <c r="K369" i="26"/>
  <c r="M369" i="26" s="1"/>
  <c r="K370" i="26"/>
  <c r="L370" i="26" s="1"/>
  <c r="K371" i="26"/>
  <c r="K372" i="26"/>
  <c r="K373" i="26"/>
  <c r="K364" i="26"/>
  <c r="H365" i="26"/>
  <c r="H366" i="26"/>
  <c r="H367" i="26"/>
  <c r="H368" i="26"/>
  <c r="H369" i="26"/>
  <c r="H370" i="26"/>
  <c r="H371" i="26"/>
  <c r="H372" i="26"/>
  <c r="H373" i="26"/>
  <c r="E407" i="26"/>
  <c r="I406" i="26"/>
  <c r="E406" i="26"/>
  <c r="C404" i="26"/>
  <c r="M396" i="26"/>
  <c r="M395" i="26"/>
  <c r="L395" i="26"/>
  <c r="G392" i="26"/>
  <c r="G391" i="26"/>
  <c r="H404" i="26" s="1"/>
  <c r="F391" i="26"/>
  <c r="M390" i="26"/>
  <c r="M404" i="26" s="1"/>
  <c r="L390" i="26"/>
  <c r="L404" i="26" s="1"/>
  <c r="K390" i="26"/>
  <c r="K404" i="26" s="1"/>
  <c r="J390" i="26"/>
  <c r="J404" i="26" s="1"/>
  <c r="I390" i="26"/>
  <c r="I404" i="26" s="1"/>
  <c r="F390" i="26"/>
  <c r="E390" i="26"/>
  <c r="E404" i="26" s="1"/>
  <c r="C390" i="26"/>
  <c r="D388" i="26"/>
  <c r="D385" i="26"/>
  <c r="D384" i="26"/>
  <c r="D382" i="26"/>
  <c r="E378" i="26"/>
  <c r="I377" i="26"/>
  <c r="E377" i="26"/>
  <c r="C375" i="26"/>
  <c r="M373" i="26"/>
  <c r="L372" i="26"/>
  <c r="M371" i="26"/>
  <c r="M368" i="26"/>
  <c r="M367" i="26"/>
  <c r="M366" i="26"/>
  <c r="M365" i="26"/>
  <c r="K378" i="26"/>
  <c r="G363" i="26"/>
  <c r="G362" i="26"/>
  <c r="H375" i="26" s="1"/>
  <c r="F362" i="26"/>
  <c r="M361" i="26"/>
  <c r="M375" i="26" s="1"/>
  <c r="L361" i="26"/>
  <c r="L375" i="26" s="1"/>
  <c r="K361" i="26"/>
  <c r="K375" i="26" s="1"/>
  <c r="J361" i="26"/>
  <c r="J375" i="26" s="1"/>
  <c r="I361" i="26"/>
  <c r="I375" i="26" s="1"/>
  <c r="F361" i="26"/>
  <c r="E361" i="26"/>
  <c r="E375" i="26" s="1"/>
  <c r="C361" i="26"/>
  <c r="D359" i="26"/>
  <c r="D356" i="26"/>
  <c r="D355" i="26"/>
  <c r="D353" i="26"/>
  <c r="K336" i="26"/>
  <c r="M336" i="26" s="1"/>
  <c r="K337" i="26"/>
  <c r="M337" i="26" s="1"/>
  <c r="K338" i="26"/>
  <c r="L338" i="26" s="1"/>
  <c r="K339" i="26"/>
  <c r="M339" i="26" s="1"/>
  <c r="K340" i="26"/>
  <c r="M340" i="26" s="1"/>
  <c r="K341" i="26"/>
  <c r="M341" i="26" s="1"/>
  <c r="K342" i="26"/>
  <c r="M342" i="26" s="1"/>
  <c r="K343" i="26"/>
  <c r="M343" i="26" s="1"/>
  <c r="K344" i="26"/>
  <c r="M344" i="26" s="1"/>
  <c r="K335" i="26"/>
  <c r="K349" i="26" s="1"/>
  <c r="H336" i="26"/>
  <c r="H337" i="26"/>
  <c r="H338" i="26"/>
  <c r="H339" i="26"/>
  <c r="H340" i="26"/>
  <c r="H341" i="26"/>
  <c r="H342" i="26"/>
  <c r="H343" i="26"/>
  <c r="H344" i="26"/>
  <c r="H335" i="26"/>
  <c r="E349" i="26"/>
  <c r="I348" i="26"/>
  <c r="E348" i="26"/>
  <c r="C346" i="26"/>
  <c r="G334" i="26"/>
  <c r="G333" i="26"/>
  <c r="H346" i="26" s="1"/>
  <c r="F333" i="26"/>
  <c r="M332" i="26"/>
  <c r="M346" i="26" s="1"/>
  <c r="L332" i="26"/>
  <c r="L346" i="26" s="1"/>
  <c r="K332" i="26"/>
  <c r="K346" i="26" s="1"/>
  <c r="J332" i="26"/>
  <c r="J346" i="26" s="1"/>
  <c r="I332" i="26"/>
  <c r="I346" i="26" s="1"/>
  <c r="F332" i="26"/>
  <c r="E332" i="26"/>
  <c r="E346" i="26" s="1"/>
  <c r="C332" i="26"/>
  <c r="D330" i="26"/>
  <c r="D327" i="26"/>
  <c r="D326" i="26"/>
  <c r="K307" i="26"/>
  <c r="K308" i="26"/>
  <c r="K309" i="26"/>
  <c r="K310" i="26"/>
  <c r="K311" i="26"/>
  <c r="K312" i="26"/>
  <c r="L312" i="26" s="1"/>
  <c r="K313" i="26"/>
  <c r="K314" i="26"/>
  <c r="K315" i="26"/>
  <c r="K306" i="26"/>
  <c r="M306" i="26" s="1"/>
  <c r="M320" i="26" s="1"/>
  <c r="H307" i="26"/>
  <c r="H308" i="26"/>
  <c r="H309" i="26"/>
  <c r="H310" i="26"/>
  <c r="H311" i="26"/>
  <c r="H312" i="26"/>
  <c r="H313" i="26"/>
  <c r="H314" i="26"/>
  <c r="H315" i="26"/>
  <c r="H306" i="26"/>
  <c r="E320" i="26"/>
  <c r="I319" i="26"/>
  <c r="E319" i="26"/>
  <c r="C317" i="26"/>
  <c r="M315" i="26"/>
  <c r="M314" i="26"/>
  <c r="L314" i="26"/>
  <c r="M313" i="26"/>
  <c r="M312" i="26"/>
  <c r="M311" i="26"/>
  <c r="M310" i="26"/>
  <c r="L310" i="26"/>
  <c r="M309" i="26"/>
  <c r="M308" i="26"/>
  <c r="L308" i="26"/>
  <c r="M307" i="26"/>
  <c r="K320" i="26"/>
  <c r="G305" i="26"/>
  <c r="G304" i="26"/>
  <c r="H317" i="26" s="1"/>
  <c r="F304" i="26"/>
  <c r="M303" i="26"/>
  <c r="M317" i="26" s="1"/>
  <c r="L303" i="26"/>
  <c r="L317" i="26" s="1"/>
  <c r="K303" i="26"/>
  <c r="K317" i="26" s="1"/>
  <c r="J303" i="26"/>
  <c r="J317" i="26" s="1"/>
  <c r="I303" i="26"/>
  <c r="I317" i="26" s="1"/>
  <c r="F303" i="26"/>
  <c r="E303" i="26"/>
  <c r="E317" i="26" s="1"/>
  <c r="C303" i="26"/>
  <c r="D301" i="26"/>
  <c r="D298" i="26"/>
  <c r="D297" i="26"/>
  <c r="D295" i="26"/>
  <c r="K278" i="26"/>
  <c r="K279" i="26"/>
  <c r="K280" i="26"/>
  <c r="M280" i="26" s="1"/>
  <c r="K281" i="26"/>
  <c r="L281" i="26" s="1"/>
  <c r="K282" i="26"/>
  <c r="M282" i="26" s="1"/>
  <c r="K283" i="26"/>
  <c r="M283" i="26" s="1"/>
  <c r="K284" i="26"/>
  <c r="M284" i="26" s="1"/>
  <c r="K285" i="26"/>
  <c r="M285" i="26" s="1"/>
  <c r="K286" i="26"/>
  <c r="K277" i="26"/>
  <c r="K291" i="26" s="1"/>
  <c r="H277" i="26"/>
  <c r="H278" i="26"/>
  <c r="H279" i="26"/>
  <c r="H280" i="26"/>
  <c r="H281" i="26"/>
  <c r="H282" i="26"/>
  <c r="H283" i="26"/>
  <c r="H284" i="26"/>
  <c r="H285" i="26"/>
  <c r="H286" i="26"/>
  <c r="E291" i="26"/>
  <c r="I290" i="26"/>
  <c r="E290" i="26"/>
  <c r="C288" i="26"/>
  <c r="M286" i="26"/>
  <c r="M281" i="26"/>
  <c r="M279" i="26"/>
  <c r="M278" i="26"/>
  <c r="G276" i="26"/>
  <c r="G275" i="26"/>
  <c r="H288" i="26" s="1"/>
  <c r="F275" i="26"/>
  <c r="M274" i="26"/>
  <c r="M288" i="26" s="1"/>
  <c r="L274" i="26"/>
  <c r="L288" i="26" s="1"/>
  <c r="K274" i="26"/>
  <c r="K288" i="26" s="1"/>
  <c r="J274" i="26"/>
  <c r="J288" i="26" s="1"/>
  <c r="I274" i="26"/>
  <c r="I288" i="26" s="1"/>
  <c r="F274" i="26"/>
  <c r="E274" i="26"/>
  <c r="E288" i="26" s="1"/>
  <c r="C274" i="26"/>
  <c r="D272" i="26"/>
  <c r="D269" i="26"/>
  <c r="D268" i="26"/>
  <c r="D266" i="26"/>
  <c r="K249" i="26"/>
  <c r="M249" i="26" s="1"/>
  <c r="K250" i="26"/>
  <c r="K251" i="26"/>
  <c r="K252" i="26"/>
  <c r="K253" i="26"/>
  <c r="K254" i="26"/>
  <c r="L254" i="26" s="1"/>
  <c r="K255" i="26"/>
  <c r="M255" i="26" s="1"/>
  <c r="K256" i="26"/>
  <c r="M256" i="26" s="1"/>
  <c r="K257" i="26"/>
  <c r="L257" i="26" s="1"/>
  <c r="K248" i="26"/>
  <c r="K262" i="26" s="1"/>
  <c r="H249" i="26"/>
  <c r="H250" i="26"/>
  <c r="H251" i="26"/>
  <c r="H252" i="26"/>
  <c r="H253" i="26"/>
  <c r="H254" i="26"/>
  <c r="H255" i="26"/>
  <c r="H256" i="26"/>
  <c r="H257" i="26"/>
  <c r="H248" i="26"/>
  <c r="E262" i="26"/>
  <c r="I261" i="26"/>
  <c r="E261" i="26"/>
  <c r="C259" i="26"/>
  <c r="M254" i="26"/>
  <c r="M253" i="26"/>
  <c r="M252" i="26"/>
  <c r="L252" i="26"/>
  <c r="L251" i="26"/>
  <c r="M251" i="26"/>
  <c r="M250" i="26"/>
  <c r="G247" i="26"/>
  <c r="G246" i="26"/>
  <c r="H259" i="26" s="1"/>
  <c r="F246" i="26"/>
  <c r="M245" i="26"/>
  <c r="M259" i="26" s="1"/>
  <c r="L245" i="26"/>
  <c r="L259" i="26" s="1"/>
  <c r="K245" i="26"/>
  <c r="K259" i="26" s="1"/>
  <c r="J245" i="26"/>
  <c r="J259" i="26" s="1"/>
  <c r="I245" i="26"/>
  <c r="I259" i="26" s="1"/>
  <c r="F245" i="26"/>
  <c r="E245" i="26"/>
  <c r="E259" i="26" s="1"/>
  <c r="C245" i="26"/>
  <c r="D243" i="26"/>
  <c r="D240" i="26"/>
  <c r="D239" i="26"/>
  <c r="D237" i="26"/>
  <c r="K220" i="26"/>
  <c r="K221" i="26"/>
  <c r="K222" i="26"/>
  <c r="K223" i="26"/>
  <c r="M223" i="26" s="1"/>
  <c r="K224" i="26"/>
  <c r="M224" i="26" s="1"/>
  <c r="K225" i="26"/>
  <c r="M225" i="26" s="1"/>
  <c r="K226" i="26"/>
  <c r="M226" i="26" s="1"/>
  <c r="K227" i="26"/>
  <c r="M227" i="26" s="1"/>
  <c r="K228" i="26"/>
  <c r="K219" i="26"/>
  <c r="K233" i="26" s="1"/>
  <c r="H220" i="26"/>
  <c r="H221" i="26"/>
  <c r="H222" i="26"/>
  <c r="H223" i="26"/>
  <c r="H224" i="26"/>
  <c r="H225" i="26"/>
  <c r="H226" i="26"/>
  <c r="H227" i="26"/>
  <c r="H228" i="26"/>
  <c r="H219" i="26"/>
  <c r="E233" i="26"/>
  <c r="I232" i="26"/>
  <c r="E232" i="26"/>
  <c r="C230" i="26"/>
  <c r="M228" i="26"/>
  <c r="M222" i="26"/>
  <c r="M221" i="26"/>
  <c r="M220" i="26"/>
  <c r="G218" i="26"/>
  <c r="G217" i="26"/>
  <c r="H230" i="26" s="1"/>
  <c r="F217" i="26"/>
  <c r="M216" i="26"/>
  <c r="M230" i="26" s="1"/>
  <c r="L216" i="26"/>
  <c r="L230" i="26" s="1"/>
  <c r="K216" i="26"/>
  <c r="K230" i="26" s="1"/>
  <c r="J216" i="26"/>
  <c r="J230" i="26" s="1"/>
  <c r="I216" i="26"/>
  <c r="I230" i="26" s="1"/>
  <c r="F216" i="26"/>
  <c r="E216" i="26"/>
  <c r="E230" i="26" s="1"/>
  <c r="C216" i="26"/>
  <c r="D214" i="26"/>
  <c r="D211" i="26"/>
  <c r="D210" i="26"/>
  <c r="D208" i="26"/>
  <c r="K198" i="26"/>
  <c r="M198" i="26" s="1"/>
  <c r="K190" i="26"/>
  <c r="M190" i="26" s="1"/>
  <c r="M204" i="26" s="1"/>
  <c r="K191" i="26"/>
  <c r="M191" i="26" s="1"/>
  <c r="K192" i="26"/>
  <c r="L192" i="26" s="1"/>
  <c r="K193" i="26"/>
  <c r="K194" i="26"/>
  <c r="M194" i="26" s="1"/>
  <c r="K195" i="26"/>
  <c r="M195" i="26" s="1"/>
  <c r="K196" i="26"/>
  <c r="M196" i="26" s="1"/>
  <c r="K197" i="26"/>
  <c r="M197" i="26" s="1"/>
  <c r="K199" i="26"/>
  <c r="M199" i="26" s="1"/>
  <c r="H191" i="26"/>
  <c r="H192" i="26"/>
  <c r="H193" i="26"/>
  <c r="H194" i="26"/>
  <c r="H195" i="26"/>
  <c r="H196" i="26"/>
  <c r="H197" i="26"/>
  <c r="H198" i="26"/>
  <c r="H199" i="26"/>
  <c r="H190" i="26"/>
  <c r="E204" i="26"/>
  <c r="I203" i="26"/>
  <c r="E203" i="26"/>
  <c r="C201" i="26"/>
  <c r="M193" i="26"/>
  <c r="M192" i="26"/>
  <c r="G189" i="26"/>
  <c r="G188" i="26"/>
  <c r="H201" i="26" s="1"/>
  <c r="F188" i="26"/>
  <c r="M187" i="26"/>
  <c r="M201" i="26" s="1"/>
  <c r="L187" i="26"/>
  <c r="L201" i="26" s="1"/>
  <c r="K187" i="26"/>
  <c r="K201" i="26" s="1"/>
  <c r="J187" i="26"/>
  <c r="J201" i="26" s="1"/>
  <c r="I187" i="26"/>
  <c r="I201" i="26" s="1"/>
  <c r="F187" i="26"/>
  <c r="E187" i="26"/>
  <c r="E201" i="26" s="1"/>
  <c r="C187" i="26"/>
  <c r="D185" i="26"/>
  <c r="D182" i="26"/>
  <c r="D181" i="26"/>
  <c r="D179" i="26"/>
  <c r="K170" i="26"/>
  <c r="M170" i="26" s="1"/>
  <c r="K161" i="26"/>
  <c r="K163" i="26"/>
  <c r="M163" i="26" s="1"/>
  <c r="K164" i="26"/>
  <c r="M164" i="26" s="1"/>
  <c r="K165" i="26"/>
  <c r="M165" i="26" s="1"/>
  <c r="K166" i="26"/>
  <c r="M166" i="26" s="1"/>
  <c r="K167" i="26"/>
  <c r="L167" i="26" s="1"/>
  <c r="K168" i="26"/>
  <c r="M168" i="26" s="1"/>
  <c r="K169" i="26"/>
  <c r="M169" i="26" s="1"/>
  <c r="H167" i="26"/>
  <c r="H162" i="26"/>
  <c r="K162" i="26" s="1"/>
  <c r="M162" i="26" s="1"/>
  <c r="H163" i="26"/>
  <c r="H164" i="26"/>
  <c r="H165" i="26"/>
  <c r="H166" i="26"/>
  <c r="H168" i="26"/>
  <c r="H169" i="26"/>
  <c r="H170" i="26"/>
  <c r="H161" i="26"/>
  <c r="E175" i="26"/>
  <c r="I174" i="26"/>
  <c r="E174" i="26"/>
  <c r="C172" i="26"/>
  <c r="G160" i="26"/>
  <c r="G159" i="26"/>
  <c r="H172" i="26" s="1"/>
  <c r="F159" i="26"/>
  <c r="M158" i="26"/>
  <c r="M172" i="26" s="1"/>
  <c r="L158" i="26"/>
  <c r="L172" i="26" s="1"/>
  <c r="K158" i="26"/>
  <c r="K172" i="26" s="1"/>
  <c r="J158" i="26"/>
  <c r="J172" i="26" s="1"/>
  <c r="I158" i="26"/>
  <c r="I172" i="26" s="1"/>
  <c r="F158" i="26"/>
  <c r="E158" i="26"/>
  <c r="E172" i="26" s="1"/>
  <c r="C158" i="26"/>
  <c r="D156" i="26"/>
  <c r="D153" i="26"/>
  <c r="D152" i="26"/>
  <c r="D150" i="26"/>
  <c r="H135" i="26"/>
  <c r="K135" i="26" s="1"/>
  <c r="M135" i="26" s="1"/>
  <c r="K132" i="26"/>
  <c r="M132" i="26" s="1"/>
  <c r="K134" i="26"/>
  <c r="L134" i="26" s="1"/>
  <c r="K136" i="26"/>
  <c r="M136" i="26" s="1"/>
  <c r="K137" i="26"/>
  <c r="M137" i="26" s="1"/>
  <c r="K138" i="26"/>
  <c r="L138" i="26" s="1"/>
  <c r="K139" i="26"/>
  <c r="M139" i="26" s="1"/>
  <c r="K140" i="26"/>
  <c r="M140" i="26" s="1"/>
  <c r="K133" i="26"/>
  <c r="M133" i="26" s="1"/>
  <c r="H134" i="26"/>
  <c r="H136" i="26"/>
  <c r="H137" i="26"/>
  <c r="H138" i="26"/>
  <c r="H139" i="26"/>
  <c r="H140" i="26"/>
  <c r="H141" i="26"/>
  <c r="K141" i="26" s="1"/>
  <c r="M141" i="26" s="1"/>
  <c r="E146" i="26"/>
  <c r="I145" i="26"/>
  <c r="E145" i="26"/>
  <c r="C143" i="26"/>
  <c r="G131" i="26"/>
  <c r="G130" i="26"/>
  <c r="H143" i="26" s="1"/>
  <c r="F130" i="26"/>
  <c r="M129" i="26"/>
  <c r="M143" i="26" s="1"/>
  <c r="L129" i="26"/>
  <c r="L143" i="26" s="1"/>
  <c r="K129" i="26"/>
  <c r="K143" i="26" s="1"/>
  <c r="J129" i="26"/>
  <c r="J143" i="26" s="1"/>
  <c r="I129" i="26"/>
  <c r="I143" i="26" s="1"/>
  <c r="F129" i="26"/>
  <c r="E129" i="26"/>
  <c r="E143" i="26" s="1"/>
  <c r="C129" i="26"/>
  <c r="D127" i="26"/>
  <c r="D124" i="26"/>
  <c r="D123" i="26"/>
  <c r="D121" i="26"/>
  <c r="M112" i="26"/>
  <c r="H104" i="26"/>
  <c r="K104" i="26" s="1"/>
  <c r="M106" i="26"/>
  <c r="M107" i="26"/>
  <c r="M108" i="26"/>
  <c r="M109" i="26"/>
  <c r="M111" i="26"/>
  <c r="M113" i="26"/>
  <c r="H105" i="26"/>
  <c r="H106" i="26"/>
  <c r="H107" i="26"/>
  <c r="H108" i="26"/>
  <c r="H109" i="26"/>
  <c r="H110" i="26"/>
  <c r="H111" i="26"/>
  <c r="H112" i="26"/>
  <c r="H113" i="26"/>
  <c r="C115" i="26"/>
  <c r="C73" i="26"/>
  <c r="E118" i="26"/>
  <c r="I117" i="26"/>
  <c r="E117" i="26"/>
  <c r="G103" i="26"/>
  <c r="G102" i="26"/>
  <c r="H115" i="26" s="1"/>
  <c r="F102" i="26"/>
  <c r="M101" i="26"/>
  <c r="M115" i="26" s="1"/>
  <c r="L101" i="26"/>
  <c r="L115" i="26" s="1"/>
  <c r="K101" i="26"/>
  <c r="K115" i="26" s="1"/>
  <c r="J101" i="26"/>
  <c r="J115" i="26" s="1"/>
  <c r="I101" i="26"/>
  <c r="I115" i="26" s="1"/>
  <c r="F101" i="26"/>
  <c r="E101" i="26"/>
  <c r="E115" i="26" s="1"/>
  <c r="C101" i="26"/>
  <c r="G61" i="26"/>
  <c r="E59" i="26"/>
  <c r="G52" i="26"/>
  <c r="D99" i="26"/>
  <c r="D96" i="26"/>
  <c r="D95" i="26"/>
  <c r="D93" i="26"/>
  <c r="M59" i="26"/>
  <c r="L59" i="26"/>
  <c r="K59" i="26"/>
  <c r="J59" i="26"/>
  <c r="I59" i="26"/>
  <c r="G60" i="26"/>
  <c r="F60" i="26"/>
  <c r="F59" i="26"/>
  <c r="C59" i="26"/>
  <c r="D57" i="26"/>
  <c r="D56" i="26"/>
  <c r="D54" i="26"/>
  <c r="D51" i="26"/>
  <c r="D52" i="26"/>
  <c r="D49" i="26"/>
  <c r="D42" i="26"/>
  <c r="D40" i="26"/>
  <c r="D45" i="26"/>
  <c r="D44" i="26"/>
  <c r="B9" i="26"/>
  <c r="C7" i="26"/>
  <c r="C38" i="26"/>
  <c r="D46" i="26"/>
  <c r="D47" i="26"/>
  <c r="D89" i="10"/>
  <c r="M69" i="26"/>
  <c r="H69" i="26"/>
  <c r="E75" i="26"/>
  <c r="A1" i="26"/>
  <c r="E71" i="44"/>
  <c r="E70" i="44"/>
  <c r="E69" i="44"/>
  <c r="E68" i="44"/>
  <c r="E21" i="52"/>
  <c r="D436" i="56" s="1"/>
  <c r="E50" i="50"/>
  <c r="E35" i="50"/>
  <c r="K436" i="26" l="1"/>
  <c r="H436" i="26" s="1"/>
  <c r="L451" i="26"/>
  <c r="M451" i="26"/>
  <c r="M465" i="26" s="1"/>
  <c r="K465" i="26"/>
  <c r="H465" i="26" s="1"/>
  <c r="K105" i="26"/>
  <c r="M105" i="26" s="1"/>
  <c r="L106" i="26"/>
  <c r="K785" i="26"/>
  <c r="H785" i="26" s="1"/>
  <c r="L773" i="26"/>
  <c r="L777" i="26"/>
  <c r="L775" i="26"/>
  <c r="L779" i="26"/>
  <c r="L771" i="26"/>
  <c r="M771" i="26"/>
  <c r="M785" i="26" s="1"/>
  <c r="L772" i="26"/>
  <c r="L774" i="26"/>
  <c r="L776" i="26"/>
  <c r="L778" i="26"/>
  <c r="L780" i="26"/>
  <c r="L748" i="26"/>
  <c r="L744" i="26"/>
  <c r="L750" i="26"/>
  <c r="L742" i="26"/>
  <c r="L756" i="26" s="1"/>
  <c r="J756" i="26" s="1"/>
  <c r="L743" i="26"/>
  <c r="L745" i="26"/>
  <c r="L747" i="26"/>
  <c r="L749" i="26"/>
  <c r="L751" i="26"/>
  <c r="M715" i="26"/>
  <c r="M719" i="26"/>
  <c r="L717" i="26"/>
  <c r="L721" i="26"/>
  <c r="L713" i="26"/>
  <c r="L727" i="26" s="1"/>
  <c r="M713" i="26"/>
  <c r="M727" i="26" s="1"/>
  <c r="J727" i="26" s="1"/>
  <c r="L714" i="26"/>
  <c r="L716" i="26"/>
  <c r="L718" i="26"/>
  <c r="L720" i="26"/>
  <c r="L722" i="26"/>
  <c r="L688" i="26"/>
  <c r="L692" i="26"/>
  <c r="L684" i="26"/>
  <c r="L698" i="26" s="1"/>
  <c r="M684" i="26"/>
  <c r="M698" i="26" s="1"/>
  <c r="L685" i="26"/>
  <c r="L687" i="26"/>
  <c r="L689" i="26"/>
  <c r="L691" i="26"/>
  <c r="L693" i="26"/>
  <c r="L657" i="26"/>
  <c r="L661" i="26"/>
  <c r="L663" i="26"/>
  <c r="L655" i="26"/>
  <c r="L669" i="26" s="1"/>
  <c r="M655" i="26"/>
  <c r="M669" i="26" s="1"/>
  <c r="L656" i="26"/>
  <c r="L658" i="26"/>
  <c r="L660" i="26"/>
  <c r="L662" i="26"/>
  <c r="L664" i="26"/>
  <c r="M633" i="26"/>
  <c r="L627" i="26"/>
  <c r="L634" i="26"/>
  <c r="L631" i="26"/>
  <c r="L632" i="26"/>
  <c r="L635" i="26"/>
  <c r="L629" i="26"/>
  <c r="L626" i="26"/>
  <c r="L640" i="26" s="1"/>
  <c r="J640" i="26" s="1"/>
  <c r="M626" i="26"/>
  <c r="M640" i="26" s="1"/>
  <c r="L605" i="26"/>
  <c r="L603" i="26"/>
  <c r="L597" i="26"/>
  <c r="L611" i="26" s="1"/>
  <c r="M597" i="26"/>
  <c r="M611" i="26" s="1"/>
  <c r="J611" i="26" s="1"/>
  <c r="L598" i="26"/>
  <c r="M600" i="26"/>
  <c r="M602" i="26"/>
  <c r="M604" i="26"/>
  <c r="M606" i="26"/>
  <c r="L571" i="26"/>
  <c r="L575" i="26"/>
  <c r="L569" i="26"/>
  <c r="L573" i="26"/>
  <c r="L567" i="26"/>
  <c r="L581" i="26" s="1"/>
  <c r="M567" i="26"/>
  <c r="M581" i="26" s="1"/>
  <c r="J581" i="26" s="1"/>
  <c r="L568" i="26"/>
  <c r="L572" i="26"/>
  <c r="L576" i="26"/>
  <c r="M570" i="26"/>
  <c r="M574" i="26"/>
  <c r="M546" i="26"/>
  <c r="M538" i="26"/>
  <c r="M552" i="26" s="1"/>
  <c r="M544" i="26"/>
  <c r="L542" i="26"/>
  <c r="L511" i="26"/>
  <c r="L540" i="26"/>
  <c r="L538" i="26"/>
  <c r="L552" i="26" s="1"/>
  <c r="J552" i="26" s="1"/>
  <c r="L539" i="26"/>
  <c r="L541" i="26"/>
  <c r="L543" i="26"/>
  <c r="L545" i="26"/>
  <c r="L547" i="26"/>
  <c r="K523" i="26"/>
  <c r="L515" i="26"/>
  <c r="M518" i="26"/>
  <c r="M512" i="26"/>
  <c r="L513" i="26"/>
  <c r="M516" i="26"/>
  <c r="M510" i="26"/>
  <c r="L517" i="26"/>
  <c r="M514" i="26"/>
  <c r="L509" i="26"/>
  <c r="L523" i="26" s="1"/>
  <c r="J523" i="26" s="1"/>
  <c r="L488" i="26"/>
  <c r="L484" i="26"/>
  <c r="L480" i="26"/>
  <c r="L494" i="26" s="1"/>
  <c r="M480" i="26"/>
  <c r="M494" i="26" s="1"/>
  <c r="L481" i="26"/>
  <c r="L483" i="26"/>
  <c r="L485" i="26"/>
  <c r="L487" i="26"/>
  <c r="L489" i="26"/>
  <c r="L457" i="26"/>
  <c r="L459" i="26"/>
  <c r="L452" i="26"/>
  <c r="L454" i="26"/>
  <c r="L456" i="26"/>
  <c r="L458" i="26"/>
  <c r="L460" i="26"/>
  <c r="M428" i="26"/>
  <c r="M426" i="26"/>
  <c r="M436" i="26" s="1"/>
  <c r="L430" i="26"/>
  <c r="L422" i="26"/>
  <c r="L423" i="26"/>
  <c r="L425" i="26"/>
  <c r="L427" i="26"/>
  <c r="L429" i="26"/>
  <c r="L431" i="26"/>
  <c r="M393" i="26"/>
  <c r="M407" i="26" s="1"/>
  <c r="M401" i="26"/>
  <c r="M397" i="26"/>
  <c r="L399" i="26"/>
  <c r="L393" i="26"/>
  <c r="L407" i="26" s="1"/>
  <c r="J407" i="26" s="1"/>
  <c r="M372" i="26"/>
  <c r="M364" i="26"/>
  <c r="M378" i="26" s="1"/>
  <c r="L394" i="26"/>
  <c r="L396" i="26"/>
  <c r="L398" i="26"/>
  <c r="L400" i="26"/>
  <c r="L402" i="26"/>
  <c r="L337" i="26"/>
  <c r="M370" i="26"/>
  <c r="L368" i="26"/>
  <c r="L366" i="26"/>
  <c r="L364" i="26"/>
  <c r="L378" i="26" s="1"/>
  <c r="J378" i="26" s="1"/>
  <c r="L365" i="26"/>
  <c r="L367" i="26"/>
  <c r="L369" i="26"/>
  <c r="L371" i="26"/>
  <c r="L373" i="26"/>
  <c r="M338" i="26"/>
  <c r="L341" i="26"/>
  <c r="L339" i="26"/>
  <c r="L342" i="26"/>
  <c r="L336" i="26"/>
  <c r="L343" i="26"/>
  <c r="L340" i="26"/>
  <c r="L344" i="26"/>
  <c r="L335" i="26"/>
  <c r="L349" i="26" s="1"/>
  <c r="M335" i="26"/>
  <c r="M349" i="26" s="1"/>
  <c r="L306" i="26"/>
  <c r="L320" i="26" s="1"/>
  <c r="J320" i="26" s="1"/>
  <c r="L307" i="26"/>
  <c r="L309" i="26"/>
  <c r="L311" i="26"/>
  <c r="L313" i="26"/>
  <c r="L315" i="26"/>
  <c r="L255" i="26"/>
  <c r="M257" i="26"/>
  <c r="L279" i="26"/>
  <c r="L283" i="26"/>
  <c r="L285" i="26"/>
  <c r="L277" i="26"/>
  <c r="L291" i="26" s="1"/>
  <c r="M277" i="26"/>
  <c r="M291" i="26" s="1"/>
  <c r="L278" i="26"/>
  <c r="L280" i="26"/>
  <c r="L282" i="26"/>
  <c r="L284" i="26"/>
  <c r="L286" i="26"/>
  <c r="L249" i="26"/>
  <c r="L256" i="26"/>
  <c r="L250" i="26"/>
  <c r="L253" i="26"/>
  <c r="M248" i="26"/>
  <c r="M262" i="26" s="1"/>
  <c r="L248" i="26"/>
  <c r="L262" i="26" s="1"/>
  <c r="I262" i="26" s="1"/>
  <c r="L225" i="26"/>
  <c r="L223" i="26"/>
  <c r="L221" i="26"/>
  <c r="L219" i="26"/>
  <c r="L233" i="26" s="1"/>
  <c r="L227" i="26"/>
  <c r="M219" i="26"/>
  <c r="M233" i="26" s="1"/>
  <c r="L220" i="26"/>
  <c r="L222" i="26"/>
  <c r="L224" i="26"/>
  <c r="L226" i="26"/>
  <c r="L228" i="26"/>
  <c r="L194" i="26"/>
  <c r="K204" i="26"/>
  <c r="L196" i="26"/>
  <c r="L198" i="26"/>
  <c r="L190" i="26"/>
  <c r="L204" i="26" s="1"/>
  <c r="J204" i="26" s="1"/>
  <c r="L191" i="26"/>
  <c r="L193" i="26"/>
  <c r="L195" i="26"/>
  <c r="L197" i="26"/>
  <c r="L199" i="26"/>
  <c r="K175" i="26"/>
  <c r="H175" i="26" s="1"/>
  <c r="L136" i="26"/>
  <c r="L165" i="26"/>
  <c r="L163" i="26"/>
  <c r="M167" i="26"/>
  <c r="L169" i="26"/>
  <c r="L161" i="26"/>
  <c r="L175" i="26" s="1"/>
  <c r="M161" i="26"/>
  <c r="M175" i="26" s="1"/>
  <c r="L162" i="26"/>
  <c r="L164" i="26"/>
  <c r="L166" i="26"/>
  <c r="L168" i="26"/>
  <c r="L170" i="26"/>
  <c r="K146" i="26"/>
  <c r="H146" i="26" s="1"/>
  <c r="M134" i="26"/>
  <c r="M146" i="26" s="1"/>
  <c r="M138" i="26"/>
  <c r="L140" i="26"/>
  <c r="L132" i="26"/>
  <c r="L133" i="26"/>
  <c r="L135" i="26"/>
  <c r="L137" i="26"/>
  <c r="L139" i="26"/>
  <c r="L141" i="26"/>
  <c r="L108" i="26"/>
  <c r="L112" i="26"/>
  <c r="L110" i="26"/>
  <c r="M110" i="26"/>
  <c r="L104" i="26"/>
  <c r="M104" i="26"/>
  <c r="L107" i="26"/>
  <c r="L109" i="26"/>
  <c r="L111" i="26"/>
  <c r="L113" i="26"/>
  <c r="L69" i="26"/>
  <c r="L436" i="26" l="1"/>
  <c r="J436" i="26" s="1"/>
  <c r="L465" i="26"/>
  <c r="I465" i="26" s="1"/>
  <c r="L105" i="26"/>
  <c r="K118" i="26"/>
  <c r="H118" i="26" s="1"/>
  <c r="M118" i="26"/>
  <c r="L118" i="26"/>
  <c r="I118" i="26" s="1"/>
  <c r="L785" i="26"/>
  <c r="J785" i="26" s="1"/>
  <c r="I756" i="26"/>
  <c r="I727" i="26"/>
  <c r="J698" i="26"/>
  <c r="I698" i="26"/>
  <c r="J669" i="26"/>
  <c r="I669" i="26"/>
  <c r="I640" i="26"/>
  <c r="I611" i="26"/>
  <c r="I581" i="26"/>
  <c r="I552" i="26"/>
  <c r="I523" i="26"/>
  <c r="I494" i="26"/>
  <c r="J494" i="26"/>
  <c r="I407" i="26"/>
  <c r="I378" i="26"/>
  <c r="J349" i="26"/>
  <c r="I349" i="26"/>
  <c r="I320" i="26"/>
  <c r="J291" i="26"/>
  <c r="I291" i="26"/>
  <c r="J262" i="26"/>
  <c r="I233" i="26"/>
  <c r="J233" i="26"/>
  <c r="I204" i="26"/>
  <c r="J175" i="26"/>
  <c r="I175" i="26"/>
  <c r="L146" i="26"/>
  <c r="J146" i="26" s="1"/>
  <c r="I436" i="26" l="1"/>
  <c r="J465" i="26"/>
  <c r="J118" i="26"/>
  <c r="I785" i="26"/>
  <c r="I146" i="26"/>
  <c r="D87" i="10" l="1"/>
  <c r="E15" i="38"/>
  <c r="H82" i="26"/>
  <c r="K82" i="26" s="1"/>
  <c r="L82" i="26" s="1"/>
  <c r="E107" i="38"/>
  <c r="E41" i="38" l="1"/>
  <c r="E58" i="38"/>
  <c r="E46" i="38"/>
  <c r="E176" i="44"/>
  <c r="F152" i="38" l="1"/>
  <c r="C87" i="26"/>
  <c r="E87" i="26"/>
  <c r="K87" i="26"/>
  <c r="L87" i="26"/>
  <c r="M87" i="26"/>
  <c r="E73" i="26"/>
  <c r="E79" i="26"/>
  <c r="K79" i="26"/>
  <c r="L79" i="26"/>
  <c r="M79" i="26"/>
  <c r="M73" i="26"/>
  <c r="L73" i="26"/>
  <c r="K73" i="26"/>
  <c r="J79" i="26"/>
  <c r="I87" i="26"/>
  <c r="F80" i="26"/>
  <c r="H87" i="26"/>
  <c r="F79" i="26"/>
  <c r="C79" i="26"/>
  <c r="M65" i="26"/>
  <c r="M67" i="26"/>
  <c r="L70" i="26"/>
  <c r="L71" i="26"/>
  <c r="H63" i="26"/>
  <c r="K63" i="26" s="1"/>
  <c r="H64" i="26"/>
  <c r="M64" i="26" s="1"/>
  <c r="H65" i="26"/>
  <c r="H66" i="26"/>
  <c r="M66" i="26" s="1"/>
  <c r="H67" i="26"/>
  <c r="H68" i="26"/>
  <c r="L68" i="26" s="1"/>
  <c r="H70" i="26"/>
  <c r="H71" i="26"/>
  <c r="E76" i="26"/>
  <c r="K85" i="26"/>
  <c r="H83" i="26"/>
  <c r="K83" i="26" s="1"/>
  <c r="H84" i="26"/>
  <c r="K84" i="26" s="1"/>
  <c r="B78" i="26"/>
  <c r="E90" i="26"/>
  <c r="I89" i="26"/>
  <c r="I75" i="26"/>
  <c r="K90" i="26" l="1"/>
  <c r="H73" i="26"/>
  <c r="I79" i="26"/>
  <c r="I73" i="26"/>
  <c r="G80" i="26"/>
  <c r="J87" i="26"/>
  <c r="J73" i="26"/>
  <c r="M70" i="26"/>
  <c r="M71" i="26"/>
  <c r="M63" i="26"/>
  <c r="L63" i="26"/>
  <c r="M62" i="26"/>
  <c r="L62" i="26"/>
  <c r="L67" i="26"/>
  <c r="M68" i="26"/>
  <c r="L66" i="26"/>
  <c r="L65" i="26"/>
  <c r="L64" i="26"/>
  <c r="K76" i="26"/>
  <c r="H76" i="26" s="1"/>
  <c r="M83" i="26"/>
  <c r="L83" i="26"/>
  <c r="M82" i="26"/>
  <c r="M84" i="26"/>
  <c r="L84" i="26"/>
  <c r="M76" i="26" l="1"/>
  <c r="M90" i="26"/>
  <c r="L90" i="26"/>
  <c r="L76" i="26"/>
  <c r="I76" i="26" l="1"/>
  <c r="J90" i="26"/>
  <c r="J76" i="26"/>
  <c r="I90" i="26"/>
  <c r="B5" i="26" l="1"/>
  <c r="E132" i="50"/>
  <c r="E66" i="50"/>
  <c r="E51" i="50"/>
  <c r="E160" i="44"/>
  <c r="L179" i="38" l="1"/>
  <c r="G179" i="38"/>
  <c r="K194" i="52"/>
  <c r="K191" i="52"/>
  <c r="K192" i="52"/>
  <c r="C159" i="50" l="1"/>
  <c r="C14" i="50"/>
  <c r="E67" i="38"/>
  <c r="E142" i="38"/>
  <c r="D216" i="52" l="1"/>
  <c r="D215" i="52"/>
  <c r="B209" i="52"/>
  <c r="N206" i="52"/>
  <c r="D206" i="52"/>
  <c r="Q206" i="52" s="1"/>
  <c r="S206" i="52" s="1"/>
  <c r="P205" i="52"/>
  <c r="N205" i="52"/>
  <c r="P204" i="52"/>
  <c r="N204" i="52"/>
  <c r="N203" i="52"/>
  <c r="AR202" i="52"/>
  <c r="AQ202" i="52"/>
  <c r="N202" i="52"/>
  <c r="M202" i="52"/>
  <c r="B202" i="52"/>
  <c r="D200" i="52"/>
  <c r="Q200" i="52" s="1"/>
  <c r="S200" i="52" s="1"/>
  <c r="AR196" i="52"/>
  <c r="AQ196" i="52"/>
  <c r="N196" i="52"/>
  <c r="M196" i="52"/>
  <c r="B196" i="52"/>
  <c r="D194" i="52"/>
  <c r="Q194" i="52" s="1"/>
  <c r="S194" i="52" s="1"/>
  <c r="AR190" i="52"/>
  <c r="AQ190" i="52"/>
  <c r="N190" i="52"/>
  <c r="M190" i="52"/>
  <c r="L188" i="52"/>
  <c r="I188" i="52"/>
  <c r="D188" i="52"/>
  <c r="Q188" i="52" s="1"/>
  <c r="S188" i="52" s="1"/>
  <c r="L187" i="52"/>
  <c r="I187" i="52"/>
  <c r="L186" i="52"/>
  <c r="I186" i="52"/>
  <c r="L185" i="52"/>
  <c r="I185" i="52"/>
  <c r="N184" i="52"/>
  <c r="M184" i="52"/>
  <c r="B184" i="52"/>
  <c r="E182" i="52"/>
  <c r="E188" i="52" s="1"/>
  <c r="E194" i="52" s="1"/>
  <c r="E200" i="52" s="1"/>
  <c r="E206" i="52" s="1"/>
  <c r="D182" i="52"/>
  <c r="Q182" i="52" s="1"/>
  <c r="E181" i="52"/>
  <c r="E187" i="52" s="1"/>
  <c r="E193" i="52" s="1"/>
  <c r="E199" i="52" s="1"/>
  <c r="E205" i="52" s="1"/>
  <c r="E180" i="52"/>
  <c r="E186" i="52" s="1"/>
  <c r="E192" i="52" s="1"/>
  <c r="E198" i="52" s="1"/>
  <c r="E204" i="52" s="1"/>
  <c r="E179" i="52"/>
  <c r="E185" i="52" s="1"/>
  <c r="E191" i="52" s="1"/>
  <c r="E197" i="52" s="1"/>
  <c r="E203" i="52" s="1"/>
  <c r="N178" i="52"/>
  <c r="M178" i="52"/>
  <c r="A168" i="52"/>
  <c r="A161" i="52"/>
  <c r="A160" i="52"/>
  <c r="A159" i="52"/>
  <c r="H81" i="26" s="1"/>
  <c r="H89" i="26" s="1"/>
  <c r="A158" i="52"/>
  <c r="M155" i="52"/>
  <c r="K155" i="52"/>
  <c r="A151" i="52"/>
  <c r="F155" i="52"/>
  <c r="F159" i="52" s="1"/>
  <c r="F160" i="52" s="1"/>
  <c r="A149" i="52"/>
  <c r="D155" i="52" s="1"/>
  <c r="A119" i="52"/>
  <c r="A118" i="52"/>
  <c r="B113" i="52"/>
  <c r="B112" i="52"/>
  <c r="B111" i="52"/>
  <c r="B110" i="52"/>
  <c r="B109" i="52"/>
  <c r="B108" i="52"/>
  <c r="B107" i="52"/>
  <c r="B106" i="52"/>
  <c r="B105" i="52"/>
  <c r="F102" i="52"/>
  <c r="A108" i="52" s="1"/>
  <c r="E102" i="52"/>
  <c r="A107" i="52" s="1"/>
  <c r="D102" i="52"/>
  <c r="A106" i="52" s="1"/>
  <c r="C102" i="52"/>
  <c r="A105" i="52" s="1"/>
  <c r="E101" i="52"/>
  <c r="A111" i="52" s="1"/>
  <c r="D101" i="52"/>
  <c r="A110" i="52" s="1"/>
  <c r="C101" i="52"/>
  <c r="A109" i="52" s="1"/>
  <c r="D100" i="52"/>
  <c r="A113" i="52" s="1"/>
  <c r="C100" i="52"/>
  <c r="A112" i="52" s="1"/>
  <c r="A56" i="52"/>
  <c r="A55" i="52"/>
  <c r="A54" i="52"/>
  <c r="A51" i="52"/>
  <c r="A50" i="52"/>
  <c r="A49" i="52"/>
  <c r="A48" i="52"/>
  <c r="B37" i="52"/>
  <c r="B35" i="52"/>
  <c r="D21" i="52"/>
  <c r="C21" i="52"/>
  <c r="B21" i="52"/>
  <c r="X1677" i="50" s="1"/>
  <c r="B20" i="52"/>
  <c r="B19" i="52"/>
  <c r="D159" i="50" s="1"/>
  <c r="BE12" i="60"/>
  <c r="DF12" i="60" s="1"/>
  <c r="BD12" i="60"/>
  <c r="DE12" i="60" s="1"/>
  <c r="BC12" i="60"/>
  <c r="DD12" i="60" s="1"/>
  <c r="BB12" i="60"/>
  <c r="DC12" i="60" s="1"/>
  <c r="BA12" i="60"/>
  <c r="DB12" i="60" s="1"/>
  <c r="AZ12" i="60"/>
  <c r="DA12" i="60" s="1"/>
  <c r="AY12" i="60"/>
  <c r="CZ12" i="60" s="1"/>
  <c r="AX12" i="60"/>
  <c r="CY12" i="60" s="1"/>
  <c r="AW12" i="60"/>
  <c r="CX12" i="60" s="1"/>
  <c r="AV12" i="60"/>
  <c r="CW12" i="60" s="1"/>
  <c r="AU12" i="60"/>
  <c r="CV12" i="60"/>
  <c r="AT12" i="60"/>
  <c r="CU12" i="60" s="1"/>
  <c r="AS12" i="60"/>
  <c r="CT12" i="60" s="1"/>
  <c r="AR12" i="60"/>
  <c r="CS12" i="60" s="1"/>
  <c r="AQ12" i="60"/>
  <c r="CR12" i="60" s="1"/>
  <c r="AP12" i="60"/>
  <c r="CQ12" i="60" s="1"/>
  <c r="AO12" i="60"/>
  <c r="CP12" i="60" s="1"/>
  <c r="AN12" i="60"/>
  <c r="CO12" i="60" s="1"/>
  <c r="AM12" i="60"/>
  <c r="CN12" i="60" s="1"/>
  <c r="AL12" i="60"/>
  <c r="CM12" i="60" s="1"/>
  <c r="AK12" i="60"/>
  <c r="CL12" i="60" s="1"/>
  <c r="AJ12" i="60"/>
  <c r="CK12" i="60" s="1"/>
  <c r="AI12" i="60"/>
  <c r="CJ12" i="60" s="1"/>
  <c r="AH12" i="60"/>
  <c r="CI12" i="60" s="1"/>
  <c r="AG12" i="60"/>
  <c r="CH12" i="60" s="1"/>
  <c r="AF12" i="60"/>
  <c r="CG12" i="60" s="1"/>
  <c r="AE12" i="60"/>
  <c r="CF12" i="60" s="1"/>
  <c r="AD12" i="60"/>
  <c r="CE12" i="60" s="1"/>
  <c r="AC12" i="60"/>
  <c r="CD12" i="60" s="1"/>
  <c r="AB12" i="60"/>
  <c r="CC12" i="60" s="1"/>
  <c r="AA12" i="60"/>
  <c r="CB12" i="60" s="1"/>
  <c r="Z12" i="60"/>
  <c r="CA12" i="60" s="1"/>
  <c r="Y12" i="60"/>
  <c r="BZ12" i="60" s="1"/>
  <c r="X12" i="60"/>
  <c r="BY12" i="60" s="1"/>
  <c r="W12" i="60"/>
  <c r="BX12" i="60" s="1"/>
  <c r="V12" i="60"/>
  <c r="BW12" i="60" s="1"/>
  <c r="N12" i="60"/>
  <c r="BO12" i="60" s="1"/>
  <c r="M12" i="60"/>
  <c r="BN12" i="60" s="1"/>
  <c r="L12" i="60"/>
  <c r="K12" i="60"/>
  <c r="J12" i="60"/>
  <c r="I12" i="60"/>
  <c r="BM12" i="60" s="1"/>
  <c r="H12" i="60"/>
  <c r="BL12" i="60" s="1"/>
  <c r="G12" i="60"/>
  <c r="F12" i="60"/>
  <c r="E12" i="60"/>
  <c r="D12" i="60"/>
  <c r="AR11" i="60"/>
  <c r="AB11" i="60"/>
  <c r="D10" i="60"/>
  <c r="D5" i="60"/>
  <c r="D4" i="60"/>
  <c r="C3" i="60"/>
  <c r="F1" i="26"/>
  <c r="D1" i="26"/>
  <c r="Q226" i="43"/>
  <c r="A223" i="43"/>
  <c r="A220" i="43"/>
  <c r="E217" i="43"/>
  <c r="E216" i="43"/>
  <c r="E73" i="43"/>
  <c r="E72" i="43"/>
  <c r="E71" i="43"/>
  <c r="E70" i="43"/>
  <c r="E68" i="43"/>
  <c r="E54" i="43"/>
  <c r="E53" i="43"/>
  <c r="E28" i="43"/>
  <c r="E26" i="43"/>
  <c r="A26" i="43"/>
  <c r="A11" i="43"/>
  <c r="E10" i="43"/>
  <c r="C6" i="43"/>
  <c r="G2" i="43"/>
  <c r="E2" i="43"/>
  <c r="B2" i="43"/>
  <c r="E1856" i="50"/>
  <c r="E1843" i="50"/>
  <c r="E1850" i="50" s="1"/>
  <c r="E1833" i="50"/>
  <c r="E1828" i="50"/>
  <c r="E1826" i="50"/>
  <c r="E1825" i="50"/>
  <c r="E1824" i="50"/>
  <c r="D1822" i="50"/>
  <c r="E1820" i="50"/>
  <c r="E1819" i="50"/>
  <c r="E1818" i="50"/>
  <c r="E1816" i="50"/>
  <c r="E1815" i="50"/>
  <c r="E1804" i="50"/>
  <c r="E1802" i="50"/>
  <c r="E1800" i="50"/>
  <c r="D1798" i="50"/>
  <c r="E1796" i="50"/>
  <c r="E1795" i="50"/>
  <c r="E1794" i="50"/>
  <c r="E1785" i="50"/>
  <c r="E1772" i="50"/>
  <c r="E1779" i="50" s="1"/>
  <c r="E1762" i="50"/>
  <c r="E1757" i="50"/>
  <c r="E1755" i="50"/>
  <c r="E1754" i="50"/>
  <c r="E1753" i="50"/>
  <c r="D1751" i="50"/>
  <c r="E1749" i="50"/>
  <c r="E1748" i="50"/>
  <c r="E1747" i="50"/>
  <c r="E1745" i="50"/>
  <c r="E1744" i="50"/>
  <c r="E1733" i="50"/>
  <c r="E1731" i="50"/>
  <c r="E1729" i="50"/>
  <c r="D1727" i="50"/>
  <c r="E1725" i="50"/>
  <c r="E1724" i="50"/>
  <c r="E1723" i="50"/>
  <c r="E1714" i="50"/>
  <c r="E1701" i="50"/>
  <c r="E1708" i="50" s="1"/>
  <c r="E1691" i="50"/>
  <c r="E1686" i="50"/>
  <c r="E1684" i="50"/>
  <c r="E1683" i="50"/>
  <c r="E1682" i="50"/>
  <c r="D1680" i="50"/>
  <c r="E1678" i="50"/>
  <c r="E1677" i="50"/>
  <c r="E1676" i="50"/>
  <c r="E1674" i="50"/>
  <c r="E1673" i="50"/>
  <c r="E1662" i="50"/>
  <c r="E1660" i="50"/>
  <c r="E1658" i="50"/>
  <c r="D1656" i="50"/>
  <c r="E1654" i="50"/>
  <c r="E1653" i="50"/>
  <c r="E1652" i="50"/>
  <c r="E1643" i="50"/>
  <c r="E1630" i="50"/>
  <c r="E1637" i="50" s="1"/>
  <c r="E1620" i="50"/>
  <c r="E1615" i="50"/>
  <c r="E1613" i="50"/>
  <c r="E1612" i="50"/>
  <c r="E1611" i="50"/>
  <c r="D1609" i="50"/>
  <c r="E1607" i="50"/>
  <c r="E1606" i="50"/>
  <c r="E1605" i="50"/>
  <c r="E1603" i="50"/>
  <c r="E1602" i="50"/>
  <c r="E1591" i="50"/>
  <c r="E1589" i="50"/>
  <c r="E1587" i="50"/>
  <c r="D1585" i="50"/>
  <c r="E1583" i="50"/>
  <c r="E1582" i="50"/>
  <c r="E1581" i="50"/>
  <c r="E1572" i="50"/>
  <c r="E1559" i="50"/>
  <c r="E1566" i="50" s="1"/>
  <c r="E1549" i="50"/>
  <c r="E1544" i="50"/>
  <c r="E1542" i="50"/>
  <c r="E1541" i="50"/>
  <c r="E1540" i="50"/>
  <c r="D1538" i="50"/>
  <c r="E1536" i="50"/>
  <c r="E1535" i="50"/>
  <c r="E1534" i="50"/>
  <c r="E1532" i="50"/>
  <c r="E1531" i="50"/>
  <c r="E1520" i="50"/>
  <c r="E1518" i="50"/>
  <c r="E1516" i="50"/>
  <c r="D1514" i="50"/>
  <c r="E1512" i="50"/>
  <c r="E1511" i="50"/>
  <c r="E1510" i="50"/>
  <c r="E1501" i="50"/>
  <c r="E1488" i="50"/>
  <c r="E1495" i="50" s="1"/>
  <c r="E1478" i="50"/>
  <c r="E1473" i="50"/>
  <c r="E1471" i="50"/>
  <c r="E1470" i="50"/>
  <c r="E1469" i="50"/>
  <c r="D1467" i="50"/>
  <c r="E1465" i="50"/>
  <c r="E1464" i="50"/>
  <c r="E1463" i="50"/>
  <c r="E1461" i="50"/>
  <c r="E1460" i="50"/>
  <c r="E1449" i="50"/>
  <c r="E1447" i="50"/>
  <c r="E1445" i="50"/>
  <c r="D1443" i="50"/>
  <c r="E1441" i="50"/>
  <c r="E1440" i="50"/>
  <c r="E1439" i="50"/>
  <c r="E1430" i="50"/>
  <c r="E1417" i="50"/>
  <c r="E1424" i="50" s="1"/>
  <c r="E1407" i="50"/>
  <c r="E1402" i="50"/>
  <c r="E1400" i="50"/>
  <c r="E1399" i="50"/>
  <c r="E1398" i="50"/>
  <c r="D1396" i="50"/>
  <c r="E1394" i="50"/>
  <c r="E1393" i="50"/>
  <c r="E1392" i="50"/>
  <c r="E1390" i="50"/>
  <c r="E1389" i="50"/>
  <c r="E1378" i="50"/>
  <c r="E1376" i="50"/>
  <c r="E1374" i="50"/>
  <c r="D1372" i="50"/>
  <c r="E1370" i="50"/>
  <c r="E1369" i="50"/>
  <c r="E1368" i="50"/>
  <c r="E1359" i="50"/>
  <c r="E1346" i="50"/>
  <c r="E1353" i="50" s="1"/>
  <c r="E1336" i="50"/>
  <c r="E1331" i="50"/>
  <c r="E1329" i="50"/>
  <c r="E1328" i="50"/>
  <c r="E1327" i="50"/>
  <c r="D1325" i="50"/>
  <c r="E1323" i="50"/>
  <c r="E1322" i="50"/>
  <c r="E1321" i="50"/>
  <c r="E1319" i="50"/>
  <c r="E1318" i="50"/>
  <c r="E1307" i="50"/>
  <c r="E1305" i="50"/>
  <c r="E1303" i="50"/>
  <c r="D1301" i="50"/>
  <c r="E1299" i="50"/>
  <c r="E1298" i="50"/>
  <c r="E1297" i="50"/>
  <c r="E1288" i="50"/>
  <c r="E1275" i="50"/>
  <c r="E1282" i="50" s="1"/>
  <c r="E1265" i="50"/>
  <c r="E1260" i="50"/>
  <c r="E1258" i="50"/>
  <c r="E1257" i="50"/>
  <c r="E1256" i="50"/>
  <c r="D1254" i="50"/>
  <c r="E1252" i="50"/>
  <c r="E1251" i="50"/>
  <c r="E1250" i="50"/>
  <c r="E1248" i="50"/>
  <c r="E1247" i="50"/>
  <c r="E1236" i="50"/>
  <c r="E1234" i="50"/>
  <c r="E1232" i="50"/>
  <c r="D1230" i="50"/>
  <c r="E1228" i="50"/>
  <c r="E1227" i="50"/>
  <c r="E1226" i="50"/>
  <c r="E1217" i="50"/>
  <c r="E1204" i="50"/>
  <c r="E1211" i="50" s="1"/>
  <c r="E1194" i="50"/>
  <c r="E1189" i="50"/>
  <c r="E1187" i="50"/>
  <c r="E1186" i="50"/>
  <c r="E1185" i="50"/>
  <c r="D1183" i="50"/>
  <c r="E1181" i="50"/>
  <c r="E1180" i="50"/>
  <c r="E1179" i="50"/>
  <c r="E1177" i="50"/>
  <c r="E1176" i="50"/>
  <c r="E1165" i="50"/>
  <c r="E1163" i="50"/>
  <c r="E1161" i="50"/>
  <c r="D1159" i="50"/>
  <c r="E1157" i="50"/>
  <c r="E1156" i="50"/>
  <c r="E1155" i="50"/>
  <c r="E1146" i="50"/>
  <c r="E1133" i="50"/>
  <c r="E1140" i="50" s="1"/>
  <c r="E1123" i="50"/>
  <c r="E1118" i="50"/>
  <c r="E1116" i="50"/>
  <c r="E1115" i="50"/>
  <c r="E1114" i="50"/>
  <c r="D1112" i="50"/>
  <c r="E1110" i="50"/>
  <c r="E1109" i="50"/>
  <c r="E1108" i="50"/>
  <c r="E1106" i="50"/>
  <c r="E1105" i="50"/>
  <c r="E1094" i="50"/>
  <c r="E1092" i="50"/>
  <c r="E1090" i="50"/>
  <c r="D1088" i="50"/>
  <c r="E1086" i="50"/>
  <c r="E1085" i="50"/>
  <c r="E1084" i="50"/>
  <c r="E1075" i="50"/>
  <c r="E1062" i="50"/>
  <c r="E1069" i="50" s="1"/>
  <c r="E1052" i="50"/>
  <c r="E1047" i="50"/>
  <c r="E1045" i="50"/>
  <c r="E1044" i="50"/>
  <c r="E1043" i="50"/>
  <c r="D1041" i="50"/>
  <c r="E1039" i="50"/>
  <c r="E1038" i="50"/>
  <c r="E1037" i="50"/>
  <c r="E1035" i="50"/>
  <c r="E1034" i="50"/>
  <c r="E1023" i="50"/>
  <c r="E1021" i="50"/>
  <c r="E1019" i="50"/>
  <c r="D1017" i="50"/>
  <c r="E1015" i="50"/>
  <c r="E1014" i="50"/>
  <c r="E1013" i="50"/>
  <c r="E1004" i="50"/>
  <c r="E991" i="50"/>
  <c r="E998" i="50" s="1"/>
  <c r="E981" i="50"/>
  <c r="E976" i="50"/>
  <c r="E974" i="50"/>
  <c r="E973" i="50"/>
  <c r="E972" i="50"/>
  <c r="D970" i="50"/>
  <c r="E968" i="50"/>
  <c r="E967" i="50"/>
  <c r="E966" i="50"/>
  <c r="E964" i="50"/>
  <c r="E963" i="50"/>
  <c r="E952" i="50"/>
  <c r="E950" i="50"/>
  <c r="E948" i="50"/>
  <c r="D946" i="50"/>
  <c r="E944" i="50"/>
  <c r="E943" i="50"/>
  <c r="E942" i="50"/>
  <c r="E933" i="50"/>
  <c r="E920" i="50"/>
  <c r="E927" i="50" s="1"/>
  <c r="E910" i="50"/>
  <c r="E905" i="50"/>
  <c r="E903" i="50"/>
  <c r="E902" i="50"/>
  <c r="E901" i="50"/>
  <c r="D899" i="50"/>
  <c r="E897" i="50"/>
  <c r="E896" i="50"/>
  <c r="E895" i="50"/>
  <c r="E893" i="50"/>
  <c r="E892" i="50"/>
  <c r="E881" i="50"/>
  <c r="E879" i="50"/>
  <c r="E877" i="50"/>
  <c r="D875" i="50"/>
  <c r="E873" i="50"/>
  <c r="E872" i="50"/>
  <c r="E871" i="50"/>
  <c r="E862" i="50"/>
  <c r="E849" i="50"/>
  <c r="E856" i="50" s="1"/>
  <c r="E839" i="50"/>
  <c r="E834" i="50"/>
  <c r="E832" i="50"/>
  <c r="E831" i="50"/>
  <c r="E830" i="50"/>
  <c r="D828" i="50"/>
  <c r="E826" i="50"/>
  <c r="E825" i="50"/>
  <c r="E824" i="50"/>
  <c r="E822" i="50"/>
  <c r="E821" i="50"/>
  <c r="E810" i="50"/>
  <c r="E808" i="50"/>
  <c r="E806" i="50"/>
  <c r="D804" i="50"/>
  <c r="E802" i="50"/>
  <c r="E801" i="50"/>
  <c r="E800" i="50"/>
  <c r="E791" i="50"/>
  <c r="E778" i="50"/>
  <c r="E785" i="50" s="1"/>
  <c r="E768" i="50"/>
  <c r="E763" i="50"/>
  <c r="E761" i="50"/>
  <c r="E760" i="50"/>
  <c r="E759" i="50"/>
  <c r="D757" i="50"/>
  <c r="E755" i="50"/>
  <c r="E754" i="50"/>
  <c r="E753" i="50"/>
  <c r="E751" i="50"/>
  <c r="E750" i="50"/>
  <c r="E739" i="50"/>
  <c r="E737" i="50"/>
  <c r="E735" i="50"/>
  <c r="D733" i="50"/>
  <c r="E731" i="50"/>
  <c r="E730" i="50"/>
  <c r="E729" i="50"/>
  <c r="E720" i="50"/>
  <c r="E707" i="50"/>
  <c r="E714" i="50" s="1"/>
  <c r="E697" i="50"/>
  <c r="E692" i="50"/>
  <c r="E690" i="50"/>
  <c r="E689" i="50"/>
  <c r="E688" i="50"/>
  <c r="D686" i="50"/>
  <c r="E684" i="50"/>
  <c r="E683" i="50"/>
  <c r="E682" i="50"/>
  <c r="E680" i="50"/>
  <c r="E679" i="50"/>
  <c r="E668" i="50"/>
  <c r="E666" i="50"/>
  <c r="E664" i="50"/>
  <c r="D662" i="50"/>
  <c r="E660" i="50"/>
  <c r="E659" i="50"/>
  <c r="E658" i="50"/>
  <c r="E649" i="50"/>
  <c r="E636" i="50"/>
  <c r="E643" i="50" s="1"/>
  <c r="E626" i="50"/>
  <c r="E621" i="50"/>
  <c r="E619" i="50"/>
  <c r="E618" i="50"/>
  <c r="E617" i="50"/>
  <c r="D615" i="50"/>
  <c r="E613" i="50"/>
  <c r="E612" i="50"/>
  <c r="E611" i="50"/>
  <c r="E609" i="50"/>
  <c r="E608" i="50"/>
  <c r="E597" i="50"/>
  <c r="E595" i="50"/>
  <c r="E593" i="50"/>
  <c r="D591" i="50"/>
  <c r="E589" i="50"/>
  <c r="E588" i="50"/>
  <c r="E587" i="50"/>
  <c r="E578" i="50"/>
  <c r="E565" i="50"/>
  <c r="E572" i="50" s="1"/>
  <c r="E555" i="50"/>
  <c r="E550" i="50"/>
  <c r="E548" i="50"/>
  <c r="E547" i="50"/>
  <c r="E546" i="50"/>
  <c r="D544" i="50"/>
  <c r="E542" i="50"/>
  <c r="E541" i="50"/>
  <c r="E540" i="50"/>
  <c r="E538" i="50"/>
  <c r="E537" i="50"/>
  <c r="E526" i="50"/>
  <c r="E524" i="50"/>
  <c r="E522" i="50"/>
  <c r="D520" i="50"/>
  <c r="E518" i="50"/>
  <c r="E517" i="50"/>
  <c r="E516" i="50"/>
  <c r="E507" i="50"/>
  <c r="E494" i="50"/>
  <c r="E501" i="50" s="1"/>
  <c r="E484" i="50"/>
  <c r="E479" i="50"/>
  <c r="E477" i="50"/>
  <c r="E476" i="50"/>
  <c r="E475" i="50"/>
  <c r="D473" i="50"/>
  <c r="E471" i="50"/>
  <c r="E470" i="50"/>
  <c r="E469" i="50"/>
  <c r="E467" i="50"/>
  <c r="E466" i="50"/>
  <c r="E455" i="50"/>
  <c r="E453" i="50"/>
  <c r="E451" i="50"/>
  <c r="D449" i="50"/>
  <c r="E447" i="50"/>
  <c r="E446" i="50"/>
  <c r="E445" i="50"/>
  <c r="E436" i="50"/>
  <c r="E423" i="50"/>
  <c r="E430" i="50" s="1"/>
  <c r="E413" i="50"/>
  <c r="E408" i="50"/>
  <c r="E406" i="50"/>
  <c r="E405" i="50"/>
  <c r="E404" i="50"/>
  <c r="D402" i="50"/>
  <c r="E400" i="50"/>
  <c r="E399" i="50"/>
  <c r="E398" i="50"/>
  <c r="E396" i="50"/>
  <c r="E395" i="50"/>
  <c r="E384" i="50"/>
  <c r="E382" i="50"/>
  <c r="E380" i="50"/>
  <c r="D378" i="50"/>
  <c r="E376" i="50"/>
  <c r="E375" i="50"/>
  <c r="E374" i="50"/>
  <c r="E365" i="50"/>
  <c r="E352" i="50"/>
  <c r="E359" i="50" s="1"/>
  <c r="E342" i="50"/>
  <c r="E337" i="50"/>
  <c r="E335" i="50"/>
  <c r="E334" i="50"/>
  <c r="E333" i="50"/>
  <c r="D331" i="50"/>
  <c r="E329" i="50"/>
  <c r="E328" i="50"/>
  <c r="E327" i="50"/>
  <c r="E325" i="50"/>
  <c r="E324" i="50"/>
  <c r="E313" i="50"/>
  <c r="E311" i="50"/>
  <c r="E309" i="50"/>
  <c r="D307" i="50"/>
  <c r="E305" i="50"/>
  <c r="E304" i="50"/>
  <c r="E303" i="50"/>
  <c r="E294" i="50"/>
  <c r="E281" i="50"/>
  <c r="E288" i="50" s="1"/>
  <c r="E271" i="50"/>
  <c r="E266" i="50"/>
  <c r="E264" i="50"/>
  <c r="E263" i="50"/>
  <c r="E262" i="50"/>
  <c r="D260" i="50"/>
  <c r="E258" i="50"/>
  <c r="E257" i="50"/>
  <c r="E256" i="50"/>
  <c r="E254" i="50"/>
  <c r="E253" i="50"/>
  <c r="E242" i="50"/>
  <c r="E240" i="50"/>
  <c r="E238" i="50"/>
  <c r="D236" i="50"/>
  <c r="E234" i="50"/>
  <c r="E233" i="50"/>
  <c r="E232" i="50"/>
  <c r="E223" i="50"/>
  <c r="E210" i="50"/>
  <c r="E217" i="50" s="1"/>
  <c r="E200" i="50"/>
  <c r="E195" i="50"/>
  <c r="E193" i="50"/>
  <c r="E192" i="50"/>
  <c r="E191" i="50"/>
  <c r="D189" i="50"/>
  <c r="E187" i="50"/>
  <c r="E186" i="50"/>
  <c r="E185" i="50"/>
  <c r="E183" i="50"/>
  <c r="E182" i="50"/>
  <c r="E171" i="50"/>
  <c r="E169" i="50"/>
  <c r="E167" i="50"/>
  <c r="D165" i="50"/>
  <c r="E163" i="50"/>
  <c r="E162" i="50"/>
  <c r="E161" i="50"/>
  <c r="E152" i="50"/>
  <c r="E151" i="50"/>
  <c r="E150" i="50"/>
  <c r="E149" i="50"/>
  <c r="E133" i="50"/>
  <c r="E127" i="50"/>
  <c r="E122" i="50"/>
  <c r="E138" i="50" s="1"/>
  <c r="E143" i="50" s="1"/>
  <c r="F117" i="50"/>
  <c r="E117" i="50"/>
  <c r="F116" i="50"/>
  <c r="E116" i="50"/>
  <c r="F115" i="50"/>
  <c r="G113" i="50"/>
  <c r="F109" i="50"/>
  <c r="F108" i="50"/>
  <c r="F107" i="50"/>
  <c r="F106" i="50"/>
  <c r="G105" i="50"/>
  <c r="E103" i="50"/>
  <c r="E99" i="50"/>
  <c r="E98" i="50"/>
  <c r="E91" i="50"/>
  <c r="E90" i="50"/>
  <c r="E85" i="50"/>
  <c r="E84" i="50"/>
  <c r="E83" i="50"/>
  <c r="J81" i="50"/>
  <c r="H81" i="50"/>
  <c r="E81" i="50"/>
  <c r="J80" i="50"/>
  <c r="E80" i="50"/>
  <c r="E79" i="50"/>
  <c r="E77" i="50"/>
  <c r="E76" i="50"/>
  <c r="E75" i="50"/>
  <c r="E74" i="50"/>
  <c r="D72" i="50"/>
  <c r="E67" i="50"/>
  <c r="E65" i="50"/>
  <c r="E64" i="50"/>
  <c r="E63" i="50"/>
  <c r="E61" i="50"/>
  <c r="E60" i="50"/>
  <c r="E59" i="50"/>
  <c r="E57" i="50"/>
  <c r="E56" i="50"/>
  <c r="E48" i="50"/>
  <c r="E47" i="50"/>
  <c r="E43" i="50"/>
  <c r="E42" i="50"/>
  <c r="I41" i="50"/>
  <c r="E38" i="50"/>
  <c r="E37" i="50"/>
  <c r="E33" i="50"/>
  <c r="E31" i="50"/>
  <c r="D29" i="50"/>
  <c r="E27" i="50"/>
  <c r="E26" i="50"/>
  <c r="H24" i="50"/>
  <c r="E24" i="50"/>
  <c r="H23" i="50"/>
  <c r="E23" i="50"/>
  <c r="H22" i="50"/>
  <c r="M20" i="50"/>
  <c r="H20" i="50"/>
  <c r="D20" i="50"/>
  <c r="E18" i="50"/>
  <c r="E17" i="50"/>
  <c r="E16" i="50"/>
  <c r="E22" i="50" s="1"/>
  <c r="D11" i="50"/>
  <c r="D10" i="50"/>
  <c r="D8" i="50"/>
  <c r="C6" i="50"/>
  <c r="G2" i="50"/>
  <c r="E2" i="50"/>
  <c r="B2" i="50"/>
  <c r="E229" i="44"/>
  <c r="E228" i="44"/>
  <c r="E227" i="44"/>
  <c r="E226" i="44"/>
  <c r="E223" i="44"/>
  <c r="E222" i="44"/>
  <c r="E221" i="44"/>
  <c r="E220" i="44"/>
  <c r="E218" i="44"/>
  <c r="E216" i="44"/>
  <c r="E215" i="44"/>
  <c r="E214" i="44"/>
  <c r="E213" i="44"/>
  <c r="E210" i="44"/>
  <c r="E209" i="44"/>
  <c r="E208" i="44"/>
  <c r="E207" i="44"/>
  <c r="E205" i="44"/>
  <c r="E204" i="44"/>
  <c r="E202" i="44"/>
  <c r="E201" i="44"/>
  <c r="E200" i="44"/>
  <c r="E199" i="44"/>
  <c r="E196" i="44"/>
  <c r="E195" i="44"/>
  <c r="E194" i="44"/>
  <c r="E193" i="44"/>
  <c r="E191" i="44"/>
  <c r="E190" i="44"/>
  <c r="E188" i="44"/>
  <c r="E187" i="44"/>
  <c r="E186" i="44"/>
  <c r="E185" i="44"/>
  <c r="E182" i="44"/>
  <c r="E181" i="44"/>
  <c r="E180" i="44"/>
  <c r="E179" i="44"/>
  <c r="E177" i="44"/>
  <c r="E173" i="44"/>
  <c r="E172" i="44"/>
  <c r="E171" i="44"/>
  <c r="E170" i="44"/>
  <c r="E167" i="44"/>
  <c r="E166" i="44"/>
  <c r="E165" i="44"/>
  <c r="E164" i="44"/>
  <c r="E162" i="44"/>
  <c r="E161" i="44"/>
  <c r="E159" i="44"/>
  <c r="Q156" i="44"/>
  <c r="I4" i="44" s="1"/>
  <c r="D156" i="44"/>
  <c r="M139" i="44"/>
  <c r="I139" i="44"/>
  <c r="H139" i="44"/>
  <c r="F139" i="44"/>
  <c r="I138" i="44"/>
  <c r="H138" i="44"/>
  <c r="F138" i="44"/>
  <c r="M137" i="44"/>
  <c r="L137" i="44"/>
  <c r="I137" i="44"/>
  <c r="H137" i="44"/>
  <c r="F137" i="44"/>
  <c r="E137" i="44"/>
  <c r="E135" i="44"/>
  <c r="E134" i="44"/>
  <c r="E133" i="44"/>
  <c r="E132" i="44"/>
  <c r="Q131" i="44"/>
  <c r="G4" i="44" s="1"/>
  <c r="E131" i="44"/>
  <c r="F114" i="44"/>
  <c r="F113" i="44"/>
  <c r="F112" i="44"/>
  <c r="F111" i="44"/>
  <c r="E111" i="44"/>
  <c r="E109" i="44"/>
  <c r="E108" i="44"/>
  <c r="E107" i="44"/>
  <c r="E106" i="44"/>
  <c r="Q104" i="44"/>
  <c r="M3" i="44" s="1"/>
  <c r="E104" i="44"/>
  <c r="F81" i="44"/>
  <c r="F79" i="44"/>
  <c r="N78" i="44"/>
  <c r="M78" i="44"/>
  <c r="K78" i="44"/>
  <c r="J78" i="44"/>
  <c r="I78" i="44"/>
  <c r="M77" i="44"/>
  <c r="L77" i="44"/>
  <c r="I77" i="44"/>
  <c r="H77" i="44"/>
  <c r="F77" i="44"/>
  <c r="E77" i="44"/>
  <c r="E75" i="44"/>
  <c r="E74" i="44"/>
  <c r="E73" i="44"/>
  <c r="E72" i="44"/>
  <c r="E67" i="44"/>
  <c r="Q66" i="44"/>
  <c r="K3" i="44" s="1"/>
  <c r="E66" i="44"/>
  <c r="E44" i="44"/>
  <c r="E43" i="44"/>
  <c r="E42" i="44"/>
  <c r="E41" i="44"/>
  <c r="E40" i="44"/>
  <c r="E39" i="44"/>
  <c r="E37" i="44"/>
  <c r="E36" i="44"/>
  <c r="E35" i="44"/>
  <c r="Q34" i="44"/>
  <c r="I3" i="44" s="1"/>
  <c r="E34" i="44"/>
  <c r="D32" i="44"/>
  <c r="D31" i="44"/>
  <c r="D29" i="44"/>
  <c r="D27" i="44"/>
  <c r="D26" i="44"/>
  <c r="E24" i="44"/>
  <c r="E23" i="44"/>
  <c r="E16" i="44"/>
  <c r="E15" i="44"/>
  <c r="E13" i="44"/>
  <c r="E12" i="44"/>
  <c r="D10" i="44"/>
  <c r="Q8" i="44"/>
  <c r="G3" i="44" s="1"/>
  <c r="D8" i="44"/>
  <c r="C6" i="44"/>
  <c r="G2" i="44"/>
  <c r="E2" i="44"/>
  <c r="B2" i="44"/>
  <c r="K187" i="38"/>
  <c r="I187" i="38"/>
  <c r="F183" i="38"/>
  <c r="F181" i="38"/>
  <c r="N153" i="38"/>
  <c r="M153" i="38"/>
  <c r="F153" i="38"/>
  <c r="N152" i="38"/>
  <c r="M152" i="38"/>
  <c r="N151" i="38"/>
  <c r="M151" i="38"/>
  <c r="L151" i="38"/>
  <c r="F151" i="38"/>
  <c r="E151" i="38"/>
  <c r="E149" i="38"/>
  <c r="E148" i="38"/>
  <c r="E147" i="38"/>
  <c r="F146" i="38"/>
  <c r="F145" i="38"/>
  <c r="E144" i="38"/>
  <c r="E143" i="38"/>
  <c r="E141" i="38"/>
  <c r="M114" i="38"/>
  <c r="K114" i="38"/>
  <c r="H114" i="38"/>
  <c r="F114" i="38"/>
  <c r="M113" i="38"/>
  <c r="K113" i="38"/>
  <c r="H113" i="38"/>
  <c r="F113" i="38"/>
  <c r="M112" i="38"/>
  <c r="K112" i="38"/>
  <c r="H112" i="38"/>
  <c r="F112" i="38"/>
  <c r="E112" i="38"/>
  <c r="E110" i="38"/>
  <c r="E109" i="38"/>
  <c r="E108" i="38"/>
  <c r="E106" i="38"/>
  <c r="E105" i="38"/>
  <c r="D103" i="38"/>
  <c r="Q103" i="38" s="1"/>
  <c r="K3" i="38" s="1"/>
  <c r="H91" i="38"/>
  <c r="F91" i="38"/>
  <c r="H90" i="38"/>
  <c r="H89" i="38"/>
  <c r="F89" i="38"/>
  <c r="E89" i="38"/>
  <c r="E87" i="38"/>
  <c r="E86" i="38"/>
  <c r="E85" i="38"/>
  <c r="E84" i="38"/>
  <c r="H72" i="38"/>
  <c r="F72" i="38"/>
  <c r="H71" i="38"/>
  <c r="F71" i="38"/>
  <c r="H70" i="38"/>
  <c r="F70" i="38"/>
  <c r="E70" i="38"/>
  <c r="E68" i="38"/>
  <c r="E66" i="38"/>
  <c r="E65" i="38"/>
  <c r="Q63" i="38"/>
  <c r="I3" i="38" s="1"/>
  <c r="D63" i="38"/>
  <c r="E57" i="38"/>
  <c r="S6" i="60" s="1"/>
  <c r="E55" i="38"/>
  <c r="E54" i="38"/>
  <c r="E53" i="38"/>
  <c r="E52" i="38"/>
  <c r="R6" i="60" s="1"/>
  <c r="E50" i="38"/>
  <c r="Q6" i="60" s="1"/>
  <c r="E49" i="38"/>
  <c r="P6" i="60" s="1"/>
  <c r="E47" i="38"/>
  <c r="E45" i="38"/>
  <c r="E42" i="38"/>
  <c r="E40" i="38"/>
  <c r="O6" i="60" s="1"/>
  <c r="E16" i="38"/>
  <c r="E14" i="38"/>
  <c r="E13" i="38"/>
  <c r="D11" i="38"/>
  <c r="D10" i="38"/>
  <c r="D8" i="38"/>
  <c r="Q8" i="38" s="1"/>
  <c r="G3" i="38" s="1"/>
  <c r="C6" i="38"/>
  <c r="G2" i="38"/>
  <c r="E2" i="38"/>
  <c r="B2" i="38"/>
  <c r="G58" i="37"/>
  <c r="G57" i="37"/>
  <c r="G55" i="37"/>
  <c r="G54" i="37"/>
  <c r="G53" i="37"/>
  <c r="G52" i="37"/>
  <c r="E51" i="37"/>
  <c r="G49" i="37"/>
  <c r="N6" i="60" s="1"/>
  <c r="G48" i="37"/>
  <c r="M6" i="60" s="1"/>
  <c r="G46" i="37"/>
  <c r="L6" i="60" s="1"/>
  <c r="G45" i="37"/>
  <c r="K6" i="60" s="1"/>
  <c r="G44" i="37"/>
  <c r="J6" i="60" s="1"/>
  <c r="G43" i="37"/>
  <c r="I6" i="60" s="1"/>
  <c r="H6" i="60"/>
  <c r="E42" i="37"/>
  <c r="E40" i="37"/>
  <c r="E39" i="37"/>
  <c r="D37" i="37"/>
  <c r="Q37" i="37" s="1"/>
  <c r="K3" i="37" s="1"/>
  <c r="E35" i="37"/>
  <c r="E34" i="37"/>
  <c r="E33" i="37"/>
  <c r="E32" i="37"/>
  <c r="E31" i="37"/>
  <c r="E30" i="37"/>
  <c r="E28" i="37"/>
  <c r="E26" i="37"/>
  <c r="E25" i="37"/>
  <c r="E22" i="37"/>
  <c r="E21" i="37"/>
  <c r="D6" i="60" s="1"/>
  <c r="E20" i="37"/>
  <c r="F6" i="60" s="1"/>
  <c r="E18" i="37"/>
  <c r="D16" i="37"/>
  <c r="Q16" i="37" s="1"/>
  <c r="I3" i="37" s="1"/>
  <c r="I14" i="37"/>
  <c r="E14" i="37"/>
  <c r="E6" i="60" s="1"/>
  <c r="E12" i="37"/>
  <c r="E10" i="37"/>
  <c r="D8" i="37"/>
  <c r="Q8" i="37" s="1"/>
  <c r="G3" i="37" s="1"/>
  <c r="C6" i="37"/>
  <c r="G2" i="37"/>
  <c r="E2" i="37"/>
  <c r="B2" i="37"/>
  <c r="J21" i="55"/>
  <c r="G21" i="55"/>
  <c r="J20" i="55"/>
  <c r="G20" i="55"/>
  <c r="J19" i="55"/>
  <c r="G19" i="55"/>
  <c r="J18" i="55"/>
  <c r="G18" i="55"/>
  <c r="J17" i="55"/>
  <c r="I17" i="55"/>
  <c r="G17" i="55"/>
  <c r="F17" i="55"/>
  <c r="E17" i="55"/>
  <c r="E15" i="55"/>
  <c r="E14" i="55"/>
  <c r="E13" i="55"/>
  <c r="E12" i="55"/>
  <c r="E11" i="55"/>
  <c r="E10" i="55"/>
  <c r="D8" i="55"/>
  <c r="C6" i="55"/>
  <c r="G2" i="55"/>
  <c r="E2" i="55"/>
  <c r="B2" i="55"/>
  <c r="D85" i="10"/>
  <c r="D84" i="10"/>
  <c r="D83" i="10"/>
  <c r="D81" i="10"/>
  <c r="D79" i="10"/>
  <c r="D78" i="10"/>
  <c r="D77" i="10"/>
  <c r="G74" i="10"/>
  <c r="G73" i="10"/>
  <c r="G72" i="10"/>
  <c r="G71" i="10"/>
  <c r="G70" i="10"/>
  <c r="G69" i="10"/>
  <c r="E69" i="10"/>
  <c r="G68" i="10"/>
  <c r="E68" i="10"/>
  <c r="D67" i="10"/>
  <c r="D66" i="10"/>
  <c r="D65" i="10"/>
  <c r="D64" i="10"/>
  <c r="D63" i="10"/>
  <c r="D59" i="10"/>
  <c r="D56" i="10"/>
  <c r="F55" i="10"/>
  <c r="D54" i="10"/>
  <c r="F53" i="10"/>
  <c r="D53" i="10"/>
  <c r="F52" i="10"/>
  <c r="D52" i="10"/>
  <c r="D51" i="10"/>
  <c r="D50" i="10"/>
  <c r="D48" i="10"/>
  <c r="D47" i="10"/>
  <c r="D46" i="10"/>
  <c r="D45" i="10"/>
  <c r="D44" i="10"/>
  <c r="D36" i="10"/>
  <c r="E34" i="10"/>
  <c r="E33" i="10"/>
  <c r="E32" i="10"/>
  <c r="E31" i="10"/>
  <c r="D30" i="10"/>
  <c r="D28" i="10"/>
  <c r="D27" i="10"/>
  <c r="D26" i="10"/>
  <c r="D24" i="10"/>
  <c r="D23" i="10"/>
  <c r="D22" i="10"/>
  <c r="D20" i="10"/>
  <c r="D19" i="10"/>
  <c r="D18" i="10"/>
  <c r="D17" i="10"/>
  <c r="D16" i="10"/>
  <c r="D15" i="10"/>
  <c r="D14" i="10"/>
  <c r="D13" i="10"/>
  <c r="D12" i="10"/>
  <c r="D9" i="10"/>
  <c r="D8" i="10"/>
  <c r="D6" i="10"/>
  <c r="G2" i="10"/>
  <c r="E2" i="10"/>
  <c r="B2" i="10"/>
  <c r="M3" i="10" s="1"/>
  <c r="C74" i="9"/>
  <c r="C73" i="9"/>
  <c r="C72" i="9"/>
  <c r="C71" i="9"/>
  <c r="C70" i="9"/>
  <c r="G66" i="9"/>
  <c r="C66" i="9"/>
  <c r="C58" i="9"/>
  <c r="C56" i="9"/>
  <c r="C55" i="9"/>
  <c r="C54" i="9"/>
  <c r="C53" i="9"/>
  <c r="C8" i="9"/>
  <c r="C6" i="9"/>
  <c r="G2" i="9"/>
  <c r="E2" i="9"/>
  <c r="B2" i="9"/>
  <c r="BI2" i="60"/>
  <c r="S51" i="9" s="1"/>
  <c r="O2" i="26"/>
  <c r="S49" i="9" s="1"/>
  <c r="T2" i="43"/>
  <c r="S41" i="9" s="1"/>
  <c r="T2" i="50"/>
  <c r="S34" i="9" s="1"/>
  <c r="T2" i="44"/>
  <c r="S26" i="9" s="1"/>
  <c r="S27" i="9" s="1"/>
  <c r="S28" i="9" s="1"/>
  <c r="T2" i="38"/>
  <c r="S21" i="9" s="1"/>
  <c r="T2" i="37"/>
  <c r="T2" i="55"/>
  <c r="S14" i="9" s="1"/>
  <c r="T2" i="10"/>
  <c r="S12" i="9" s="1"/>
  <c r="T2" i="9"/>
  <c r="S10" i="9" s="1"/>
  <c r="K4" i="44"/>
  <c r="M4" i="44"/>
  <c r="X218" i="43"/>
  <c r="B33" i="52"/>
  <c r="B32" i="52"/>
  <c r="H155" i="52"/>
  <c r="H156" i="52" s="1"/>
  <c r="G155" i="52"/>
  <c r="E155" i="52"/>
  <c r="E162" i="52" s="1"/>
  <c r="C155" i="52"/>
  <c r="C156" i="52" s="1"/>
  <c r="D1854" i="50"/>
  <c r="N1849" i="50"/>
  <c r="M1849" i="50"/>
  <c r="L1849" i="50"/>
  <c r="K1849" i="50"/>
  <c r="J1849" i="50"/>
  <c r="I1849" i="50"/>
  <c r="E1847" i="50"/>
  <c r="T1845" i="50"/>
  <c r="E1845" i="50"/>
  <c r="E1852" i="50" s="1"/>
  <c r="T1844" i="50"/>
  <c r="E1844" i="50"/>
  <c r="E1851" i="50" s="1"/>
  <c r="T1843" i="50"/>
  <c r="J1842" i="50"/>
  <c r="I1842" i="50"/>
  <c r="H1849" i="50" s="1"/>
  <c r="H1842" i="50"/>
  <c r="E1842" i="50"/>
  <c r="E1849" i="50" s="1"/>
  <c r="E1840" i="50"/>
  <c r="D1838" i="50"/>
  <c r="R1826" i="50"/>
  <c r="J1826" i="50"/>
  <c r="T1825" i="50"/>
  <c r="J1824" i="50"/>
  <c r="I1824" i="50"/>
  <c r="H1824" i="50"/>
  <c r="J1820" i="50"/>
  <c r="T1819" i="50"/>
  <c r="E1810" i="50"/>
  <c r="E1808" i="50"/>
  <c r="E1806" i="50"/>
  <c r="D1783" i="50"/>
  <c r="N1778" i="50"/>
  <c r="M1778" i="50"/>
  <c r="L1778" i="50"/>
  <c r="K1778" i="50"/>
  <c r="J1778" i="50"/>
  <c r="I1778" i="50"/>
  <c r="E1776" i="50"/>
  <c r="T1774" i="50"/>
  <c r="E1774" i="50"/>
  <c r="E1781" i="50" s="1"/>
  <c r="T1773" i="50"/>
  <c r="E1773" i="50"/>
  <c r="E1780" i="50" s="1"/>
  <c r="T1772" i="50"/>
  <c r="J1771" i="50"/>
  <c r="I1771" i="50"/>
  <c r="H1778" i="50" s="1"/>
  <c r="H1771" i="50"/>
  <c r="E1771" i="50"/>
  <c r="E1778" i="50" s="1"/>
  <c r="E1769" i="50"/>
  <c r="D1767" i="50"/>
  <c r="R1755" i="50"/>
  <c r="J1755" i="50"/>
  <c r="T1754" i="50"/>
  <c r="J1753" i="50"/>
  <c r="I1753" i="50"/>
  <c r="H1753" i="50"/>
  <c r="J1749" i="50"/>
  <c r="T1748" i="50"/>
  <c r="E1739" i="50"/>
  <c r="E1737" i="50"/>
  <c r="E1735" i="50"/>
  <c r="D1712" i="50"/>
  <c r="N1707" i="50"/>
  <c r="M1707" i="50"/>
  <c r="L1707" i="50"/>
  <c r="K1707" i="50"/>
  <c r="J1707" i="50"/>
  <c r="I1707" i="50"/>
  <c r="E1705" i="50"/>
  <c r="T1703" i="50"/>
  <c r="E1703" i="50"/>
  <c r="E1710" i="50" s="1"/>
  <c r="T1702" i="50"/>
  <c r="E1702" i="50"/>
  <c r="E1709" i="50" s="1"/>
  <c r="T1701" i="50"/>
  <c r="J1700" i="50"/>
  <c r="I1700" i="50"/>
  <c r="H1707" i="50" s="1"/>
  <c r="H1700" i="50"/>
  <c r="E1700" i="50"/>
  <c r="E1707" i="50" s="1"/>
  <c r="E1698" i="50"/>
  <c r="D1696" i="50"/>
  <c r="R1684" i="50"/>
  <c r="J1684" i="50"/>
  <c r="T1683" i="50"/>
  <c r="J1682" i="50"/>
  <c r="I1682" i="50"/>
  <c r="H1682" i="50"/>
  <c r="J1678" i="50"/>
  <c r="T1677" i="50"/>
  <c r="E1668" i="50"/>
  <c r="E1666" i="50"/>
  <c r="E1664" i="50"/>
  <c r="D1641" i="50"/>
  <c r="N1636" i="50"/>
  <c r="M1636" i="50"/>
  <c r="L1636" i="50"/>
  <c r="K1636" i="50"/>
  <c r="J1636" i="50"/>
  <c r="I1636" i="50"/>
  <c r="E1634" i="50"/>
  <c r="T1632" i="50"/>
  <c r="E1632" i="50"/>
  <c r="E1639" i="50" s="1"/>
  <c r="T1631" i="50"/>
  <c r="E1631" i="50"/>
  <c r="E1638" i="50" s="1"/>
  <c r="T1630" i="50"/>
  <c r="J1629" i="50"/>
  <c r="I1629" i="50"/>
  <c r="H1636" i="50" s="1"/>
  <c r="H1629" i="50"/>
  <c r="E1629" i="50"/>
  <c r="E1636" i="50" s="1"/>
  <c r="E1627" i="50"/>
  <c r="D1625" i="50"/>
  <c r="R1613" i="50"/>
  <c r="J1613" i="50"/>
  <c r="T1612" i="50"/>
  <c r="J1611" i="50"/>
  <c r="I1611" i="50"/>
  <c r="H1611" i="50"/>
  <c r="J1607" i="50"/>
  <c r="T1606" i="50"/>
  <c r="E1597" i="50"/>
  <c r="E1595" i="50"/>
  <c r="E1593" i="50"/>
  <c r="D1570" i="50"/>
  <c r="N1565" i="50"/>
  <c r="M1565" i="50"/>
  <c r="L1565" i="50"/>
  <c r="K1565" i="50"/>
  <c r="J1565" i="50"/>
  <c r="I1565" i="50"/>
  <c r="E1563" i="50"/>
  <c r="T1561" i="50"/>
  <c r="E1561" i="50"/>
  <c r="E1568" i="50" s="1"/>
  <c r="T1560" i="50"/>
  <c r="E1560" i="50"/>
  <c r="E1567" i="50" s="1"/>
  <c r="T1559" i="50"/>
  <c r="J1558" i="50"/>
  <c r="I1558" i="50"/>
  <c r="H1565" i="50" s="1"/>
  <c r="H1558" i="50"/>
  <c r="E1558" i="50"/>
  <c r="E1565" i="50" s="1"/>
  <c r="E1556" i="50"/>
  <c r="D1554" i="50"/>
  <c r="R1542" i="50"/>
  <c r="J1542" i="50"/>
  <c r="T1541" i="50"/>
  <c r="J1540" i="50"/>
  <c r="I1540" i="50"/>
  <c r="H1540" i="50"/>
  <c r="J1536" i="50"/>
  <c r="T1535" i="50"/>
  <c r="E1526" i="50"/>
  <c r="E1524" i="50"/>
  <c r="E1522" i="50"/>
  <c r="D1499" i="50"/>
  <c r="N1494" i="50"/>
  <c r="M1494" i="50"/>
  <c r="L1494" i="50"/>
  <c r="K1494" i="50"/>
  <c r="J1494" i="50"/>
  <c r="I1494" i="50"/>
  <c r="E1492" i="50"/>
  <c r="T1490" i="50"/>
  <c r="E1490" i="50"/>
  <c r="E1497" i="50" s="1"/>
  <c r="T1489" i="50"/>
  <c r="E1489" i="50"/>
  <c r="E1496" i="50" s="1"/>
  <c r="T1488" i="50"/>
  <c r="J1487" i="50"/>
  <c r="I1487" i="50"/>
  <c r="H1494" i="50" s="1"/>
  <c r="H1487" i="50"/>
  <c r="E1487" i="50"/>
  <c r="E1494" i="50" s="1"/>
  <c r="E1485" i="50"/>
  <c r="D1483" i="50"/>
  <c r="R1471" i="50"/>
  <c r="J1471" i="50"/>
  <c r="T1470" i="50"/>
  <c r="J1469" i="50"/>
  <c r="I1469" i="50"/>
  <c r="H1469" i="50"/>
  <c r="J1465" i="50"/>
  <c r="T1464" i="50"/>
  <c r="E1455" i="50"/>
  <c r="E1453" i="50"/>
  <c r="E1451" i="50"/>
  <c r="D1428" i="50"/>
  <c r="N1423" i="50"/>
  <c r="M1423" i="50"/>
  <c r="L1423" i="50"/>
  <c r="K1423" i="50"/>
  <c r="J1423" i="50"/>
  <c r="I1423" i="50"/>
  <c r="E1421" i="50"/>
  <c r="T1419" i="50"/>
  <c r="E1419" i="50"/>
  <c r="E1426" i="50" s="1"/>
  <c r="T1418" i="50"/>
  <c r="E1418" i="50"/>
  <c r="E1425" i="50" s="1"/>
  <c r="T1417" i="50"/>
  <c r="J1416" i="50"/>
  <c r="I1416" i="50"/>
  <c r="H1423" i="50" s="1"/>
  <c r="H1416" i="50"/>
  <c r="E1416" i="50"/>
  <c r="E1423" i="50" s="1"/>
  <c r="E1414" i="50"/>
  <c r="D1412" i="50"/>
  <c r="R1400" i="50"/>
  <c r="J1400" i="50"/>
  <c r="T1399" i="50"/>
  <c r="J1398" i="50"/>
  <c r="I1398" i="50"/>
  <c r="H1398" i="50"/>
  <c r="J1394" i="50"/>
  <c r="T1393" i="50"/>
  <c r="E1384" i="50"/>
  <c r="E1382" i="50"/>
  <c r="E1380" i="50"/>
  <c r="D1357" i="50"/>
  <c r="N1352" i="50"/>
  <c r="M1352" i="50"/>
  <c r="L1352" i="50"/>
  <c r="K1352" i="50"/>
  <c r="J1352" i="50"/>
  <c r="I1352" i="50"/>
  <c r="E1350" i="50"/>
  <c r="T1348" i="50"/>
  <c r="E1348" i="50"/>
  <c r="E1355" i="50" s="1"/>
  <c r="T1347" i="50"/>
  <c r="E1347" i="50"/>
  <c r="E1354" i="50" s="1"/>
  <c r="T1346" i="50"/>
  <c r="J1345" i="50"/>
  <c r="I1345" i="50"/>
  <c r="H1352" i="50" s="1"/>
  <c r="H1345" i="50"/>
  <c r="E1345" i="50"/>
  <c r="E1352" i="50" s="1"/>
  <c r="E1343" i="50"/>
  <c r="D1341" i="50"/>
  <c r="R1329" i="50"/>
  <c r="J1329" i="50"/>
  <c r="T1328" i="50"/>
  <c r="J1327" i="50"/>
  <c r="I1327" i="50"/>
  <c r="H1327" i="50"/>
  <c r="J1323" i="50"/>
  <c r="T1322" i="50"/>
  <c r="E1313" i="50"/>
  <c r="E1311" i="50"/>
  <c r="E1309" i="50"/>
  <c r="D1286" i="50"/>
  <c r="N1281" i="50"/>
  <c r="M1281" i="50"/>
  <c r="L1281" i="50"/>
  <c r="K1281" i="50"/>
  <c r="J1281" i="50"/>
  <c r="I1281" i="50"/>
  <c r="E1279" i="50"/>
  <c r="T1277" i="50"/>
  <c r="E1277" i="50"/>
  <c r="E1284" i="50" s="1"/>
  <c r="T1276" i="50"/>
  <c r="E1276" i="50"/>
  <c r="E1283" i="50" s="1"/>
  <c r="T1275" i="50"/>
  <c r="J1274" i="50"/>
  <c r="I1274" i="50"/>
  <c r="H1281" i="50" s="1"/>
  <c r="H1274" i="50"/>
  <c r="E1274" i="50"/>
  <c r="E1281" i="50" s="1"/>
  <c r="E1272" i="50"/>
  <c r="D1270" i="50"/>
  <c r="R1258" i="50"/>
  <c r="J1258" i="50"/>
  <c r="T1257" i="50"/>
  <c r="J1256" i="50"/>
  <c r="I1256" i="50"/>
  <c r="H1256" i="50"/>
  <c r="J1252" i="50"/>
  <c r="T1251" i="50"/>
  <c r="E1242" i="50"/>
  <c r="E1240" i="50"/>
  <c r="E1238" i="50"/>
  <c r="D1215" i="50"/>
  <c r="N1210" i="50"/>
  <c r="M1210" i="50"/>
  <c r="L1210" i="50"/>
  <c r="K1210" i="50"/>
  <c r="J1210" i="50"/>
  <c r="I1210" i="50"/>
  <c r="E1208" i="50"/>
  <c r="T1206" i="50"/>
  <c r="E1206" i="50"/>
  <c r="E1213" i="50" s="1"/>
  <c r="T1205" i="50"/>
  <c r="E1205" i="50"/>
  <c r="E1212" i="50" s="1"/>
  <c r="T1204" i="50"/>
  <c r="J1203" i="50"/>
  <c r="I1203" i="50"/>
  <c r="H1210" i="50" s="1"/>
  <c r="H1203" i="50"/>
  <c r="E1203" i="50"/>
  <c r="E1210" i="50" s="1"/>
  <c r="E1201" i="50"/>
  <c r="D1199" i="50"/>
  <c r="R1187" i="50"/>
  <c r="J1187" i="50"/>
  <c r="T1186" i="50"/>
  <c r="J1185" i="50"/>
  <c r="I1185" i="50"/>
  <c r="H1185" i="50"/>
  <c r="J1181" i="50"/>
  <c r="T1180" i="50"/>
  <c r="E1171" i="50"/>
  <c r="E1169" i="50"/>
  <c r="E1167" i="50"/>
  <c r="D1144" i="50"/>
  <c r="N1139" i="50"/>
  <c r="M1139" i="50"/>
  <c r="L1139" i="50"/>
  <c r="K1139" i="50"/>
  <c r="J1139" i="50"/>
  <c r="I1139" i="50"/>
  <c r="E1137" i="50"/>
  <c r="T1135" i="50"/>
  <c r="E1135" i="50"/>
  <c r="E1142" i="50" s="1"/>
  <c r="T1134" i="50"/>
  <c r="E1134" i="50"/>
  <c r="E1141" i="50" s="1"/>
  <c r="T1133" i="50"/>
  <c r="J1132" i="50"/>
  <c r="I1132" i="50"/>
  <c r="H1139" i="50" s="1"/>
  <c r="H1132" i="50"/>
  <c r="E1132" i="50"/>
  <c r="E1139" i="50" s="1"/>
  <c r="E1130" i="50"/>
  <c r="D1128" i="50"/>
  <c r="R1116" i="50"/>
  <c r="J1116" i="50"/>
  <c r="T1115" i="50"/>
  <c r="J1114" i="50"/>
  <c r="I1114" i="50"/>
  <c r="H1114" i="50"/>
  <c r="J1110" i="50"/>
  <c r="T1109" i="50"/>
  <c r="E1100" i="50"/>
  <c r="E1098" i="50"/>
  <c r="E1096" i="50"/>
  <c r="D1073" i="50"/>
  <c r="N1068" i="50"/>
  <c r="M1068" i="50"/>
  <c r="L1068" i="50"/>
  <c r="K1068" i="50"/>
  <c r="J1068" i="50"/>
  <c r="I1068" i="50"/>
  <c r="E1066" i="50"/>
  <c r="T1064" i="50"/>
  <c r="E1064" i="50"/>
  <c r="E1071" i="50" s="1"/>
  <c r="T1063" i="50"/>
  <c r="E1063" i="50"/>
  <c r="E1070" i="50" s="1"/>
  <c r="T1062" i="50"/>
  <c r="J1061" i="50"/>
  <c r="I1061" i="50"/>
  <c r="H1068" i="50" s="1"/>
  <c r="H1061" i="50"/>
  <c r="E1061" i="50"/>
  <c r="E1068" i="50" s="1"/>
  <c r="E1059" i="50"/>
  <c r="D1057" i="50"/>
  <c r="R1045" i="50"/>
  <c r="J1045" i="50"/>
  <c r="T1044" i="50"/>
  <c r="J1043" i="50"/>
  <c r="I1043" i="50"/>
  <c r="H1043" i="50"/>
  <c r="J1039" i="50"/>
  <c r="T1038" i="50"/>
  <c r="E1029" i="50"/>
  <c r="E1027" i="50"/>
  <c r="E1025" i="50"/>
  <c r="D1002" i="50"/>
  <c r="N997" i="50"/>
  <c r="M997" i="50"/>
  <c r="L997" i="50"/>
  <c r="K997" i="50"/>
  <c r="J997" i="50"/>
  <c r="I997" i="50"/>
  <c r="E995" i="50"/>
  <c r="T993" i="50"/>
  <c r="E993" i="50"/>
  <c r="E1000" i="50" s="1"/>
  <c r="T992" i="50"/>
  <c r="E992" i="50"/>
  <c r="E999" i="50" s="1"/>
  <c r="T991" i="50"/>
  <c r="J990" i="50"/>
  <c r="I990" i="50"/>
  <c r="H997" i="50" s="1"/>
  <c r="H990" i="50"/>
  <c r="E990" i="50"/>
  <c r="E997" i="50" s="1"/>
  <c r="E988" i="50"/>
  <c r="D986" i="50"/>
  <c r="R974" i="50"/>
  <c r="J974" i="50"/>
  <c r="T973" i="50"/>
  <c r="J972" i="50"/>
  <c r="I972" i="50"/>
  <c r="H972" i="50"/>
  <c r="J968" i="50"/>
  <c r="T967" i="50"/>
  <c r="E958" i="50"/>
  <c r="E956" i="50"/>
  <c r="E954" i="50"/>
  <c r="D931" i="50"/>
  <c r="N926" i="50"/>
  <c r="M926" i="50"/>
  <c r="L926" i="50"/>
  <c r="K926" i="50"/>
  <c r="J926" i="50"/>
  <c r="I926" i="50"/>
  <c r="E924" i="50"/>
  <c r="T922" i="50"/>
  <c r="E922" i="50"/>
  <c r="E929" i="50" s="1"/>
  <c r="T921" i="50"/>
  <c r="E921" i="50"/>
  <c r="E928" i="50" s="1"/>
  <c r="T920" i="50"/>
  <c r="J919" i="50"/>
  <c r="I919" i="50"/>
  <c r="H926" i="50" s="1"/>
  <c r="H919" i="50"/>
  <c r="E919" i="50"/>
  <c r="E926" i="50" s="1"/>
  <c r="E917" i="50"/>
  <c r="D915" i="50"/>
  <c r="R903" i="50"/>
  <c r="J903" i="50"/>
  <c r="T902" i="50"/>
  <c r="J901" i="50"/>
  <c r="I901" i="50"/>
  <c r="H901" i="50"/>
  <c r="J897" i="50"/>
  <c r="T896" i="50"/>
  <c r="E887" i="50"/>
  <c r="E885" i="50"/>
  <c r="E883" i="50"/>
  <c r="D860" i="50"/>
  <c r="N855" i="50"/>
  <c r="M855" i="50"/>
  <c r="L855" i="50"/>
  <c r="K855" i="50"/>
  <c r="J855" i="50"/>
  <c r="I855" i="50"/>
  <c r="E853" i="50"/>
  <c r="T851" i="50"/>
  <c r="E851" i="50"/>
  <c r="E858" i="50" s="1"/>
  <c r="T850" i="50"/>
  <c r="E850" i="50"/>
  <c r="E857" i="50" s="1"/>
  <c r="T849" i="50"/>
  <c r="J848" i="50"/>
  <c r="I848" i="50"/>
  <c r="H855" i="50" s="1"/>
  <c r="H848" i="50"/>
  <c r="E848" i="50"/>
  <c r="E855" i="50" s="1"/>
  <c r="E846" i="50"/>
  <c r="D844" i="50"/>
  <c r="R832" i="50"/>
  <c r="J832" i="50"/>
  <c r="T831" i="50"/>
  <c r="J830" i="50"/>
  <c r="I830" i="50"/>
  <c r="H830" i="50"/>
  <c r="J826" i="50"/>
  <c r="T825" i="50"/>
  <c r="E816" i="50"/>
  <c r="E814" i="50"/>
  <c r="E812" i="50"/>
  <c r="D789" i="50"/>
  <c r="N784" i="50"/>
  <c r="M784" i="50"/>
  <c r="L784" i="50"/>
  <c r="K784" i="50"/>
  <c r="J784" i="50"/>
  <c r="I784" i="50"/>
  <c r="E782" i="50"/>
  <c r="T780" i="50"/>
  <c r="E780" i="50"/>
  <c r="E787" i="50" s="1"/>
  <c r="T779" i="50"/>
  <c r="E779" i="50"/>
  <c r="E786" i="50" s="1"/>
  <c r="T778" i="50"/>
  <c r="J777" i="50"/>
  <c r="I777" i="50"/>
  <c r="H784" i="50" s="1"/>
  <c r="H777" i="50"/>
  <c r="E777" i="50"/>
  <c r="E784" i="50" s="1"/>
  <c r="E775" i="50"/>
  <c r="D773" i="50"/>
  <c r="R761" i="50"/>
  <c r="J761" i="50"/>
  <c r="T760" i="50"/>
  <c r="J759" i="50"/>
  <c r="I759" i="50"/>
  <c r="H759" i="50"/>
  <c r="J755" i="50"/>
  <c r="T754" i="50"/>
  <c r="E745" i="50"/>
  <c r="E743" i="50"/>
  <c r="E741" i="50"/>
  <c r="D718" i="50"/>
  <c r="N713" i="50"/>
  <c r="M713" i="50"/>
  <c r="L713" i="50"/>
  <c r="K713" i="50"/>
  <c r="J713" i="50"/>
  <c r="I713" i="50"/>
  <c r="E711" i="50"/>
  <c r="T709" i="50"/>
  <c r="E709" i="50"/>
  <c r="E716" i="50" s="1"/>
  <c r="T708" i="50"/>
  <c r="E708" i="50"/>
  <c r="E715" i="50" s="1"/>
  <c r="T707" i="50"/>
  <c r="J706" i="50"/>
  <c r="I706" i="50"/>
  <c r="H713" i="50" s="1"/>
  <c r="H706" i="50"/>
  <c r="E706" i="50"/>
  <c r="E713" i="50" s="1"/>
  <c r="E704" i="50"/>
  <c r="D702" i="50"/>
  <c r="J690" i="50"/>
  <c r="T689" i="50"/>
  <c r="J688" i="50"/>
  <c r="I688" i="50"/>
  <c r="H688" i="50"/>
  <c r="J684" i="50"/>
  <c r="T683" i="50"/>
  <c r="E674" i="50"/>
  <c r="E672" i="50"/>
  <c r="E670" i="50"/>
  <c r="D647" i="50"/>
  <c r="N642" i="50"/>
  <c r="M642" i="50"/>
  <c r="L642" i="50"/>
  <c r="K642" i="50"/>
  <c r="J642" i="50"/>
  <c r="I642" i="50"/>
  <c r="E640" i="50"/>
  <c r="T638" i="50"/>
  <c r="E638" i="50"/>
  <c r="E645" i="50" s="1"/>
  <c r="T637" i="50"/>
  <c r="E637" i="50"/>
  <c r="E644" i="50" s="1"/>
  <c r="T636" i="50"/>
  <c r="J635" i="50"/>
  <c r="I635" i="50"/>
  <c r="H642" i="50" s="1"/>
  <c r="H635" i="50"/>
  <c r="E635" i="50"/>
  <c r="E642" i="50" s="1"/>
  <c r="E633" i="50"/>
  <c r="D631" i="50"/>
  <c r="R619" i="50"/>
  <c r="J619" i="50"/>
  <c r="T618" i="50"/>
  <c r="J617" i="50"/>
  <c r="I617" i="50"/>
  <c r="H617" i="50"/>
  <c r="J613" i="50"/>
  <c r="T612" i="50"/>
  <c r="E603" i="50"/>
  <c r="E601" i="50"/>
  <c r="E599" i="50"/>
  <c r="D576" i="50"/>
  <c r="N571" i="50"/>
  <c r="M571" i="50"/>
  <c r="L571" i="50"/>
  <c r="K571" i="50"/>
  <c r="J571" i="50"/>
  <c r="I571" i="50"/>
  <c r="E569" i="50"/>
  <c r="T567" i="50"/>
  <c r="E567" i="50"/>
  <c r="E574" i="50" s="1"/>
  <c r="T566" i="50"/>
  <c r="E566" i="50"/>
  <c r="E573" i="50" s="1"/>
  <c r="T565" i="50"/>
  <c r="J564" i="50"/>
  <c r="I564" i="50"/>
  <c r="H571" i="50" s="1"/>
  <c r="H564" i="50"/>
  <c r="E564" i="50"/>
  <c r="E571" i="50" s="1"/>
  <c r="E562" i="50"/>
  <c r="D560" i="50"/>
  <c r="R548" i="50"/>
  <c r="J548" i="50"/>
  <c r="T547" i="50"/>
  <c r="J546" i="50"/>
  <c r="I546" i="50"/>
  <c r="H546" i="50"/>
  <c r="J542" i="50"/>
  <c r="T541" i="50"/>
  <c r="E532" i="50"/>
  <c r="E530" i="50"/>
  <c r="E528" i="50"/>
  <c r="D505" i="50"/>
  <c r="N500" i="50"/>
  <c r="M500" i="50"/>
  <c r="L500" i="50"/>
  <c r="K500" i="50"/>
  <c r="J500" i="50"/>
  <c r="I500" i="50"/>
  <c r="E498" i="50"/>
  <c r="T496" i="50"/>
  <c r="E496" i="50"/>
  <c r="E503" i="50" s="1"/>
  <c r="T495" i="50"/>
  <c r="E495" i="50"/>
  <c r="E502" i="50" s="1"/>
  <c r="T494" i="50"/>
  <c r="J493" i="50"/>
  <c r="I493" i="50"/>
  <c r="H500" i="50" s="1"/>
  <c r="H493" i="50"/>
  <c r="E493" i="50"/>
  <c r="E500" i="50" s="1"/>
  <c r="E491" i="50"/>
  <c r="D489" i="50"/>
  <c r="R477" i="50"/>
  <c r="J477" i="50"/>
  <c r="T476" i="50"/>
  <c r="J475" i="50"/>
  <c r="I475" i="50"/>
  <c r="H475" i="50"/>
  <c r="J471" i="50"/>
  <c r="T470" i="50"/>
  <c r="E461" i="50"/>
  <c r="E459" i="50"/>
  <c r="E457" i="50"/>
  <c r="D434" i="50"/>
  <c r="N429" i="50"/>
  <c r="M429" i="50"/>
  <c r="L429" i="50"/>
  <c r="K429" i="50"/>
  <c r="J429" i="50"/>
  <c r="I429" i="50"/>
  <c r="E427" i="50"/>
  <c r="T425" i="50"/>
  <c r="E425" i="50"/>
  <c r="E432" i="50" s="1"/>
  <c r="T424" i="50"/>
  <c r="E424" i="50"/>
  <c r="E431" i="50" s="1"/>
  <c r="T423" i="50"/>
  <c r="J422" i="50"/>
  <c r="I422" i="50"/>
  <c r="H429" i="50" s="1"/>
  <c r="H422" i="50"/>
  <c r="E422" i="50"/>
  <c r="E429" i="50" s="1"/>
  <c r="E420" i="50"/>
  <c r="D418" i="50"/>
  <c r="R406" i="50"/>
  <c r="J406" i="50"/>
  <c r="T405" i="50"/>
  <c r="J404" i="50"/>
  <c r="I404" i="50"/>
  <c r="H404" i="50"/>
  <c r="J400" i="50"/>
  <c r="T399" i="50"/>
  <c r="E390" i="50"/>
  <c r="E388" i="50"/>
  <c r="E386" i="50"/>
  <c r="D363" i="50"/>
  <c r="N358" i="50"/>
  <c r="M358" i="50"/>
  <c r="L358" i="50"/>
  <c r="K358" i="50"/>
  <c r="J358" i="50"/>
  <c r="I358" i="50"/>
  <c r="E356" i="50"/>
  <c r="T354" i="50"/>
  <c r="E354" i="50"/>
  <c r="E361" i="50" s="1"/>
  <c r="T353" i="50"/>
  <c r="E353" i="50"/>
  <c r="E360" i="50" s="1"/>
  <c r="T352" i="50"/>
  <c r="J351" i="50"/>
  <c r="I351" i="50"/>
  <c r="H358" i="50" s="1"/>
  <c r="H351" i="50"/>
  <c r="E351" i="50"/>
  <c r="E358" i="50" s="1"/>
  <c r="E349" i="50"/>
  <c r="D347" i="50"/>
  <c r="R335" i="50"/>
  <c r="J335" i="50"/>
  <c r="T334" i="50"/>
  <c r="J333" i="50"/>
  <c r="I333" i="50"/>
  <c r="H333" i="50"/>
  <c r="J329" i="50"/>
  <c r="T328" i="50"/>
  <c r="E319" i="50"/>
  <c r="E317" i="50"/>
  <c r="E315" i="50"/>
  <c r="R230" i="50"/>
  <c r="C230" i="50" s="1"/>
  <c r="H234" i="50" s="1"/>
  <c r="D221" i="50"/>
  <c r="N216" i="50"/>
  <c r="M216" i="50"/>
  <c r="L216" i="50"/>
  <c r="K216" i="50"/>
  <c r="J216" i="50"/>
  <c r="I216" i="50"/>
  <c r="E214" i="50"/>
  <c r="T212" i="50"/>
  <c r="E212" i="50"/>
  <c r="E219" i="50" s="1"/>
  <c r="T211" i="50"/>
  <c r="E211" i="50"/>
  <c r="E218" i="50" s="1"/>
  <c r="T210" i="50"/>
  <c r="J210" i="50" s="1"/>
  <c r="J209" i="50"/>
  <c r="I209" i="50"/>
  <c r="H216" i="50" s="1"/>
  <c r="H209" i="50"/>
  <c r="E209" i="50"/>
  <c r="E216" i="50" s="1"/>
  <c r="E207" i="50"/>
  <c r="D205" i="50"/>
  <c r="J193" i="50"/>
  <c r="T192" i="50"/>
  <c r="J191" i="50"/>
  <c r="I191" i="50"/>
  <c r="H191" i="50"/>
  <c r="J187" i="50"/>
  <c r="T186" i="50"/>
  <c r="E177" i="50"/>
  <c r="E175" i="50"/>
  <c r="E173" i="50"/>
  <c r="A159" i="50"/>
  <c r="G56" i="9"/>
  <c r="BI37" i="60"/>
  <c r="BI23" i="60"/>
  <c r="BI24" i="60"/>
  <c r="BI25" i="60"/>
  <c r="BI26" i="60"/>
  <c r="BI27" i="60"/>
  <c r="BI28" i="60"/>
  <c r="BI29" i="60"/>
  <c r="BI30" i="60"/>
  <c r="BI31" i="60"/>
  <c r="BI32" i="60"/>
  <c r="BI33" i="60"/>
  <c r="BI34" i="60"/>
  <c r="BI35" i="60"/>
  <c r="BI36" i="60"/>
  <c r="DF15" i="60"/>
  <c r="DF16" i="60" s="1"/>
  <c r="DF17" i="60"/>
  <c r="DF18" i="60" s="1"/>
  <c r="DF19" i="60" s="1"/>
  <c r="DF20" i="60" s="1"/>
  <c r="DF21" i="60" s="1"/>
  <c r="DF22" i="60" s="1"/>
  <c r="DF23" i="60" s="1"/>
  <c r="DF24" i="60" s="1"/>
  <c r="DF25" i="60" s="1"/>
  <c r="DF26" i="60" s="1"/>
  <c r="DF27" i="60" s="1"/>
  <c r="DF28" i="60" s="1"/>
  <c r="DF29" i="60" s="1"/>
  <c r="DF30" i="60" s="1"/>
  <c r="DF31" i="60" s="1"/>
  <c r="DF32" i="60" s="1"/>
  <c r="DF33" i="60" s="1"/>
  <c r="DF34" i="60" s="1"/>
  <c r="DF35" i="60" s="1"/>
  <c r="DF36" i="60" s="1"/>
  <c r="DF37" i="60" s="1"/>
  <c r="CD15" i="60"/>
  <c r="CD16" i="60"/>
  <c r="CD17" i="60" s="1"/>
  <c r="CD18" i="60" s="1"/>
  <c r="CD19" i="60" s="1"/>
  <c r="CD20" i="60" s="1"/>
  <c r="CD21" i="60" s="1"/>
  <c r="CD22" i="60" s="1"/>
  <c r="CD23" i="60" s="1"/>
  <c r="CD24" i="60" s="1"/>
  <c r="CD25" i="60" s="1"/>
  <c r="CD26" i="60" s="1"/>
  <c r="CD27" i="60" s="1"/>
  <c r="CD28" i="60" s="1"/>
  <c r="CD29" i="60" s="1"/>
  <c r="CD30" i="60" s="1"/>
  <c r="CD31" i="60" s="1"/>
  <c r="CD32" i="60" s="1"/>
  <c r="CD33" i="60" s="1"/>
  <c r="CD34" i="60" s="1"/>
  <c r="CD35" i="60" s="1"/>
  <c r="CD36" i="60" s="1"/>
  <c r="CD37" i="60" s="1"/>
  <c r="CC15" i="60"/>
  <c r="CC16" i="60" s="1"/>
  <c r="CC17" i="60" s="1"/>
  <c r="CC18" i="60" s="1"/>
  <c r="CC19" i="60" s="1"/>
  <c r="CC20" i="60" s="1"/>
  <c r="CC21" i="60" s="1"/>
  <c r="CC22" i="60" s="1"/>
  <c r="CC23" i="60" s="1"/>
  <c r="CC24" i="60" s="1"/>
  <c r="CC25" i="60" s="1"/>
  <c r="CC26" i="60" s="1"/>
  <c r="CC27" i="60" s="1"/>
  <c r="CC28" i="60" s="1"/>
  <c r="CC29" i="60" s="1"/>
  <c r="CC30" i="60" s="1"/>
  <c r="CC31" i="60" s="1"/>
  <c r="CC32" i="60" s="1"/>
  <c r="CC33" i="60" s="1"/>
  <c r="CC34" i="60" s="1"/>
  <c r="CC35" i="60" s="1"/>
  <c r="CC36" i="60" s="1"/>
  <c r="CC37" i="60" s="1"/>
  <c r="CB15" i="60"/>
  <c r="CB16" i="60" s="1"/>
  <c r="CB17" i="60" s="1"/>
  <c r="CB18" i="60" s="1"/>
  <c r="CB19" i="60" s="1"/>
  <c r="CB20" i="60" s="1"/>
  <c r="CB21" i="60" s="1"/>
  <c r="CB22" i="60" s="1"/>
  <c r="CB23" i="60" s="1"/>
  <c r="CB24" i="60" s="1"/>
  <c r="CB25" i="60" s="1"/>
  <c r="CB26" i="60" s="1"/>
  <c r="CB27" i="60" s="1"/>
  <c r="CB28" i="60" s="1"/>
  <c r="CB29" i="60" s="1"/>
  <c r="CB30" i="60" s="1"/>
  <c r="CB31" i="60" s="1"/>
  <c r="CB32" i="60" s="1"/>
  <c r="CB33" i="60" s="1"/>
  <c r="CB34" i="60" s="1"/>
  <c r="CB35" i="60" s="1"/>
  <c r="CB36" i="60" s="1"/>
  <c r="CB37" i="60" s="1"/>
  <c r="CA15" i="60"/>
  <c r="CA16" i="60"/>
  <c r="CA17" i="60" s="1"/>
  <c r="CA18" i="60" s="1"/>
  <c r="CA19" i="60"/>
  <c r="CA20" i="60" s="1"/>
  <c r="CA21" i="60" s="1"/>
  <c r="CA22" i="60" s="1"/>
  <c r="CA23" i="60" s="1"/>
  <c r="CA24" i="60" s="1"/>
  <c r="CA25" i="60" s="1"/>
  <c r="CA26" i="60" s="1"/>
  <c r="CA27" i="60" s="1"/>
  <c r="CA28" i="60" s="1"/>
  <c r="CA29" i="60" s="1"/>
  <c r="CA30" i="60" s="1"/>
  <c r="CA31" i="60" s="1"/>
  <c r="CA32" i="60" s="1"/>
  <c r="CA33" i="60" s="1"/>
  <c r="CA34" i="60" s="1"/>
  <c r="CA35" i="60" s="1"/>
  <c r="CA36" i="60" s="1"/>
  <c r="CA37" i="60" s="1"/>
  <c r="BZ15" i="60"/>
  <c r="BZ16" i="60" s="1"/>
  <c r="BZ17" i="60" s="1"/>
  <c r="BZ18" i="60" s="1"/>
  <c r="BZ19" i="60" s="1"/>
  <c r="BZ20" i="60" s="1"/>
  <c r="BZ21" i="60" s="1"/>
  <c r="BZ22" i="60" s="1"/>
  <c r="BZ23" i="60" s="1"/>
  <c r="BZ24" i="60" s="1"/>
  <c r="BZ25" i="60" s="1"/>
  <c r="BZ26" i="60" s="1"/>
  <c r="BZ27" i="60" s="1"/>
  <c r="BZ28" i="60" s="1"/>
  <c r="BZ29" i="60" s="1"/>
  <c r="BZ30" i="60" s="1"/>
  <c r="BZ31" i="60" s="1"/>
  <c r="BZ32" i="60" s="1"/>
  <c r="BZ33" i="60" s="1"/>
  <c r="BZ34" i="60" s="1"/>
  <c r="BZ35" i="60" s="1"/>
  <c r="BZ36" i="60" s="1"/>
  <c r="BZ37" i="60" s="1"/>
  <c r="BY15" i="60"/>
  <c r="BY16" i="60" s="1"/>
  <c r="BY17" i="60" s="1"/>
  <c r="BY18" i="60"/>
  <c r="BY19" i="60" s="1"/>
  <c r="BY20" i="60" s="1"/>
  <c r="BY21" i="60" s="1"/>
  <c r="BY22" i="60" s="1"/>
  <c r="BY23" i="60" s="1"/>
  <c r="BY24" i="60" s="1"/>
  <c r="BY25" i="60" s="1"/>
  <c r="BY26" i="60" s="1"/>
  <c r="BY27" i="60" s="1"/>
  <c r="BY28" i="60" s="1"/>
  <c r="BY29" i="60" s="1"/>
  <c r="BY30" i="60" s="1"/>
  <c r="BY31" i="60" s="1"/>
  <c r="BY32" i="60" s="1"/>
  <c r="BY33" i="60" s="1"/>
  <c r="BY34" i="60" s="1"/>
  <c r="BY35" i="60" s="1"/>
  <c r="BY36" i="60" s="1"/>
  <c r="BY37" i="60" s="1"/>
  <c r="BX15" i="60"/>
  <c r="BX16" i="60"/>
  <c r="BX17" i="60" s="1"/>
  <c r="BX18" i="60" s="1"/>
  <c r="BX19" i="60" s="1"/>
  <c r="BX20" i="60" s="1"/>
  <c r="BX21" i="60" s="1"/>
  <c r="BX22" i="60" s="1"/>
  <c r="BX23" i="60" s="1"/>
  <c r="BX24" i="60" s="1"/>
  <c r="BX25" i="60" s="1"/>
  <c r="BX26" i="60" s="1"/>
  <c r="BX27" i="60" s="1"/>
  <c r="BX28" i="60" s="1"/>
  <c r="BX29" i="60" s="1"/>
  <c r="BX30" i="60" s="1"/>
  <c r="BX31" i="60" s="1"/>
  <c r="BX32" i="60" s="1"/>
  <c r="BX33" i="60" s="1"/>
  <c r="BX34" i="60" s="1"/>
  <c r="BX35" i="60" s="1"/>
  <c r="BX36" i="60" s="1"/>
  <c r="BX37" i="60" s="1"/>
  <c r="BW15" i="60"/>
  <c r="BW16" i="60" s="1"/>
  <c r="BW17" i="60" s="1"/>
  <c r="BW18" i="60" s="1"/>
  <c r="BW19" i="60" s="1"/>
  <c r="BW20" i="60" s="1"/>
  <c r="BW21" i="60" s="1"/>
  <c r="BW22" i="60" s="1"/>
  <c r="BW23" i="60" s="1"/>
  <c r="BW24" i="60" s="1"/>
  <c r="BW25" i="60" s="1"/>
  <c r="BW26" i="60" s="1"/>
  <c r="BW27" i="60" s="1"/>
  <c r="BW28" i="60" s="1"/>
  <c r="BW29" i="60" s="1"/>
  <c r="BW30" i="60" s="1"/>
  <c r="BW31" i="60" s="1"/>
  <c r="BW32" i="60" s="1"/>
  <c r="BW33" i="60" s="1"/>
  <c r="BW34" i="60" s="1"/>
  <c r="BW35" i="60" s="1"/>
  <c r="BW36" i="60" s="1"/>
  <c r="BW37" i="60" s="1"/>
  <c r="BV15" i="60"/>
  <c r="BV16" i="60"/>
  <c r="BV17" i="60" s="1"/>
  <c r="BV18" i="60" s="1"/>
  <c r="BV19" i="60" s="1"/>
  <c r="BV20" i="60" s="1"/>
  <c r="BV21" i="60" s="1"/>
  <c r="BV22" i="60" s="1"/>
  <c r="BV23" i="60" s="1"/>
  <c r="BV24" i="60" s="1"/>
  <c r="BV25" i="60" s="1"/>
  <c r="BV26" i="60" s="1"/>
  <c r="BV27" i="60" s="1"/>
  <c r="BV28" i="60" s="1"/>
  <c r="BV29" i="60" s="1"/>
  <c r="BV30" i="60" s="1"/>
  <c r="BV31" i="60" s="1"/>
  <c r="BV32" i="60" s="1"/>
  <c r="BV33" i="60" s="1"/>
  <c r="BV34" i="60" s="1"/>
  <c r="BV35" i="60" s="1"/>
  <c r="BV36" i="60" s="1"/>
  <c r="BV37" i="60" s="1"/>
  <c r="BU15" i="60"/>
  <c r="BU16" i="60" s="1"/>
  <c r="BU17" i="60" s="1"/>
  <c r="BU18" i="60" s="1"/>
  <c r="BU19" i="60" s="1"/>
  <c r="BU20" i="60" s="1"/>
  <c r="BU21" i="60" s="1"/>
  <c r="BU22" i="60" s="1"/>
  <c r="BU23" i="60" s="1"/>
  <c r="BU24" i="60" s="1"/>
  <c r="BU25" i="60" s="1"/>
  <c r="BU26" i="60" s="1"/>
  <c r="BU27" i="60" s="1"/>
  <c r="BU28" i="60" s="1"/>
  <c r="BU29" i="60" s="1"/>
  <c r="BU30" i="60" s="1"/>
  <c r="BU31" i="60" s="1"/>
  <c r="BU32" i="60" s="1"/>
  <c r="BU33" i="60" s="1"/>
  <c r="BU34" i="60" s="1"/>
  <c r="BU35" i="60" s="1"/>
  <c r="BU36" i="60" s="1"/>
  <c r="BU37" i="60" s="1"/>
  <c r="BT15" i="60"/>
  <c r="BT16" i="60" s="1"/>
  <c r="BT17" i="60" s="1"/>
  <c r="BT18" i="60"/>
  <c r="BT19" i="60" s="1"/>
  <c r="BT20" i="60" s="1"/>
  <c r="BT21" i="60" s="1"/>
  <c r="BT22" i="60" s="1"/>
  <c r="BT23" i="60" s="1"/>
  <c r="BT24" i="60" s="1"/>
  <c r="BT25" i="60" s="1"/>
  <c r="BT26" i="60" s="1"/>
  <c r="BT27" i="60" s="1"/>
  <c r="BT28" i="60" s="1"/>
  <c r="BT29" i="60" s="1"/>
  <c r="BT30" i="60" s="1"/>
  <c r="BT31" i="60" s="1"/>
  <c r="BT32" i="60" s="1"/>
  <c r="BT33" i="60" s="1"/>
  <c r="BT34" i="60" s="1"/>
  <c r="BT35" i="60" s="1"/>
  <c r="BT36" i="60" s="1"/>
  <c r="BT37" i="60" s="1"/>
  <c r="BS15" i="60"/>
  <c r="BS16" i="60"/>
  <c r="BS17" i="60" s="1"/>
  <c r="BS18" i="60" s="1"/>
  <c r="BS19" i="60"/>
  <c r="BS20" i="60" s="1"/>
  <c r="BS21" i="60" s="1"/>
  <c r="BS22" i="60" s="1"/>
  <c r="BS23" i="60" s="1"/>
  <c r="BS24" i="60" s="1"/>
  <c r="BS25" i="60" s="1"/>
  <c r="BS26" i="60" s="1"/>
  <c r="BS27" i="60" s="1"/>
  <c r="BS28" i="60" s="1"/>
  <c r="BS29" i="60" s="1"/>
  <c r="BS30" i="60" s="1"/>
  <c r="BS31" i="60" s="1"/>
  <c r="BS32" i="60" s="1"/>
  <c r="BS33" i="60" s="1"/>
  <c r="BS34" i="60" s="1"/>
  <c r="BS35" i="60" s="1"/>
  <c r="BS36" i="60" s="1"/>
  <c r="BS37" i="60" s="1"/>
  <c r="BR15" i="60"/>
  <c r="BR16" i="60" s="1"/>
  <c r="BR17" i="60" s="1"/>
  <c r="BR18" i="60" s="1"/>
  <c r="BR19" i="60" s="1"/>
  <c r="BR20" i="60" s="1"/>
  <c r="BR21" i="60" s="1"/>
  <c r="BR22" i="60" s="1"/>
  <c r="BR23" i="60" s="1"/>
  <c r="BR24" i="60" s="1"/>
  <c r="BR25" i="60" s="1"/>
  <c r="BR26" i="60" s="1"/>
  <c r="BR27" i="60" s="1"/>
  <c r="BR28" i="60" s="1"/>
  <c r="BR29" i="60" s="1"/>
  <c r="BR30" i="60" s="1"/>
  <c r="BR31" i="60" s="1"/>
  <c r="BR32" i="60" s="1"/>
  <c r="BR33" i="60" s="1"/>
  <c r="BR34" i="60" s="1"/>
  <c r="BR35" i="60" s="1"/>
  <c r="BR36" i="60" s="1"/>
  <c r="BR37" i="60" s="1"/>
  <c r="BQ15" i="60"/>
  <c r="BQ16" i="60" s="1"/>
  <c r="BQ17" i="60" s="1"/>
  <c r="BQ18" i="60" s="1"/>
  <c r="BQ19" i="60" s="1"/>
  <c r="BQ20" i="60" s="1"/>
  <c r="BQ21" i="60" s="1"/>
  <c r="BQ22" i="60" s="1"/>
  <c r="BQ23" i="60" s="1"/>
  <c r="BQ24" i="60" s="1"/>
  <c r="BQ25" i="60" s="1"/>
  <c r="BQ26" i="60" s="1"/>
  <c r="BQ27" i="60" s="1"/>
  <c r="BQ28" i="60" s="1"/>
  <c r="BQ29" i="60" s="1"/>
  <c r="BQ30" i="60" s="1"/>
  <c r="BQ31" i="60" s="1"/>
  <c r="BQ32" i="60" s="1"/>
  <c r="BQ33" i="60" s="1"/>
  <c r="BQ34" i="60" s="1"/>
  <c r="BQ35" i="60" s="1"/>
  <c r="BQ36" i="60" s="1"/>
  <c r="BQ37" i="60" s="1"/>
  <c r="BP15" i="60"/>
  <c r="BP16" i="60"/>
  <c r="BP17" i="60" s="1"/>
  <c r="BP18" i="60" s="1"/>
  <c r="BP19" i="60" s="1"/>
  <c r="BP20" i="60" s="1"/>
  <c r="BP21" i="60" s="1"/>
  <c r="BP22" i="60" s="1"/>
  <c r="BP23" i="60" s="1"/>
  <c r="BP24" i="60" s="1"/>
  <c r="BP25" i="60" s="1"/>
  <c r="BP26" i="60" s="1"/>
  <c r="BP27" i="60" s="1"/>
  <c r="BP28" i="60" s="1"/>
  <c r="BP29" i="60" s="1"/>
  <c r="BP30" i="60" s="1"/>
  <c r="BP31" i="60" s="1"/>
  <c r="BP32" i="60" s="1"/>
  <c r="BP33" i="60" s="1"/>
  <c r="BP34" i="60" s="1"/>
  <c r="BP35" i="60" s="1"/>
  <c r="BP36" i="60" s="1"/>
  <c r="BP37" i="60" s="1"/>
  <c r="BO15" i="60"/>
  <c r="BO16" i="60" s="1"/>
  <c r="BO17" i="60" s="1"/>
  <c r="BO18" i="60" s="1"/>
  <c r="BO19" i="60" s="1"/>
  <c r="BO20" i="60" s="1"/>
  <c r="BO21" i="60" s="1"/>
  <c r="BO22" i="60" s="1"/>
  <c r="BO23" i="60" s="1"/>
  <c r="BO24" i="60" s="1"/>
  <c r="BO25" i="60" s="1"/>
  <c r="BO26" i="60" s="1"/>
  <c r="BO27" i="60" s="1"/>
  <c r="BO28" i="60" s="1"/>
  <c r="BO29" i="60" s="1"/>
  <c r="BO30" i="60" s="1"/>
  <c r="BO31" i="60" s="1"/>
  <c r="BO32" i="60" s="1"/>
  <c r="BO33" i="60" s="1"/>
  <c r="BO34" i="60" s="1"/>
  <c r="BO35" i="60" s="1"/>
  <c r="BO36" i="60" s="1"/>
  <c r="BO37" i="60" s="1"/>
  <c r="BN15" i="60"/>
  <c r="BN16" i="60"/>
  <c r="BN17" i="60" s="1"/>
  <c r="BN18" i="60" s="1"/>
  <c r="BN19" i="60" s="1"/>
  <c r="BN20" i="60" s="1"/>
  <c r="BN21" i="60" s="1"/>
  <c r="BN22" i="60" s="1"/>
  <c r="BN23" i="60" s="1"/>
  <c r="BN24" i="60" s="1"/>
  <c r="BN25" i="60" s="1"/>
  <c r="BN26" i="60" s="1"/>
  <c r="BN27" i="60" s="1"/>
  <c r="BN28" i="60" s="1"/>
  <c r="BN29" i="60" s="1"/>
  <c r="BN30" i="60" s="1"/>
  <c r="BN31" i="60" s="1"/>
  <c r="BN32" i="60" s="1"/>
  <c r="BN33" i="60" s="1"/>
  <c r="BN34" i="60" s="1"/>
  <c r="BN35" i="60" s="1"/>
  <c r="BN36" i="60" s="1"/>
  <c r="BN37" i="60" s="1"/>
  <c r="BM15" i="60"/>
  <c r="BM16" i="60" s="1"/>
  <c r="BM17" i="60"/>
  <c r="BM18" i="60" s="1"/>
  <c r="BM19" i="60"/>
  <c r="BM20" i="60" s="1"/>
  <c r="BM21" i="60" s="1"/>
  <c r="BM22" i="60" s="1"/>
  <c r="BM23" i="60" s="1"/>
  <c r="BM24" i="60" s="1"/>
  <c r="BM25" i="60" s="1"/>
  <c r="BM26" i="60" s="1"/>
  <c r="BM27" i="60" s="1"/>
  <c r="BM28" i="60" s="1"/>
  <c r="BM29" i="60" s="1"/>
  <c r="BM30" i="60" s="1"/>
  <c r="BM31" i="60" s="1"/>
  <c r="BM32" i="60" s="1"/>
  <c r="BM33" i="60" s="1"/>
  <c r="BM34" i="60" s="1"/>
  <c r="BM35" i="60" s="1"/>
  <c r="BM36" i="60" s="1"/>
  <c r="BM37" i="60" s="1"/>
  <c r="BL15" i="60"/>
  <c r="BL16" i="60" s="1"/>
  <c r="BL17" i="60" s="1"/>
  <c r="BL18" i="60" s="1"/>
  <c r="BL19" i="60" s="1"/>
  <c r="BL20" i="60" s="1"/>
  <c r="BL21" i="60" s="1"/>
  <c r="BL22" i="60" s="1"/>
  <c r="BL23" i="60" s="1"/>
  <c r="BL24" i="60" s="1"/>
  <c r="BL25" i="60" s="1"/>
  <c r="BL26" i="60" s="1"/>
  <c r="BL27" i="60" s="1"/>
  <c r="BL28" i="60" s="1"/>
  <c r="BL29" i="60" s="1"/>
  <c r="BL30" i="60" s="1"/>
  <c r="BL31" i="60" s="1"/>
  <c r="BL32" i="60" s="1"/>
  <c r="BL33" i="60" s="1"/>
  <c r="BL34" i="60" s="1"/>
  <c r="BL35" i="60" s="1"/>
  <c r="BL36" i="60" s="1"/>
  <c r="BL37" i="60" s="1"/>
  <c r="CE13" i="60"/>
  <c r="CM13" i="60"/>
  <c r="CZ13" i="60" s="1"/>
  <c r="CL13" i="60"/>
  <c r="CY13" i="60"/>
  <c r="CK13" i="60"/>
  <c r="CX13" i="60"/>
  <c r="BV12" i="60"/>
  <c r="BU12" i="60"/>
  <c r="BT12" i="60"/>
  <c r="BS12" i="60"/>
  <c r="BR12" i="60"/>
  <c r="BQ12" i="60"/>
  <c r="E7" i="60"/>
  <c r="D292" i="50"/>
  <c r="N287" i="50"/>
  <c r="M287" i="50"/>
  <c r="L287" i="50"/>
  <c r="K287" i="50"/>
  <c r="J287" i="50"/>
  <c r="I287" i="50"/>
  <c r="E285" i="50"/>
  <c r="E283" i="50"/>
  <c r="E290" i="50" s="1"/>
  <c r="E282" i="50"/>
  <c r="E289" i="50" s="1"/>
  <c r="J280" i="50"/>
  <c r="I280" i="50"/>
  <c r="H287" i="50" s="1"/>
  <c r="H280" i="50"/>
  <c r="E280" i="50"/>
  <c r="E287" i="50" s="1"/>
  <c r="E278" i="50"/>
  <c r="D276" i="50"/>
  <c r="J262" i="50"/>
  <c r="I262" i="50"/>
  <c r="H262" i="50"/>
  <c r="J258" i="50"/>
  <c r="E248" i="50"/>
  <c r="E246" i="50"/>
  <c r="E244" i="50"/>
  <c r="F75" i="43"/>
  <c r="G75" i="43" s="1"/>
  <c r="H75" i="43" s="1"/>
  <c r="I75" i="43" s="1"/>
  <c r="J75" i="43" s="1"/>
  <c r="K75" i="43" s="1"/>
  <c r="L75" i="43" s="1"/>
  <c r="M75" i="43" s="1"/>
  <c r="N75" i="43" s="1"/>
  <c r="E42" i="43"/>
  <c r="D79" i="50"/>
  <c r="F178" i="38"/>
  <c r="T178" i="38" s="1"/>
  <c r="AC178" i="38" s="1"/>
  <c r="F177" i="38"/>
  <c r="T177" i="38" s="1"/>
  <c r="AC177" i="38" s="1"/>
  <c r="F176" i="38"/>
  <c r="T176" i="38" s="1"/>
  <c r="AC176" i="38" s="1"/>
  <c r="F175" i="38"/>
  <c r="T175" i="38" s="1"/>
  <c r="AC175" i="38" s="1"/>
  <c r="F174" i="38"/>
  <c r="T174" i="38" s="1"/>
  <c r="AC174" i="38" s="1"/>
  <c r="F173" i="38"/>
  <c r="T173" i="38" s="1"/>
  <c r="AC173" i="38" s="1"/>
  <c r="F172" i="38"/>
  <c r="T172" i="38" s="1"/>
  <c r="AC172" i="38" s="1"/>
  <c r="F171" i="38"/>
  <c r="T171" i="38" s="1"/>
  <c r="AC171" i="38" s="1"/>
  <c r="F170" i="38"/>
  <c r="T170" i="38" s="1"/>
  <c r="AC170" i="38" s="1"/>
  <c r="F169" i="38"/>
  <c r="T169" i="38" s="1"/>
  <c r="AC169" i="38" s="1"/>
  <c r="F168" i="38"/>
  <c r="T168" i="38" s="1"/>
  <c r="AC168" i="38" s="1"/>
  <c r="F167" i="38"/>
  <c r="T167" i="38" s="1"/>
  <c r="AC167" i="38" s="1"/>
  <c r="F166" i="38"/>
  <c r="T166" i="38"/>
  <c r="AC166" i="38" s="1"/>
  <c r="F165" i="38"/>
  <c r="T165" i="38" s="1"/>
  <c r="AC165" i="38" s="1"/>
  <c r="F164" i="38"/>
  <c r="T164" i="38" s="1"/>
  <c r="AC164" i="38" s="1"/>
  <c r="F163" i="38"/>
  <c r="T163" i="38" s="1"/>
  <c r="AC163" i="38" s="1"/>
  <c r="F162" i="38"/>
  <c r="T162" i="38" s="1"/>
  <c r="AC162" i="38" s="1"/>
  <c r="F161" i="38"/>
  <c r="T161" i="38" s="1"/>
  <c r="AC161" i="38" s="1"/>
  <c r="F160" i="38"/>
  <c r="T160" i="38" s="1"/>
  <c r="AC160" i="38" s="1"/>
  <c r="F159" i="38"/>
  <c r="T159" i="38" s="1"/>
  <c r="AC159" i="38" s="1"/>
  <c r="F158" i="38"/>
  <c r="T158" i="38" s="1"/>
  <c r="AC158" i="38" s="1"/>
  <c r="F157" i="38"/>
  <c r="T157" i="38" s="1"/>
  <c r="AC157" i="38" s="1"/>
  <c r="X178" i="38"/>
  <c r="M178" i="38" s="1"/>
  <c r="U178" i="38"/>
  <c r="R178" i="38"/>
  <c r="E178" i="38"/>
  <c r="X177" i="38"/>
  <c r="M177" i="38" s="1"/>
  <c r="U177" i="38"/>
  <c r="R177" i="38"/>
  <c r="E177" i="38"/>
  <c r="X176" i="38"/>
  <c r="M176" i="38"/>
  <c r="U176" i="38"/>
  <c r="R176" i="38"/>
  <c r="E176" i="38"/>
  <c r="X175" i="38"/>
  <c r="M175" i="38"/>
  <c r="U175" i="38"/>
  <c r="R175" i="38"/>
  <c r="E175" i="38"/>
  <c r="X174" i="38"/>
  <c r="M174" i="38" s="1"/>
  <c r="U174" i="38"/>
  <c r="R174" i="38"/>
  <c r="E174" i="38"/>
  <c r="X173" i="38"/>
  <c r="M173" i="38" s="1"/>
  <c r="U173" i="38"/>
  <c r="R173" i="38"/>
  <c r="E173" i="38"/>
  <c r="X172" i="38"/>
  <c r="M172" i="38" s="1"/>
  <c r="U172" i="38"/>
  <c r="R172" i="38"/>
  <c r="E172" i="38"/>
  <c r="X171" i="38"/>
  <c r="M171" i="38" s="1"/>
  <c r="U171" i="38"/>
  <c r="R171" i="38"/>
  <c r="E171" i="38"/>
  <c r="X170" i="38"/>
  <c r="M170" i="38" s="1"/>
  <c r="U170" i="38"/>
  <c r="R170" i="38"/>
  <c r="E170" i="38"/>
  <c r="X169" i="38"/>
  <c r="M169" i="38" s="1"/>
  <c r="U169" i="38"/>
  <c r="R169" i="38"/>
  <c r="E169" i="38"/>
  <c r="X168" i="38"/>
  <c r="M168" i="38" s="1"/>
  <c r="U168" i="38"/>
  <c r="R168" i="38"/>
  <c r="E168" i="38"/>
  <c r="X167" i="38"/>
  <c r="M167" i="38" s="1"/>
  <c r="U167" i="38"/>
  <c r="R167" i="38"/>
  <c r="E167" i="38"/>
  <c r="X166" i="38"/>
  <c r="M166" i="38" s="1"/>
  <c r="U166" i="38"/>
  <c r="R166" i="38"/>
  <c r="E166" i="38"/>
  <c r="X165" i="38"/>
  <c r="M165" i="38" s="1"/>
  <c r="U165" i="38"/>
  <c r="R165" i="38"/>
  <c r="E165" i="38"/>
  <c r="X164" i="38"/>
  <c r="M164" i="38"/>
  <c r="U164" i="38"/>
  <c r="R164" i="38"/>
  <c r="E164" i="38"/>
  <c r="X163" i="38"/>
  <c r="U163" i="38"/>
  <c r="R163" i="38"/>
  <c r="E163" i="38"/>
  <c r="X162" i="38"/>
  <c r="M162" i="38" s="1"/>
  <c r="U162" i="38"/>
  <c r="R162" i="38"/>
  <c r="E162" i="38"/>
  <c r="X161" i="38"/>
  <c r="M161" i="38" s="1"/>
  <c r="U161" i="38"/>
  <c r="R161" i="38"/>
  <c r="E161" i="38"/>
  <c r="X160" i="38"/>
  <c r="M160" i="38" s="1"/>
  <c r="U160" i="38"/>
  <c r="R160" i="38"/>
  <c r="E160" i="38"/>
  <c r="X159" i="38"/>
  <c r="M159" i="38"/>
  <c r="U159" i="38"/>
  <c r="R159" i="38"/>
  <c r="E159" i="38"/>
  <c r="X158" i="38"/>
  <c r="M158" i="38" s="1"/>
  <c r="U158" i="38"/>
  <c r="R158" i="38"/>
  <c r="E158" i="38"/>
  <c r="X157" i="38"/>
  <c r="M157" i="38" s="1"/>
  <c r="U157" i="38"/>
  <c r="R157" i="38"/>
  <c r="E157" i="38"/>
  <c r="X156" i="38"/>
  <c r="M156" i="38" s="1"/>
  <c r="U156" i="38"/>
  <c r="R156" i="38"/>
  <c r="F156" i="38"/>
  <c r="T156" i="38" s="1"/>
  <c r="AC156" i="38" s="1"/>
  <c r="E156" i="38"/>
  <c r="U139" i="38"/>
  <c r="T139" i="38"/>
  <c r="U138" i="38"/>
  <c r="T138" i="38"/>
  <c r="U137" i="38"/>
  <c r="T137" i="38"/>
  <c r="U136" i="38"/>
  <c r="T136" i="38"/>
  <c r="U135" i="38"/>
  <c r="T135" i="38"/>
  <c r="U134" i="38"/>
  <c r="T134" i="38"/>
  <c r="U133" i="38"/>
  <c r="T133" i="38"/>
  <c r="U132" i="38"/>
  <c r="T132" i="38"/>
  <c r="U131" i="38"/>
  <c r="T131" i="38"/>
  <c r="U130" i="38"/>
  <c r="T130" i="38"/>
  <c r="U129" i="38"/>
  <c r="T129" i="38"/>
  <c r="U128" i="38"/>
  <c r="T128" i="38"/>
  <c r="U127" i="38"/>
  <c r="T127" i="38"/>
  <c r="U126" i="38"/>
  <c r="T126" i="38"/>
  <c r="U125" i="38"/>
  <c r="T125" i="38"/>
  <c r="U124" i="38"/>
  <c r="T124" i="38"/>
  <c r="U123" i="38"/>
  <c r="T123" i="38"/>
  <c r="U122" i="38"/>
  <c r="T122" i="38"/>
  <c r="U121" i="38"/>
  <c r="T121" i="38"/>
  <c r="U120" i="38"/>
  <c r="T120" i="38"/>
  <c r="U119" i="38"/>
  <c r="T119" i="38"/>
  <c r="U118" i="38"/>
  <c r="T118" i="38"/>
  <c r="U117" i="38"/>
  <c r="T117" i="38"/>
  <c r="A260" i="43"/>
  <c r="A242" i="43"/>
  <c r="A226" i="43"/>
  <c r="A101" i="43"/>
  <c r="A79" i="43"/>
  <c r="A8" i="43"/>
  <c r="R2" i="43"/>
  <c r="A14" i="50"/>
  <c r="R2" i="55"/>
  <c r="R2" i="10"/>
  <c r="T257" i="50"/>
  <c r="M4" i="9"/>
  <c r="K4" i="9"/>
  <c r="I4" i="9"/>
  <c r="G4" i="9"/>
  <c r="M3" i="9"/>
  <c r="K3" i="9"/>
  <c r="I3" i="9"/>
  <c r="G3" i="9"/>
  <c r="M4" i="55"/>
  <c r="M3" i="55"/>
  <c r="M4" i="37"/>
  <c r="M3" i="37"/>
  <c r="R2" i="9"/>
  <c r="G195" i="38"/>
  <c r="G194" i="38"/>
  <c r="G193" i="38"/>
  <c r="G192" i="38"/>
  <c r="H195" i="38"/>
  <c r="H194" i="38"/>
  <c r="H193" i="38"/>
  <c r="H192" i="38"/>
  <c r="T52" i="38"/>
  <c r="J52" i="38" s="1"/>
  <c r="K4" i="37"/>
  <c r="I4" i="37"/>
  <c r="G4" i="37"/>
  <c r="M4" i="38"/>
  <c r="K4" i="38"/>
  <c r="I4" i="38"/>
  <c r="G4" i="38"/>
  <c r="M3" i="38"/>
  <c r="R2" i="44"/>
  <c r="R2" i="37"/>
  <c r="R2" i="38"/>
  <c r="J79" i="50"/>
  <c r="I79" i="50"/>
  <c r="H79" i="50"/>
  <c r="D78" i="50"/>
  <c r="D65" i="50"/>
  <c r="D64" i="50"/>
  <c r="D63" i="50"/>
  <c r="F154" i="38"/>
  <c r="I50" i="38"/>
  <c r="Q7" i="60" s="1"/>
  <c r="B1" i="52"/>
  <c r="J75" i="50"/>
  <c r="I75" i="50"/>
  <c r="H75" i="50"/>
  <c r="H206" i="52"/>
  <c r="H205" i="52"/>
  <c r="H204" i="52"/>
  <c r="H203" i="52"/>
  <c r="O177" i="52"/>
  <c r="N177" i="52"/>
  <c r="M177" i="52"/>
  <c r="M206" i="52"/>
  <c r="M205" i="52"/>
  <c r="M204" i="52"/>
  <c r="M203" i="52"/>
  <c r="I206" i="52"/>
  <c r="I205" i="52"/>
  <c r="I204" i="52"/>
  <c r="I203" i="52"/>
  <c r="AO190" i="52"/>
  <c r="AO196" i="52"/>
  <c r="AO202" i="52"/>
  <c r="P206" i="52"/>
  <c r="P203" i="52"/>
  <c r="Z202" i="52"/>
  <c r="P202" i="52"/>
  <c r="K202" i="52"/>
  <c r="G202" i="52"/>
  <c r="E202" i="52"/>
  <c r="D202" i="52"/>
  <c r="C202" i="52"/>
  <c r="P200" i="52"/>
  <c r="L200" i="52"/>
  <c r="K200" i="52"/>
  <c r="J200" i="52"/>
  <c r="H200" i="52"/>
  <c r="L199" i="52"/>
  <c r="K199" i="52"/>
  <c r="J199" i="52"/>
  <c r="H199" i="52"/>
  <c r="L198" i="52"/>
  <c r="K198" i="52"/>
  <c r="J198" i="52"/>
  <c r="H198" i="52"/>
  <c r="P197" i="52"/>
  <c r="L197" i="52"/>
  <c r="K197" i="52"/>
  <c r="J197" i="52"/>
  <c r="H197" i="52"/>
  <c r="Z196" i="52"/>
  <c r="P196" i="52"/>
  <c r="K196" i="52"/>
  <c r="G196" i="52"/>
  <c r="E196" i="52"/>
  <c r="D196" i="52"/>
  <c r="C196" i="52"/>
  <c r="P194" i="52"/>
  <c r="L194" i="52"/>
  <c r="J194" i="52"/>
  <c r="H194" i="52"/>
  <c r="L193" i="52"/>
  <c r="K193" i="52"/>
  <c r="J193" i="52"/>
  <c r="H193" i="52"/>
  <c r="L192" i="52"/>
  <c r="J192" i="52"/>
  <c r="H192" i="52"/>
  <c r="P191" i="52"/>
  <c r="L191" i="52"/>
  <c r="J191" i="52"/>
  <c r="H191" i="52"/>
  <c r="Z190" i="52"/>
  <c r="P190" i="52"/>
  <c r="K190" i="52"/>
  <c r="G190" i="52"/>
  <c r="E190" i="52"/>
  <c r="D190" i="52"/>
  <c r="C190" i="52"/>
  <c r="B190" i="52"/>
  <c r="Z184" i="52"/>
  <c r="P184" i="52"/>
  <c r="K184" i="52"/>
  <c r="G184" i="52"/>
  <c r="E184" i="52"/>
  <c r="D184" i="52"/>
  <c r="C184" i="52"/>
  <c r="O182" i="52"/>
  <c r="L182" i="52"/>
  <c r="I182" i="52"/>
  <c r="H182" i="52"/>
  <c r="O181" i="52"/>
  <c r="L181" i="52"/>
  <c r="I181" i="52"/>
  <c r="H181" i="52"/>
  <c r="D181" i="52"/>
  <c r="D187" i="52" s="1"/>
  <c r="O180" i="52"/>
  <c r="L180" i="52"/>
  <c r="I180" i="52"/>
  <c r="H180" i="52"/>
  <c r="P180" i="52" s="1"/>
  <c r="D180" i="52"/>
  <c r="D186" i="52" s="1"/>
  <c r="Q186" i="52" s="1"/>
  <c r="S186" i="52" s="1"/>
  <c r="O179" i="52"/>
  <c r="L179" i="52"/>
  <c r="I179" i="52"/>
  <c r="H179" i="52"/>
  <c r="D179" i="52"/>
  <c r="Q179" i="52" s="1"/>
  <c r="C179" i="52"/>
  <c r="C180" i="52"/>
  <c r="C186" i="52" s="1"/>
  <c r="C192" i="52" s="1"/>
  <c r="C198" i="52" s="1"/>
  <c r="C204" i="52" s="1"/>
  <c r="Z178" i="52"/>
  <c r="P178" i="52"/>
  <c r="K178" i="52"/>
  <c r="G178" i="52"/>
  <c r="E178" i="52"/>
  <c r="D178" i="52"/>
  <c r="C178" i="52"/>
  <c r="L177" i="52"/>
  <c r="K177" i="52"/>
  <c r="J177" i="52"/>
  <c r="I177" i="52"/>
  <c r="H177" i="52"/>
  <c r="G177" i="52"/>
  <c r="B177" i="52"/>
  <c r="E202" i="43"/>
  <c r="B21" i="54"/>
  <c r="E203" i="43"/>
  <c r="A167" i="52"/>
  <c r="A166" i="52"/>
  <c r="A165" i="52"/>
  <c r="A157" i="52"/>
  <c r="A156" i="52"/>
  <c r="A90" i="52"/>
  <c r="A89" i="52"/>
  <c r="F42" i="52"/>
  <c r="E42" i="52"/>
  <c r="D42" i="52"/>
  <c r="C42" i="52"/>
  <c r="D260" i="43"/>
  <c r="Q260" i="43" s="1"/>
  <c r="E189" i="43"/>
  <c r="E188" i="43"/>
  <c r="E187" i="43"/>
  <c r="E173" i="43"/>
  <c r="E159" i="43"/>
  <c r="E145" i="43"/>
  <c r="E131" i="43"/>
  <c r="E117" i="43"/>
  <c r="E103" i="43"/>
  <c r="E81" i="43"/>
  <c r="E115" i="50"/>
  <c r="G114" i="50"/>
  <c r="G112" i="50"/>
  <c r="G111" i="50"/>
  <c r="F110" i="50"/>
  <c r="E110" i="50"/>
  <c r="E109" i="50"/>
  <c r="E108" i="50"/>
  <c r="E107" i="50"/>
  <c r="G104" i="50"/>
  <c r="F103" i="50"/>
  <c r="G102" i="50"/>
  <c r="G101" i="50"/>
  <c r="F100" i="50"/>
  <c r="E100" i="50"/>
  <c r="E70" i="50"/>
  <c r="S7" i="60"/>
  <c r="T7" i="60"/>
  <c r="R7" i="60"/>
  <c r="CE14" i="60"/>
  <c r="AC59" i="38"/>
  <c r="J128" i="50"/>
  <c r="E214" i="43"/>
  <c r="E213" i="43"/>
  <c r="E212" i="43"/>
  <c r="E211" i="43"/>
  <c r="E208" i="43"/>
  <c r="E207" i="43"/>
  <c r="E206" i="43"/>
  <c r="E205" i="43"/>
  <c r="BI14" i="60"/>
  <c r="BI15" i="60"/>
  <c r="BI16" i="60"/>
  <c r="BI17" i="60"/>
  <c r="BI18" i="60"/>
  <c r="BI19" i="60"/>
  <c r="BI20" i="60"/>
  <c r="BI21" i="60"/>
  <c r="BI22" i="60"/>
  <c r="BI13" i="60"/>
  <c r="O12" i="60"/>
  <c r="BP12" i="60" s="1"/>
  <c r="AW11" i="60"/>
  <c r="AJ11" i="60"/>
  <c r="P11" i="60"/>
  <c r="P7" i="60"/>
  <c r="O7" i="60"/>
  <c r="N7" i="60"/>
  <c r="M7" i="60"/>
  <c r="L7" i="60"/>
  <c r="K7" i="60"/>
  <c r="J7" i="60"/>
  <c r="I7" i="60"/>
  <c r="H7" i="60"/>
  <c r="D7" i="60"/>
  <c r="F7" i="60"/>
  <c r="G7" i="60"/>
  <c r="G6" i="60"/>
  <c r="CL14" i="60"/>
  <c r="CK14" i="60"/>
  <c r="CX14" i="60"/>
  <c r="CX15" i="60" s="1"/>
  <c r="CX16" i="60" s="1"/>
  <c r="CX17" i="60" s="1"/>
  <c r="CX18" i="60" s="1"/>
  <c r="CX19" i="60" s="1"/>
  <c r="CX20" i="60" s="1"/>
  <c r="CX21" i="60" s="1"/>
  <c r="CX22" i="60" s="1"/>
  <c r="CX23" i="60" s="1"/>
  <c r="CX24" i="60" s="1"/>
  <c r="CX25" i="60" s="1"/>
  <c r="CX26" i="60" s="1"/>
  <c r="CX27" i="60" s="1"/>
  <c r="CX28" i="60" s="1"/>
  <c r="CX29" i="60" s="1"/>
  <c r="CX30" i="60" s="1"/>
  <c r="CX31" i="60" s="1"/>
  <c r="CX32" i="60" s="1"/>
  <c r="CX33" i="60" s="1"/>
  <c r="CX34" i="60" s="1"/>
  <c r="CX35" i="60" s="1"/>
  <c r="CX36" i="60" s="1"/>
  <c r="CX37" i="60" s="1"/>
  <c r="B28" i="54"/>
  <c r="B27" i="54"/>
  <c r="B25" i="54"/>
  <c r="E271" i="43"/>
  <c r="E270" i="43"/>
  <c r="E269" i="43"/>
  <c r="E268" i="43"/>
  <c r="E265" i="43"/>
  <c r="E264" i="43"/>
  <c r="E263" i="43"/>
  <c r="E262" i="43"/>
  <c r="B23" i="52"/>
  <c r="Z180" i="52" s="1"/>
  <c r="U83" i="44"/>
  <c r="U85" i="44" s="1"/>
  <c r="D213" i="52"/>
  <c r="D209" i="52"/>
  <c r="A142" i="52"/>
  <c r="A139" i="52"/>
  <c r="A134" i="52"/>
  <c r="A131" i="52"/>
  <c r="A123" i="52"/>
  <c r="A115" i="52"/>
  <c r="A93" i="52"/>
  <c r="A85" i="52"/>
  <c r="A84" i="52"/>
  <c r="A83" i="52"/>
  <c r="A82" i="52"/>
  <c r="A81" i="52"/>
  <c r="A80" i="52"/>
  <c r="A79" i="52"/>
  <c r="A78" i="52"/>
  <c r="A77" i="52"/>
  <c r="A76" i="52"/>
  <c r="A75" i="52"/>
  <c r="A74" i="52"/>
  <c r="A73" i="52"/>
  <c r="A72" i="52"/>
  <c r="A69" i="52"/>
  <c r="A68" i="52"/>
  <c r="A67" i="52"/>
  <c r="A66" i="52"/>
  <c r="A65" i="52"/>
  <c r="A64" i="52"/>
  <c r="A63" i="52"/>
  <c r="A62" i="52"/>
  <c r="A60" i="52"/>
  <c r="A59" i="52"/>
  <c r="U1224" i="50" s="1"/>
  <c r="A58" i="52"/>
  <c r="F41" i="52"/>
  <c r="E41" i="52"/>
  <c r="D41" i="52"/>
  <c r="C41" i="52"/>
  <c r="B41" i="52"/>
  <c r="AF39" i="52"/>
  <c r="AE39" i="52"/>
  <c r="AD39" i="52"/>
  <c r="AC39" i="52"/>
  <c r="AB39" i="52"/>
  <c r="AA39" i="52"/>
  <c r="Z39" i="52"/>
  <c r="Y39" i="52"/>
  <c r="X39" i="52"/>
  <c r="W39" i="52"/>
  <c r="V39" i="52"/>
  <c r="U39" i="52"/>
  <c r="T39" i="52"/>
  <c r="S39" i="52"/>
  <c r="R39" i="52"/>
  <c r="Q39" i="52"/>
  <c r="P39" i="52"/>
  <c r="O39" i="52"/>
  <c r="N39" i="52"/>
  <c r="M39" i="52"/>
  <c r="L39" i="52"/>
  <c r="K39" i="52"/>
  <c r="J39" i="52"/>
  <c r="I39" i="52"/>
  <c r="H39" i="52"/>
  <c r="G39" i="52"/>
  <c r="F39" i="52"/>
  <c r="E39" i="52"/>
  <c r="D39" i="52"/>
  <c r="C39" i="52"/>
  <c r="B39" i="52"/>
  <c r="C38" i="52"/>
  <c r="B38" i="52"/>
  <c r="B36" i="52"/>
  <c r="B34" i="52"/>
  <c r="J282" i="50" s="1"/>
  <c r="B31" i="52"/>
  <c r="B30" i="52"/>
  <c r="B29" i="52"/>
  <c r="B28" i="52"/>
  <c r="B27" i="52"/>
  <c r="B26" i="52"/>
  <c r="B25" i="52"/>
  <c r="X45" i="44" s="1"/>
  <c r="B24" i="52"/>
  <c r="B22" i="52"/>
  <c r="C20" i="52"/>
  <c r="B18" i="52"/>
  <c r="B5" i="52"/>
  <c r="B4" i="52"/>
  <c r="B3" i="52"/>
  <c r="G248" i="43"/>
  <c r="E248" i="43"/>
  <c r="E246" i="43"/>
  <c r="E245" i="43"/>
  <c r="E244" i="43"/>
  <c r="D242" i="43"/>
  <c r="Q242" i="43" s="1"/>
  <c r="G230" i="43"/>
  <c r="E230" i="43"/>
  <c r="E228" i="43"/>
  <c r="D226" i="43"/>
  <c r="E223" i="43"/>
  <c r="E220" i="43"/>
  <c r="E200" i="43"/>
  <c r="E199" i="43"/>
  <c r="E198" i="43"/>
  <c r="E197" i="43"/>
  <c r="E194" i="43"/>
  <c r="E193" i="43"/>
  <c r="E192" i="43"/>
  <c r="E191" i="43"/>
  <c r="E185" i="43"/>
  <c r="E184" i="43"/>
  <c r="E183" i="43"/>
  <c r="E182" i="43"/>
  <c r="E179" i="43"/>
  <c r="E178" i="43"/>
  <c r="E177" i="43"/>
  <c r="E176" i="43"/>
  <c r="E174" i="43"/>
  <c r="E171" i="43"/>
  <c r="E170" i="43"/>
  <c r="E169" i="43"/>
  <c r="E168" i="43"/>
  <c r="E165" i="43"/>
  <c r="E164" i="43"/>
  <c r="E163" i="43"/>
  <c r="E162" i="43"/>
  <c r="E160" i="43"/>
  <c r="E157" i="43"/>
  <c r="E156" i="43"/>
  <c r="E155" i="43"/>
  <c r="E154" i="43"/>
  <c r="E151" i="43"/>
  <c r="E150" i="43"/>
  <c r="E149" i="43"/>
  <c r="E148" i="43"/>
  <c r="E146" i="43"/>
  <c r="E143" i="43"/>
  <c r="E142" i="43"/>
  <c r="E141" i="43"/>
  <c r="E140" i="43"/>
  <c r="E137" i="43"/>
  <c r="E136" i="43"/>
  <c r="E135" i="43"/>
  <c r="E134" i="43"/>
  <c r="E132" i="43"/>
  <c r="E129" i="43"/>
  <c r="E128" i="43"/>
  <c r="E127" i="43"/>
  <c r="E126" i="43"/>
  <c r="E123" i="43"/>
  <c r="E122" i="43"/>
  <c r="E121" i="43"/>
  <c r="E120" i="43"/>
  <c r="E118" i="43"/>
  <c r="E115" i="43"/>
  <c r="E114" i="43"/>
  <c r="E113" i="43"/>
  <c r="E112" i="43"/>
  <c r="E109" i="43"/>
  <c r="E108" i="43"/>
  <c r="E107" i="43"/>
  <c r="E106" i="43"/>
  <c r="E104" i="43"/>
  <c r="D101" i="43"/>
  <c r="Q101" i="43" s="1"/>
  <c r="E96" i="43"/>
  <c r="E95" i="43"/>
  <c r="E94" i="43"/>
  <c r="E93" i="43"/>
  <c r="E92" i="43"/>
  <c r="E91" i="43"/>
  <c r="E88" i="43"/>
  <c r="E87" i="43"/>
  <c r="E86" i="43"/>
  <c r="E85" i="43"/>
  <c r="E83" i="43"/>
  <c r="E82" i="43"/>
  <c r="D79" i="43"/>
  <c r="Q79" i="43" s="1"/>
  <c r="E66" i="43"/>
  <c r="E65" i="43"/>
  <c r="E64" i="43"/>
  <c r="E63" i="43"/>
  <c r="E60" i="43"/>
  <c r="E59" i="43"/>
  <c r="E58" i="43"/>
  <c r="E57" i="43"/>
  <c r="E55" i="43"/>
  <c r="E52" i="43"/>
  <c r="E51" i="43"/>
  <c r="E49" i="43"/>
  <c r="E48" i="43"/>
  <c r="E47" i="43"/>
  <c r="E46" i="43"/>
  <c r="E43" i="43"/>
  <c r="E41" i="43"/>
  <c r="E40" i="43"/>
  <c r="G39" i="43"/>
  <c r="E39" i="43"/>
  <c r="G38" i="43"/>
  <c r="E38" i="43"/>
  <c r="G37" i="43"/>
  <c r="E37" i="43"/>
  <c r="G36" i="43"/>
  <c r="E36" i="43"/>
  <c r="G35" i="43"/>
  <c r="G34" i="43"/>
  <c r="G33" i="43"/>
  <c r="E33" i="43"/>
  <c r="E32" i="43"/>
  <c r="E31" i="43"/>
  <c r="G30" i="43"/>
  <c r="E30" i="43"/>
  <c r="E27" i="43"/>
  <c r="H14" i="43"/>
  <c r="E14" i="43"/>
  <c r="E13" i="43"/>
  <c r="E12" i="43"/>
  <c r="E11" i="43"/>
  <c r="D8" i="43"/>
  <c r="Q8" i="43" s="1"/>
  <c r="G3" i="43" s="1"/>
  <c r="D147" i="50"/>
  <c r="K144" i="50"/>
  <c r="N143" i="50"/>
  <c r="M143" i="50"/>
  <c r="D141" i="50"/>
  <c r="N137" i="50"/>
  <c r="N142" i="50" s="1"/>
  <c r="M137" i="50"/>
  <c r="M142" i="50" s="1"/>
  <c r="L137" i="50"/>
  <c r="L142" i="50" s="1"/>
  <c r="K137" i="50"/>
  <c r="K142" i="50" s="1"/>
  <c r="J137" i="50"/>
  <c r="J142" i="50" s="1"/>
  <c r="I137" i="50"/>
  <c r="I142" i="50" s="1"/>
  <c r="E135" i="50"/>
  <c r="E131" i="50"/>
  <c r="I129" i="50"/>
  <c r="E129" i="50"/>
  <c r="E128" i="50"/>
  <c r="J127" i="50"/>
  <c r="J126" i="50"/>
  <c r="I126" i="50"/>
  <c r="H126" i="50"/>
  <c r="E126" i="50"/>
  <c r="D125" i="50"/>
  <c r="E124" i="50"/>
  <c r="E140" i="50" s="1"/>
  <c r="E145" i="50" s="1"/>
  <c r="E123" i="50"/>
  <c r="E139" i="50" s="1"/>
  <c r="E144" i="50" s="1"/>
  <c r="J121" i="50"/>
  <c r="I121" i="50"/>
  <c r="H137" i="50" s="1"/>
  <c r="H142" i="50" s="1"/>
  <c r="H121" i="50"/>
  <c r="E121" i="50"/>
  <c r="E137" i="50" s="1"/>
  <c r="E142" i="50" s="1"/>
  <c r="E119" i="50"/>
  <c r="D96" i="50"/>
  <c r="F69" i="50"/>
  <c r="F68" i="50"/>
  <c r="K65" i="50"/>
  <c r="J65" i="50"/>
  <c r="J64" i="50"/>
  <c r="J63" i="50"/>
  <c r="D62" i="50"/>
  <c r="J61" i="50"/>
  <c r="E40" i="50"/>
  <c r="R154" i="38"/>
  <c r="R155" i="38"/>
  <c r="X154" i="38"/>
  <c r="X155" i="38"/>
  <c r="R16" i="50"/>
  <c r="H18" i="50"/>
  <c r="G54" i="9"/>
  <c r="G55" i="9"/>
  <c r="V101" i="44"/>
  <c r="V99" i="44"/>
  <c r="V97" i="44"/>
  <c r="V95" i="44"/>
  <c r="V93" i="44"/>
  <c r="V91" i="44"/>
  <c r="V89" i="44"/>
  <c r="V87" i="44"/>
  <c r="V85" i="44"/>
  <c r="V83" i="44"/>
  <c r="W154" i="44"/>
  <c r="W153" i="44"/>
  <c r="W152" i="44"/>
  <c r="W115" i="44"/>
  <c r="W116" i="44" s="1"/>
  <c r="V101" i="38"/>
  <c r="W101" i="38"/>
  <c r="V92" i="38"/>
  <c r="W92" i="38" s="1"/>
  <c r="V93" i="38"/>
  <c r="W93" i="38"/>
  <c r="V94" i="38"/>
  <c r="W94" i="38"/>
  <c r="V95" i="38"/>
  <c r="W95" i="38" s="1"/>
  <c r="V96" i="38"/>
  <c r="W96" i="38" s="1"/>
  <c r="V97" i="38"/>
  <c r="W97" i="38" s="1"/>
  <c r="V98" i="38"/>
  <c r="W98" i="38"/>
  <c r="V99" i="38"/>
  <c r="W99" i="38"/>
  <c r="V100" i="38"/>
  <c r="W100" i="38" s="1"/>
  <c r="V73" i="38"/>
  <c r="W73" i="38" s="1"/>
  <c r="V74" i="38"/>
  <c r="V75" i="38"/>
  <c r="V76" i="38"/>
  <c r="W76" i="38" s="1"/>
  <c r="V77" i="38"/>
  <c r="W77" i="38" s="1"/>
  <c r="V78" i="38"/>
  <c r="W78" i="38" s="1"/>
  <c r="V79" i="38"/>
  <c r="W79" i="38" s="1"/>
  <c r="V80" i="38"/>
  <c r="W80" i="38" s="1"/>
  <c r="V81" i="38"/>
  <c r="W81" i="38" s="1"/>
  <c r="V82" i="38"/>
  <c r="W82" i="38"/>
  <c r="W151" i="44"/>
  <c r="W150" i="44"/>
  <c r="W149" i="44"/>
  <c r="W148" i="44"/>
  <c r="W147" i="44"/>
  <c r="W146" i="44"/>
  <c r="W145" i="44"/>
  <c r="W144" i="44"/>
  <c r="W143" i="44"/>
  <c r="W142" i="44"/>
  <c r="W141" i="44"/>
  <c r="W140" i="44"/>
  <c r="T115" i="38"/>
  <c r="T116" i="38"/>
  <c r="F155" i="38"/>
  <c r="T155" i="38" s="1"/>
  <c r="AC155" i="38" s="1"/>
  <c r="E155" i="38"/>
  <c r="G72" i="9"/>
  <c r="E154" i="38"/>
  <c r="D13" i="60" s="1"/>
  <c r="BH13" i="60" s="1"/>
  <c r="U154" i="38"/>
  <c r="H188" i="38"/>
  <c r="G71" i="9"/>
  <c r="G73" i="9"/>
  <c r="B29" i="54"/>
  <c r="B26" i="54"/>
  <c r="B24" i="54"/>
  <c r="B23" i="54"/>
  <c r="B22" i="54"/>
  <c r="B20" i="54"/>
  <c r="B19" i="54"/>
  <c r="B18" i="54"/>
  <c r="U115" i="38"/>
  <c r="U116" i="38"/>
  <c r="U155" i="38"/>
  <c r="H191" i="38"/>
  <c r="H190" i="38"/>
  <c r="H189" i="38"/>
  <c r="I192" i="38" s="1"/>
  <c r="W117" i="44"/>
  <c r="W118" i="44"/>
  <c r="W129" i="44"/>
  <c r="W128" i="44"/>
  <c r="W127" i="44"/>
  <c r="W126" i="44"/>
  <c r="W125" i="44"/>
  <c r="W124" i="44"/>
  <c r="W123" i="44"/>
  <c r="W122" i="44"/>
  <c r="W121" i="44"/>
  <c r="W120" i="44"/>
  <c r="W119" i="44"/>
  <c r="U87" i="44"/>
  <c r="U89" i="44"/>
  <c r="U91" i="44"/>
  <c r="U93" i="44"/>
  <c r="U95" i="44"/>
  <c r="U97" i="44"/>
  <c r="U99" i="44"/>
  <c r="U101" i="44"/>
  <c r="CT15" i="60"/>
  <c r="CT16" i="60" s="1"/>
  <c r="CT17" i="60"/>
  <c r="CT18" i="60" s="1"/>
  <c r="CT19" i="60" s="1"/>
  <c r="CT20" i="60" s="1"/>
  <c r="CT21" i="60" s="1"/>
  <c r="CT22" i="60" s="1"/>
  <c r="CT23" i="60" s="1"/>
  <c r="CT24" i="60" s="1"/>
  <c r="CT25" i="60" s="1"/>
  <c r="CT26" i="60" s="1"/>
  <c r="CT27" i="60" s="1"/>
  <c r="CT28" i="60" s="1"/>
  <c r="CT29" i="60" s="1"/>
  <c r="CT30" i="60" s="1"/>
  <c r="CT31" i="60"/>
  <c r="CT32" i="60" s="1"/>
  <c r="CT33" i="60" s="1"/>
  <c r="CT34" i="60" s="1"/>
  <c r="CT35" i="60" s="1"/>
  <c r="CT36" i="60" s="1"/>
  <c r="CT37" i="60" s="1"/>
  <c r="CU15" i="60"/>
  <c r="CU16" i="60"/>
  <c r="CU17" i="60" s="1"/>
  <c r="CU18" i="60" s="1"/>
  <c r="CU19" i="60" s="1"/>
  <c r="CU20" i="60" s="1"/>
  <c r="CU21" i="60" s="1"/>
  <c r="CU22" i="60" s="1"/>
  <c r="CU23" i="60" s="1"/>
  <c r="CU24" i="60" s="1"/>
  <c r="CU25" i="60" s="1"/>
  <c r="CU26" i="60" s="1"/>
  <c r="CU27" i="60" s="1"/>
  <c r="CU28" i="60" s="1"/>
  <c r="CU29" i="60" s="1"/>
  <c r="CU30" i="60"/>
  <c r="CU31" i="60" s="1"/>
  <c r="CU32" i="60" s="1"/>
  <c r="CU33" i="60" s="1"/>
  <c r="CU34" i="60" s="1"/>
  <c r="CU35" i="60" s="1"/>
  <c r="CU36" i="60" s="1"/>
  <c r="CU37" i="60" s="1"/>
  <c r="CW15" i="60"/>
  <c r="CW16" i="60" s="1"/>
  <c r="CW17" i="60" s="1"/>
  <c r="CW18" i="60" s="1"/>
  <c r="CW19" i="60" s="1"/>
  <c r="CW20" i="60" s="1"/>
  <c r="CW21" i="60" s="1"/>
  <c r="CW22" i="60" s="1"/>
  <c r="CW23" i="60" s="1"/>
  <c r="CW24" i="60" s="1"/>
  <c r="CW25" i="60" s="1"/>
  <c r="CW26" i="60" s="1"/>
  <c r="CW27" i="60" s="1"/>
  <c r="CW28" i="60" s="1"/>
  <c r="CW29" i="60" s="1"/>
  <c r="CW30" i="60" s="1"/>
  <c r="CW31" i="60" s="1"/>
  <c r="CW32" i="60" s="1"/>
  <c r="CW33" i="60" s="1"/>
  <c r="CW34" i="60" s="1"/>
  <c r="CW35" i="60" s="1"/>
  <c r="CW36" i="60" s="1"/>
  <c r="CW37" i="60" s="1"/>
  <c r="CS15" i="60"/>
  <c r="CS16" i="60"/>
  <c r="CS17" i="60" s="1"/>
  <c r="CS18" i="60"/>
  <c r="CS19" i="60" s="1"/>
  <c r="CS20" i="60" s="1"/>
  <c r="CS21" i="60" s="1"/>
  <c r="CS22" i="60" s="1"/>
  <c r="CS23" i="60" s="1"/>
  <c r="CS24" i="60" s="1"/>
  <c r="CS25" i="60" s="1"/>
  <c r="CS26" i="60" s="1"/>
  <c r="CS27" i="60" s="1"/>
  <c r="CS28" i="60" s="1"/>
  <c r="CS29" i="60" s="1"/>
  <c r="CS30" i="60" s="1"/>
  <c r="CS31" i="60" s="1"/>
  <c r="CS32" i="60" s="1"/>
  <c r="CS33" i="60" s="1"/>
  <c r="CS34" i="60" s="1"/>
  <c r="CS35" i="60" s="1"/>
  <c r="CS36" i="60" s="1"/>
  <c r="CS37" i="60" s="1"/>
  <c r="CV15" i="60"/>
  <c r="CV16" i="60"/>
  <c r="CV17" i="60"/>
  <c r="CV18" i="60" s="1"/>
  <c r="CV19" i="60"/>
  <c r="CV20" i="60" s="1"/>
  <c r="CV21" i="60" s="1"/>
  <c r="CV22" i="60" s="1"/>
  <c r="CV23" i="60" s="1"/>
  <c r="CV24" i="60" s="1"/>
  <c r="CV25" i="60"/>
  <c r="CV26" i="60" s="1"/>
  <c r="CV27" i="60" s="1"/>
  <c r="CV28" i="60" s="1"/>
  <c r="CV29" i="60" s="1"/>
  <c r="CV30" i="60" s="1"/>
  <c r="CV31" i="60" s="1"/>
  <c r="CV32" i="60" s="1"/>
  <c r="CV33" i="60" s="1"/>
  <c r="CV34" i="60" s="1"/>
  <c r="CV35" i="60" s="1"/>
  <c r="CV36" i="60" s="1"/>
  <c r="CV37" i="60" s="1"/>
  <c r="R2" i="50"/>
  <c r="J264" i="50"/>
  <c r="R264" i="50"/>
  <c r="T263" i="50"/>
  <c r="T282" i="50"/>
  <c r="T281" i="50"/>
  <c r="T283" i="50"/>
  <c r="H16" i="50"/>
  <c r="R123" i="50" s="1"/>
  <c r="T123" i="50" s="1"/>
  <c r="CK15" i="60"/>
  <c r="CK16" i="60"/>
  <c r="CK17" i="60"/>
  <c r="CK18" i="60" s="1"/>
  <c r="CK19" i="60"/>
  <c r="CK20" i="60" s="1"/>
  <c r="CK21" i="60" s="1"/>
  <c r="CK22" i="60" s="1"/>
  <c r="CK23" i="60" s="1"/>
  <c r="CK24" i="60" s="1"/>
  <c r="CK25" i="60" s="1"/>
  <c r="CK26" i="60" s="1"/>
  <c r="CK27" i="60" s="1"/>
  <c r="CK28" i="60" s="1"/>
  <c r="CK29" i="60" s="1"/>
  <c r="CK30" i="60" s="1"/>
  <c r="CK31" i="60" s="1"/>
  <c r="CK32" i="60" s="1"/>
  <c r="CK33" i="60"/>
  <c r="CK34" i="60" s="1"/>
  <c r="CK35" i="60" s="1"/>
  <c r="CK36" i="60" s="1"/>
  <c r="CK37" i="60" s="1"/>
  <c r="CF13" i="60"/>
  <c r="J77" i="50"/>
  <c r="L23" i="44"/>
  <c r="T76" i="50"/>
  <c r="T124" i="50"/>
  <c r="R690" i="50"/>
  <c r="H17" i="50"/>
  <c r="H14" i="50"/>
  <c r="H76" i="50" s="1"/>
  <c r="G158" i="52"/>
  <c r="G162" i="52" s="1"/>
  <c r="M163" i="38"/>
  <c r="CE15" i="60"/>
  <c r="CE16" i="60" s="1"/>
  <c r="CE17" i="60" s="1"/>
  <c r="CE18" i="60" s="1"/>
  <c r="CE19" i="60" s="1"/>
  <c r="CE20" i="60" s="1"/>
  <c r="CE21" i="60" s="1"/>
  <c r="CE22" i="60" s="1"/>
  <c r="CE23" i="60" s="1"/>
  <c r="CE24" i="60" s="1"/>
  <c r="CE25" i="60" s="1"/>
  <c r="CE26" i="60" s="1"/>
  <c r="CE27" i="60" s="1"/>
  <c r="CE28" i="60" s="1"/>
  <c r="CE29" i="60" s="1"/>
  <c r="CE30" i="60" s="1"/>
  <c r="CE31" i="60" s="1"/>
  <c r="CE32" i="60" s="1"/>
  <c r="CE33" i="60" s="1"/>
  <c r="CE34" i="60" s="1"/>
  <c r="CE35" i="60" s="1"/>
  <c r="CE36" i="60" s="1"/>
  <c r="CE37" i="60" s="1"/>
  <c r="CF14" i="60"/>
  <c r="CN14" i="60"/>
  <c r="DA14" i="60" s="1"/>
  <c r="CM14" i="60"/>
  <c r="CM15" i="60" s="1"/>
  <c r="CM16" i="60" s="1"/>
  <c r="CL15" i="60"/>
  <c r="CL16" i="60"/>
  <c r="CL17" i="60" s="1"/>
  <c r="CL18" i="60"/>
  <c r="CL19" i="60" s="1"/>
  <c r="CL20" i="60" s="1"/>
  <c r="CL21" i="60" s="1"/>
  <c r="CL22" i="60" s="1"/>
  <c r="CL23" i="60" s="1"/>
  <c r="CL24" i="60" s="1"/>
  <c r="CL25" i="60" s="1"/>
  <c r="CL26" i="60" s="1"/>
  <c r="CL27" i="60" s="1"/>
  <c r="CL28" i="60" s="1"/>
  <c r="CL29" i="60" s="1"/>
  <c r="CL30" i="60" s="1"/>
  <c r="CL31" i="60" s="1"/>
  <c r="CL32" i="60" s="1"/>
  <c r="CL33" i="60" s="1"/>
  <c r="CL34" i="60" s="1"/>
  <c r="CL35" i="60" s="1"/>
  <c r="CL36" i="60" s="1"/>
  <c r="CL37" i="60" s="1"/>
  <c r="CY14" i="60"/>
  <c r="CY15" i="60"/>
  <c r="CY16" i="60" s="1"/>
  <c r="CY17" i="60" s="1"/>
  <c r="CY18" i="60" s="1"/>
  <c r="CY19" i="60" s="1"/>
  <c r="CY20" i="60" s="1"/>
  <c r="CY21" i="60" s="1"/>
  <c r="CY22" i="60" s="1"/>
  <c r="CY23" i="60" s="1"/>
  <c r="CY24" i="60" s="1"/>
  <c r="CY25" i="60" s="1"/>
  <c r="CY26" i="60" s="1"/>
  <c r="CY27" i="60" s="1"/>
  <c r="CY28" i="60" s="1"/>
  <c r="CY29" i="60" s="1"/>
  <c r="CY30" i="60" s="1"/>
  <c r="CY31" i="60"/>
  <c r="CY32" i="60" s="1"/>
  <c r="CY33" i="60" s="1"/>
  <c r="CY34" i="60" s="1"/>
  <c r="CY35" i="60" s="1"/>
  <c r="CY36" i="60" s="1"/>
  <c r="CY37" i="60" s="1"/>
  <c r="CG14" i="60"/>
  <c r="CG15" i="60" s="1"/>
  <c r="CG16" i="60" s="1"/>
  <c r="CG17" i="60" s="1"/>
  <c r="CG18" i="60" s="1"/>
  <c r="CG19" i="60" s="1"/>
  <c r="CG20" i="60" s="1"/>
  <c r="CG21" i="60" s="1"/>
  <c r="CG22" i="60" s="1"/>
  <c r="CG23" i="60" s="1"/>
  <c r="CG24" i="60" s="1"/>
  <c r="CG25" i="60" s="1"/>
  <c r="CG26" i="60" s="1"/>
  <c r="CG27" i="60" s="1"/>
  <c r="CG28" i="60" s="1"/>
  <c r="CG29" i="60" s="1"/>
  <c r="CG30" i="60" s="1"/>
  <c r="CG31" i="60" s="1"/>
  <c r="CG32" i="60" s="1"/>
  <c r="CG33" i="60" s="1"/>
  <c r="CG34" i="60" s="1"/>
  <c r="CG35" i="60" s="1"/>
  <c r="CG36" i="60" s="1"/>
  <c r="CG37" i="60" s="1"/>
  <c r="CF15" i="60"/>
  <c r="CF16" i="60" s="1"/>
  <c r="CF17" i="60" s="1"/>
  <c r="CF18" i="60" s="1"/>
  <c r="CF19" i="60" s="1"/>
  <c r="CF20" i="60" s="1"/>
  <c r="CF21" i="60" s="1"/>
  <c r="CF22" i="60"/>
  <c r="CF23" i="60" s="1"/>
  <c r="CF24" i="60" s="1"/>
  <c r="CF25" i="60" s="1"/>
  <c r="CF26" i="60" s="1"/>
  <c r="CF27" i="60" s="1"/>
  <c r="CF28" i="60" s="1"/>
  <c r="CF29" i="60" s="1"/>
  <c r="CF30" i="60" s="1"/>
  <c r="CF31" i="60" s="1"/>
  <c r="CF32" i="60" s="1"/>
  <c r="CF33" i="60" s="1"/>
  <c r="CF34" i="60" s="1"/>
  <c r="CF35" i="60" s="1"/>
  <c r="CF36" i="60" s="1"/>
  <c r="CF37" i="60" s="1"/>
  <c r="CM17" i="60"/>
  <c r="CM18" i="60" s="1"/>
  <c r="CM19" i="60" s="1"/>
  <c r="CM20" i="60" s="1"/>
  <c r="CM21" i="60" s="1"/>
  <c r="CM22" i="60" s="1"/>
  <c r="CM23" i="60" s="1"/>
  <c r="CM24" i="60" s="1"/>
  <c r="CM25" i="60" s="1"/>
  <c r="CM26" i="60" s="1"/>
  <c r="CM27" i="60" s="1"/>
  <c r="CM28" i="60" s="1"/>
  <c r="CM29" i="60" s="1"/>
  <c r="CM30" i="60" s="1"/>
  <c r="CM31" i="60" s="1"/>
  <c r="CM32" i="60" s="1"/>
  <c r="CM33" i="60" s="1"/>
  <c r="CM34" i="60" s="1"/>
  <c r="CM35" i="60" s="1"/>
  <c r="CM36" i="60" s="1"/>
  <c r="CM37" i="60" s="1"/>
  <c r="DA15" i="60"/>
  <c r="DA16" i="60" s="1"/>
  <c r="DA17" i="60" s="1"/>
  <c r="DA18" i="60" s="1"/>
  <c r="DA19" i="60" s="1"/>
  <c r="DA20" i="60" s="1"/>
  <c r="DA21" i="60" s="1"/>
  <c r="DA22" i="60" s="1"/>
  <c r="DA23" i="60" s="1"/>
  <c r="DA24" i="60" s="1"/>
  <c r="DA25" i="60" s="1"/>
  <c r="DA26" i="60" s="1"/>
  <c r="DA27" i="60" s="1"/>
  <c r="DA28" i="60" s="1"/>
  <c r="DA29" i="60" s="1"/>
  <c r="DA30" i="60" s="1"/>
  <c r="DA31" i="60" s="1"/>
  <c r="DA32" i="60" s="1"/>
  <c r="DA33" i="60" s="1"/>
  <c r="DA34" i="60" s="1"/>
  <c r="DA35" i="60" s="1"/>
  <c r="DA36" i="60" s="1"/>
  <c r="DA37" i="60" s="1"/>
  <c r="CN15" i="60"/>
  <c r="CN16" i="60" s="1"/>
  <c r="CN17" i="60" s="1"/>
  <c r="CN18" i="60" s="1"/>
  <c r="CN19" i="60"/>
  <c r="CN20" i="60" s="1"/>
  <c r="CN21" i="60" s="1"/>
  <c r="CN22" i="60" s="1"/>
  <c r="CN23" i="60" s="1"/>
  <c r="CN24" i="60" s="1"/>
  <c r="CN25" i="60" s="1"/>
  <c r="CN26" i="60" s="1"/>
  <c r="CN27" i="60" s="1"/>
  <c r="CN28" i="60" s="1"/>
  <c r="CN29" i="60" s="1"/>
  <c r="CN30" i="60" s="1"/>
  <c r="CN31" i="60" s="1"/>
  <c r="CN32" i="60" s="1"/>
  <c r="CN33" i="60" s="1"/>
  <c r="CN34" i="60" s="1"/>
  <c r="CN35" i="60" s="1"/>
  <c r="CN36" i="60" s="1"/>
  <c r="CN37" i="60" s="1"/>
  <c r="CH14" i="60"/>
  <c r="CO14" i="60"/>
  <c r="DB14" i="60"/>
  <c r="DB15" i="60" s="1"/>
  <c r="DB16" i="60" s="1"/>
  <c r="DB17" i="60" s="1"/>
  <c r="DB18" i="60" s="1"/>
  <c r="DB19" i="60" s="1"/>
  <c r="DB20" i="60" s="1"/>
  <c r="DB21" i="60" s="1"/>
  <c r="DB22" i="60" s="1"/>
  <c r="DB23" i="60" s="1"/>
  <c r="DB24" i="60" s="1"/>
  <c r="DB25" i="60" s="1"/>
  <c r="DB26" i="60" s="1"/>
  <c r="DB27" i="60" s="1"/>
  <c r="DB28" i="60" s="1"/>
  <c r="DB29" i="60" s="1"/>
  <c r="DB30" i="60" s="1"/>
  <c r="DB31" i="60" s="1"/>
  <c r="DB32" i="60" s="1"/>
  <c r="DB33" i="60" s="1"/>
  <c r="DB34" i="60" s="1"/>
  <c r="DB35" i="60" s="1"/>
  <c r="DB36" i="60" s="1"/>
  <c r="DB37" i="60" s="1"/>
  <c r="CO15" i="60"/>
  <c r="CO16" i="60" s="1"/>
  <c r="CO17" i="60" s="1"/>
  <c r="CO18" i="60" s="1"/>
  <c r="CO19" i="60" s="1"/>
  <c r="CO20" i="60" s="1"/>
  <c r="CO21" i="60" s="1"/>
  <c r="CO22" i="60"/>
  <c r="CO23" i="60" s="1"/>
  <c r="CO24" i="60" s="1"/>
  <c r="CO25" i="60" s="1"/>
  <c r="CO26" i="60" s="1"/>
  <c r="CO27" i="60" s="1"/>
  <c r="CO28" i="60" s="1"/>
  <c r="CO29" i="60" s="1"/>
  <c r="CO30" i="60" s="1"/>
  <c r="CO31" i="60" s="1"/>
  <c r="CO32" i="60" s="1"/>
  <c r="CO33" i="60"/>
  <c r="CO34" i="60" s="1"/>
  <c r="CO35" i="60" s="1"/>
  <c r="CO36" i="60" s="1"/>
  <c r="CO37" i="60" s="1"/>
  <c r="R161" i="50"/>
  <c r="H159" i="50"/>
  <c r="H192" i="50" s="1"/>
  <c r="H161" i="50"/>
  <c r="R210" i="50" s="1"/>
  <c r="H162" i="50"/>
  <c r="H163" i="50"/>
  <c r="J1257" i="50"/>
  <c r="J1135" i="50"/>
  <c r="U1579" i="50"/>
  <c r="Q181" i="52"/>
  <c r="G190" i="38" s="1"/>
  <c r="T6" i="60"/>
  <c r="J494" i="50"/>
  <c r="J921" i="50"/>
  <c r="J708" i="50"/>
  <c r="J566" i="50"/>
  <c r="J1133" i="50"/>
  <c r="J1347" i="50"/>
  <c r="J967" i="50"/>
  <c r="J1825" i="50"/>
  <c r="J1186" i="50"/>
  <c r="J1748" i="50"/>
  <c r="C185" i="52"/>
  <c r="C191" i="52" s="1"/>
  <c r="C197" i="52" s="1"/>
  <c r="C203" i="52" s="1"/>
  <c r="J124" i="50"/>
  <c r="J831" i="50"/>
  <c r="H1567" i="50"/>
  <c r="T1567" i="50" s="1"/>
  <c r="M77" i="43"/>
  <c r="H858" i="50"/>
  <c r="T858" i="50" s="1"/>
  <c r="B42" i="52"/>
  <c r="A121" i="52"/>
  <c r="H1071" i="50"/>
  <c r="T1071" i="50" s="1"/>
  <c r="C161" i="52"/>
  <c r="L156" i="52"/>
  <c r="C162" i="52"/>
  <c r="J158" i="52" s="1"/>
  <c r="R49" i="9"/>
  <c r="R14" i="9"/>
  <c r="R12" i="9"/>
  <c r="R51" i="9"/>
  <c r="L12" i="44" l="1"/>
  <c r="H927" i="50"/>
  <c r="T927" i="50" s="1"/>
  <c r="Q180" i="52"/>
  <c r="S180" i="52" s="1"/>
  <c r="U14" i="50"/>
  <c r="H139" i="50"/>
  <c r="T139" i="50" s="1"/>
  <c r="U1437" i="50"/>
  <c r="H1354" i="50"/>
  <c r="T1354" i="50" s="1"/>
  <c r="H1426" i="50"/>
  <c r="T1426" i="50" s="1"/>
  <c r="U159" i="50"/>
  <c r="L158" i="52"/>
  <c r="H77" i="43"/>
  <c r="H787" i="50"/>
  <c r="T787" i="50" s="1"/>
  <c r="X257" i="50"/>
  <c r="X399" i="50"/>
  <c r="H1497" i="50"/>
  <c r="T1497" i="50" s="1"/>
  <c r="U372" i="50"/>
  <c r="X470" i="50"/>
  <c r="U869" i="50"/>
  <c r="H290" i="50"/>
  <c r="T290" i="50" s="1"/>
  <c r="U940" i="50"/>
  <c r="X1606" i="50"/>
  <c r="N159" i="52"/>
  <c r="N158" i="52"/>
  <c r="H502" i="50"/>
  <c r="T502" i="50" s="1"/>
  <c r="H1639" i="50"/>
  <c r="T1639" i="50" s="1"/>
  <c r="H360" i="50"/>
  <c r="T360" i="50" s="1"/>
  <c r="N162" i="52"/>
  <c r="H432" i="50"/>
  <c r="T432" i="50" s="1"/>
  <c r="Z193" i="52"/>
  <c r="H1568" i="50"/>
  <c r="T1568" i="50" s="1"/>
  <c r="H1495" i="50"/>
  <c r="T1495" i="50" s="1"/>
  <c r="H644" i="50"/>
  <c r="T644" i="50" s="1"/>
  <c r="X1038" i="50"/>
  <c r="X896" i="50"/>
  <c r="H715" i="50"/>
  <c r="T715" i="50" s="1"/>
  <c r="Z194" i="52"/>
  <c r="H1637" i="50"/>
  <c r="T1637" i="50" s="1"/>
  <c r="H218" i="50"/>
  <c r="T218" i="50" s="1"/>
  <c r="Z187" i="52"/>
  <c r="Z206" i="52"/>
  <c r="Z191" i="52"/>
  <c r="X683" i="50"/>
  <c r="H430" i="50"/>
  <c r="T430" i="50" s="1"/>
  <c r="H1850" i="50"/>
  <c r="T1850" i="50" s="1"/>
  <c r="H501" i="50"/>
  <c r="T501" i="50" s="1"/>
  <c r="Z200" i="52"/>
  <c r="E100" i="52"/>
  <c r="X541" i="50"/>
  <c r="L162" i="52"/>
  <c r="A137" i="52"/>
  <c r="L157" i="52"/>
  <c r="Z182" i="52"/>
  <c r="Z179" i="52"/>
  <c r="H1709" i="50"/>
  <c r="T1709" i="50" s="1"/>
  <c r="H856" i="50"/>
  <c r="T856" i="50" s="1"/>
  <c r="H786" i="50"/>
  <c r="T786" i="50" s="1"/>
  <c r="H1070" i="50"/>
  <c r="T1070" i="50" s="1"/>
  <c r="H573" i="50"/>
  <c r="T573" i="50" s="1"/>
  <c r="X612" i="50"/>
  <c r="D185" i="52"/>
  <c r="H1852" i="50"/>
  <c r="T1852" i="50" s="1"/>
  <c r="H138" i="50"/>
  <c r="T138" i="50" s="1"/>
  <c r="H1353" i="50"/>
  <c r="T1353" i="50" s="1"/>
  <c r="H1355" i="50"/>
  <c r="T1355" i="50" s="1"/>
  <c r="H1566" i="50"/>
  <c r="T1566" i="50" s="1"/>
  <c r="H928" i="50"/>
  <c r="T928" i="50" s="1"/>
  <c r="H572" i="50"/>
  <c r="T572" i="50" s="1"/>
  <c r="X328" i="50"/>
  <c r="H1710" i="50"/>
  <c r="T1710" i="50" s="1"/>
  <c r="H785" i="50"/>
  <c r="T785" i="50" s="1"/>
  <c r="Z188" i="52"/>
  <c r="H289" i="50"/>
  <c r="T289" i="50" s="1"/>
  <c r="Z185" i="52"/>
  <c r="A145" i="52"/>
  <c r="H1213" i="50"/>
  <c r="T1213" i="50" s="1"/>
  <c r="X186" i="50"/>
  <c r="C3" i="54"/>
  <c r="G74" i="9" s="1"/>
  <c r="J618" i="50"/>
  <c r="J1205" i="50"/>
  <c r="J612" i="50"/>
  <c r="J495" i="50"/>
  <c r="J780" i="50"/>
  <c r="J779" i="50"/>
  <c r="A136" i="52"/>
  <c r="J425" i="50"/>
  <c r="J1819" i="50"/>
  <c r="J1606" i="50"/>
  <c r="A144" i="52"/>
  <c r="J1488" i="50"/>
  <c r="J1393" i="50"/>
  <c r="J1115" i="50"/>
  <c r="J1417" i="50"/>
  <c r="J1702" i="50"/>
  <c r="J1773" i="50"/>
  <c r="J1251" i="50"/>
  <c r="J353" i="50"/>
  <c r="J849" i="50"/>
  <c r="J993" i="50"/>
  <c r="J922" i="50"/>
  <c r="J263" i="50"/>
  <c r="J1612" i="50"/>
  <c r="J760" i="50"/>
  <c r="J689" i="50"/>
  <c r="J850" i="50"/>
  <c r="J1754" i="50"/>
  <c r="J192" i="50"/>
  <c r="J405" i="50"/>
  <c r="J1204" i="50"/>
  <c r="J76" i="50"/>
  <c r="J1180" i="50"/>
  <c r="J1535" i="50"/>
  <c r="J992" i="50"/>
  <c r="J1559" i="50"/>
  <c r="J212" i="50"/>
  <c r="J638" i="50"/>
  <c r="J1044" i="50"/>
  <c r="J1276" i="50"/>
  <c r="J1470" i="50"/>
  <c r="J257" i="50"/>
  <c r="J470" i="50"/>
  <c r="J1206" i="50"/>
  <c r="J1489" i="50"/>
  <c r="J973" i="50"/>
  <c r="J920" i="50"/>
  <c r="J60" i="50"/>
  <c r="M3" i="43"/>
  <c r="J496" i="50"/>
  <c r="J1703" i="50"/>
  <c r="J1845" i="50"/>
  <c r="J354" i="50"/>
  <c r="J1134" i="50"/>
  <c r="J1038" i="50"/>
  <c r="J334" i="50"/>
  <c r="J754" i="50"/>
  <c r="J1464" i="50"/>
  <c r="J825" i="50"/>
  <c r="J1560" i="50"/>
  <c r="J567" i="50"/>
  <c r="J211" i="50"/>
  <c r="J1399" i="50"/>
  <c r="J423" i="50"/>
  <c r="J637" i="50"/>
  <c r="P181" i="52"/>
  <c r="J1843" i="50"/>
  <c r="J1561" i="50"/>
  <c r="J1701" i="50"/>
  <c r="A128" i="52"/>
  <c r="J896" i="50"/>
  <c r="J547" i="50"/>
  <c r="J1631" i="50"/>
  <c r="J1348" i="50"/>
  <c r="J707" i="50"/>
  <c r="J902" i="50"/>
  <c r="J1772" i="50"/>
  <c r="J636" i="50"/>
  <c r="J328" i="50"/>
  <c r="J352" i="50"/>
  <c r="J1322" i="50"/>
  <c r="J565" i="50"/>
  <c r="J683" i="50"/>
  <c r="J1844" i="50"/>
  <c r="J1275" i="50"/>
  <c r="J1063" i="50"/>
  <c r="J1419" i="50"/>
  <c r="J991" i="50"/>
  <c r="J186" i="50"/>
  <c r="J1277" i="50"/>
  <c r="J281" i="50"/>
  <c r="J283" i="50"/>
  <c r="J1490" i="50"/>
  <c r="J1064" i="50"/>
  <c r="J1109" i="50"/>
  <c r="J709" i="50"/>
  <c r="J541" i="50"/>
  <c r="J1418" i="50"/>
  <c r="J1541" i="50"/>
  <c r="J1346" i="50"/>
  <c r="A120" i="52"/>
  <c r="J1630" i="50"/>
  <c r="J1328" i="50"/>
  <c r="J1632" i="50"/>
  <c r="J1062" i="50"/>
  <c r="J399" i="50"/>
  <c r="J1683" i="50"/>
  <c r="J778" i="50"/>
  <c r="J851" i="50"/>
  <c r="J1677" i="50"/>
  <c r="J476" i="50"/>
  <c r="J424" i="50"/>
  <c r="J1774" i="50"/>
  <c r="J123" i="50"/>
  <c r="S179" i="52"/>
  <c r="G188" i="38"/>
  <c r="D192" i="52"/>
  <c r="H741" i="26"/>
  <c r="H683" i="26"/>
  <c r="H566" i="26"/>
  <c r="H537" i="26"/>
  <c r="H363" i="26"/>
  <c r="H276" i="26"/>
  <c r="H218" i="26"/>
  <c r="H305" i="26"/>
  <c r="H61" i="26"/>
  <c r="H75" i="26" s="1"/>
  <c r="H712" i="26"/>
  <c r="H654" i="26"/>
  <c r="H596" i="26"/>
  <c r="H392" i="26"/>
  <c r="H247" i="26"/>
  <c r="H131" i="26"/>
  <c r="H145" i="26" s="1"/>
  <c r="H334" i="26"/>
  <c r="H421" i="26"/>
  <c r="H435" i="26" s="1"/>
  <c r="H625" i="26"/>
  <c r="H479" i="26"/>
  <c r="H189" i="26"/>
  <c r="H160" i="26"/>
  <c r="H174" i="26" s="1"/>
  <c r="H103" i="26"/>
  <c r="H770" i="26"/>
  <c r="H784" i="26" s="1"/>
  <c r="H508" i="26"/>
  <c r="H450" i="26"/>
  <c r="H464" i="26" s="1"/>
  <c r="E81" i="26"/>
  <c r="E89" i="26" s="1"/>
  <c r="I188" i="38"/>
  <c r="N156" i="52"/>
  <c r="N161" i="52"/>
  <c r="J156" i="52"/>
  <c r="J161" i="52"/>
  <c r="C181" i="52"/>
  <c r="C187" i="52" s="1"/>
  <c r="C193" i="52" s="1"/>
  <c r="C199" i="52" s="1"/>
  <c r="C205" i="52" s="1"/>
  <c r="T154" i="38"/>
  <c r="L183" i="38" s="1"/>
  <c r="M155" i="38"/>
  <c r="T159" i="50" s="1"/>
  <c r="V159" i="50" s="1"/>
  <c r="Q187" i="52"/>
  <c r="S187" i="52" s="1"/>
  <c r="D193" i="52"/>
  <c r="D199" i="52" s="1"/>
  <c r="Q199" i="52" s="1"/>
  <c r="S199" i="52" s="1"/>
  <c r="J159" i="52"/>
  <c r="S181" i="52"/>
  <c r="U1508" i="50"/>
  <c r="P179" i="52"/>
  <c r="P182" i="52"/>
  <c r="J157" i="52"/>
  <c r="I3" i="43"/>
  <c r="D157" i="52"/>
  <c r="D162" i="52" s="1"/>
  <c r="U514" i="50"/>
  <c r="U1153" i="50"/>
  <c r="L160" i="52"/>
  <c r="I77" i="43"/>
  <c r="H359" i="50"/>
  <c r="T359" i="50" s="1"/>
  <c r="H503" i="50"/>
  <c r="T503" i="50" s="1"/>
  <c r="H1282" i="50"/>
  <c r="T1282" i="50" s="1"/>
  <c r="H1284" i="50"/>
  <c r="T1284" i="50" s="1"/>
  <c r="G77" i="43"/>
  <c r="Z197" i="52"/>
  <c r="Z204" i="52"/>
  <c r="H1211" i="50"/>
  <c r="T1211" i="50" s="1"/>
  <c r="H1142" i="50"/>
  <c r="T1142" i="50" s="1"/>
  <c r="H1780" i="50"/>
  <c r="T1780" i="50" s="1"/>
  <c r="H574" i="50"/>
  <c r="T574" i="50" s="1"/>
  <c r="H999" i="50"/>
  <c r="T999" i="50" s="1"/>
  <c r="H1283" i="50"/>
  <c r="T1283" i="50" s="1"/>
  <c r="Z198" i="52"/>
  <c r="G189" i="38"/>
  <c r="U1650" i="50"/>
  <c r="U798" i="50"/>
  <c r="K4" i="43"/>
  <c r="X1819" i="50"/>
  <c r="X1464" i="50"/>
  <c r="X1748" i="50"/>
  <c r="M4" i="10"/>
  <c r="U1082" i="50"/>
  <c r="J162" i="52"/>
  <c r="U1366" i="50"/>
  <c r="H1424" i="50"/>
  <c r="T1424" i="50" s="1"/>
  <c r="H645" i="50"/>
  <c r="T645" i="50" s="1"/>
  <c r="H288" i="50"/>
  <c r="T288" i="50" s="1"/>
  <c r="H1140" i="50"/>
  <c r="T1140" i="50" s="1"/>
  <c r="H361" i="50"/>
  <c r="T361" i="50" s="1"/>
  <c r="N77" i="43"/>
  <c r="H145" i="50"/>
  <c r="H714" i="50"/>
  <c r="T714" i="50" s="1"/>
  <c r="H219" i="50"/>
  <c r="T219" i="50" s="1"/>
  <c r="U727" i="50"/>
  <c r="U656" i="50"/>
  <c r="D14" i="50"/>
  <c r="Q14" i="50" s="1"/>
  <c r="G3" i="50" s="1"/>
  <c r="X1393" i="50"/>
  <c r="X1535" i="50"/>
  <c r="X754" i="50"/>
  <c r="I4" i="43"/>
  <c r="U230" i="50"/>
  <c r="U1295" i="50"/>
  <c r="F77" i="43"/>
  <c r="L77" i="43"/>
  <c r="J160" i="52"/>
  <c r="L161" i="52"/>
  <c r="H1141" i="50"/>
  <c r="T1141" i="50" s="1"/>
  <c r="H1781" i="50"/>
  <c r="T1781" i="50" s="1"/>
  <c r="F101" i="52"/>
  <c r="H716" i="50"/>
  <c r="T716" i="50" s="1"/>
  <c r="Z199" i="52"/>
  <c r="H857" i="50"/>
  <c r="T857" i="50" s="1"/>
  <c r="H1708" i="50"/>
  <c r="T1708" i="50" s="1"/>
  <c r="H1496" i="50"/>
  <c r="T1496" i="50" s="1"/>
  <c r="A129" i="52"/>
  <c r="H431" i="50"/>
  <c r="T431" i="50" s="1"/>
  <c r="H643" i="50"/>
  <c r="T643" i="50" s="1"/>
  <c r="U1011" i="50"/>
  <c r="U1721" i="50"/>
  <c r="X1109" i="50"/>
  <c r="X1251" i="50"/>
  <c r="X60" i="50"/>
  <c r="K3" i="43"/>
  <c r="H157" i="52"/>
  <c r="H158" i="52" s="1"/>
  <c r="H159" i="52" s="1"/>
  <c r="N160" i="52"/>
  <c r="U443" i="50"/>
  <c r="Z186" i="52"/>
  <c r="H1425" i="50"/>
  <c r="T1425" i="50" s="1"/>
  <c r="H998" i="50"/>
  <c r="T998" i="50" s="1"/>
  <c r="H1638" i="50"/>
  <c r="T1638" i="50" s="1"/>
  <c r="G4" i="43"/>
  <c r="J77" i="43"/>
  <c r="H1851" i="50"/>
  <c r="T1851" i="50" s="1"/>
  <c r="H929" i="50"/>
  <c r="T929" i="50" s="1"/>
  <c r="N157" i="52"/>
  <c r="U1792" i="50"/>
  <c r="M4" i="43"/>
  <c r="L159" i="52"/>
  <c r="H217" i="50"/>
  <c r="T217" i="50" s="1"/>
  <c r="H1212" i="50"/>
  <c r="T1212" i="50" s="1"/>
  <c r="Z192" i="52"/>
  <c r="Z203" i="52"/>
  <c r="E77" i="43"/>
  <c r="Z205" i="52"/>
  <c r="H140" i="50"/>
  <c r="T140" i="50" s="1"/>
  <c r="Z181" i="52"/>
  <c r="F100" i="52"/>
  <c r="H1000" i="50"/>
  <c r="T1000" i="50" s="1"/>
  <c r="K77" i="43"/>
  <c r="H1779" i="50"/>
  <c r="T1779" i="50" s="1"/>
  <c r="H1069" i="50"/>
  <c r="T1069" i="50" s="1"/>
  <c r="U585" i="50"/>
  <c r="U301" i="50"/>
  <c r="X825" i="50"/>
  <c r="X967" i="50"/>
  <c r="X1180" i="50"/>
  <c r="X1322" i="50"/>
  <c r="X146" i="44"/>
  <c r="D16" i="60"/>
  <c r="BJ16" i="60" s="1"/>
  <c r="H230" i="50"/>
  <c r="H263" i="50" s="1"/>
  <c r="W74" i="38"/>
  <c r="W75" i="38" s="1"/>
  <c r="I189" i="38"/>
  <c r="D14" i="60"/>
  <c r="BH14" i="60" s="1"/>
  <c r="D230" i="50"/>
  <c r="R301" i="50"/>
  <c r="C301" i="50" s="1"/>
  <c r="H304" i="50" s="1"/>
  <c r="X125" i="44"/>
  <c r="X115" i="44"/>
  <c r="X124" i="44"/>
  <c r="W85" i="44"/>
  <c r="X149" i="44"/>
  <c r="X128" i="44"/>
  <c r="X127" i="44"/>
  <c r="X118" i="44"/>
  <c r="X143" i="44"/>
  <c r="X119" i="44"/>
  <c r="X129" i="44"/>
  <c r="W84" i="44"/>
  <c r="X126" i="44"/>
  <c r="X123" i="44"/>
  <c r="X116" i="44"/>
  <c r="X117" i="44"/>
  <c r="X121" i="44"/>
  <c r="X122" i="44"/>
  <c r="X120" i="44"/>
  <c r="W88" i="44"/>
  <c r="W93" i="44"/>
  <c r="W90" i="44"/>
  <c r="W99" i="44"/>
  <c r="W95" i="44"/>
  <c r="W97" i="44"/>
  <c r="W102" i="44"/>
  <c r="W98" i="44"/>
  <c r="W100" i="44"/>
  <c r="W89" i="44"/>
  <c r="W87" i="44"/>
  <c r="W91" i="44"/>
  <c r="W94" i="44"/>
  <c r="W101" i="44"/>
  <c r="W92" i="44"/>
  <c r="W96" i="44"/>
  <c r="W86" i="44"/>
  <c r="W83" i="44"/>
  <c r="S182" i="52"/>
  <c r="G191" i="38"/>
  <c r="D15" i="60"/>
  <c r="D37" i="60"/>
  <c r="BH37" i="60" s="1"/>
  <c r="AC52" i="38"/>
  <c r="D35" i="60"/>
  <c r="BJ35" i="60" s="1"/>
  <c r="D26" i="60"/>
  <c r="BH26" i="60" s="1"/>
  <c r="D17" i="60"/>
  <c r="BH17" i="60" s="1"/>
  <c r="D21" i="60"/>
  <c r="BH21" i="60" s="1"/>
  <c r="D31" i="60"/>
  <c r="G31" i="60" s="1"/>
  <c r="AZ31" i="60" s="1"/>
  <c r="D34" i="60"/>
  <c r="BH34" i="60" s="1"/>
  <c r="AA155" i="38"/>
  <c r="Z181" i="38" s="1"/>
  <c r="K181" i="38" s="1"/>
  <c r="D29" i="60"/>
  <c r="D28" i="60"/>
  <c r="D25" i="60"/>
  <c r="G25" i="60" s="1"/>
  <c r="F25" i="60" s="1"/>
  <c r="H232" i="50"/>
  <c r="R256" i="50" s="1"/>
  <c r="R232" i="50"/>
  <c r="T230" i="50" s="1"/>
  <c r="Z183" i="38"/>
  <c r="I195" i="38"/>
  <c r="H233" i="50"/>
  <c r="A230" i="50"/>
  <c r="I194" i="38"/>
  <c r="D22" i="60"/>
  <c r="BH22" i="60" s="1"/>
  <c r="D32" i="60"/>
  <c r="BH32" i="60" s="1"/>
  <c r="I191" i="38"/>
  <c r="I190" i="38"/>
  <c r="I193" i="38"/>
  <c r="D27" i="60"/>
  <c r="R185" i="50"/>
  <c r="R211" i="50"/>
  <c r="R192" i="50"/>
  <c r="R212" i="50"/>
  <c r="R77" i="50"/>
  <c r="M154" i="38"/>
  <c r="T14" i="50" s="1"/>
  <c r="Q159" i="50"/>
  <c r="I3" i="50" s="1"/>
  <c r="BJ13" i="60"/>
  <c r="G13" i="60"/>
  <c r="Q13" i="60" s="1"/>
  <c r="R122" i="50"/>
  <c r="T122" i="50" s="1"/>
  <c r="J122" i="50" s="1"/>
  <c r="R60" i="50"/>
  <c r="T60" i="50" s="1"/>
  <c r="R124" i="50"/>
  <c r="R76" i="50"/>
  <c r="R186" i="50"/>
  <c r="R59" i="50"/>
  <c r="X93" i="38"/>
  <c r="X96" i="38"/>
  <c r="X95" i="38"/>
  <c r="X101" i="38"/>
  <c r="X99" i="38"/>
  <c r="X92" i="38"/>
  <c r="X100" i="38"/>
  <c r="X94" i="38"/>
  <c r="X98" i="38"/>
  <c r="X97" i="38"/>
  <c r="X145" i="44"/>
  <c r="X154" i="44"/>
  <c r="X140" i="44"/>
  <c r="X153" i="44"/>
  <c r="X141" i="44"/>
  <c r="X147" i="44"/>
  <c r="X150" i="44"/>
  <c r="X151" i="44"/>
  <c r="X144" i="44"/>
  <c r="X152" i="44"/>
  <c r="X148" i="44"/>
  <c r="X142" i="44"/>
  <c r="CI14" i="60"/>
  <c r="CP14" i="60"/>
  <c r="CH15" i="60"/>
  <c r="CH16" i="60" s="1"/>
  <c r="CH17" i="60" s="1"/>
  <c r="CH18" i="60" s="1"/>
  <c r="CH19" i="60" s="1"/>
  <c r="CH20" i="60" s="1"/>
  <c r="CH21" i="60" s="1"/>
  <c r="CH22" i="60" s="1"/>
  <c r="CH23" i="60" s="1"/>
  <c r="CH24" i="60" s="1"/>
  <c r="CH25" i="60" s="1"/>
  <c r="CH26" i="60" s="1"/>
  <c r="CH27" i="60" s="1"/>
  <c r="CH28" i="60" s="1"/>
  <c r="CH29" i="60" s="1"/>
  <c r="CH30" i="60" s="1"/>
  <c r="CH31" i="60" s="1"/>
  <c r="CH32" i="60" s="1"/>
  <c r="CH33" i="60" s="1"/>
  <c r="CH34" i="60" s="1"/>
  <c r="CH35" i="60" s="1"/>
  <c r="CH36" i="60" s="1"/>
  <c r="CH37" i="60" s="1"/>
  <c r="CZ14" i="60"/>
  <c r="CZ15" i="60" s="1"/>
  <c r="CZ16" i="60" s="1"/>
  <c r="CZ17" i="60" s="1"/>
  <c r="CZ18" i="60" s="1"/>
  <c r="CZ19" i="60" s="1"/>
  <c r="CZ20" i="60" s="1"/>
  <c r="CZ21" i="60" s="1"/>
  <c r="CZ22" i="60" s="1"/>
  <c r="CZ23" i="60" s="1"/>
  <c r="CZ24" i="60" s="1"/>
  <c r="CZ25" i="60" s="1"/>
  <c r="CZ26" i="60" s="1"/>
  <c r="CZ27" i="60" s="1"/>
  <c r="CZ28" i="60" s="1"/>
  <c r="CZ29" i="60" s="1"/>
  <c r="CZ30" i="60" s="1"/>
  <c r="CZ31" i="60" s="1"/>
  <c r="CZ32" i="60" s="1"/>
  <c r="CZ33" i="60" s="1"/>
  <c r="CZ34" i="60" s="1"/>
  <c r="CZ35" i="60" s="1"/>
  <c r="CZ36" i="60" s="1"/>
  <c r="CZ37" i="60" s="1"/>
  <c r="CN13" i="60"/>
  <c r="DA13" i="60" s="1"/>
  <c r="CG13" i="60"/>
  <c r="F162" i="52"/>
  <c r="M162" i="52" s="1"/>
  <c r="D30" i="60"/>
  <c r="D18" i="60"/>
  <c r="D33" i="60"/>
  <c r="D23" i="60"/>
  <c r="D20" i="60"/>
  <c r="D19" i="60"/>
  <c r="D24" i="60"/>
  <c r="D36" i="60"/>
  <c r="K2" i="9"/>
  <c r="S29" i="9"/>
  <c r="S22" i="9"/>
  <c r="K2" i="10"/>
  <c r="S42" i="9"/>
  <c r="S35" i="9"/>
  <c r="S16" i="9"/>
  <c r="I2" i="55"/>
  <c r="M2" i="55"/>
  <c r="B102" i="52"/>
  <c r="M2" i="38"/>
  <c r="R41" i="9"/>
  <c r="J1" i="26"/>
  <c r="M2" i="50"/>
  <c r="R26" i="9"/>
  <c r="D51" i="9"/>
  <c r="B100" i="52"/>
  <c r="R10" i="9"/>
  <c r="M2" i="44"/>
  <c r="R28" i="9"/>
  <c r="M2" i="37"/>
  <c r="R27" i="9"/>
  <c r="M2" i="10"/>
  <c r="D49" i="9"/>
  <c r="R34" i="9"/>
  <c r="R21" i="9"/>
  <c r="B101" i="52"/>
  <c r="M2" i="9"/>
  <c r="X91" i="38"/>
  <c r="D12" i="9"/>
  <c r="D14" i="9"/>
  <c r="M2" i="43"/>
  <c r="R193" i="50" l="1"/>
  <c r="X218" i="50"/>
  <c r="H303" i="50"/>
  <c r="I327" i="50" s="1"/>
  <c r="X139" i="50"/>
  <c r="X138" i="50"/>
  <c r="X219" i="50"/>
  <c r="Q185" i="52"/>
  <c r="S185" i="52" s="1"/>
  <c r="D191" i="52"/>
  <c r="C182" i="52"/>
  <c r="C188" i="52" s="1"/>
  <c r="C194" i="52" s="1"/>
  <c r="C200" i="52" s="1"/>
  <c r="C206" i="52" s="1"/>
  <c r="Q193" i="52"/>
  <c r="S193" i="52" s="1"/>
  <c r="X217" i="50"/>
  <c r="D205" i="52"/>
  <c r="Q205" i="52" s="1"/>
  <c r="S205" i="52" s="1"/>
  <c r="D198" i="52"/>
  <c r="Q192" i="52"/>
  <c r="S192" i="52" s="1"/>
  <c r="X140" i="50"/>
  <c r="X73" i="38"/>
  <c r="X76" i="38"/>
  <c r="X79" i="38"/>
  <c r="X74" i="38"/>
  <c r="G14" i="60"/>
  <c r="AQ14" i="60" s="1"/>
  <c r="BJ14" i="60"/>
  <c r="BH16" i="60"/>
  <c r="G16" i="60" s="1"/>
  <c r="AS16" i="60" s="1"/>
  <c r="AC154" i="38"/>
  <c r="X77" i="38"/>
  <c r="X78" i="38"/>
  <c r="X75" i="38"/>
  <c r="X80" i="38"/>
  <c r="X81" i="38"/>
  <c r="X82" i="38"/>
  <c r="Q230" i="50"/>
  <c r="K3" i="50" s="1"/>
  <c r="R303" i="50"/>
  <c r="T301" i="50" s="1"/>
  <c r="V301" i="50" s="1"/>
  <c r="M301" i="50" s="1"/>
  <c r="X288" i="50"/>
  <c r="X290" i="50"/>
  <c r="H305" i="50"/>
  <c r="X289" i="50"/>
  <c r="M158" i="52"/>
  <c r="K160" i="52"/>
  <c r="K158" i="52"/>
  <c r="K156" i="52"/>
  <c r="K161" i="52"/>
  <c r="K157" i="52"/>
  <c r="K162" i="52"/>
  <c r="K159" i="52"/>
  <c r="M159" i="50"/>
  <c r="H212" i="50" s="1"/>
  <c r="X212" i="50" s="1"/>
  <c r="BJ15" i="60"/>
  <c r="BH15" i="60"/>
  <c r="G15" i="60" s="1"/>
  <c r="R372" i="50"/>
  <c r="C372" i="50" s="1"/>
  <c r="A301" i="50"/>
  <c r="H301" i="50"/>
  <c r="D301" i="50"/>
  <c r="G35" i="60"/>
  <c r="AF35" i="60" s="1"/>
  <c r="R257" i="50"/>
  <c r="BJ37" i="60"/>
  <c r="AE25" i="60"/>
  <c r="BH35" i="60"/>
  <c r="G37" i="60"/>
  <c r="AD37" i="60" s="1"/>
  <c r="O25" i="60"/>
  <c r="AP25" i="60"/>
  <c r="AN25" i="60"/>
  <c r="AR25" i="60"/>
  <c r="AF25" i="60"/>
  <c r="M25" i="60"/>
  <c r="AW25" i="60"/>
  <c r="J25" i="60"/>
  <c r="AA25" i="60"/>
  <c r="AL25" i="60"/>
  <c r="AS25" i="60"/>
  <c r="AO25" i="60"/>
  <c r="H25" i="60"/>
  <c r="AC25" i="60"/>
  <c r="S25" i="60"/>
  <c r="L25" i="60"/>
  <c r="AL31" i="60"/>
  <c r="AV25" i="60"/>
  <c r="AU31" i="60"/>
  <c r="N25" i="60"/>
  <c r="P25" i="60"/>
  <c r="AM25" i="60"/>
  <c r="AT25" i="60"/>
  <c r="BC25" i="60"/>
  <c r="X25" i="60"/>
  <c r="AG25" i="60"/>
  <c r="BA25" i="60"/>
  <c r="T25" i="60"/>
  <c r="G26" i="60"/>
  <c r="BE26" i="60" s="1"/>
  <c r="BJ26" i="60"/>
  <c r="BH25" i="60"/>
  <c r="AR31" i="60"/>
  <c r="T31" i="60"/>
  <c r="I31" i="60"/>
  <c r="BE31" i="60"/>
  <c r="N31" i="60"/>
  <c r="AV31" i="60"/>
  <c r="R31" i="60"/>
  <c r="G17" i="60"/>
  <c r="I17" i="60" s="1"/>
  <c r="AS31" i="60"/>
  <c r="BB31" i="60"/>
  <c r="AB31" i="60"/>
  <c r="AH31" i="60"/>
  <c r="BH31" i="60"/>
  <c r="AP31" i="60"/>
  <c r="U31" i="60"/>
  <c r="K31" i="60"/>
  <c r="BD31" i="60"/>
  <c r="Q31" i="60"/>
  <c r="S31" i="60"/>
  <c r="AI31" i="60"/>
  <c r="AD31" i="60"/>
  <c r="BC31" i="60"/>
  <c r="AT31" i="60"/>
  <c r="Z31" i="60"/>
  <c r="W31" i="60"/>
  <c r="AA31" i="60"/>
  <c r="H31" i="60"/>
  <c r="AY31" i="60"/>
  <c r="Y31" i="60"/>
  <c r="O31" i="60"/>
  <c r="AW31" i="60"/>
  <c r="AJ31" i="60"/>
  <c r="AK31" i="60"/>
  <c r="AC31" i="60"/>
  <c r="J31" i="60"/>
  <c r="P31" i="60"/>
  <c r="M31" i="60"/>
  <c r="AG31" i="60"/>
  <c r="AE31" i="60"/>
  <c r="AM31" i="60"/>
  <c r="BA31" i="60"/>
  <c r="AQ31" i="60"/>
  <c r="L31" i="60"/>
  <c r="BJ31" i="60"/>
  <c r="F31" i="60"/>
  <c r="V31" i="60"/>
  <c r="AF31" i="60"/>
  <c r="E31" i="60"/>
  <c r="AN31" i="60"/>
  <c r="AX31" i="60"/>
  <c r="X31" i="60"/>
  <c r="BJ17" i="60"/>
  <c r="AO31" i="60"/>
  <c r="V230" i="50"/>
  <c r="M230" i="50" s="1"/>
  <c r="G34" i="60"/>
  <c r="K34" i="60" s="1"/>
  <c r="U25" i="60"/>
  <c r="I25" i="60"/>
  <c r="K25" i="60"/>
  <c r="Y25" i="60"/>
  <c r="AJ25" i="60"/>
  <c r="AB25" i="60"/>
  <c r="W25" i="60"/>
  <c r="BB25" i="60"/>
  <c r="BE25" i="60"/>
  <c r="R25" i="60"/>
  <c r="AU25" i="60"/>
  <c r="AX25" i="60"/>
  <c r="E25" i="60"/>
  <c r="AH25" i="60"/>
  <c r="AQ25" i="60"/>
  <c r="AZ25" i="60"/>
  <c r="BD25" i="60"/>
  <c r="BJ25" i="60"/>
  <c r="V25" i="60"/>
  <c r="AK25" i="60"/>
  <c r="AY25" i="60"/>
  <c r="Q25" i="60"/>
  <c r="Z25" i="60"/>
  <c r="AI25" i="60"/>
  <c r="AD25" i="60"/>
  <c r="BJ34" i="60"/>
  <c r="BJ32" i="60"/>
  <c r="R283" i="50"/>
  <c r="R263" i="50"/>
  <c r="H281" i="50"/>
  <c r="X281" i="50" s="1"/>
  <c r="G32" i="60"/>
  <c r="AH32" i="60" s="1"/>
  <c r="H283" i="50"/>
  <c r="X283" i="50" s="1"/>
  <c r="R282" i="50"/>
  <c r="H282" i="50"/>
  <c r="X282" i="50" s="1"/>
  <c r="BJ21" i="60"/>
  <c r="G21" i="60"/>
  <c r="I256" i="50"/>
  <c r="T256" i="50" s="1"/>
  <c r="R281" i="50"/>
  <c r="BE13" i="60"/>
  <c r="V14" i="50"/>
  <c r="M14" i="50" s="1"/>
  <c r="BJ29" i="60"/>
  <c r="G29" i="60"/>
  <c r="BH29" i="60"/>
  <c r="BJ27" i="60"/>
  <c r="BH27" i="60"/>
  <c r="G27" i="60"/>
  <c r="BJ22" i="60"/>
  <c r="G22" i="60"/>
  <c r="BJ28" i="60"/>
  <c r="G28" i="60"/>
  <c r="BH28" i="60"/>
  <c r="M13" i="60"/>
  <c r="BC13" i="60"/>
  <c r="AI13" i="60"/>
  <c r="BB13" i="60"/>
  <c r="AV13" i="60"/>
  <c r="O13" i="60"/>
  <c r="AY13" i="60"/>
  <c r="P13" i="60"/>
  <c r="AC13" i="60"/>
  <c r="AA13" i="60"/>
  <c r="AF13" i="60"/>
  <c r="AZ13" i="60"/>
  <c r="U13" i="60"/>
  <c r="AS13" i="60"/>
  <c r="BA13" i="60"/>
  <c r="AT13" i="60"/>
  <c r="AL13" i="60"/>
  <c r="R13" i="60"/>
  <c r="AU13" i="60"/>
  <c r="AK13" i="60"/>
  <c r="AE13" i="60"/>
  <c r="AD13" i="60"/>
  <c r="V13" i="60"/>
  <c r="E13" i="60"/>
  <c r="BD13" i="60"/>
  <c r="S13" i="60"/>
  <c r="F13" i="60"/>
  <c r="W13" i="60"/>
  <c r="K13" i="60"/>
  <c r="N13" i="60"/>
  <c r="AG13" i="60"/>
  <c r="AR13" i="60"/>
  <c r="AP13" i="60"/>
  <c r="L13" i="60"/>
  <c r="AM13" i="60"/>
  <c r="J13" i="60"/>
  <c r="I13" i="60"/>
  <c r="T13" i="60"/>
  <c r="Y13" i="60"/>
  <c r="AN13" i="60"/>
  <c r="AO13" i="60"/>
  <c r="H13" i="60"/>
  <c r="AX13" i="60"/>
  <c r="AH13" i="60"/>
  <c r="AQ13" i="60"/>
  <c r="G24" i="60"/>
  <c r="BJ24" i="60"/>
  <c r="BH24" i="60"/>
  <c r="R353" i="50"/>
  <c r="H354" i="50"/>
  <c r="X354" i="50" s="1"/>
  <c r="R354" i="50"/>
  <c r="R352" i="50"/>
  <c r="R328" i="50"/>
  <c r="H352" i="50"/>
  <c r="X352" i="50" s="1"/>
  <c r="R334" i="50"/>
  <c r="M161" i="52"/>
  <c r="BH19" i="60"/>
  <c r="G19" i="60" s="1"/>
  <c r="BJ19" i="60"/>
  <c r="CO13" i="60"/>
  <c r="DB13" i="60" s="1"/>
  <c r="CH13" i="60"/>
  <c r="BH20" i="60"/>
  <c r="G20" i="60"/>
  <c r="BJ20" i="60"/>
  <c r="G23" i="60"/>
  <c r="BJ23" i="60"/>
  <c r="BH23" i="60"/>
  <c r="BH33" i="60"/>
  <c r="BJ33" i="60"/>
  <c r="G33" i="60"/>
  <c r="DC14" i="60"/>
  <c r="DC15" i="60" s="1"/>
  <c r="DC16" i="60" s="1"/>
  <c r="DC17" i="60" s="1"/>
  <c r="DC18" i="60" s="1"/>
  <c r="DC19" i="60" s="1"/>
  <c r="DC20" i="60" s="1"/>
  <c r="DC21" i="60" s="1"/>
  <c r="DC22" i="60" s="1"/>
  <c r="DC23" i="60" s="1"/>
  <c r="DC24" i="60" s="1"/>
  <c r="DC25" i="60" s="1"/>
  <c r="DC26" i="60" s="1"/>
  <c r="DC27" i="60" s="1"/>
  <c r="DC28" i="60" s="1"/>
  <c r="DC29" i="60" s="1"/>
  <c r="DC30" i="60" s="1"/>
  <c r="DC31" i="60" s="1"/>
  <c r="DC32" i="60" s="1"/>
  <c r="DC33" i="60" s="1"/>
  <c r="DC34" i="60" s="1"/>
  <c r="DC35" i="60" s="1"/>
  <c r="DC36" i="60" s="1"/>
  <c r="DC37" i="60" s="1"/>
  <c r="CP15" i="60"/>
  <c r="CP16" i="60" s="1"/>
  <c r="CP17" i="60" s="1"/>
  <c r="CP18" i="60" s="1"/>
  <c r="CP19" i="60" s="1"/>
  <c r="CP20" i="60" s="1"/>
  <c r="CP21" i="60" s="1"/>
  <c r="CP22" i="60" s="1"/>
  <c r="CP23" i="60" s="1"/>
  <c r="CP24" i="60" s="1"/>
  <c r="CP25" i="60" s="1"/>
  <c r="CP26" i="60" s="1"/>
  <c r="CP27" i="60" s="1"/>
  <c r="CP28" i="60" s="1"/>
  <c r="CP29" i="60" s="1"/>
  <c r="CP30" i="60" s="1"/>
  <c r="CP31" i="60" s="1"/>
  <c r="CP32" i="60" s="1"/>
  <c r="CP33" i="60" s="1"/>
  <c r="CP34" i="60" s="1"/>
  <c r="CP35" i="60" s="1"/>
  <c r="CP36" i="60" s="1"/>
  <c r="CP37" i="60" s="1"/>
  <c r="BJ18" i="60"/>
  <c r="G18" i="60"/>
  <c r="BH18" i="60"/>
  <c r="H160" i="52"/>
  <c r="H161" i="52" s="1"/>
  <c r="CJ14" i="60"/>
  <c r="CQ14" i="60"/>
  <c r="CI15" i="60"/>
  <c r="CI16" i="60" s="1"/>
  <c r="CI17" i="60" s="1"/>
  <c r="CI18" i="60" s="1"/>
  <c r="CI19" i="60" s="1"/>
  <c r="CI20" i="60" s="1"/>
  <c r="CI21" i="60" s="1"/>
  <c r="CI22" i="60" s="1"/>
  <c r="CI23" i="60" s="1"/>
  <c r="CI24" i="60" s="1"/>
  <c r="CI25" i="60" s="1"/>
  <c r="CI26" i="60" s="1"/>
  <c r="CI27" i="60" s="1"/>
  <c r="CI28" i="60" s="1"/>
  <c r="CI29" i="60" s="1"/>
  <c r="CI30" i="60" s="1"/>
  <c r="CI31" i="60" s="1"/>
  <c r="CI32" i="60" s="1"/>
  <c r="CI33" i="60" s="1"/>
  <c r="CI34" i="60" s="1"/>
  <c r="CI35" i="60" s="1"/>
  <c r="CI36" i="60" s="1"/>
  <c r="CI37" i="60" s="1"/>
  <c r="BJ36" i="60"/>
  <c r="BH36" i="60"/>
  <c r="G36" i="60"/>
  <c r="BJ30" i="60"/>
  <c r="G30" i="60"/>
  <c r="BH30" i="60"/>
  <c r="M160" i="52"/>
  <c r="M157" i="52"/>
  <c r="M156" i="52"/>
  <c r="M159" i="52"/>
  <c r="K2" i="37"/>
  <c r="I2" i="10"/>
  <c r="S43" i="9"/>
  <c r="S23" i="9"/>
  <c r="S17" i="9"/>
  <c r="I2" i="37"/>
  <c r="S36" i="9"/>
  <c r="S30" i="9"/>
  <c r="R29" i="9"/>
  <c r="R327" i="50" l="1"/>
  <c r="H353" i="50"/>
  <c r="X353" i="50" s="1"/>
  <c r="A372" i="50"/>
  <c r="V14" i="60"/>
  <c r="W14" i="60"/>
  <c r="T14" i="60"/>
  <c r="D197" i="52"/>
  <c r="Q191" i="52"/>
  <c r="S191" i="52" s="1"/>
  <c r="E14" i="60"/>
  <c r="D372" i="50"/>
  <c r="R443" i="50"/>
  <c r="D204" i="52"/>
  <c r="Q204" i="52" s="1"/>
  <c r="S204" i="52" s="1"/>
  <c r="Q198" i="52"/>
  <c r="S198" i="52" s="1"/>
  <c r="AA14" i="60"/>
  <c r="AY14" i="60"/>
  <c r="BE14" i="60"/>
  <c r="N14" i="60"/>
  <c r="AG14" i="60"/>
  <c r="P14" i="60"/>
  <c r="R14" i="60"/>
  <c r="AU14" i="60"/>
  <c r="BA14" i="60"/>
  <c r="AZ14" i="60"/>
  <c r="AL14" i="60"/>
  <c r="F14" i="60"/>
  <c r="Y14" i="60"/>
  <c r="AI14" i="60"/>
  <c r="AR14" i="60"/>
  <c r="O14" i="60"/>
  <c r="AR16" i="60"/>
  <c r="AF16" i="60"/>
  <c r="O16" i="60"/>
  <c r="X16" i="60"/>
  <c r="BD16" i="60"/>
  <c r="AK16" i="60"/>
  <c r="I16" i="60"/>
  <c r="AJ16" i="60"/>
  <c r="BB16" i="60"/>
  <c r="L16" i="60"/>
  <c r="AO16" i="60"/>
  <c r="R16" i="60"/>
  <c r="N16" i="60"/>
  <c r="AZ16" i="60"/>
  <c r="AL16" i="60"/>
  <c r="H16" i="60"/>
  <c r="E16" i="60"/>
  <c r="AU16" i="60"/>
  <c r="S16" i="60"/>
  <c r="P16" i="60"/>
  <c r="Z16" i="60"/>
  <c r="AI16" i="60"/>
  <c r="K16" i="60"/>
  <c r="AY16" i="60"/>
  <c r="T16" i="60"/>
  <c r="AA16" i="60"/>
  <c r="AQ16" i="60"/>
  <c r="AV16" i="60"/>
  <c r="AE16" i="60"/>
  <c r="BC16" i="60"/>
  <c r="U16" i="60"/>
  <c r="Q16" i="60"/>
  <c r="V16" i="60"/>
  <c r="AX16" i="60"/>
  <c r="AG16" i="60"/>
  <c r="AN16" i="60"/>
  <c r="W16" i="60"/>
  <c r="AD16" i="60"/>
  <c r="AB16" i="60"/>
  <c r="BE16" i="60"/>
  <c r="F16" i="60"/>
  <c r="AP16" i="60"/>
  <c r="AT16" i="60"/>
  <c r="BA16" i="60"/>
  <c r="AM16" i="60"/>
  <c r="Y16" i="60"/>
  <c r="AW16" i="60"/>
  <c r="AH16" i="60"/>
  <c r="M16" i="60"/>
  <c r="J16" i="60"/>
  <c r="AV14" i="60"/>
  <c r="AS14" i="60"/>
  <c r="M14" i="60"/>
  <c r="U14" i="60"/>
  <c r="AP14" i="60"/>
  <c r="AE14" i="60"/>
  <c r="I14" i="60"/>
  <c r="BD14" i="60"/>
  <c r="AN14" i="60"/>
  <c r="AF14" i="60"/>
  <c r="S14" i="60"/>
  <c r="Q14" i="60"/>
  <c r="H14" i="60"/>
  <c r="K14" i="60"/>
  <c r="L14" i="60"/>
  <c r="BC14" i="60"/>
  <c r="AH14" i="60"/>
  <c r="AT14" i="60"/>
  <c r="AO14" i="60"/>
  <c r="AX14" i="60"/>
  <c r="J14" i="60"/>
  <c r="AD14" i="60"/>
  <c r="BB14" i="60"/>
  <c r="AC16" i="60"/>
  <c r="X175" i="50"/>
  <c r="X173" i="50"/>
  <c r="AM14" i="60"/>
  <c r="AK14" i="60"/>
  <c r="AQ37" i="60"/>
  <c r="Q301" i="50"/>
  <c r="M3" i="50" s="1"/>
  <c r="X361" i="50"/>
  <c r="BB37" i="60"/>
  <c r="AL37" i="60"/>
  <c r="X187" i="50"/>
  <c r="I185" i="50"/>
  <c r="T185" i="50" s="1"/>
  <c r="H210" i="50"/>
  <c r="X210" i="50" s="1"/>
  <c r="H211" i="50"/>
  <c r="AJ14" i="60" s="1"/>
  <c r="AS37" i="60"/>
  <c r="L37" i="60"/>
  <c r="AW14" i="60"/>
  <c r="W37" i="60"/>
  <c r="X359" i="50"/>
  <c r="AE37" i="60"/>
  <c r="H37" i="60"/>
  <c r="E37" i="60"/>
  <c r="AE15" i="60"/>
  <c r="H15" i="60"/>
  <c r="AR15" i="60"/>
  <c r="BE15" i="60"/>
  <c r="AW15" i="60"/>
  <c r="N15" i="60"/>
  <c r="AD15" i="60"/>
  <c r="BD15" i="60"/>
  <c r="AX15" i="60"/>
  <c r="AM15" i="60"/>
  <c r="AI15" i="60"/>
  <c r="AG15" i="60"/>
  <c r="AO15" i="60"/>
  <c r="V15" i="60"/>
  <c r="AS15" i="60"/>
  <c r="AF15" i="60"/>
  <c r="AB15" i="60"/>
  <c r="M15" i="60"/>
  <c r="O15" i="60"/>
  <c r="AP15" i="60"/>
  <c r="U15" i="60"/>
  <c r="AZ15" i="60"/>
  <c r="Z15" i="60"/>
  <c r="P15" i="60"/>
  <c r="K15" i="60"/>
  <c r="I15" i="60"/>
  <c r="AQ15" i="60"/>
  <c r="R15" i="60"/>
  <c r="Y15" i="60"/>
  <c r="BB15" i="60"/>
  <c r="AY15" i="60"/>
  <c r="T15" i="60"/>
  <c r="AU15" i="60"/>
  <c r="W15" i="60"/>
  <c r="AN15" i="60"/>
  <c r="L15" i="60"/>
  <c r="AL15" i="60"/>
  <c r="AT15" i="60"/>
  <c r="BC15" i="60"/>
  <c r="AH15" i="60"/>
  <c r="AJ15" i="60"/>
  <c r="S15" i="60"/>
  <c r="F15" i="60"/>
  <c r="AC15" i="60"/>
  <c r="Q15" i="60"/>
  <c r="X15" i="60"/>
  <c r="J15" i="60"/>
  <c r="E15" i="60"/>
  <c r="AA15" i="60"/>
  <c r="BA15" i="60"/>
  <c r="AK15" i="60"/>
  <c r="AV15" i="60"/>
  <c r="W35" i="60"/>
  <c r="AF37" i="60"/>
  <c r="Z37" i="60"/>
  <c r="BE37" i="60"/>
  <c r="AW37" i="60"/>
  <c r="U37" i="60"/>
  <c r="AK37" i="60"/>
  <c r="AB37" i="60"/>
  <c r="AG37" i="60"/>
  <c r="BC37" i="60"/>
  <c r="AV37" i="60"/>
  <c r="Y37" i="60"/>
  <c r="BA37" i="60"/>
  <c r="AH37" i="60"/>
  <c r="J37" i="60"/>
  <c r="I37" i="60"/>
  <c r="O37" i="60"/>
  <c r="AU37" i="60"/>
  <c r="U35" i="60"/>
  <c r="X360" i="50"/>
  <c r="H334" i="50"/>
  <c r="BD35" i="60"/>
  <c r="J35" i="60"/>
  <c r="Q35" i="60"/>
  <c r="AC35" i="60"/>
  <c r="AA35" i="60"/>
  <c r="AE35" i="60"/>
  <c r="F35" i="60"/>
  <c r="BE35" i="60"/>
  <c r="Z35" i="60"/>
  <c r="N35" i="60"/>
  <c r="AO35" i="60"/>
  <c r="BA35" i="60"/>
  <c r="AQ35" i="60"/>
  <c r="E35" i="60"/>
  <c r="AD35" i="60"/>
  <c r="P35" i="60"/>
  <c r="V35" i="60"/>
  <c r="O35" i="60"/>
  <c r="AS35" i="60"/>
  <c r="AW35" i="60"/>
  <c r="AM35" i="60"/>
  <c r="AH35" i="60"/>
  <c r="H35" i="60"/>
  <c r="AK35" i="60"/>
  <c r="S35" i="60"/>
  <c r="AJ35" i="60"/>
  <c r="T35" i="60"/>
  <c r="AU35" i="60"/>
  <c r="BB35" i="60"/>
  <c r="X35" i="60"/>
  <c r="AN35" i="60"/>
  <c r="I35" i="60"/>
  <c r="K35" i="60"/>
  <c r="BC35" i="60"/>
  <c r="AR35" i="60"/>
  <c r="AX35" i="60"/>
  <c r="L35" i="60"/>
  <c r="AY35" i="60"/>
  <c r="R35" i="60"/>
  <c r="AI35" i="60"/>
  <c r="Y35" i="60"/>
  <c r="AZ35" i="60"/>
  <c r="AL35" i="60"/>
  <c r="AT35" i="60"/>
  <c r="AV35" i="60"/>
  <c r="AP35" i="60"/>
  <c r="M35" i="60"/>
  <c r="AB35" i="60"/>
  <c r="AG35" i="60"/>
  <c r="AA37" i="60"/>
  <c r="K37" i="60"/>
  <c r="R37" i="60"/>
  <c r="AY37" i="60"/>
  <c r="P37" i="60"/>
  <c r="X37" i="60"/>
  <c r="AO37" i="60"/>
  <c r="AR37" i="60"/>
  <c r="AI37" i="60"/>
  <c r="AN37" i="60"/>
  <c r="V37" i="60"/>
  <c r="AP37" i="60"/>
  <c r="Q37" i="60"/>
  <c r="F37" i="60"/>
  <c r="AJ37" i="60"/>
  <c r="AT37" i="60"/>
  <c r="AM37" i="60"/>
  <c r="S37" i="60"/>
  <c r="M37" i="60"/>
  <c r="AX37" i="60"/>
  <c r="T37" i="60"/>
  <c r="AZ37" i="60"/>
  <c r="BD37" i="60"/>
  <c r="N37" i="60"/>
  <c r="AC37" i="60"/>
  <c r="AJ17" i="60"/>
  <c r="J17" i="60"/>
  <c r="R26" i="60"/>
  <c r="AL17" i="60"/>
  <c r="X315" i="50"/>
  <c r="X329" i="50"/>
  <c r="X317" i="50"/>
  <c r="X246" i="50"/>
  <c r="X258" i="50"/>
  <c r="X244" i="50"/>
  <c r="BC26" i="60"/>
  <c r="AL26" i="60"/>
  <c r="S26" i="60"/>
  <c r="AI26" i="60"/>
  <c r="F26" i="60"/>
  <c r="P26" i="60"/>
  <c r="AE26" i="60"/>
  <c r="AK26" i="60"/>
  <c r="AD26" i="60"/>
  <c r="AN26" i="60"/>
  <c r="J26" i="60"/>
  <c r="K26" i="60"/>
  <c r="BB26" i="60"/>
  <c r="O26" i="60"/>
  <c r="Y26" i="60"/>
  <c r="BD26" i="60"/>
  <c r="X26" i="60"/>
  <c r="V26" i="60"/>
  <c r="H26" i="60"/>
  <c r="AF26" i="60"/>
  <c r="AX26" i="60"/>
  <c r="T26" i="60"/>
  <c r="AV26" i="60"/>
  <c r="AO26" i="60"/>
  <c r="Q26" i="60"/>
  <c r="BA26" i="60"/>
  <c r="L26" i="60"/>
  <c r="E26" i="60"/>
  <c r="AW26" i="60"/>
  <c r="U26" i="60"/>
  <c r="AC26" i="60"/>
  <c r="AM26" i="60"/>
  <c r="AJ26" i="60"/>
  <c r="I26" i="60"/>
  <c r="AU26" i="60"/>
  <c r="M26" i="60"/>
  <c r="AQ26" i="60"/>
  <c r="AY26" i="60"/>
  <c r="AA26" i="60"/>
  <c r="AH26" i="60"/>
  <c r="W26" i="60"/>
  <c r="AZ26" i="60"/>
  <c r="N26" i="60"/>
  <c r="AG26" i="60"/>
  <c r="AS26" i="60"/>
  <c r="AT26" i="60"/>
  <c r="AP26" i="60"/>
  <c r="AB26" i="60"/>
  <c r="AR26" i="60"/>
  <c r="Z26" i="60"/>
  <c r="AE17" i="60"/>
  <c r="T32" i="60"/>
  <c r="X61" i="50"/>
  <c r="H124" i="50"/>
  <c r="X124" i="50" s="1"/>
  <c r="H123" i="50"/>
  <c r="H122" i="50"/>
  <c r="AB13" i="60" s="1"/>
  <c r="I59" i="50"/>
  <c r="X13" i="60" s="1"/>
  <c r="BB17" i="60"/>
  <c r="AA17" i="60"/>
  <c r="V17" i="60"/>
  <c r="AT17" i="60"/>
  <c r="BD17" i="60"/>
  <c r="AO17" i="60"/>
  <c r="AQ17" i="60"/>
  <c r="AU17" i="60"/>
  <c r="O17" i="60"/>
  <c r="AV17" i="60"/>
  <c r="AI17" i="60"/>
  <c r="F17" i="60"/>
  <c r="R17" i="60"/>
  <c r="Y17" i="60"/>
  <c r="AT34" i="60"/>
  <c r="BA17" i="60"/>
  <c r="K17" i="60"/>
  <c r="AC17" i="60"/>
  <c r="H17" i="60"/>
  <c r="L17" i="60"/>
  <c r="AD17" i="60"/>
  <c r="AF17" i="60"/>
  <c r="T17" i="60"/>
  <c r="AB17" i="60"/>
  <c r="AG32" i="60"/>
  <c r="BB34" i="60"/>
  <c r="AS17" i="60"/>
  <c r="X17" i="60"/>
  <c r="AW17" i="60"/>
  <c r="AH17" i="60"/>
  <c r="Q17" i="60"/>
  <c r="W17" i="60"/>
  <c r="AK17" i="60"/>
  <c r="BC17" i="60"/>
  <c r="V32" i="60"/>
  <c r="AX17" i="60"/>
  <c r="AP17" i="60"/>
  <c r="E17" i="60"/>
  <c r="AZ17" i="60"/>
  <c r="Z17" i="60"/>
  <c r="BE17" i="60"/>
  <c r="AR17" i="60"/>
  <c r="AY17" i="60"/>
  <c r="M17" i="60"/>
  <c r="AM17" i="60"/>
  <c r="AG17" i="60"/>
  <c r="AN17" i="60"/>
  <c r="S17" i="60"/>
  <c r="U17" i="60"/>
  <c r="P17" i="60"/>
  <c r="N17" i="60"/>
  <c r="AT32" i="60"/>
  <c r="AX34" i="60"/>
  <c r="AA34" i="60"/>
  <c r="AR34" i="60"/>
  <c r="AY34" i="60"/>
  <c r="AK34" i="60"/>
  <c r="AO34" i="60"/>
  <c r="AF34" i="60"/>
  <c r="H32" i="60"/>
  <c r="S32" i="60"/>
  <c r="AE32" i="60"/>
  <c r="Y32" i="60"/>
  <c r="M32" i="60"/>
  <c r="R32" i="60"/>
  <c r="AS32" i="60"/>
  <c r="AY32" i="60"/>
  <c r="BD34" i="60"/>
  <c r="L34" i="60"/>
  <c r="R34" i="60"/>
  <c r="AB32" i="60"/>
  <c r="BB32" i="60"/>
  <c r="AI32" i="60"/>
  <c r="W32" i="60"/>
  <c r="F34" i="60"/>
  <c r="S34" i="60"/>
  <c r="AH34" i="60"/>
  <c r="Z32" i="60"/>
  <c r="K32" i="60"/>
  <c r="E32" i="60"/>
  <c r="AL32" i="60"/>
  <c r="AR32" i="60"/>
  <c r="W34" i="60"/>
  <c r="AM34" i="60"/>
  <c r="AG34" i="60"/>
  <c r="AN32" i="60"/>
  <c r="AZ32" i="60"/>
  <c r="AO32" i="60"/>
  <c r="BC32" i="60"/>
  <c r="L32" i="60"/>
  <c r="AC32" i="60"/>
  <c r="AU32" i="60"/>
  <c r="AE34" i="60"/>
  <c r="AC34" i="60"/>
  <c r="AU34" i="60"/>
  <c r="J34" i="60"/>
  <c r="X34" i="60"/>
  <c r="BA32" i="60"/>
  <c r="AV32" i="60"/>
  <c r="AM32" i="60"/>
  <c r="BD32" i="60"/>
  <c r="AF32" i="60"/>
  <c r="Q32" i="60"/>
  <c r="O32" i="60"/>
  <c r="AK32" i="60"/>
  <c r="AX32" i="60"/>
  <c r="H34" i="60"/>
  <c r="BA34" i="60"/>
  <c r="J256" i="50"/>
  <c r="P32" i="60"/>
  <c r="AA32" i="60"/>
  <c r="X40" i="50"/>
  <c r="BE32" i="60"/>
  <c r="AQ32" i="60"/>
  <c r="U32" i="60"/>
  <c r="F32" i="60"/>
  <c r="N32" i="60"/>
  <c r="AP32" i="60"/>
  <c r="U34" i="60"/>
  <c r="Z34" i="60"/>
  <c r="BC34" i="60"/>
  <c r="P34" i="60"/>
  <c r="AD34" i="60"/>
  <c r="AQ34" i="60"/>
  <c r="I34" i="60"/>
  <c r="AL34" i="60"/>
  <c r="AS34" i="60"/>
  <c r="AP34" i="60"/>
  <c r="M34" i="60"/>
  <c r="N34" i="60"/>
  <c r="O34" i="60"/>
  <c r="AJ34" i="60"/>
  <c r="E34" i="60"/>
  <c r="BE34" i="60"/>
  <c r="Y34" i="60"/>
  <c r="AV34" i="60"/>
  <c r="AW34" i="60"/>
  <c r="AN34" i="60"/>
  <c r="AB34" i="60"/>
  <c r="AI34" i="60"/>
  <c r="Q34" i="60"/>
  <c r="T34" i="60"/>
  <c r="AZ34" i="60"/>
  <c r="V34" i="60"/>
  <c r="AJ32" i="60"/>
  <c r="AW32" i="60"/>
  <c r="X32" i="60"/>
  <c r="J32" i="60"/>
  <c r="AA21" i="60"/>
  <c r="AL21" i="60"/>
  <c r="AX21" i="60"/>
  <c r="AS21" i="60"/>
  <c r="X21" i="60"/>
  <c r="AU21" i="60"/>
  <c r="AI21" i="60"/>
  <c r="AN21" i="60"/>
  <c r="U21" i="60"/>
  <c r="AE21" i="60"/>
  <c r="AW21" i="60"/>
  <c r="AB21" i="60"/>
  <c r="BC21" i="60"/>
  <c r="AT21" i="60"/>
  <c r="V21" i="60"/>
  <c r="AG21" i="60"/>
  <c r="K21" i="60"/>
  <c r="AK21" i="60"/>
  <c r="T21" i="60"/>
  <c r="I21" i="60"/>
  <c r="AC21" i="60"/>
  <c r="AZ21" i="60"/>
  <c r="AJ21" i="60"/>
  <c r="Y21" i="60"/>
  <c r="AF21" i="60"/>
  <c r="BE21" i="60"/>
  <c r="E21" i="60"/>
  <c r="R21" i="60"/>
  <c r="Z21" i="60"/>
  <c r="F21" i="60"/>
  <c r="H21" i="60"/>
  <c r="AP21" i="60"/>
  <c r="J21" i="60"/>
  <c r="AY21" i="60"/>
  <c r="AO21" i="60"/>
  <c r="P21" i="60"/>
  <c r="M21" i="60"/>
  <c r="S21" i="60"/>
  <c r="AV21" i="60"/>
  <c r="L21" i="60"/>
  <c r="BB21" i="60"/>
  <c r="N21" i="60"/>
  <c r="AR21" i="60"/>
  <c r="AH21" i="60"/>
  <c r="O21" i="60"/>
  <c r="BA21" i="60"/>
  <c r="AQ21" i="60"/>
  <c r="AD21" i="60"/>
  <c r="BD21" i="60"/>
  <c r="AM21" i="60"/>
  <c r="W21" i="60"/>
  <c r="Q21" i="60"/>
  <c r="I32" i="60"/>
  <c r="AD32" i="60"/>
  <c r="AJ28" i="60"/>
  <c r="BD28" i="60"/>
  <c r="R28" i="60"/>
  <c r="AU28" i="60"/>
  <c r="BB28" i="60"/>
  <c r="AW28" i="60"/>
  <c r="W28" i="60"/>
  <c r="AN28" i="60"/>
  <c r="AC28" i="60"/>
  <c r="E28" i="60"/>
  <c r="T28" i="60"/>
  <c r="H28" i="60"/>
  <c r="Z28" i="60"/>
  <c r="J28" i="60"/>
  <c r="L28" i="60"/>
  <c r="BC28" i="60"/>
  <c r="F28" i="60"/>
  <c r="I28" i="60"/>
  <c r="O28" i="60"/>
  <c r="AY28" i="60"/>
  <c r="P28" i="60"/>
  <c r="AR28" i="60"/>
  <c r="AD28" i="60"/>
  <c r="Y28" i="60"/>
  <c r="AA28" i="60"/>
  <c r="AZ28" i="60"/>
  <c r="AL28" i="60"/>
  <c r="AE28" i="60"/>
  <c r="AH28" i="60"/>
  <c r="AO28" i="60"/>
  <c r="AI28" i="60"/>
  <c r="U28" i="60"/>
  <c r="S28" i="60"/>
  <c r="AK28" i="60"/>
  <c r="AB28" i="60"/>
  <c r="V28" i="60"/>
  <c r="AX28" i="60"/>
  <c r="AM28" i="60"/>
  <c r="BE28" i="60"/>
  <c r="AS28" i="60"/>
  <c r="AV28" i="60"/>
  <c r="AP28" i="60"/>
  <c r="AF28" i="60"/>
  <c r="K28" i="60"/>
  <c r="Q28" i="60"/>
  <c r="AQ28" i="60"/>
  <c r="BA28" i="60"/>
  <c r="M28" i="60"/>
  <c r="X28" i="60"/>
  <c r="AG28" i="60"/>
  <c r="N28" i="60"/>
  <c r="AT28" i="60"/>
  <c r="J22" i="60"/>
  <c r="AU22" i="60"/>
  <c r="AS22" i="60"/>
  <c r="AT22" i="60"/>
  <c r="H22" i="60"/>
  <c r="AE22" i="60"/>
  <c r="T22" i="60"/>
  <c r="Y22" i="60"/>
  <c r="AQ22" i="60"/>
  <c r="Q22" i="60"/>
  <c r="AD22" i="60"/>
  <c r="AM22" i="60"/>
  <c r="AI22" i="60"/>
  <c r="AB22" i="60"/>
  <c r="AK22" i="60"/>
  <c r="P22" i="60"/>
  <c r="AG22" i="60"/>
  <c r="AF22" i="60"/>
  <c r="F22" i="60"/>
  <c r="AH22" i="60"/>
  <c r="X22" i="60"/>
  <c r="AN22" i="60"/>
  <c r="BA22" i="60"/>
  <c r="V22" i="60"/>
  <c r="U22" i="60"/>
  <c r="AR22" i="60"/>
  <c r="AV22" i="60"/>
  <c r="R22" i="60"/>
  <c r="AJ22" i="60"/>
  <c r="S22" i="60"/>
  <c r="BE22" i="60"/>
  <c r="AA22" i="60"/>
  <c r="BD22" i="60"/>
  <c r="M22" i="60"/>
  <c r="I22" i="60"/>
  <c r="AW22" i="60"/>
  <c r="N22" i="60"/>
  <c r="AO22" i="60"/>
  <c r="AY22" i="60"/>
  <c r="AX22" i="60"/>
  <c r="AZ22" i="60"/>
  <c r="K22" i="60"/>
  <c r="L22" i="60"/>
  <c r="O22" i="60"/>
  <c r="E22" i="60"/>
  <c r="BC22" i="60"/>
  <c r="W22" i="60"/>
  <c r="AC22" i="60"/>
  <c r="BB22" i="60"/>
  <c r="AL22" i="60"/>
  <c r="Z22" i="60"/>
  <c r="AP22" i="60"/>
  <c r="I27" i="60"/>
  <c r="Y27" i="60"/>
  <c r="K27" i="60"/>
  <c r="AB27" i="60"/>
  <c r="AJ27" i="60"/>
  <c r="V27" i="60"/>
  <c r="AM27" i="60"/>
  <c r="AF27" i="60"/>
  <c r="P27" i="60"/>
  <c r="F27" i="60"/>
  <c r="AR27" i="60"/>
  <c r="AK27" i="60"/>
  <c r="AV27" i="60"/>
  <c r="U27" i="60"/>
  <c r="W27" i="60"/>
  <c r="R27" i="60"/>
  <c r="AO27" i="60"/>
  <c r="BE27" i="60"/>
  <c r="X27" i="60"/>
  <c r="Z27" i="60"/>
  <c r="AS27" i="60"/>
  <c r="E27" i="60"/>
  <c r="BC27" i="60"/>
  <c r="AW27" i="60"/>
  <c r="AQ27" i="60"/>
  <c r="M27" i="60"/>
  <c r="BD27" i="60"/>
  <c r="H27" i="60"/>
  <c r="O27" i="60"/>
  <c r="AZ27" i="60"/>
  <c r="Q27" i="60"/>
  <c r="AD27" i="60"/>
  <c r="AN27" i="60"/>
  <c r="N27" i="60"/>
  <c r="AI27" i="60"/>
  <c r="AP27" i="60"/>
  <c r="AY27" i="60"/>
  <c r="BA27" i="60"/>
  <c r="AA27" i="60"/>
  <c r="S27" i="60"/>
  <c r="AT27" i="60"/>
  <c r="J27" i="60"/>
  <c r="AH27" i="60"/>
  <c r="AX27" i="60"/>
  <c r="AL27" i="60"/>
  <c r="L27" i="60"/>
  <c r="BB27" i="60"/>
  <c r="AG27" i="60"/>
  <c r="AU27" i="60"/>
  <c r="AC27" i="60"/>
  <c r="T27" i="60"/>
  <c r="AE27" i="60"/>
  <c r="AZ29" i="60"/>
  <c r="F29" i="60"/>
  <c r="AQ29" i="60"/>
  <c r="H29" i="60"/>
  <c r="BC29" i="60"/>
  <c r="L29" i="60"/>
  <c r="X29" i="60"/>
  <c r="J29" i="60"/>
  <c r="AE29" i="60"/>
  <c r="AL29" i="60"/>
  <c r="O29" i="60"/>
  <c r="BE29" i="60"/>
  <c r="AV29" i="60"/>
  <c r="Y29" i="60"/>
  <c r="S29" i="60"/>
  <c r="Q29" i="60"/>
  <c r="AD29" i="60"/>
  <c r="T29" i="60"/>
  <c r="AF29" i="60"/>
  <c r="AX29" i="60"/>
  <c r="AO29" i="60"/>
  <c r="AI29" i="60"/>
  <c r="AS29" i="60"/>
  <c r="AU29" i="60"/>
  <c r="W29" i="60"/>
  <c r="P29" i="60"/>
  <c r="AG29" i="60"/>
  <c r="AY29" i="60"/>
  <c r="BB29" i="60"/>
  <c r="AN29" i="60"/>
  <c r="AC29" i="60"/>
  <c r="U29" i="60"/>
  <c r="V29" i="60"/>
  <c r="AP29" i="60"/>
  <c r="AR29" i="60"/>
  <c r="AH29" i="60"/>
  <c r="BD29" i="60"/>
  <c r="AT29" i="60"/>
  <c r="Z29" i="60"/>
  <c r="I29" i="60"/>
  <c r="M29" i="60"/>
  <c r="AK29" i="60"/>
  <c r="AA29" i="60"/>
  <c r="K29" i="60"/>
  <c r="N29" i="60"/>
  <c r="AM29" i="60"/>
  <c r="AB29" i="60"/>
  <c r="BA29" i="60"/>
  <c r="R29" i="60"/>
  <c r="E29" i="60"/>
  <c r="AW29" i="60"/>
  <c r="AJ29" i="60"/>
  <c r="C443" i="50"/>
  <c r="A443" i="50"/>
  <c r="D443" i="50"/>
  <c r="R514" i="50"/>
  <c r="H374" i="50"/>
  <c r="R374" i="50"/>
  <c r="T372" i="50" s="1"/>
  <c r="H375" i="50"/>
  <c r="H376" i="50"/>
  <c r="H372" i="50"/>
  <c r="BD33" i="60"/>
  <c r="F33" i="60"/>
  <c r="AK33" i="60"/>
  <c r="AJ33" i="60"/>
  <c r="R33" i="60"/>
  <c r="E33" i="60"/>
  <c r="AM33" i="60"/>
  <c r="BE33" i="60"/>
  <c r="AB33" i="60"/>
  <c r="AQ33" i="60"/>
  <c r="AP33" i="60"/>
  <c r="I33" i="60"/>
  <c r="AR33" i="60"/>
  <c r="U33" i="60"/>
  <c r="AS33" i="60"/>
  <c r="M33" i="60"/>
  <c r="AX33" i="60"/>
  <c r="AO33" i="60"/>
  <c r="AH33" i="60"/>
  <c r="Y33" i="60"/>
  <c r="AC33" i="60"/>
  <c r="BC33" i="60"/>
  <c r="O33" i="60"/>
  <c r="V33" i="60"/>
  <c r="T33" i="60"/>
  <c r="AN33" i="60"/>
  <c r="AY33" i="60"/>
  <c r="BB33" i="60"/>
  <c r="AT33" i="60"/>
  <c r="K33" i="60"/>
  <c r="AG33" i="60"/>
  <c r="AF33" i="60"/>
  <c r="BA33" i="60"/>
  <c r="H33" i="60"/>
  <c r="AU33" i="60"/>
  <c r="N33" i="60"/>
  <c r="L33" i="60"/>
  <c r="S33" i="60"/>
  <c r="P33" i="60"/>
  <c r="J33" i="60"/>
  <c r="Z33" i="60"/>
  <c r="AZ33" i="60"/>
  <c r="AI33" i="60"/>
  <c r="AL33" i="60"/>
  <c r="Q33" i="60"/>
  <c r="AW33" i="60"/>
  <c r="X33" i="60"/>
  <c r="AV33" i="60"/>
  <c r="AA33" i="60"/>
  <c r="AE33" i="60"/>
  <c r="AD33" i="60"/>
  <c r="W33" i="60"/>
  <c r="AY20" i="60"/>
  <c r="AR20" i="60"/>
  <c r="H20" i="60"/>
  <c r="M20" i="60"/>
  <c r="AJ20" i="60"/>
  <c r="S20" i="60"/>
  <c r="AL20" i="60"/>
  <c r="L20" i="60"/>
  <c r="P20" i="60"/>
  <c r="AO20" i="60"/>
  <c r="V20" i="60"/>
  <c r="AW20" i="60"/>
  <c r="AD20" i="60"/>
  <c r="Z20" i="60"/>
  <c r="Y20" i="60"/>
  <c r="AF20" i="60"/>
  <c r="AA20" i="60"/>
  <c r="BD20" i="60"/>
  <c r="AT20" i="60"/>
  <c r="AQ20" i="60"/>
  <c r="T20" i="60"/>
  <c r="K20" i="60"/>
  <c r="AG20" i="60"/>
  <c r="AN20" i="60"/>
  <c r="AK20" i="60"/>
  <c r="R20" i="60"/>
  <c r="AC20" i="60"/>
  <c r="BE20" i="60"/>
  <c r="AE20" i="60"/>
  <c r="O20" i="60"/>
  <c r="AM20" i="60"/>
  <c r="BA20" i="60"/>
  <c r="J20" i="60"/>
  <c r="AU20" i="60"/>
  <c r="AH20" i="60"/>
  <c r="AB20" i="60"/>
  <c r="AI20" i="60"/>
  <c r="AX20" i="60"/>
  <c r="E20" i="60"/>
  <c r="W20" i="60"/>
  <c r="BC20" i="60"/>
  <c r="BB20" i="60"/>
  <c r="U20" i="60"/>
  <c r="Q20" i="60"/>
  <c r="I20" i="60"/>
  <c r="AP20" i="60"/>
  <c r="N20" i="60"/>
  <c r="AS20" i="60"/>
  <c r="AV20" i="60"/>
  <c r="F20" i="60"/>
  <c r="AZ20" i="60"/>
  <c r="X20" i="60"/>
  <c r="U19" i="60"/>
  <c r="BA19" i="60"/>
  <c r="AD19" i="60"/>
  <c r="AP19" i="60"/>
  <c r="O19" i="60"/>
  <c r="Q19" i="60"/>
  <c r="AE19" i="60"/>
  <c r="AO19" i="60"/>
  <c r="E19" i="60"/>
  <c r="AR19" i="60"/>
  <c r="Z19" i="60"/>
  <c r="AG19" i="60"/>
  <c r="AK19" i="60"/>
  <c r="W19" i="60"/>
  <c r="AH19" i="60"/>
  <c r="X19" i="60"/>
  <c r="AU19" i="60"/>
  <c r="AQ19" i="60"/>
  <c r="AB19" i="60"/>
  <c r="AM19" i="60"/>
  <c r="AW19" i="60"/>
  <c r="AV19" i="60"/>
  <c r="V19" i="60"/>
  <c r="AF19" i="60"/>
  <c r="L19" i="60"/>
  <c r="M19" i="60"/>
  <c r="J19" i="60"/>
  <c r="AX19" i="60"/>
  <c r="AY19" i="60"/>
  <c r="S19" i="60"/>
  <c r="Y19" i="60"/>
  <c r="BE19" i="60"/>
  <c r="AJ19" i="60"/>
  <c r="F19" i="60"/>
  <c r="AN19" i="60"/>
  <c r="AZ19" i="60"/>
  <c r="AL19" i="60"/>
  <c r="BB19" i="60"/>
  <c r="T19" i="60"/>
  <c r="N19" i="60"/>
  <c r="BD19" i="60"/>
  <c r="BC19" i="60"/>
  <c r="AA19" i="60"/>
  <c r="K19" i="60"/>
  <c r="H19" i="60"/>
  <c r="AT19" i="60"/>
  <c r="I19" i="60"/>
  <c r="AC19" i="60"/>
  <c r="P19" i="60"/>
  <c r="R19" i="60"/>
  <c r="AS19" i="60"/>
  <c r="AI19" i="60"/>
  <c r="AX24" i="60"/>
  <c r="V24" i="60"/>
  <c r="AO24" i="60"/>
  <c r="AL24" i="60"/>
  <c r="AJ24" i="60"/>
  <c r="AH24" i="60"/>
  <c r="AT24" i="60"/>
  <c r="L24" i="60"/>
  <c r="H24" i="60"/>
  <c r="F24" i="60"/>
  <c r="E24" i="60"/>
  <c r="Y24" i="60"/>
  <c r="BC24" i="60"/>
  <c r="M24" i="60"/>
  <c r="J24" i="60"/>
  <c r="S24" i="60"/>
  <c r="AI24" i="60"/>
  <c r="BD24" i="60"/>
  <c r="AD24" i="60"/>
  <c r="P24" i="60"/>
  <c r="I24" i="60"/>
  <c r="BE24" i="60"/>
  <c r="AE24" i="60"/>
  <c r="AQ24" i="60"/>
  <c r="W24" i="60"/>
  <c r="AG24" i="60"/>
  <c r="AU24" i="60"/>
  <c r="U24" i="60"/>
  <c r="AF24" i="60"/>
  <c r="AP24" i="60"/>
  <c r="Q24" i="60"/>
  <c r="R24" i="60"/>
  <c r="Z24" i="60"/>
  <c r="AC24" i="60"/>
  <c r="K24" i="60"/>
  <c r="AA24" i="60"/>
  <c r="BB24" i="60"/>
  <c r="T24" i="60"/>
  <c r="AM24" i="60"/>
  <c r="AB24" i="60"/>
  <c r="O24" i="60"/>
  <c r="AW24" i="60"/>
  <c r="AZ24" i="60"/>
  <c r="X24" i="60"/>
  <c r="AK24" i="60"/>
  <c r="AS24" i="60"/>
  <c r="AY24" i="60"/>
  <c r="BA24" i="60"/>
  <c r="AR24" i="60"/>
  <c r="AV24" i="60"/>
  <c r="N24" i="60"/>
  <c r="AN24" i="60"/>
  <c r="J327" i="50"/>
  <c r="T327" i="50"/>
  <c r="AZ30" i="60"/>
  <c r="Q30" i="60"/>
  <c r="L30" i="60"/>
  <c r="AV30" i="60"/>
  <c r="Z30" i="60"/>
  <c r="U30" i="60"/>
  <c r="AT30" i="60"/>
  <c r="BD30" i="60"/>
  <c r="AD30" i="60"/>
  <c r="AB30" i="60"/>
  <c r="AX30" i="60"/>
  <c r="O30" i="60"/>
  <c r="AF30" i="60"/>
  <c r="AN30" i="60"/>
  <c r="AH30" i="60"/>
  <c r="AE30" i="60"/>
  <c r="AY30" i="60"/>
  <c r="AP30" i="60"/>
  <c r="R30" i="60"/>
  <c r="E30" i="60"/>
  <c r="T30" i="60"/>
  <c r="X30" i="60"/>
  <c r="BA30" i="60"/>
  <c r="AR30" i="60"/>
  <c r="AO30" i="60"/>
  <c r="V30" i="60"/>
  <c r="P30" i="60"/>
  <c r="AW30" i="60"/>
  <c r="F30" i="60"/>
  <c r="I30" i="60"/>
  <c r="Y30" i="60"/>
  <c r="BB30" i="60"/>
  <c r="M30" i="60"/>
  <c r="H30" i="60"/>
  <c r="N30" i="60"/>
  <c r="AJ30" i="60"/>
  <c r="AQ30" i="60"/>
  <c r="AU30" i="60"/>
  <c r="K30" i="60"/>
  <c r="J30" i="60"/>
  <c r="AG30" i="60"/>
  <c r="AK30" i="60"/>
  <c r="BE30" i="60"/>
  <c r="AL30" i="60"/>
  <c r="S30" i="60"/>
  <c r="W30" i="60"/>
  <c r="BC30" i="60"/>
  <c r="AI30" i="60"/>
  <c r="AS30" i="60"/>
  <c r="AM30" i="60"/>
  <c r="AA30" i="60"/>
  <c r="AC30" i="60"/>
  <c r="H162" i="52"/>
  <c r="O160" i="52" s="1"/>
  <c r="CP13" i="60"/>
  <c r="DC13" i="60" s="1"/>
  <c r="CI13" i="60"/>
  <c r="CR14" i="60"/>
  <c r="CJ15" i="60"/>
  <c r="CJ16" i="60" s="1"/>
  <c r="CJ17" i="60" s="1"/>
  <c r="CJ18" i="60" s="1"/>
  <c r="CJ19" i="60" s="1"/>
  <c r="CJ20" i="60" s="1"/>
  <c r="CJ21" i="60" s="1"/>
  <c r="CJ22" i="60" s="1"/>
  <c r="CJ23" i="60" s="1"/>
  <c r="CJ24" i="60" s="1"/>
  <c r="CJ25" i="60" s="1"/>
  <c r="CJ26" i="60" s="1"/>
  <c r="CJ27" i="60" s="1"/>
  <c r="CJ28" i="60" s="1"/>
  <c r="CJ29" i="60" s="1"/>
  <c r="CJ30" i="60" s="1"/>
  <c r="CJ31" i="60" s="1"/>
  <c r="CJ32" i="60" s="1"/>
  <c r="CJ33" i="60" s="1"/>
  <c r="CJ34" i="60" s="1"/>
  <c r="CJ35" i="60" s="1"/>
  <c r="CJ36" i="60" s="1"/>
  <c r="CJ37" i="60" s="1"/>
  <c r="F18" i="60"/>
  <c r="T18" i="60"/>
  <c r="AZ18" i="60"/>
  <c r="R18" i="60"/>
  <c r="AR18" i="60"/>
  <c r="BD18" i="60"/>
  <c r="V18" i="60"/>
  <c r="W18" i="60"/>
  <c r="AY18" i="60"/>
  <c r="AA18" i="60"/>
  <c r="AC18" i="60"/>
  <c r="AI18" i="60"/>
  <c r="AH18" i="60"/>
  <c r="AP18" i="60"/>
  <c r="AM18" i="60"/>
  <c r="J18" i="60"/>
  <c r="AJ18" i="60"/>
  <c r="AB18" i="60"/>
  <c r="AG18" i="60"/>
  <c r="AE18" i="60"/>
  <c r="O18" i="60"/>
  <c r="AD18" i="60"/>
  <c r="AO18" i="60"/>
  <c r="N18" i="60"/>
  <c r="E18" i="60"/>
  <c r="BE18" i="60"/>
  <c r="AW18" i="60"/>
  <c r="AL18" i="60"/>
  <c r="Y18" i="60"/>
  <c r="Z18" i="60"/>
  <c r="H18" i="60"/>
  <c r="AS18" i="60"/>
  <c r="U18" i="60"/>
  <c r="AU18" i="60"/>
  <c r="AT18" i="60"/>
  <c r="I18" i="60"/>
  <c r="M18" i="60"/>
  <c r="AX18" i="60"/>
  <c r="BC18" i="60"/>
  <c r="BA18" i="60"/>
  <c r="AN18" i="60"/>
  <c r="X18" i="60"/>
  <c r="K18" i="60"/>
  <c r="AQ18" i="60"/>
  <c r="L18" i="60"/>
  <c r="Q18" i="60"/>
  <c r="AK18" i="60"/>
  <c r="AV18" i="60"/>
  <c r="S18" i="60"/>
  <c r="AF18" i="60"/>
  <c r="BB18" i="60"/>
  <c r="P18" i="60"/>
  <c r="AH36" i="60"/>
  <c r="AC36" i="60"/>
  <c r="AI36" i="60"/>
  <c r="AM36" i="60"/>
  <c r="Q36" i="60"/>
  <c r="K36" i="60"/>
  <c r="T36" i="60"/>
  <c r="AP36" i="60"/>
  <c r="X36" i="60"/>
  <c r="AR36" i="60"/>
  <c r="S36" i="60"/>
  <c r="W36" i="60"/>
  <c r="AB36" i="60"/>
  <c r="AV36" i="60"/>
  <c r="AW36" i="60"/>
  <c r="Z36" i="60"/>
  <c r="AX36" i="60"/>
  <c r="F36" i="60"/>
  <c r="BB36" i="60"/>
  <c r="P36" i="60"/>
  <c r="AA36" i="60"/>
  <c r="AQ36" i="60"/>
  <c r="AJ36" i="60"/>
  <c r="H36" i="60"/>
  <c r="O36" i="60"/>
  <c r="R36" i="60"/>
  <c r="AF36" i="60"/>
  <c r="V36" i="60"/>
  <c r="AK36" i="60"/>
  <c r="AZ36" i="60"/>
  <c r="BC36" i="60"/>
  <c r="M36" i="60"/>
  <c r="J36" i="60"/>
  <c r="AS36" i="60"/>
  <c r="AD36" i="60"/>
  <c r="AE36" i="60"/>
  <c r="I36" i="60"/>
  <c r="BD36" i="60"/>
  <c r="BE36" i="60"/>
  <c r="AU36" i="60"/>
  <c r="AL36" i="60"/>
  <c r="Y36" i="60"/>
  <c r="U36" i="60"/>
  <c r="BA36" i="60"/>
  <c r="AO36" i="60"/>
  <c r="E36" i="60"/>
  <c r="AT36" i="60"/>
  <c r="AG36" i="60"/>
  <c r="N36" i="60"/>
  <c r="AN36" i="60"/>
  <c r="L36" i="60"/>
  <c r="AY36" i="60"/>
  <c r="CQ15" i="60"/>
  <c r="CQ16" i="60" s="1"/>
  <c r="CQ17" i="60" s="1"/>
  <c r="CQ18" i="60" s="1"/>
  <c r="CQ19" i="60" s="1"/>
  <c r="CQ20" i="60" s="1"/>
  <c r="CQ21" i="60" s="1"/>
  <c r="CQ22" i="60" s="1"/>
  <c r="CQ23" i="60" s="1"/>
  <c r="CQ24" i="60" s="1"/>
  <c r="CQ25" i="60" s="1"/>
  <c r="CQ26" i="60" s="1"/>
  <c r="CQ27" i="60" s="1"/>
  <c r="CQ28" i="60" s="1"/>
  <c r="CQ29" i="60" s="1"/>
  <c r="CQ30" i="60" s="1"/>
  <c r="CQ31" i="60" s="1"/>
  <c r="CQ32" i="60" s="1"/>
  <c r="CQ33" i="60" s="1"/>
  <c r="CQ34" i="60" s="1"/>
  <c r="CQ35" i="60" s="1"/>
  <c r="CQ36" i="60" s="1"/>
  <c r="CQ37" i="60" s="1"/>
  <c r="DD14" i="60"/>
  <c r="DD15" i="60" s="1"/>
  <c r="DD16" i="60" s="1"/>
  <c r="DD17" i="60" s="1"/>
  <c r="DD18" i="60" s="1"/>
  <c r="DD19" i="60" s="1"/>
  <c r="DD20" i="60" s="1"/>
  <c r="DD21" i="60" s="1"/>
  <c r="DD22" i="60" s="1"/>
  <c r="DD23" i="60" s="1"/>
  <c r="DD24" i="60" s="1"/>
  <c r="DD25" i="60" s="1"/>
  <c r="DD26" i="60" s="1"/>
  <c r="DD27" i="60" s="1"/>
  <c r="DD28" i="60" s="1"/>
  <c r="DD29" i="60" s="1"/>
  <c r="DD30" i="60" s="1"/>
  <c r="DD31" i="60" s="1"/>
  <c r="DD32" i="60" s="1"/>
  <c r="DD33" i="60" s="1"/>
  <c r="DD34" i="60" s="1"/>
  <c r="DD35" i="60" s="1"/>
  <c r="DD36" i="60" s="1"/>
  <c r="DD37" i="60" s="1"/>
  <c r="W23" i="60"/>
  <c r="E23" i="60"/>
  <c r="BA23" i="60"/>
  <c r="O23" i="60"/>
  <c r="X23" i="60"/>
  <c r="AC23" i="60"/>
  <c r="BE23" i="60"/>
  <c r="T23" i="60"/>
  <c r="AV23" i="60"/>
  <c r="M23" i="60"/>
  <c r="AF23" i="60"/>
  <c r="AU23" i="60"/>
  <c r="AZ23" i="60"/>
  <c r="AL23" i="60"/>
  <c r="AY23" i="60"/>
  <c r="AK23" i="60"/>
  <c r="AT23" i="60"/>
  <c r="BB23" i="60"/>
  <c r="R23" i="60"/>
  <c r="H23" i="60"/>
  <c r="AQ23" i="60"/>
  <c r="AM23" i="60"/>
  <c r="Q23" i="60"/>
  <c r="AB23" i="60"/>
  <c r="L23" i="60"/>
  <c r="AW23" i="60"/>
  <c r="Y23" i="60"/>
  <c r="AN23" i="60"/>
  <c r="AI23" i="60"/>
  <c r="AO23" i="60"/>
  <c r="AG23" i="60"/>
  <c r="U23" i="60"/>
  <c r="AH23" i="60"/>
  <c r="AJ23" i="60"/>
  <c r="AP23" i="60"/>
  <c r="BD23" i="60"/>
  <c r="AE23" i="60"/>
  <c r="AR23" i="60"/>
  <c r="S23" i="60"/>
  <c r="K23" i="60"/>
  <c r="P23" i="60"/>
  <c r="F23" i="60"/>
  <c r="AS23" i="60"/>
  <c r="Z23" i="60"/>
  <c r="AD23" i="60"/>
  <c r="N23" i="60"/>
  <c r="AX23" i="60"/>
  <c r="BC23" i="60"/>
  <c r="AA23" i="60"/>
  <c r="I23" i="60"/>
  <c r="V23" i="60"/>
  <c r="J23" i="60"/>
  <c r="S37" i="9"/>
  <c r="S18" i="9"/>
  <c r="S31" i="9"/>
  <c r="S24" i="9"/>
  <c r="S44" i="9"/>
  <c r="E27" i="9"/>
  <c r="R42" i="9"/>
  <c r="R16" i="9"/>
  <c r="R22" i="9"/>
  <c r="R35" i="9"/>
  <c r="D26" i="9"/>
  <c r="R36" i="9"/>
  <c r="D21" i="9"/>
  <c r="AB14" i="60" l="1"/>
  <c r="X14" i="60"/>
  <c r="X123" i="50"/>
  <c r="AJ13" i="60"/>
  <c r="K2" i="55"/>
  <c r="D203" i="52"/>
  <c r="Q203" i="52" s="1"/>
  <c r="S203" i="52" s="1"/>
  <c r="Q197" i="52"/>
  <c r="S197" i="52" s="1"/>
  <c r="O162" i="52"/>
  <c r="O158" i="52"/>
  <c r="O156" i="52"/>
  <c r="O159" i="52"/>
  <c r="J185" i="50"/>
  <c r="X211" i="50"/>
  <c r="AC14" i="60"/>
  <c r="Z14" i="60"/>
  <c r="Z13" i="60"/>
  <c r="T59" i="50"/>
  <c r="J59" i="50" s="1"/>
  <c r="X122" i="50"/>
  <c r="AW13" i="60"/>
  <c r="V372" i="50"/>
  <c r="M372" i="50"/>
  <c r="H424" i="50"/>
  <c r="X424" i="50" s="1"/>
  <c r="I398" i="50"/>
  <c r="R405" i="50"/>
  <c r="R423" i="50"/>
  <c r="R399" i="50"/>
  <c r="R424" i="50"/>
  <c r="R398" i="50"/>
  <c r="H423" i="50"/>
  <c r="X423" i="50" s="1"/>
  <c r="R425" i="50"/>
  <c r="H425" i="50"/>
  <c r="X425" i="50" s="1"/>
  <c r="C514" i="50"/>
  <c r="R585" i="50"/>
  <c r="D514" i="50"/>
  <c r="A514" i="50"/>
  <c r="Q372" i="50"/>
  <c r="G4" i="50" s="1"/>
  <c r="X432" i="50"/>
  <c r="H405" i="50"/>
  <c r="X430" i="50"/>
  <c r="X431" i="50"/>
  <c r="H446" i="50"/>
  <c r="H447" i="50"/>
  <c r="H445" i="50"/>
  <c r="R445" i="50"/>
  <c r="T443" i="50" s="1"/>
  <c r="H443" i="50"/>
  <c r="O161" i="52"/>
  <c r="CJ13" i="60"/>
  <c r="CR13" i="60" s="1"/>
  <c r="DE13" i="60" s="1"/>
  <c r="CQ13" i="60"/>
  <c r="DD13" i="60" s="1"/>
  <c r="DE14" i="60"/>
  <c r="DE15" i="60" s="1"/>
  <c r="DE16" i="60" s="1"/>
  <c r="DE17" i="60" s="1"/>
  <c r="DE18" i="60" s="1"/>
  <c r="DE19" i="60" s="1"/>
  <c r="DE20" i="60" s="1"/>
  <c r="DE21" i="60" s="1"/>
  <c r="DE22" i="60" s="1"/>
  <c r="DE23" i="60" s="1"/>
  <c r="DE24" i="60" s="1"/>
  <c r="DE25" i="60" s="1"/>
  <c r="DE26" i="60" s="1"/>
  <c r="DE27" i="60" s="1"/>
  <c r="DE28" i="60" s="1"/>
  <c r="DE29" i="60" s="1"/>
  <c r="DE30" i="60" s="1"/>
  <c r="DE31" i="60" s="1"/>
  <c r="DE32" i="60" s="1"/>
  <c r="DE33" i="60" s="1"/>
  <c r="DE34" i="60" s="1"/>
  <c r="DE35" i="60" s="1"/>
  <c r="DE36" i="60" s="1"/>
  <c r="DE37" i="60" s="1"/>
  <c r="CR15" i="60"/>
  <c r="CR16" i="60" s="1"/>
  <c r="CR17" i="60" s="1"/>
  <c r="CR18" i="60" s="1"/>
  <c r="CR19" i="60" s="1"/>
  <c r="CR20" i="60" s="1"/>
  <c r="CR21" i="60" s="1"/>
  <c r="CR22" i="60" s="1"/>
  <c r="CR23" i="60" s="1"/>
  <c r="CR24" i="60" s="1"/>
  <c r="CR25" i="60" s="1"/>
  <c r="CR26" i="60" s="1"/>
  <c r="CR27" i="60" s="1"/>
  <c r="CR28" i="60" s="1"/>
  <c r="CR29" i="60" s="1"/>
  <c r="CR30" i="60" s="1"/>
  <c r="CR31" i="60" s="1"/>
  <c r="CR32" i="60" s="1"/>
  <c r="CR33" i="60" s="1"/>
  <c r="CR34" i="60" s="1"/>
  <c r="CR35" i="60" s="1"/>
  <c r="CR36" i="60" s="1"/>
  <c r="CR37" i="60" s="1"/>
  <c r="O157" i="52"/>
  <c r="S45" i="9"/>
  <c r="S38" i="9"/>
  <c r="S19" i="9"/>
  <c r="S32" i="9"/>
  <c r="R24" i="9"/>
  <c r="E22" i="9"/>
  <c r="C585" i="50" l="1"/>
  <c r="A585" i="50"/>
  <c r="R656" i="50"/>
  <c r="D585" i="50"/>
  <c r="R516" i="50"/>
  <c r="T514" i="50" s="1"/>
  <c r="H517" i="50"/>
  <c r="H514" i="50"/>
  <c r="H518" i="50"/>
  <c r="H516" i="50"/>
  <c r="J398" i="50"/>
  <c r="T398" i="50"/>
  <c r="R476" i="50"/>
  <c r="R496" i="50"/>
  <c r="I469" i="50"/>
  <c r="H494" i="50"/>
  <c r="X494" i="50" s="1"/>
  <c r="R470" i="50"/>
  <c r="H496" i="50"/>
  <c r="X496" i="50" s="1"/>
  <c r="H495" i="50"/>
  <c r="X495" i="50" s="1"/>
  <c r="R495" i="50"/>
  <c r="R469" i="50"/>
  <c r="R494" i="50"/>
  <c r="Q443" i="50"/>
  <c r="I4" i="50" s="1"/>
  <c r="H476" i="50"/>
  <c r="X501" i="50"/>
  <c r="X503" i="50"/>
  <c r="X502" i="50"/>
  <c r="X388" i="50"/>
  <c r="X400" i="50"/>
  <c r="X386" i="50"/>
  <c r="V443" i="50"/>
  <c r="M443" i="50"/>
  <c r="I2" i="50"/>
  <c r="I2" i="38"/>
  <c r="K2" i="50"/>
  <c r="K2" i="38"/>
  <c r="K2" i="44"/>
  <c r="I2" i="44"/>
  <c r="S46" i="9"/>
  <c r="S39" i="9"/>
  <c r="I2" i="43" s="1"/>
  <c r="D41" i="9"/>
  <c r="D34" i="9"/>
  <c r="E36" i="9"/>
  <c r="D16" i="9"/>
  <c r="R19" i="9"/>
  <c r="R38" i="9"/>
  <c r="D10" i="9"/>
  <c r="R31" i="9"/>
  <c r="R37" i="9"/>
  <c r="R18" i="9"/>
  <c r="E35" i="9"/>
  <c r="E24" i="9"/>
  <c r="E29" i="9"/>
  <c r="E28" i="9"/>
  <c r="R45" i="9"/>
  <c r="E42" i="9"/>
  <c r="R30" i="9"/>
  <c r="R43" i="9"/>
  <c r="R23" i="9"/>
  <c r="R44" i="9"/>
  <c r="R32" i="9"/>
  <c r="R17" i="9"/>
  <c r="X72" i="38"/>
  <c r="X457" i="50" l="1"/>
  <c r="X471" i="50"/>
  <c r="X459" i="50"/>
  <c r="Q514" i="50"/>
  <c r="K4" i="50" s="1"/>
  <c r="X573" i="50"/>
  <c r="X574" i="50"/>
  <c r="H547" i="50"/>
  <c r="X572" i="50"/>
  <c r="T469" i="50"/>
  <c r="J469" i="50"/>
  <c r="V514" i="50"/>
  <c r="M514" i="50"/>
  <c r="C656" i="50"/>
  <c r="A656" i="50"/>
  <c r="R727" i="50"/>
  <c r="D656" i="50"/>
  <c r="R540" i="50"/>
  <c r="I540" i="50"/>
  <c r="H566" i="50"/>
  <c r="X566" i="50" s="1"/>
  <c r="R547" i="50"/>
  <c r="R541" i="50"/>
  <c r="R565" i="50"/>
  <c r="H565" i="50"/>
  <c r="X565" i="50" s="1"/>
  <c r="R567" i="50"/>
  <c r="H567" i="50"/>
  <c r="X567" i="50" s="1"/>
  <c r="R566" i="50"/>
  <c r="H587" i="50"/>
  <c r="H589" i="50"/>
  <c r="H588" i="50"/>
  <c r="R587" i="50"/>
  <c r="T585" i="50" s="1"/>
  <c r="H585" i="50"/>
  <c r="S47" i="9"/>
  <c r="K2" i="43"/>
  <c r="E32" i="9"/>
  <c r="R39" i="9"/>
  <c r="E45" i="9"/>
  <c r="E18" i="9"/>
  <c r="E44" i="9"/>
  <c r="E30" i="9"/>
  <c r="E23" i="9"/>
  <c r="E19" i="9"/>
  <c r="E38" i="9"/>
  <c r="E17" i="9"/>
  <c r="E43" i="9"/>
  <c r="E37" i="9"/>
  <c r="R46" i="9"/>
  <c r="E31" i="9"/>
  <c r="R47" i="9"/>
  <c r="Q585" i="50" l="1"/>
  <c r="M4" i="50" s="1"/>
  <c r="X643" i="50"/>
  <c r="X645" i="50"/>
  <c r="X644" i="50"/>
  <c r="H618" i="50"/>
  <c r="C727" i="50"/>
  <c r="D727" i="50"/>
  <c r="A727" i="50"/>
  <c r="R798" i="50"/>
  <c r="V585" i="50"/>
  <c r="M585" i="50" s="1"/>
  <c r="R658" i="50"/>
  <c r="T656" i="50" s="1"/>
  <c r="H659" i="50"/>
  <c r="H660" i="50"/>
  <c r="H656" i="50"/>
  <c r="H658" i="50"/>
  <c r="R636" i="50"/>
  <c r="R637" i="50"/>
  <c r="H636" i="50"/>
  <c r="X636" i="50" s="1"/>
  <c r="R612" i="50"/>
  <c r="R638" i="50"/>
  <c r="H637" i="50"/>
  <c r="X637" i="50" s="1"/>
  <c r="R618" i="50"/>
  <c r="R611" i="50"/>
  <c r="H638" i="50"/>
  <c r="X638" i="50" s="1"/>
  <c r="I611" i="50"/>
  <c r="X528" i="50"/>
  <c r="X542" i="50"/>
  <c r="X530" i="50"/>
  <c r="J540" i="50"/>
  <c r="T540" i="50"/>
  <c r="E39" i="9"/>
  <c r="E46" i="9"/>
  <c r="E47" i="9"/>
  <c r="Q656" i="50" l="1"/>
  <c r="X714" i="50"/>
  <c r="H689" i="50"/>
  <c r="X716" i="50"/>
  <c r="X715" i="50"/>
  <c r="C798" i="50"/>
  <c r="A798" i="50"/>
  <c r="R869" i="50"/>
  <c r="D798" i="50"/>
  <c r="H730" i="50"/>
  <c r="H729" i="50"/>
  <c r="H727" i="50"/>
  <c r="R729" i="50"/>
  <c r="T727" i="50" s="1"/>
  <c r="H731" i="50"/>
  <c r="H707" i="50"/>
  <c r="X707" i="50" s="1"/>
  <c r="R708" i="50"/>
  <c r="H709" i="50"/>
  <c r="X709" i="50" s="1"/>
  <c r="I682" i="50"/>
  <c r="R707" i="50"/>
  <c r="R683" i="50"/>
  <c r="R682" i="50"/>
  <c r="R689" i="50"/>
  <c r="R709" i="50"/>
  <c r="H708" i="50"/>
  <c r="X708" i="50" s="1"/>
  <c r="V656" i="50"/>
  <c r="M656" i="50"/>
  <c r="X601" i="50"/>
  <c r="X613" i="50"/>
  <c r="X599" i="50"/>
  <c r="T611" i="50"/>
  <c r="J611" i="50"/>
  <c r="R800" i="50" l="1"/>
  <c r="T798" i="50" s="1"/>
  <c r="H802" i="50"/>
  <c r="H798" i="50"/>
  <c r="H801" i="50"/>
  <c r="H800" i="50"/>
  <c r="M727" i="50"/>
  <c r="V727" i="50"/>
  <c r="Q727" i="50"/>
  <c r="H760" i="50"/>
  <c r="X785" i="50"/>
  <c r="X787" i="50"/>
  <c r="X786" i="50"/>
  <c r="C869" i="50"/>
  <c r="D869" i="50"/>
  <c r="R940" i="50"/>
  <c r="A869" i="50"/>
  <c r="R760" i="50"/>
  <c r="R778" i="50"/>
  <c r="H780" i="50"/>
  <c r="X780" i="50" s="1"/>
  <c r="R753" i="50"/>
  <c r="R754" i="50"/>
  <c r="R780" i="50"/>
  <c r="H779" i="50"/>
  <c r="X779" i="50" s="1"/>
  <c r="H778" i="50"/>
  <c r="X778" i="50" s="1"/>
  <c r="R779" i="50"/>
  <c r="I753" i="50"/>
  <c r="X684" i="50"/>
  <c r="X670" i="50"/>
  <c r="X672" i="50"/>
  <c r="T682" i="50"/>
  <c r="J682" i="50"/>
  <c r="C940" i="50" l="1"/>
  <c r="A940" i="50"/>
  <c r="D940" i="50"/>
  <c r="R1011" i="50"/>
  <c r="X743" i="50"/>
  <c r="X741" i="50"/>
  <c r="X755" i="50"/>
  <c r="H873" i="50"/>
  <c r="H869" i="50"/>
  <c r="H871" i="50"/>
  <c r="H872" i="50"/>
  <c r="R871" i="50"/>
  <c r="T869" i="50" s="1"/>
  <c r="R849" i="50"/>
  <c r="R825" i="50"/>
  <c r="R850" i="50"/>
  <c r="H850" i="50"/>
  <c r="X850" i="50" s="1"/>
  <c r="R831" i="50"/>
  <c r="H851" i="50"/>
  <c r="X851" i="50" s="1"/>
  <c r="H849" i="50"/>
  <c r="X849" i="50" s="1"/>
  <c r="R851" i="50"/>
  <c r="I824" i="50"/>
  <c r="R824" i="50"/>
  <c r="Q798" i="50"/>
  <c r="X857" i="50"/>
  <c r="X856" i="50"/>
  <c r="H831" i="50"/>
  <c r="X858" i="50"/>
  <c r="T753" i="50"/>
  <c r="J753" i="50"/>
  <c r="V798" i="50"/>
  <c r="M798" i="50"/>
  <c r="X814" i="50" l="1"/>
  <c r="X812" i="50"/>
  <c r="X826" i="50"/>
  <c r="J824" i="50"/>
  <c r="T824" i="50"/>
  <c r="V869" i="50"/>
  <c r="M869" i="50"/>
  <c r="C1011" i="50"/>
  <c r="R1082" i="50"/>
  <c r="D1011" i="50"/>
  <c r="A1011" i="50"/>
  <c r="R920" i="50"/>
  <c r="R902" i="50"/>
  <c r="H921" i="50"/>
  <c r="X921" i="50" s="1"/>
  <c r="I895" i="50"/>
  <c r="R895" i="50"/>
  <c r="R896" i="50"/>
  <c r="R921" i="50"/>
  <c r="R922" i="50"/>
  <c r="H920" i="50"/>
  <c r="X920" i="50" s="1"/>
  <c r="H922" i="50"/>
  <c r="X922" i="50" s="1"/>
  <c r="Q869" i="50"/>
  <c r="X928" i="50"/>
  <c r="X929" i="50"/>
  <c r="X927" i="50"/>
  <c r="H902" i="50"/>
  <c r="R942" i="50"/>
  <c r="T940" i="50" s="1"/>
  <c r="H942" i="50"/>
  <c r="H944" i="50"/>
  <c r="H943" i="50"/>
  <c r="H940" i="50"/>
  <c r="T895" i="50" l="1"/>
  <c r="J895" i="50"/>
  <c r="X885" i="50"/>
  <c r="X897" i="50"/>
  <c r="X883" i="50"/>
  <c r="R992" i="50"/>
  <c r="R993" i="50"/>
  <c r="R967" i="50"/>
  <c r="H991" i="50"/>
  <c r="X991" i="50" s="1"/>
  <c r="R991" i="50"/>
  <c r="R966" i="50"/>
  <c r="H992" i="50"/>
  <c r="X992" i="50" s="1"/>
  <c r="H993" i="50"/>
  <c r="X993" i="50" s="1"/>
  <c r="I966" i="50"/>
  <c r="R973" i="50"/>
  <c r="M940" i="50"/>
  <c r="V940" i="50"/>
  <c r="Q940" i="50"/>
  <c r="X1000" i="50"/>
  <c r="X999" i="50"/>
  <c r="H973" i="50"/>
  <c r="X998" i="50"/>
  <c r="H1011" i="50"/>
  <c r="H1014" i="50"/>
  <c r="R1013" i="50"/>
  <c r="T1011" i="50" s="1"/>
  <c r="H1013" i="50"/>
  <c r="H1015" i="50"/>
  <c r="C1082" i="50"/>
  <c r="D1082" i="50"/>
  <c r="A1082" i="50"/>
  <c r="R1153" i="50"/>
  <c r="X956" i="50" l="1"/>
  <c r="X954" i="50"/>
  <c r="X968" i="50"/>
  <c r="Q1011" i="50"/>
  <c r="H1044" i="50"/>
  <c r="X1071" i="50"/>
  <c r="X1070" i="50"/>
  <c r="X1069" i="50"/>
  <c r="T966" i="50"/>
  <c r="J966" i="50"/>
  <c r="C1153" i="50"/>
  <c r="D1153" i="50"/>
  <c r="R1224" i="50"/>
  <c r="A1153" i="50"/>
  <c r="H1084" i="50"/>
  <c r="H1086" i="50"/>
  <c r="H1085" i="50"/>
  <c r="H1082" i="50"/>
  <c r="R1084" i="50"/>
  <c r="T1082" i="50" s="1"/>
  <c r="R1062" i="50"/>
  <c r="R1064" i="50"/>
  <c r="H1064" i="50"/>
  <c r="X1064" i="50" s="1"/>
  <c r="R1037" i="50"/>
  <c r="R1063" i="50"/>
  <c r="H1062" i="50"/>
  <c r="X1062" i="50" s="1"/>
  <c r="R1044" i="50"/>
  <c r="R1038" i="50"/>
  <c r="I1037" i="50"/>
  <c r="H1063" i="50"/>
  <c r="X1063" i="50" s="1"/>
  <c r="M1011" i="50"/>
  <c r="V1011" i="50"/>
  <c r="R1133" i="50" l="1"/>
  <c r="H1133" i="50"/>
  <c r="X1133" i="50" s="1"/>
  <c r="H1135" i="50"/>
  <c r="X1135" i="50" s="1"/>
  <c r="R1108" i="50"/>
  <c r="R1115" i="50"/>
  <c r="R1135" i="50"/>
  <c r="H1134" i="50"/>
  <c r="X1134" i="50" s="1"/>
  <c r="R1134" i="50"/>
  <c r="I1108" i="50"/>
  <c r="R1109" i="50"/>
  <c r="X1027" i="50"/>
  <c r="X1025" i="50"/>
  <c r="X1039" i="50"/>
  <c r="C1224" i="50"/>
  <c r="D1224" i="50"/>
  <c r="R1295" i="50"/>
  <c r="A1224" i="50"/>
  <c r="J1037" i="50"/>
  <c r="T1037" i="50"/>
  <c r="M1082" i="50"/>
  <c r="V1082" i="50"/>
  <c r="R1155" i="50"/>
  <c r="T1153" i="50" s="1"/>
  <c r="H1157" i="50"/>
  <c r="H1153" i="50"/>
  <c r="H1156" i="50"/>
  <c r="H1155" i="50"/>
  <c r="Q1082" i="50"/>
  <c r="H1115" i="50"/>
  <c r="X1140" i="50"/>
  <c r="X1141" i="50"/>
  <c r="X1142" i="50"/>
  <c r="Q1153" i="50" l="1"/>
  <c r="X1211" i="50"/>
  <c r="H1186" i="50"/>
  <c r="X1212" i="50"/>
  <c r="X1213" i="50"/>
  <c r="H1226" i="50"/>
  <c r="H1228" i="50"/>
  <c r="R1226" i="50"/>
  <c r="T1224" i="50" s="1"/>
  <c r="H1227" i="50"/>
  <c r="H1224" i="50"/>
  <c r="V1153" i="50"/>
  <c r="M1153" i="50"/>
  <c r="X1110" i="50"/>
  <c r="X1096" i="50"/>
  <c r="X1098" i="50"/>
  <c r="C1295" i="50"/>
  <c r="D1295" i="50"/>
  <c r="R1366" i="50"/>
  <c r="A1295" i="50"/>
  <c r="H1205" i="50"/>
  <c r="X1205" i="50" s="1"/>
  <c r="R1180" i="50"/>
  <c r="I1179" i="50"/>
  <c r="R1179" i="50"/>
  <c r="R1206" i="50"/>
  <c r="H1204" i="50"/>
  <c r="X1204" i="50" s="1"/>
  <c r="R1205" i="50"/>
  <c r="R1204" i="50"/>
  <c r="H1206" i="50"/>
  <c r="X1206" i="50" s="1"/>
  <c r="R1186" i="50"/>
  <c r="T1108" i="50"/>
  <c r="J1108" i="50"/>
  <c r="R1250" i="50" l="1"/>
  <c r="R1275" i="50"/>
  <c r="I1250" i="50"/>
  <c r="H1276" i="50"/>
  <c r="X1276" i="50" s="1"/>
  <c r="H1277" i="50"/>
  <c r="X1277" i="50" s="1"/>
  <c r="R1277" i="50"/>
  <c r="R1257" i="50"/>
  <c r="H1275" i="50"/>
  <c r="X1275" i="50" s="1"/>
  <c r="R1251" i="50"/>
  <c r="R1276" i="50"/>
  <c r="X1169" i="50"/>
  <c r="X1167" i="50"/>
  <c r="X1181" i="50"/>
  <c r="M1224" i="50"/>
  <c r="V1224" i="50"/>
  <c r="J1179" i="50"/>
  <c r="T1179" i="50"/>
  <c r="C1366" i="50"/>
  <c r="R1437" i="50"/>
  <c r="A1366" i="50"/>
  <c r="D1366" i="50"/>
  <c r="Q1224" i="50"/>
  <c r="X1282" i="50"/>
  <c r="X1283" i="50"/>
  <c r="X1284" i="50"/>
  <c r="H1257" i="50"/>
  <c r="H1298" i="50"/>
  <c r="H1295" i="50"/>
  <c r="R1297" i="50"/>
  <c r="T1295" i="50" s="1"/>
  <c r="H1299" i="50"/>
  <c r="H1297" i="50"/>
  <c r="R1321" i="50" l="1"/>
  <c r="R1346" i="50"/>
  <c r="R1348" i="50"/>
  <c r="R1347" i="50"/>
  <c r="H1347" i="50"/>
  <c r="X1347" i="50" s="1"/>
  <c r="H1348" i="50"/>
  <c r="X1348" i="50" s="1"/>
  <c r="H1346" i="50"/>
  <c r="X1346" i="50" s="1"/>
  <c r="R1322" i="50"/>
  <c r="R1328" i="50"/>
  <c r="I1321" i="50"/>
  <c r="X1240" i="50"/>
  <c r="X1238" i="50"/>
  <c r="X1252" i="50"/>
  <c r="M1295" i="50"/>
  <c r="V1295" i="50"/>
  <c r="C1437" i="50"/>
  <c r="D1437" i="50"/>
  <c r="R1508" i="50"/>
  <c r="A1437" i="50"/>
  <c r="T1250" i="50"/>
  <c r="J1250" i="50"/>
  <c r="R1368" i="50"/>
  <c r="T1366" i="50" s="1"/>
  <c r="H1369" i="50"/>
  <c r="H1368" i="50"/>
  <c r="H1370" i="50"/>
  <c r="H1366" i="50"/>
  <c r="Q1295" i="50"/>
  <c r="X1353" i="50"/>
  <c r="H1328" i="50"/>
  <c r="X1355" i="50"/>
  <c r="X1354" i="50"/>
  <c r="X1323" i="50" l="1"/>
  <c r="X1309" i="50"/>
  <c r="X1311" i="50"/>
  <c r="V1366" i="50"/>
  <c r="M1366" i="50"/>
  <c r="R1418" i="50"/>
  <c r="I1392" i="50"/>
  <c r="H1418" i="50"/>
  <c r="X1418" i="50" s="1"/>
  <c r="R1417" i="50"/>
  <c r="H1417" i="50"/>
  <c r="X1417" i="50" s="1"/>
  <c r="R1419" i="50"/>
  <c r="R1399" i="50"/>
  <c r="R1393" i="50"/>
  <c r="R1392" i="50"/>
  <c r="H1419" i="50"/>
  <c r="X1419" i="50" s="1"/>
  <c r="H1437" i="50"/>
  <c r="H1439" i="50"/>
  <c r="R1439" i="50"/>
  <c r="T1437" i="50" s="1"/>
  <c r="H1440" i="50"/>
  <c r="H1441" i="50"/>
  <c r="Q1366" i="50"/>
  <c r="X1424" i="50"/>
  <c r="X1425" i="50"/>
  <c r="X1426" i="50"/>
  <c r="H1399" i="50"/>
  <c r="C1508" i="50"/>
  <c r="A1508" i="50"/>
  <c r="R1579" i="50"/>
  <c r="D1508" i="50"/>
  <c r="J1321" i="50"/>
  <c r="T1321" i="50"/>
  <c r="J1392" i="50" l="1"/>
  <c r="T1392" i="50"/>
  <c r="X1382" i="50"/>
  <c r="X1380" i="50"/>
  <c r="X1394" i="50"/>
  <c r="M1437" i="50"/>
  <c r="V1437" i="50"/>
  <c r="Q1437" i="50"/>
  <c r="X1497" i="50"/>
  <c r="H1470" i="50"/>
  <c r="X1496" i="50"/>
  <c r="X1495" i="50"/>
  <c r="C1579" i="50"/>
  <c r="D1579" i="50"/>
  <c r="R1650" i="50"/>
  <c r="A1579" i="50"/>
  <c r="H1510" i="50"/>
  <c r="H1508" i="50"/>
  <c r="H1511" i="50"/>
  <c r="R1510" i="50"/>
  <c r="T1508" i="50" s="1"/>
  <c r="H1512" i="50"/>
  <c r="R1490" i="50"/>
  <c r="R1464" i="50"/>
  <c r="R1470" i="50"/>
  <c r="H1490" i="50"/>
  <c r="X1490" i="50" s="1"/>
  <c r="I1463" i="50"/>
  <c r="R1489" i="50"/>
  <c r="R1488" i="50"/>
  <c r="H1488" i="50"/>
  <c r="X1488" i="50" s="1"/>
  <c r="R1463" i="50"/>
  <c r="H1489" i="50"/>
  <c r="X1489" i="50" s="1"/>
  <c r="C1650" i="50" l="1"/>
  <c r="A1650" i="50"/>
  <c r="R1721" i="50"/>
  <c r="D1650" i="50"/>
  <c r="X1453" i="50"/>
  <c r="X1451" i="50"/>
  <c r="X1465" i="50"/>
  <c r="H1579" i="50"/>
  <c r="H1583" i="50"/>
  <c r="R1581" i="50"/>
  <c r="T1579" i="50" s="1"/>
  <c r="H1582" i="50"/>
  <c r="H1581" i="50"/>
  <c r="M1508" i="50"/>
  <c r="V1508" i="50"/>
  <c r="J1463" i="50"/>
  <c r="T1463" i="50"/>
  <c r="Q1508" i="50"/>
  <c r="X1568" i="50"/>
  <c r="X1566" i="50"/>
  <c r="X1567" i="50"/>
  <c r="H1541" i="50"/>
  <c r="R1534" i="50"/>
  <c r="R1560" i="50"/>
  <c r="R1535" i="50"/>
  <c r="H1560" i="50"/>
  <c r="X1560" i="50" s="1"/>
  <c r="R1559" i="50"/>
  <c r="R1561" i="50"/>
  <c r="I1534" i="50"/>
  <c r="H1561" i="50"/>
  <c r="X1561" i="50" s="1"/>
  <c r="H1559" i="50"/>
  <c r="X1559" i="50" s="1"/>
  <c r="R1541" i="50"/>
  <c r="Q1579" i="50" l="1"/>
  <c r="X1637" i="50"/>
  <c r="X1638" i="50"/>
  <c r="H1612" i="50"/>
  <c r="X1639" i="50"/>
  <c r="X1536" i="50"/>
  <c r="X1524" i="50"/>
  <c r="X1522" i="50"/>
  <c r="J1534" i="50"/>
  <c r="T1534" i="50"/>
  <c r="R1606" i="50"/>
  <c r="I1605" i="50"/>
  <c r="R1631" i="50"/>
  <c r="H1632" i="50"/>
  <c r="X1632" i="50" s="1"/>
  <c r="R1605" i="50"/>
  <c r="H1631" i="50"/>
  <c r="X1631" i="50" s="1"/>
  <c r="R1630" i="50"/>
  <c r="R1612" i="50"/>
  <c r="R1632" i="50"/>
  <c r="H1630" i="50"/>
  <c r="X1630" i="50" s="1"/>
  <c r="C1721" i="50"/>
  <c r="A1721" i="50"/>
  <c r="R1792" i="50"/>
  <c r="D1721" i="50"/>
  <c r="V1579" i="50"/>
  <c r="M1579" i="50"/>
  <c r="R1652" i="50"/>
  <c r="T1650" i="50" s="1"/>
  <c r="H1652" i="50"/>
  <c r="H1650" i="50"/>
  <c r="H1654" i="50"/>
  <c r="H1653" i="50"/>
  <c r="C1792" i="50" l="1"/>
  <c r="A1792" i="50"/>
  <c r="D1792" i="50"/>
  <c r="Q1650" i="50"/>
  <c r="X1709" i="50"/>
  <c r="X1708" i="50"/>
  <c r="H1683" i="50"/>
  <c r="X1710" i="50"/>
  <c r="H1723" i="50"/>
  <c r="H1724" i="50"/>
  <c r="H1721" i="50"/>
  <c r="H1725" i="50"/>
  <c r="R1723" i="50"/>
  <c r="T1721" i="50" s="1"/>
  <c r="H1702" i="50"/>
  <c r="X1702" i="50" s="1"/>
  <c r="R1683" i="50"/>
  <c r="R1677" i="50"/>
  <c r="I1676" i="50"/>
  <c r="R1701" i="50"/>
  <c r="R1676" i="50"/>
  <c r="R1702" i="50"/>
  <c r="H1701" i="50"/>
  <c r="X1701" i="50" s="1"/>
  <c r="H1703" i="50"/>
  <c r="X1703" i="50" s="1"/>
  <c r="R1703" i="50"/>
  <c r="T1605" i="50"/>
  <c r="J1605" i="50"/>
  <c r="M1650" i="50"/>
  <c r="V1650" i="50"/>
  <c r="X1593" i="50"/>
  <c r="X1595" i="50"/>
  <c r="X1607" i="50"/>
  <c r="M1721" i="50" l="1"/>
  <c r="V1721" i="50"/>
  <c r="Q1721" i="50"/>
  <c r="H1754" i="50"/>
  <c r="X1779" i="50"/>
  <c r="X1780" i="50"/>
  <c r="X1781" i="50"/>
  <c r="X1664" i="50"/>
  <c r="X1666" i="50"/>
  <c r="X1678" i="50"/>
  <c r="T1676" i="50"/>
  <c r="J1676" i="50"/>
  <c r="H1773" i="50"/>
  <c r="X1773" i="50" s="1"/>
  <c r="R1747" i="50"/>
  <c r="R1773" i="50"/>
  <c r="R1774" i="50"/>
  <c r="R1772" i="50"/>
  <c r="I1747" i="50"/>
  <c r="H1772" i="50"/>
  <c r="X1772" i="50" s="1"/>
  <c r="R1748" i="50"/>
  <c r="H1774" i="50"/>
  <c r="X1774" i="50" s="1"/>
  <c r="R1754" i="50"/>
  <c r="H1795" i="50"/>
  <c r="H1792" i="50"/>
  <c r="R1794" i="50"/>
  <c r="T1792" i="50" s="1"/>
  <c r="H1796" i="50"/>
  <c r="H1794" i="50"/>
  <c r="H1845" i="50" l="1"/>
  <c r="X1845" i="50" s="1"/>
  <c r="R1845" i="50"/>
  <c r="R1843" i="50"/>
  <c r="R1844" i="50"/>
  <c r="H1844" i="50"/>
  <c r="X1844" i="50" s="1"/>
  <c r="R1825" i="50"/>
  <c r="H1843" i="50"/>
  <c r="X1843" i="50" s="1"/>
  <c r="R1819" i="50"/>
  <c r="I1818" i="50"/>
  <c r="R1818" i="50"/>
  <c r="Q1792" i="50"/>
  <c r="H1825" i="50"/>
  <c r="X1852" i="50"/>
  <c r="X1850" i="50"/>
  <c r="X1851" i="50"/>
  <c r="J1747" i="50"/>
  <c r="T1747" i="50"/>
  <c r="V1792" i="50"/>
  <c r="M1792" i="50"/>
  <c r="X1749" i="50"/>
  <c r="X1735" i="50"/>
  <c r="X1737" i="50"/>
  <c r="X1808" i="50" l="1"/>
  <c r="X1806" i="50"/>
  <c r="X1820" i="50"/>
  <c r="T1818" i="50"/>
  <c r="J1818"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tc={C6350687-55E9-49EE-98F9-B9371965B66A}</author>
  </authors>
  <commentList>
    <comment ref="A821" authorId="0" shapeId="0" xr:uid="{C6350687-55E9-49EE-98F9-B9371965B66A}">
      <text>
        <t>[Kommenttiketju]
Excel-versiosi avulla voit lukea tämän kommenttiketjun, mutta siihen tehdyt muutokset poistetaan, jos tiedosto avataan uudemmassa Excel-versiossa. Lisätietoja: https://go.microsoft.com/fwlink/?linkid=870924
Kommentti:
    Tästä eteenpäin tekstit ovat Energiviraston lisäämiä</t>
      </text>
    </comment>
  </commentList>
</comments>
</file>

<file path=xl/sharedStrings.xml><?xml version="1.0" encoding="utf-8"?>
<sst xmlns="http://schemas.openxmlformats.org/spreadsheetml/2006/main" count="4165" uniqueCount="2467">
  <si>
    <t>ausblenden</t>
  </si>
  <si>
    <t>Print area:</t>
  </si>
  <si>
    <t>Name of this sheet</t>
  </si>
  <si>
    <t>PRINT</t>
  </si>
  <si>
    <t xml:space="preserve">https://eur-lex.europa.eu/eli/dir/2003/87 </t>
  </si>
  <si>
    <t>(a)</t>
  </si>
  <si>
    <t>(b)</t>
  </si>
  <si>
    <t>(c)</t>
  </si>
  <si>
    <t>(d)</t>
  </si>
  <si>
    <t xml:space="preserve">https://ets2.energiavirasto.fi/ </t>
  </si>
  <si>
    <t>https://energiavirasto.fi/sv/handel-med-utslappsratter-for-bransle-ets2</t>
  </si>
  <si>
    <t>ETS2@energiavirasto.fi</t>
  </si>
  <si>
    <t>På övre delen av flikarna finns ett gråbaserat navigationsområde, där man kan navigera direkt till olika flikar eller föregående och nästa flik i blanketten. Antalet celler i navigationsområdet ökar när man går framåt genom flikarna.</t>
  </si>
  <si>
    <t>https://energiavirasto.fi/sv/handel-med-utslappsratter-for-bransle-ets2#anvisningar_och_blanketter</t>
  </si>
  <si>
    <t>https://energiavirasto.fi/sv/handel-med-utslappsratter-for-bransle-ets2#forfattningar</t>
  </si>
  <si>
    <t xml:space="preserve">(c) </t>
  </si>
  <si>
    <t>i.</t>
  </si>
  <si>
    <t>ii.</t>
  </si>
  <si>
    <t>iii.</t>
  </si>
  <si>
    <t>iv.</t>
  </si>
  <si>
    <t>v.</t>
  </si>
  <si>
    <t>vi.</t>
  </si>
  <si>
    <t>End</t>
  </si>
  <si>
    <t xml:space="preserve">(b) </t>
  </si>
  <si>
    <t>t CO2e</t>
  </si>
  <si>
    <t>make grey?</t>
  </si>
  <si>
    <t>Check &gt;=1000 / Contradiction</t>
  </si>
  <si>
    <t xml:space="preserve">(e) </t>
  </si>
  <si>
    <t>Sorting</t>
  </si>
  <si>
    <t>LT01</t>
  </si>
  <si>
    <t>LT02</t>
  </si>
  <si>
    <t>CNTR_ListMeans</t>
  </si>
  <si>
    <t>LT1</t>
  </si>
  <si>
    <t>LT2</t>
  </si>
  <si>
    <t>LT3</t>
  </si>
  <si>
    <t>LT4</t>
  </si>
  <si>
    <t>LT5</t>
  </si>
  <si>
    <t>LT6</t>
  </si>
  <si>
    <t>LT7</t>
  </si>
  <si>
    <t>LT8</t>
  </si>
  <si>
    <t>LT9</t>
  </si>
  <si>
    <t>LT10</t>
  </si>
  <si>
    <t>VO01</t>
  </si>
  <si>
    <t>Polttoaineasemat</t>
  </si>
  <si>
    <t>VO02</t>
  </si>
  <si>
    <t>CNTR_ListIntermediaries</t>
  </si>
  <si>
    <t>VO1</t>
  </si>
  <si>
    <t>VO2</t>
  </si>
  <si>
    <t>VO3</t>
  </si>
  <si>
    <t>VO4</t>
  </si>
  <si>
    <t>VO5</t>
  </si>
  <si>
    <t>VO6</t>
  </si>
  <si>
    <t>VO7</t>
  </si>
  <si>
    <t>VO8</t>
  </si>
  <si>
    <t>VO9</t>
  </si>
  <si>
    <t>VO10</t>
  </si>
  <si>
    <t>P01</t>
  </si>
  <si>
    <t>P02</t>
  </si>
  <si>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</si>
  <si>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</si>
  <si>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</si>
  <si>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</si>
  <si>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</si>
  <si>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</si>
  <si>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</si>
  <si>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</si>
  <si>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</si>
  <si>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</si>
  <si>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</si>
  <si>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</si>
  <si>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</si>
  <si>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</si>
  <si>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</si>
  <si>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</si>
  <si>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</si>
  <si>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</si>
  <si>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</si>
  <si>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</si>
  <si>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</si>
  <si>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</si>
  <si>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</si>
  <si>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</si>
  <si>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</si>
  <si>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t>
  </si>
  <si>
    <t>has entry?</t>
  </si>
  <si>
    <t>de-minimis</t>
  </si>
  <si>
    <t>LIMIT</t>
  </si>
  <si>
    <t>SUM</t>
  </si>
  <si>
    <t>error?</t>
  </si>
  <si>
    <t>MI01</t>
  </si>
  <si>
    <t>UBA RM-27</t>
  </si>
  <si>
    <t>Nm³/h</t>
  </si>
  <si>
    <t>MI02</t>
  </si>
  <si>
    <t>WB-342</t>
  </si>
  <si>
    <t>Kg</t>
  </si>
  <si>
    <t>MI1</t>
  </si>
  <si>
    <t>MI2</t>
  </si>
  <si>
    <t>MI3</t>
  </si>
  <si>
    <t>MI4</t>
  </si>
  <si>
    <t>MI5</t>
  </si>
  <si>
    <t>MI6</t>
  </si>
  <si>
    <t>MI7</t>
  </si>
  <si>
    <t>MI8</t>
  </si>
  <si>
    <t>MI9</t>
  </si>
  <si>
    <t>MI10</t>
  </si>
  <si>
    <t>IS01</t>
  </si>
  <si>
    <t>IS02</t>
  </si>
  <si>
    <t>IS03</t>
  </si>
  <si>
    <t>IS1</t>
  </si>
  <si>
    <t>IS2</t>
  </si>
  <si>
    <t>IS3</t>
  </si>
  <si>
    <t>IS4</t>
  </si>
  <si>
    <t>IS5</t>
  </si>
  <si>
    <t>IS6</t>
  </si>
  <si>
    <t>IS7</t>
  </si>
  <si>
    <t>IS8</t>
  </si>
  <si>
    <t>IS9</t>
  </si>
  <si>
    <t>IS10</t>
  </si>
  <si>
    <t>IS11</t>
  </si>
  <si>
    <t>IS12</t>
  </si>
  <si>
    <t>IS13</t>
  </si>
  <si>
    <t>IS14</t>
  </si>
  <si>
    <t>IS15</t>
  </si>
  <si>
    <t>L01</t>
  </si>
  <si>
    <t>L02</t>
  </si>
  <si>
    <t>L1</t>
  </si>
  <si>
    <t>L2</t>
  </si>
  <si>
    <t>L3</t>
  </si>
  <si>
    <t>L4</t>
  </si>
  <si>
    <t>L5</t>
  </si>
  <si>
    <t>L6</t>
  </si>
  <si>
    <t>L7</t>
  </si>
  <si>
    <t>L8</t>
  </si>
  <si>
    <t>L9</t>
  </si>
  <si>
    <t>L10</t>
  </si>
  <si>
    <t>L11</t>
  </si>
  <si>
    <t>L12</t>
  </si>
  <si>
    <t>L13</t>
  </si>
  <si>
    <t>L14</t>
  </si>
  <si>
    <t>L15</t>
  </si>
  <si>
    <t>(e)</t>
  </si>
  <si>
    <t>end</t>
  </si>
  <si>
    <t>cond. Form.</t>
  </si>
  <si>
    <t>Check source stream category</t>
  </si>
  <si>
    <t>auto</t>
  </si>
  <si>
    <t>manual</t>
  </si>
  <si>
    <t>(c): Fortlöpande mätning</t>
  </si>
  <si>
    <t>MI03</t>
  </si>
  <si>
    <t>full text tier</t>
  </si>
  <si>
    <t>cond. form.</t>
  </si>
  <si>
    <t>2a/2b</t>
  </si>
  <si>
    <t/>
  </si>
  <si>
    <t>(f)</t>
  </si>
  <si>
    <t>default value or lab</t>
  </si>
  <si>
    <t>%</t>
  </si>
  <si>
    <t>L1, L3</t>
  </si>
  <si>
    <t>2a</t>
  </si>
  <si>
    <t>74.1</t>
  </si>
  <si>
    <t>t CO2 / TJ</t>
  </si>
  <si>
    <t>(g)</t>
  </si>
  <si>
    <t xml:space="preserve">(d) </t>
  </si>
  <si>
    <t>(h)</t>
  </si>
  <si>
    <t>(i)</t>
  </si>
  <si>
    <t>cond.form.</t>
  </si>
  <si>
    <t>(j)</t>
  </si>
  <si>
    <t>(k)</t>
  </si>
  <si>
    <t>P03</t>
  </si>
  <si>
    <t>Nm³</t>
  </si>
  <si>
    <t>t CO2/TJ</t>
  </si>
  <si>
    <t>TJ</t>
  </si>
  <si>
    <t>t CO2</t>
  </si>
  <si>
    <t xml:space="preserve"> TJ</t>
  </si>
  <si>
    <t>t/m3</t>
  </si>
  <si>
    <t>GJ/t</t>
  </si>
  <si>
    <t>tCO2</t>
  </si>
  <si>
    <t>Bensiini</t>
  </si>
  <si>
    <t>Bioetanoli</t>
  </si>
  <si>
    <t>MTBE</t>
  </si>
  <si>
    <t xml:space="preserve">  </t>
  </si>
  <si>
    <t>Number</t>
  </si>
  <si>
    <t xml:space="preserve">Svenska version </t>
  </si>
  <si>
    <t>Suomenkielinen versio</t>
  </si>
  <si>
    <t>A</t>
  </si>
  <si>
    <t>A. Hantering av ändringar av övervakningsplanen</t>
  </si>
  <si>
    <t>A. Tarkkailusuunnitelman muutosten hallinta</t>
  </si>
  <si>
    <t>; 'A_MPversions'!$C$6</t>
  </si>
  <si>
    <t>Hantering av ändringar av övervakningsplanen</t>
  </si>
  <si>
    <t>Tarkkailusuunnitelman muutosten hallinta</t>
  </si>
  <si>
    <t>; 'A_MPversions'!$D$8</t>
  </si>
  <si>
    <t>Kontaktpersonens uppgifter</t>
  </si>
  <si>
    <t>Yhteyshenkilön tiedot</t>
  </si>
  <si>
    <t>; 'B_EntityID'!$D$37</t>
  </si>
  <si>
    <t xml:space="preserve">Uppgifter om beräkningsmetoden </t>
  </si>
  <si>
    <t xml:space="preserve">Laskentamenetelmää koskevat tiedot </t>
  </si>
  <si>
    <t>; 'D_CalculationApproach'!$D$29</t>
  </si>
  <si>
    <t>Uppgifter om de nivåer som tillämpats på aktivitetsdata och beräkningsfaktorerna ELLER Uppgifter om de nivåer som ska tillämpas på aktivitetsdata och beräkningsfaktorerna.</t>
  </si>
  <si>
    <t>Tiedot toimintatietoihin ja laskentakertoimiin sovelletuista määrittämistasoista TAI Toimintatietoihin ja laskentakertoimiin sovellettavia määrittämistasoja koskevat tiedot.</t>
  </si>
  <si>
    <t>Hantering</t>
  </si>
  <si>
    <t>Hallinnointi</t>
  </si>
  <si>
    <t>Dataflödesaktiviteter</t>
  </si>
  <si>
    <t>Tietovirtojen hallintatoimet</t>
  </si>
  <si>
    <t>Kontrollverksamhet</t>
  </si>
  <si>
    <t>Kontrollitoimet</t>
  </si>
  <si>
    <t>Förteckning över använda definitioner och förkortningar</t>
  </si>
  <si>
    <t>Luettelo käytetyistä määritelmistä ja lyhenteistä</t>
  </si>
  <si>
    <t>Mer information</t>
  </si>
  <si>
    <t>Lisätiedot</t>
  </si>
  <si>
    <t>L. Ytterligare information per medlemsstat</t>
  </si>
  <si>
    <t>L. Jäsenvaltiokohtaiset lisätiedot</t>
  </si>
  <si>
    <t>Anmärkningar ELLER kommentarer</t>
  </si>
  <si>
    <t>Huomautukset TAI kommentit</t>
  </si>
  <si>
    <t>Uppgifter om denna blankett</t>
  </si>
  <si>
    <t>Tätä lomaketta koskevat tiedot</t>
  </si>
  <si>
    <t>; 'a_Contents'!$C$53</t>
  </si>
  <si>
    <t>Övervakningsplanens versionsnummer:</t>
  </si>
  <si>
    <t>Tarkkailusuunnitelman versionumero:</t>
  </si>
  <si>
    <t>; 'a_Contents'!$C$56</t>
  </si>
  <si>
    <r>
      <rPr>
        <b/>
        <sz val="10"/>
        <color theme="1"/>
        <rFont val="Arial"/>
        <family val="2"/>
      </rPr>
      <t>Fält för underskrift om medlemslandet förutsätter att övervakningsplanen lämnas in som papperskopia.</t>
    </r>
    <r>
      <rPr>
        <b/>
        <sz val="10"/>
        <color theme="1"/>
        <rFont val="Arial"/>
        <family val="2"/>
      </rPr>
      <t xml:space="preserve"> 
</t>
    </r>
    <r>
      <rPr>
        <b/>
        <sz val="10"/>
        <color rgb="FFFF0000"/>
        <rFont val="Arial"/>
        <family val="2"/>
      </rPr>
      <t>OBS!</t>
    </r>
    <r>
      <rPr>
        <b/>
        <sz val="10"/>
        <color rgb="FFFF0000"/>
        <rFont val="Arial"/>
        <family val="2"/>
      </rPr>
      <t xml:space="preserve"> </t>
    </r>
    <r>
      <rPr>
        <b/>
        <sz val="10"/>
        <color rgb="FFFF0000"/>
        <rFont val="Arial"/>
        <family val="2"/>
      </rPr>
      <t>Blanketten skickas till Energimyndigheten elektroniskt via ärendehanteringssystemet ETS2, dvs. det är inte nödvändigt att skriva ut och underteckna blanketten.</t>
    </r>
    <r>
      <rPr>
        <b/>
        <sz val="10"/>
        <color rgb="FFFF0000"/>
        <rFont val="Arial"/>
        <family val="2"/>
      </rPr>
      <t xml:space="preserve"> </t>
    </r>
  </si>
  <si>
    <r>
      <t xml:space="preserve">Allekirjoituskenttä mikäli jäsenmaa edellyttää, että tarkkailusuunnitelma toimitetaan paperikopiona. 
</t>
    </r>
    <r>
      <rPr>
        <b/>
        <sz val="10"/>
        <color indexed="10"/>
        <rFont val="Arial"/>
        <family val="2"/>
      </rPr>
      <t xml:space="preserve">HUOM! Lomake toimitetaan Energiavirastolle sähköisesti ETS2-asiointijärjestelmän kautta eli lomaketta ei ole tarpeen tulostaa ja allekirjoittaa. </t>
    </r>
  </si>
  <si>
    <t>; 'a_Contents'!$C$58</t>
  </si>
  <si>
    <t>Datum</t>
  </si>
  <si>
    <t>Päivämäärä</t>
  </si>
  <si>
    <t>; 'a_Contents'!$C$66</t>
  </si>
  <si>
    <t>Namn och underskrift</t>
  </si>
  <si>
    <t>Nimi ja allekirjoitus</t>
  </si>
  <si>
    <t>; 'a_Contents'!$G$66</t>
  </si>
  <si>
    <t>Versionsuppgifter om kommissionens ursprungliga blankettmall:</t>
  </si>
  <si>
    <t>Komission alkuperäisen lomakepohjan versiotiedot:</t>
  </si>
  <si>
    <t>; 'a_Contents'!$C$70</t>
  </si>
  <si>
    <t>Blankettmallen lämnas in av:</t>
  </si>
  <si>
    <t>Lomakepohjan toimittaa:</t>
  </si>
  <si>
    <t>; 'a_Contents'!$C$71</t>
  </si>
  <si>
    <t>Publiceringsdatum:</t>
  </si>
  <si>
    <t>Julkaisupäivä:</t>
  </si>
  <si>
    <t>; 'a_Contents'!$C$72</t>
  </si>
  <si>
    <t>Språkversion:</t>
  </si>
  <si>
    <t>Kieliversio:</t>
  </si>
  <si>
    <t>; 'a_Contents'!$C$73</t>
  </si>
  <si>
    <t>Referensfilens namn:</t>
  </si>
  <si>
    <t>Viitetiedoston nimi:</t>
  </si>
  <si>
    <t>; 'a_Contents'!$C$74</t>
  </si>
  <si>
    <t>b. Anvisningar</t>
  </si>
  <si>
    <t>b. Ohjeet</t>
  </si>
  <si>
    <t>; 'b_Guidelines and conditions'!$B$2</t>
  </si>
  <si>
    <t>Navigationsområde</t>
  </si>
  <si>
    <t>Navigaatioalue</t>
  </si>
  <si>
    <t>; 'a_Contents'!$E$2; 'b_Guidelines and conditions'!$E$2; 'A_MPversions'!$E$2; 'B_EntityID'!$E$2; 'C_EntityDescription'!$E$2; 'D_CalculationApproach'!$E$2; 'E_FuelStreams'!$E$2; 'F_ManagementControl'!$E$2; 'G_MS specific content'!$D$1</t>
  </si>
  <si>
    <t>Innehållsförteckning</t>
  </si>
  <si>
    <t>Sisällysluettelo</t>
  </si>
  <si>
    <t>; 'a_Contents'!$G$2; 'b_Guidelines and conditions'!$G$2; 'A_MPversions'!$G$2; 'B_EntityID'!$G$2; 'C_EntityDescription'!$G$2; 'D_CalculationApproach'!$G$2; 'E_FuelStreams'!$G$2; 'F_ManagementControl'!$G$2; 'G_MS specific content'!$F$1</t>
  </si>
  <si>
    <t>Föregående flik</t>
  </si>
  <si>
    <t>Edellinen välilehti</t>
  </si>
  <si>
    <t>Nästa flik</t>
  </si>
  <si>
    <t>Seuraava välilehti</t>
  </si>
  <si>
    <t>Till början av fliken</t>
  </si>
  <si>
    <t>Välilehden alkuun</t>
  </si>
  <si>
    <t>Till slutet av fliken</t>
  </si>
  <si>
    <t>Välilehden loppuun</t>
  </si>
  <si>
    <t xml:space="preserve">Kommissionens anvisningar och villkor för blankettmallen </t>
  </si>
  <si>
    <t xml:space="preserve">Komission laatimat lomakepohjaa koskevat ohjeet ja ehdot </t>
  </si>
  <si>
    <t>; 'b_Guidelines and conditions'!$D$6</t>
  </si>
  <si>
    <t>Direktivet kan laddas ner på adressen:</t>
  </si>
  <si>
    <t>Direktiivi on ladattavissa osoitteesta:</t>
  </si>
  <si>
    <t>; 'b_Guidelines and conditions'!$D$9</t>
  </si>
  <si>
    <t>https://eur-lex.europa.eu/legal-content/SV/TXT/PDF/?uri=CELEX:02003L0087-20230605</t>
  </si>
  <si>
    <t>https://eur-lex.europa.eu/legal-content/FI/TXT/PDF/?uri=CELEX:02003L0087-20230605</t>
  </si>
  <si>
    <t>I artikel 74.1 konstateras dessutom:</t>
  </si>
  <si>
    <t>Lisäksi 74 artiklan 1 kohdassa todetaan:</t>
  </si>
  <si>
    <t>; 'b_Guidelines and conditions'!$D$16</t>
  </si>
  <si>
    <t>Kommissionens alla vägledande dokument om kommissionens övervakningsförordning finns på adressen:</t>
  </si>
  <si>
    <t>Kaikki komission tarkkailuasetusta koskevat komission ohjeasiakirjat löytyvät osoitteesta:</t>
  </si>
  <si>
    <t>; 'b_Guidelines and conditions'!$D$26</t>
  </si>
  <si>
    <t>https://climate.ec.europa.eu/eu-action/eu-emissions-trading-system-eu-ets/monitoring-reporting-and-verification-eu-ets-emissions_en#documentation</t>
  </si>
  <si>
    <t>Innan du börjar använda denna blankett:</t>
  </si>
  <si>
    <t>Ennen kuin aloitat tämän lomakkeen käyttämisen:</t>
  </si>
  <si>
    <t>; 'b_Guidelines and conditions'!$D$30</t>
  </si>
  <si>
    <t>Läs noggrant anvisningarna nedan för att fylla i blanketten.</t>
  </si>
  <si>
    <t>Lue huolellisesti alla olevat ohjeet lomakkeen täyttämiseksi.</t>
  </si>
  <si>
    <t>; 'b_Guidelines and conditions'!$E$31</t>
  </si>
  <si>
    <t>Kontrollera med den behöriga myndigheten att du har en aktuell version av blanketten. Mallens version (särskilt referensfilens namn) anges tydligt på denna fils pärmblad.</t>
  </si>
  <si>
    <t>Tarkista toimivaltaiselta viranomaiselta että sinulla on ajantaisainen versio lomakkeesta. Mallin versio (erityisesti viitetiedoston nimi) ilmoitetaan selvästi tämän tiedoston kansilehdellä.</t>
  </si>
  <si>
    <t>; 'b_Guidelines and conditions'!$E$33</t>
  </si>
  <si>
    <t>Vissa medlemsstater kan kräva att ett alternativt ärendehanteringssystem används, till exempel en webbaserad blankett, i stället för en tabellberäkning. Kontrollera med den behöriga myndigheten vilka krav din medlemsstat ställer.</t>
  </si>
  <si>
    <t>Jotkin jäsenvaltiot saattavat edellyttää vaihtoehtoista asiointijärjestelmän käyttämistä, esimerkiksi internetpohjaista lomaketta taulukkolaskennan sijaan. Tarkista oman jäsenvaltiosi vaatimukset toimivaltaiselta viranomaiselta.</t>
  </si>
  <si>
    <t>; 'b_Guidelines and conditions'!$E$34</t>
  </si>
  <si>
    <t xml:space="preserve">Denna övervakningsplan ska lämnas in till den behöriga myndigheten, Energimyndigheten, via ärendehanteringssystemet ETS2. </t>
  </si>
  <si>
    <t xml:space="preserve">Tämä tarkkailusuunnitelma on toimitettava toimivaltaiselle viranomaiselle, Energiavirastolle, ETS2-asiointijärjestelmän kautta. </t>
  </si>
  <si>
    <t>; 'b_Guidelines and conditions'!$D$36</t>
  </si>
  <si>
    <t>; 'b_Guidelines and conditions'!$G$38</t>
  </si>
  <si>
    <t>Den behöriga myndigheten kan ta kontakt om ändringar som krävs i övervakningsplanen för att säkerställa övervakningens noggrannhet och verifierbarhet samt rapporteringen av årliga utsläpp i enlighet med de allmänna och särskilda kraven i övervakningsförordningen. Med avvikelse från artikel 16.1 i övervakningsförordningen ska ni efter att ha fått beslutet om godkännande av den behöriga myndigheten använda den senaste godkända versionen av övervakningsplanen som metod för att fastställa de årliga utsläppen och genomföra åtgärder för inhämtande och behandling av information samt tillsynsåtgärder. Övervakningsplanen fungerar också som datakälla vid verifieringen av den årliga utsläppsrapporten.</t>
  </si>
  <si>
    <t>Toimivaltainen viranomainen voi olla yhteydessä tarkkailusuunnitelmaan edellytettävistä muutoksista, joilla varmistetaan tarkkailun tarkkuus ja todennettavuus sekä vuotuisten päästöjen raportointi tarkkailuasetuksen yleisten ja erityisten vaatimusten mukaisesti. Poiketen siitä, mitä tarkkailuasetuksen 16 artiklan 1 kohdassa säädetään, teidän on toimivaltaisen viranomaisen hyväksymispäätöksen saatuanne käytettävä tarkkailusuunnitelman viimeisintä hyväksyttyä versiota menetelmänä vuotuisten päästöjen määrittämiseksi ja toteutettava tiedonhankinta- ja käsittelytoimet sekä valvontatoimet. Tarkkailusuunnitelma toimii myös tietolähteenä vuotuisen päästöraportin todentamisessa.</t>
  </si>
  <si>
    <t>; 'b_Guidelines and conditions'!$D$47</t>
  </si>
  <si>
    <t>Kontakta den behöriga myndigheten om du behöver hjälp med att göra upp en övervakningsplan. Vissa medlemsstater har utarbetat vägledande dokument som kan vara användbara.</t>
  </si>
  <si>
    <t>Ota yhteyttä toimivaltaiseen viranomaiseen, jos tarvitset apua tarkkailusuunnitelman laatimisessa. Jotkin jäsenvaltiot ovat laatineet ohjeasiakirjoja, jotka voivat olla hyödyllisiä.</t>
  </si>
  <si>
    <t>; 'b_Guidelines and conditions'!$D$50</t>
  </si>
  <si>
    <t>Konfidentialitetsförsäkran – De uppgifter som lämnas i samband med denna blankett kan omfattas av kraven på tillgång till offentlig information, inklusive direktiv 2003/4/EG om allmänhetens tillgång till miljöinformation. Om ni anser att de uppgifter som ni lämnar i samband med denna blankett ska behandlas som affärshemligheter, ska ni underrätta den behöriga myndigheten om detta. Enligt bestämmelserna i direktiv 2003/4/EG kan den behöriga myndigheten vara skyldig att lämna ut uppgifter även om sökanden begär att de ska hållas konfidentiella.</t>
  </si>
  <si>
    <t>Luottamuksellisuusvakuutus - Tämän lomakkeen yhteydessä toimitettuihin tietoihin voidaan soveltaa julkisia tiedonsaantivaatimuksia, mukaan lukien ympäristötiedon julkisesta saatavuudesta annettu direktiivi 2003/4/EY. Jos katsotte, että tämän lomakkeen yhteydessä toimittamianne tietoja olisi käsiteltävä liikesalaisuuksina, ilmoittakaa asiasta toimivaltaiselle viranomaiselle. Direktiivin 2003/4/EY säännösten mukaan, toimivaltainen viranomainen voi olla velvollinen luovuttamaan tietoja, vaikka hakija pyytäisi niiden pitämistä luottamuksellisina.</t>
  </si>
  <si>
    <t>; 'b_Guidelines and conditions'!$D$51</t>
  </si>
  <si>
    <t>Datakällor</t>
  </si>
  <si>
    <t>Tietolähteet</t>
  </si>
  <si>
    <t>; 'b_Guidelines and conditions'!$D$53</t>
  </si>
  <si>
    <t>EU:s webbplats</t>
  </si>
  <si>
    <t>EU:n verkkosivut</t>
  </si>
  <si>
    <t>; 'b_Guidelines and conditions'!$D$54</t>
  </si>
  <si>
    <t>EU-lagstiftning</t>
  </si>
  <si>
    <t>EU-lainsäädäntö</t>
  </si>
  <si>
    <t>; 'b_Guidelines and conditions'!$D$55</t>
  </si>
  <si>
    <t>https://eur-lex.europa.eu/homepage.html?locale=sv</t>
  </si>
  <si>
    <t>https://eur-lex.europa.eu/homepage.html?locale=fi</t>
  </si>
  <si>
    <t>; 'b_Guidelines and conditions'!$F$55</t>
  </si>
  <si>
    <t>EU:s utsläppshandelssystem i allmänhet</t>
  </si>
  <si>
    <t>EU:n päästökauppajärjestelmä yleisesti</t>
  </si>
  <si>
    <t>; 'b_Guidelines and conditions'!$D$56</t>
  </si>
  <si>
    <t>http://ec.europa.eu/clima/policies/ets/index_en.htm</t>
  </si>
  <si>
    <t>Övervakning och rapportering av EU:s utsläppshandelssystem</t>
  </si>
  <si>
    <t>EU:n päästökauppajärjestelmän tarkkailu ja raportointi</t>
  </si>
  <si>
    <t>; 'b_Guidelines and conditions'!$D$57</t>
  </si>
  <si>
    <t>Övriga webbplatser</t>
  </si>
  <si>
    <t>Muut verkkosivut</t>
  </si>
  <si>
    <t>; 'b_Guidelines and conditions'!$D$59</t>
  </si>
  <si>
    <t>https://energiavirasto.fi/jakelijoiden-paastokauppa</t>
  </si>
  <si>
    <t>; 'b_Guidelines and conditions'!$D$60</t>
  </si>
  <si>
    <t xml:space="preserve">Kontakta Energimyndigheten: </t>
  </si>
  <si>
    <t xml:space="preserve">Yhteydenotto Energiavirastoon: </t>
  </si>
  <si>
    <t>; 'b_Guidelines and conditions'!$D$62</t>
  </si>
  <si>
    <t>; 'b_Guidelines and conditions'!$D$63</t>
  </si>
  <si>
    <t>Anvisning för användning av blanketten:</t>
  </si>
  <si>
    <t>Ohje lomakkeen käyttöön:</t>
  </si>
  <si>
    <t>; 'b_Guidelines and conditions'!$D$66</t>
  </si>
  <si>
    <t>Gå igenom filen från början till slut. I blankettens celler finns ställvis formler som hjälper till att fylla i blanketten och vars form beror på tidigare uppgifter, såsom byte av cellernas färg om uppgiften inte krävs (se färgkoderna nedan).</t>
  </si>
  <si>
    <t>Käy tiedosto läpi alusta loppuun. Lomakkeen soluissa on paikoin kaavoja, jotka auttavat täyttämään lomaketta ja joiden muoto riippuu aiemmien annetuista tiedoista, kuten solujen värin vaihtuminen, jos tietoa ei edellytetä (katso värikoodit alla).</t>
  </si>
  <si>
    <t>; 'b_Guidelines and conditions'!$D$68</t>
  </si>
  <si>
    <t>I flera celler kan du välja bland fördefinierade alternativ. Du kan välja i denna ”rullgardinsmeny” antingen genom att klicka på den lilla pilen i cellens högra kant eller genom att klicka på ”Alt-CursorDown” när du har valt cellen. I vissa fält kan du mata in en egen text även om det finns en rullgardinsmeny. Det gäller när rullgardinsmenyerna innehåller tomma förteckningposter.</t>
  </si>
  <si>
    <t>Useissa soluissa voit valita ennalta määritetyistä vaihtoehdoista. Voit valita tällaisesta "pudotusvalikosta" joko napsauttamalla hiirellä solun oikeassa reunassa näkyvää pientä nuolta tai painamalla "Alt-CursorDown", kun olet valinnut solun. Joihinkin kenttiin voit syöttää oman tekstin, vaikka pudotusvalikko olisikin olemassa. Näin on silloin, kun pudotusvalikot sisältävät tyhjiä luettelomerkintöjä.</t>
  </si>
  <si>
    <t>; 'b_Guidelines and conditions'!$D$69</t>
  </si>
  <si>
    <t>Färgkoder och fonter:</t>
  </si>
  <si>
    <t>Värikoodit ja fontit:</t>
  </si>
  <si>
    <t>; 'b_Guidelines and conditions'!$D$70</t>
  </si>
  <si>
    <t>Svart text med fet stil:</t>
  </si>
  <si>
    <t>Musta lihavoitu teksti:</t>
  </si>
  <si>
    <t>; 'b_Guidelines and conditions'!$E$71</t>
  </si>
  <si>
    <t>Detta är texten i kommissionens blankettmall. Den ska bevaras som den är.</t>
  </si>
  <si>
    <t>Tämä on komission lomakepohjan antama teksti. Se tulee säilyttää sellaisenaan.</t>
  </si>
  <si>
    <t>; 'b_Guidelines and conditions'!$G$71</t>
  </si>
  <si>
    <t>Mindre kursiverad text:</t>
  </si>
  <si>
    <t>Pienempi kursivoitu teksti:</t>
  </si>
  <si>
    <t>; 'b_Guidelines and conditions'!$E$72</t>
  </si>
  <si>
    <t>I denna text ges ytterligare förklaringar. Medlemsstaterna kan lägga till ytterligare förklaringar i de olika medlemsstaternas versioner av mallen.</t>
  </si>
  <si>
    <t>Tässä tekstissä annetaan lisäselvityksiä. Jäsenvaltiot voivat lisätä lisäselvityksiä mallin jäsenvaltiokohtaisiin versioihin.</t>
  </si>
  <si>
    <t>; 'b_Guidelines and conditions'!$G$72</t>
  </si>
  <si>
    <t>Ljusgula fält anger att informationen är frivillig.</t>
  </si>
  <si>
    <t>Vaaleankeltaiset kentät ilmaisevat, että tieto on vapaaehtoinen.</t>
  </si>
  <si>
    <t>; 'b_Guidelines and conditions'!$G$74</t>
  </si>
  <si>
    <t>De gröna fälten visar automatiskt beräknade resultat. Den röda texten visar felmeddelanden (uppgifter saknas osv.).</t>
  </si>
  <si>
    <t>Vihreät kentät osoittavat automaattisesti lasketut tulokset. Punainen teksti osoittaa virheilmoituksia (puuttuvat tiedot jne.).</t>
  </si>
  <si>
    <t>; 'b_Guidelines and conditions'!$G$75</t>
  </si>
  <si>
    <t>De mörklagda fälten anger att informationen i det andra fältet gör informationen i detta fält betydelselös.</t>
  </si>
  <si>
    <t>Tummennetut kentät ilmaisevat, että toisessa kentässä oleva tieto tekee tässä kentässä olevan tiedon merkityksettömäksi.</t>
  </si>
  <si>
    <t>; 'b_Guidelines and conditions'!$G$76</t>
  </si>
  <si>
    <t>Den nationella myndigheten ska fylla i de gråa mörklagda fälten innan den skräddarsydda versionen av mallen publiceras.</t>
  </si>
  <si>
    <t>Kansallisen viranomaisen on täytettävä harmaalla tummennetut kentät ennen mallin räätälöidyn version julkaisemista.</t>
  </si>
  <si>
    <t>; 'b_Guidelines and conditions'!$G$77</t>
  </si>
  <si>
    <t>De ljusgråa fälten är reserverade för navigering och hyperlänkar.</t>
  </si>
  <si>
    <t>Vaaleanharmaat alueet on varattu navigointia ja hyperlinkkejä varten.</t>
  </si>
  <si>
    <t>; 'b_Guidelines and conditions'!$G$78</t>
  </si>
  <si>
    <t>Denna blankettmall är låst med undantag av de gula fälten. Av öppenhetsskäl har dock inget lösenord ställts in. Detta möjliggör en fullständig granskning av alla formler. När denna fil används för att mata in uppgifter rekommenderas att skyddet hålls i kraft. Flikarna ska vara oskyddade endast för granskning av formlernas giltighet. Det rekommenderas att detta görs i en separat fil.</t>
  </si>
  <si>
    <t>Tämä lomakepohja on lukittu keltaisia kenttiä lukuun ottamatta. Avoimuussyistä salasanaa ei kuitenkaan ole asetettu. Tämä mahdollistaa kaikkien kaavojen täydellisen tarkastelun. Kun tätä tiedostoa käytetään tietojen syöttämiseen, on suositeltavaa pitää suojaus voimassa. Välilehtien tulisi olla suojaamattomia vain kaavojen pätevyyden tarkistamista varten. Tämä on suositeltavaa tehdä erillisessä tiedostossa.</t>
  </si>
  <si>
    <t>; 'b_Guidelines and conditions'!$D$81</t>
  </si>
  <si>
    <r>
      <rPr>
        <b/>
        <sz val="10"/>
        <color rgb="FFFF0000"/>
        <rFont val="Arial"/>
        <family val="2"/>
      </rPr>
      <t>OBS!</t>
    </r>
    <r>
      <rPr>
        <b/>
        <sz val="10"/>
        <color rgb="FFFF0000"/>
        <rFont val="Arial"/>
        <family val="2"/>
      </rPr>
      <t xml:space="preserve"> </t>
    </r>
    <r>
      <rPr>
        <b/>
        <sz val="10"/>
        <color rgb="FFFF0000"/>
        <rFont val="Arial"/>
        <family val="2"/>
      </rPr>
      <t>Funktionen KLIPP &amp; KLISTRA IN SKA INTE ANVÄNDAS på blanketten för att undvika ändringar i blankettens formler och vidare fel i övervakningsplanen.</t>
    </r>
    <r>
      <rPr>
        <sz val="10"/>
        <color rgb="FFFF0000"/>
        <rFont val="Arial"/>
        <family val="2"/>
      </rPr>
      <t xml:space="preserve">
</t>
    </r>
    <r>
      <rPr>
        <sz val="10"/>
        <color rgb="FF008000"/>
        <rFont val="Arial"/>
        <family val="2"/>
      </rPr>
      <t>Om du vill överföra uppgifter från en annan cell, KOPIERA och KLISTRA IN dem först och ta sedan bort oönskade uppgifter från den gamla (felaktiga) platsen.</t>
    </r>
  </si>
  <si>
    <r>
      <rPr>
        <b/>
        <sz val="10"/>
        <color indexed="10"/>
        <rFont val="Arial"/>
        <family val="2"/>
      </rPr>
      <t>HUOM! LEIKKAA &amp; LIITÄ -toimintoa EI TULE KÄYTTÄÄ lomakkessa, jottei lomakkeen kaavoihin tule muutoksia ja edelleen tarkkailusuunnitelmaan virheitä.</t>
    </r>
    <r>
      <rPr>
        <sz val="10"/>
        <color indexed="10"/>
        <rFont val="Arial"/>
        <family val="2"/>
      </rPr>
      <t xml:space="preserve">
</t>
    </r>
    <r>
      <rPr>
        <sz val="10"/>
        <color indexed="17"/>
        <rFont val="Arial"/>
        <family val="2"/>
      </rPr>
      <t>Jos haluat siirtää tietoja toisesta solusta, KOPIOI ja LIITÄ ne ensin ja poista sen jälkeen ei-toivotut tiedot vanhasta (väärästä) paikasta.</t>
    </r>
  </si>
  <si>
    <t>; 'b_Guidelines and conditions'!$D$82</t>
  </si>
  <si>
    <t>Datafälten har inte optimerats för vissa numeriska och andra format. Skyddet av flikarna är dock begränsat för att du ska kunna använda din egen formatering. Du kan bestämma antalet decimaler som visas. Antalet är i princip oberoende av beräkningens noggrannhet. I princip bör alternativet ”precision as displayed” i MS Excel tas ur bruk. Mer information om ämnet fås via ”Hjälp”-funktionen.</t>
  </si>
  <si>
    <t>Tietokenttiä ei ole optimoitu tiettyjä numeerisia ja muita muotoja varten. Välilehtien suojausta on kuitenkin rajoitettu, jotta voit käyttää omia muotoilujasi. Voit päättää näytettävien desimaalien määrästä. Määrä on periaatteessa riippumaton laskennan tarkkuudesta. Periaatteessa MS Excelin "precision as displayed" vaihtoehto olisi poistettava käytöstä. Lisätietoja saat aihetta käsittelevästä "Ohje"-toiminnosta.</t>
  </si>
  <si>
    <t>; 'b_Guidelines and conditions'!$D$83</t>
  </si>
  <si>
    <t>Bifoga då nödvändiga uppgifter (t.ex. text, formler, referensuppgifter, diagram och ritningar) som separata filer i ärendehanteringssystemet ETS2 som bilagor till ansökan. Hänvisa till en separat inlämnad bilaga i den punkt som begärs i denna blankett. Använd bilagans namn som referens. Ange också datumet för den senaste ändringen av den aktuella bilagan.</t>
  </si>
  <si>
    <t>Tällöin liitä tarpeelliset tiedot (esim. teksti, kaavat, viitetiedot, kaaviot ja piirustukset) erillisinä tiedostoina ETS2-asiointijärjestelmässä hakemuksen liitteeksi. Viittaa tässä lomakkeessa pyydetyssä kohdassa erikseen toimitettuun liitteeseen. Käytä viitteenä liitetiedoston nimeä. Ilmoita myös ajantasaisen liitteen viimeisimmän muutoksen päivämäärä.</t>
  </si>
  <si>
    <t>; 'b_Guidelines and conditions'!$D$88</t>
  </si>
  <si>
    <t>Den behöriga myndigheten får begränsa godtagbara filformat. Kontrollera att du endast använder vanliga kontorsfiltyper, såsom .doc, .xls och .pdf. Mer information om vilka filformat som godtas får du av den behöriga myndigheten.</t>
  </si>
  <si>
    <t>Toimivaltainen viranomainen voi rajoittaa hyväksyttäviä tiedostomuotoja. Varmista, että käytät vain tavanomaisia toimistotiedostotyyppejä, kuten .doc, .xls ja .pdf. Lisätietoja hyväksyttävistä tiedostomuodoista saat toimivaltaiselta viranomaiselta.</t>
  </si>
  <si>
    <t>; 'b_Guidelines and conditions'!$D$89</t>
  </si>
  <si>
    <t>Medlemslandsspecifika anvisningar:</t>
  </si>
  <si>
    <t>Jäsenmaakohtaiset ohjeet:</t>
  </si>
  <si>
    <t>; 'b_Guidelines and conditions'!$D$91</t>
  </si>
  <si>
    <t>; 'A_MPversions'!$B$2</t>
  </si>
  <si>
    <t xml:space="preserve">Fliken Uppföljning av ändringar är avsedd för att upprätthålla information om de ändringar som görs i övervakningsplanen. 
Obs! En övervakningsplan som lämnats in till Energimyndigheten via ärendehanteringssystemet ETS2 får ett versionsnummer i ärendehanteringssystemet. En reglerad enhet kan utnyttja tabellen nedan vid uppföljningen av ändringar i övervakningsplanen. </t>
  </si>
  <si>
    <t xml:space="preserve">Muutosten seuranta -välilehti on tarkoitettu ylläpitämään tietoa muutoksista, joita tarkkailusuunnitelmaan tehdään. 
Huom! Energiavirastolle ETS2-asiointijärjestelmän kautta jätetty tarkkailusuunnitelma saa asiointijärjestelmässä versionumeron. Säännelty yhteisö voi hyödyntää alla oleva taulukkoa tarkkailusuunnitelmaan tehtyjen muutosten seurannassa. </t>
  </si>
  <si>
    <r>
      <rPr>
        <i/>
        <sz val="9"/>
        <color rgb="FF333399"/>
        <rFont val="Arial"/>
        <family val="2"/>
      </rPr>
      <t>ANMÄLAN OM ÄNDRINGAR
En reglerad enhet ska på förhand underrätta den nationella myndigheten om sådana ändringar som kan förutsätta att övervakningsplanen ändras.</t>
    </r>
    <r>
      <rPr>
        <i/>
        <sz val="9"/>
        <color rgb="FF333399"/>
        <rFont val="Arial"/>
        <family val="2"/>
      </rPr>
      <t xml:space="preserve"> </t>
    </r>
    <r>
      <rPr>
        <i/>
        <sz val="9"/>
        <color rgb="FF333399"/>
        <rFont val="Arial"/>
        <family val="2"/>
      </rPr>
      <t>Myndigheten bedömer förändringens betydelse.</t>
    </r>
    <r>
      <rPr>
        <i/>
        <sz val="9"/>
        <color rgb="FF333399"/>
        <rFont val="Arial"/>
        <family val="2"/>
      </rPr>
      <t xml:space="preserve"> </t>
    </r>
    <r>
      <rPr>
        <i/>
        <sz val="9"/>
        <color rgb="FF333399"/>
        <rFont val="Arial"/>
        <family val="2"/>
      </rPr>
      <t>Om den ändring som en reglerad enhet har anmält är betydande, ska myndigheten ändra beslutet om övervakningsplanen för utsläppen.</t>
    </r>
    <r>
      <rPr>
        <i/>
        <sz val="9"/>
        <color rgb="FF333399"/>
        <rFont val="Arial"/>
        <family val="2"/>
      </rPr>
      <t xml:space="preserve"> </t>
    </r>
    <r>
      <rPr>
        <i/>
        <sz val="9"/>
        <color rgb="FF333399"/>
        <rFont val="Arial"/>
        <family val="2"/>
      </rPr>
      <t>Om ändringen inte är betydande, ska myndigheten utan dröjsmål underrätta den reglerade enheten om saken.</t>
    </r>
    <r>
      <rPr>
        <i/>
        <sz val="9"/>
        <color rgb="FF333399"/>
        <rFont val="Arial"/>
        <family val="2"/>
      </rPr>
      <t xml:space="preserve"> </t>
    </r>
  </si>
  <si>
    <r>
      <rPr>
        <i/>
        <sz val="9"/>
        <color rgb="FF333399"/>
        <rFont val="Arial"/>
        <family val="2"/>
      </rPr>
      <t>MUUTOSTEN ILMOITTAMINEN</t>
    </r>
    <r>
      <rPr>
        <i/>
        <sz val="9"/>
        <color indexed="62"/>
        <rFont val="Arial"/>
        <family val="2"/>
      </rPr>
      <t xml:space="preserve">
Säännellyn yhteisön on ilmoitettava kansalliselle viranomaiselle ennakkoon sellaisesta muutoksesta, joka voi edellyttää tarkkailusuunnitelman muuttamista. Viranomainen arvioi muutoksen merkittävyyden. Jos säännellyn yhteisön ilmoittama muutos on merkittävä, on viranomaisen muutettava päästöjen tarkkailusuunnitelmaa koskevaa päätöstä. Jos muutos ei ole merkittävä, on viranomaisen ilmoitettava asiasta viipymättä säännellylle yhteisölle. </t>
    </r>
  </si>
  <si>
    <t>; 'A_MPversions'!$E$12</t>
  </si>
  <si>
    <t>Versionsnummer</t>
  </si>
  <si>
    <t>Versionumero</t>
  </si>
  <si>
    <t>; 'A_MPversions'!$E$17</t>
  </si>
  <si>
    <t>Referensdatum</t>
  </si>
  <si>
    <t>Viitepäivämäärä</t>
  </si>
  <si>
    <t>; 'A_MPversions'!$F$17</t>
  </si>
  <si>
    <t>Status på referensdatumet</t>
  </si>
  <si>
    <t>Tila viitepäivänä</t>
  </si>
  <si>
    <t>; 'A_MPversions'!$G$17</t>
  </si>
  <si>
    <t>De punkter i övervakningsplanen som har ändrats och en kort beskrivning av ändringarna.</t>
  </si>
  <si>
    <t>Tarkkailusuunnitelman kohdat, joihin on tehty muutoksia ja lyhyt kuvaus muutoksista.</t>
  </si>
  <si>
    <t>; 'A_MPversions'!$J$17</t>
  </si>
  <si>
    <t>inlämnad till den behöriga myndigheten</t>
  </si>
  <si>
    <t>toimitettu toimivaltaiselle viranomaiselle</t>
  </si>
  <si>
    <t>; 'A_MPversions'!$G$18; 'A_MPversions'!$G$20</t>
  </si>
  <si>
    <t>En ny övervakningsplan för att uppfylla kraven i övervakningsförordningen.</t>
  </si>
  <si>
    <t>Uusi tarkkailusuunnitelma tarkkailuasetuksen vaatimusten täyttämiseksi.</t>
  </si>
  <si>
    <t>; 'A_MPversions'!$J$18</t>
  </si>
  <si>
    <t xml:space="preserve">returnerad för komplettering till en reglerad enhet </t>
  </si>
  <si>
    <t xml:space="preserve">palautettu täydennettäväksi säännellylle yhteisölle </t>
  </si>
  <si>
    <t>; 'A_MPversions'!$G$19</t>
  </si>
  <si>
    <t>godkänd av den behöriga myndigheten</t>
  </si>
  <si>
    <t>toimivaltaisen viranomaisen hyväksymä</t>
  </si>
  <si>
    <t>; 'A_MPversions'!$G$21</t>
  </si>
  <si>
    <t>Kontaktuppgifter</t>
  </si>
  <si>
    <t>Yhteystiedot</t>
  </si>
  <si>
    <t>Behörig myndighet</t>
  </si>
  <si>
    <t>Toimivaltainen viranomainen</t>
  </si>
  <si>
    <t>; 'B_EntityID'!$E$10</t>
  </si>
  <si>
    <t>Medlemsstat</t>
  </si>
  <si>
    <t>Jäsenvaltio</t>
  </si>
  <si>
    <t>; 'B_EntityID'!$E$12</t>
  </si>
  <si>
    <t>Utsläppstillståndets nummer</t>
  </si>
  <si>
    <t>Päästöluvan numero</t>
  </si>
  <si>
    <t>; 'B_EntityID'!$E$14</t>
  </si>
  <si>
    <t xml:space="preserve">En reglerad enhet får utsläppstillståndets nummer i samband med behandlingen av ansökan om utsläppstillstånd. Vid första ansökan om godkännande av övervakningsplanen ska denna punkt lämnas tom. </t>
  </si>
  <si>
    <t xml:space="preserve">Säännelty yhteisö saa päästöluvan numeron päästölupaa koskevan hakemuskäsittelyn yhteydessä. Haettaessa ensimmäistä kertaa tarkkailusuunnitelman hyväksyntää jätä tämä kohta tyhjäksi. </t>
  </si>
  <si>
    <t>; 'B_EntityID'!$I$14</t>
  </si>
  <si>
    <t>Övervakningsplanens verkliga versionsnummer</t>
  </si>
  <si>
    <t>Tarkkailusuunnitelman todellinen versionumero</t>
  </si>
  <si>
    <t>Anmärkning: Detta nummer syns också på detta dokuments pärmblad.</t>
  </si>
  <si>
    <t>Huomautus: Tämä numero näkyy myös tämän asiakirjan kansilehdellä.</t>
  </si>
  <si>
    <t>Adressrad 1:</t>
  </si>
  <si>
    <t>Osoiterivi 1:</t>
  </si>
  <si>
    <t>; 'B_EntityID'!$E$30</t>
  </si>
  <si>
    <t>Adressrad 2:</t>
  </si>
  <si>
    <t>Osoiterivi 2:</t>
  </si>
  <si>
    <t>; 'B_EntityID'!$E$31</t>
  </si>
  <si>
    <t>Stad:</t>
  </si>
  <si>
    <t>Kaupunki:</t>
  </si>
  <si>
    <t>; 'B_EntityID'!$E$32</t>
  </si>
  <si>
    <t>Landskap/region:</t>
  </si>
  <si>
    <t>Maakunta/alue:</t>
  </si>
  <si>
    <t>; 'B_EntityID'!$E$33</t>
  </si>
  <si>
    <t>Postnummer:</t>
  </si>
  <si>
    <t>Postinumero:</t>
  </si>
  <si>
    <t>; 'B_EntityID'!$E$34</t>
  </si>
  <si>
    <t>Land:</t>
  </si>
  <si>
    <t>Maa:</t>
  </si>
  <si>
    <t>; 'B_EntityID'!$E$35</t>
  </si>
  <si>
    <t>Kontaktpersonens uppgifter:</t>
  </si>
  <si>
    <t>Yhteyshenkilön tiedot:</t>
  </si>
  <si>
    <t>; 'B_EntityID'!$E$39</t>
  </si>
  <si>
    <t>Primär kontaktperson:</t>
  </si>
  <si>
    <t>Ensisijainen yhteyshenkilö:</t>
  </si>
  <si>
    <t>; 'B_EntityID'!$E$42</t>
  </si>
  <si>
    <t>; 'B_EntityID'!$G$42; 'B_EntityID'!$G$51</t>
  </si>
  <si>
    <t>Förnamn:</t>
  </si>
  <si>
    <t>Etunimi:</t>
  </si>
  <si>
    <t>; 'B_EntityID'!$G$43; 'B_EntityID'!$G$52</t>
  </si>
  <si>
    <t>Efternamn:</t>
  </si>
  <si>
    <t>Sukunimi:</t>
  </si>
  <si>
    <t>; 'B_EntityID'!$G$44; 'B_EntityID'!$G$53</t>
  </si>
  <si>
    <t>Befattning:</t>
  </si>
  <si>
    <t>Tehtävänimike:</t>
  </si>
  <si>
    <t>; 'B_EntityID'!$G$45; 'B_EntityID'!$G$54</t>
  </si>
  <si>
    <t>Telefonnummer:</t>
  </si>
  <si>
    <t>Puhelinnumero:</t>
  </si>
  <si>
    <t>; 'B_EntityID'!$G$48; 'B_EntityID'!$G$57</t>
  </si>
  <si>
    <t>E-postadress:</t>
  </si>
  <si>
    <t>Sähköpostiosoite:</t>
  </si>
  <si>
    <t>; 'B_EntityID'!$G$49; 'B_EntityID'!$G$58</t>
  </si>
  <si>
    <t>Alternativ kontaktperson:</t>
  </si>
  <si>
    <t>Vaihtoehtoinen yhteyshenkilö:</t>
  </si>
  <si>
    <t>; 'B_EntityID'!$E$51</t>
  </si>
  <si>
    <t>Denna beskrivning bör innehålla den länkade information som behövs för att förstå hur de uppgifter som ges i andra delar av denna mall används tillsammans för att beräkna utsläppen. Den kan vara lika kort som exemplet i D_CalculationBasedApproaches punkt 7(a).</t>
  </si>
  <si>
    <t>Tässä kuvauksessa olisi annettava linkitetyt tiedot, joita tarvitaan sen ymmärtämiseksi, miten tämän mallin muissa osissa annettuja tietoja käytetään yhdessä päästöjen laskemisessa. Se voi olla yhtä lyhyt kuin lomakkeen D_CalculationBasedApproaches kohdassa 7(a) annettu esimerkki.</t>
  </si>
  <si>
    <t>Observera att den behöriga myndigheten i vissa fall uttryckligen kan kräva detta som obligatoriskt. DETTA GÄLLER INTE FÖR OSS -&gt; BORT</t>
  </si>
  <si>
    <t>Huomaa, että joissakin tapauksissa toimivaltainen viranomainen voi nimenomaisesti vaatia tätä pakollisena. TÄMÄ EI SOVELLU MEIHIN -&gt; POIS</t>
  </si>
  <si>
    <t>; 'C_EntityDescription'!$E$43</t>
  </si>
  <si>
    <t>LÄNK</t>
  </si>
  <si>
    <t>LINKKI</t>
  </si>
  <si>
    <t>Kategorisering av en reglerad enhet på grundval av uppskattade årliga utsläpp:</t>
  </si>
  <si>
    <t>Säännellyn yhteisön luokittelu perustuen arvioituihin vuotuisiin päästöihin:</t>
  </si>
  <si>
    <t>; 'C_EntityDescription'!$E$45</t>
  </si>
  <si>
    <t>Uppskattade årliga utsläpp</t>
  </si>
  <si>
    <t>Arvioidut vuotuiset päästöt</t>
  </si>
  <si>
    <t>Föreslagna övervakningsmetoder</t>
  </si>
  <si>
    <t>Ehdotetut tarkkailumenetelmät</t>
  </si>
  <si>
    <t>Bekräfta vilka av följande övervakningsmetoder ni tänker tillämpa:</t>
  </si>
  <si>
    <t>Vahvistakaa, mitä seuraavista tarkkailumenetelmistä aiotte soveltaa:</t>
  </si>
  <si>
    <t>Beskrivning</t>
  </si>
  <si>
    <t>Kuvaus</t>
  </si>
  <si>
    <t>; 'D_CalculationApproach'!$Q$34</t>
  </si>
  <si>
    <t>Uppskattade utsläpp (t CO2e/år)</t>
  </si>
  <si>
    <t>Arvioidut päästöt (t CO2e/vuosi)</t>
  </si>
  <si>
    <t>; 'C_EntityDescription'!$L$151; 'H_Accounting'!$J$12</t>
  </si>
  <si>
    <t xml:space="preserve">Möjlig kategori </t>
  </si>
  <si>
    <t xml:space="preserve">Mahdollinen luokka </t>
  </si>
  <si>
    <t>; 'C_EntityDescription'!$M$151; 'H_Accounting'!$K$12</t>
  </si>
  <si>
    <t>Lätt brännolja, lågsvavlig</t>
  </si>
  <si>
    <t>Kevyt polttoöljy, vähärikkinen</t>
  </si>
  <si>
    <t>; 'C_EntityDescription'!$F$114; 'E_FuelStreams'!$H$20</t>
  </si>
  <si>
    <t xml:space="preserve">Vald kategori </t>
  </si>
  <si>
    <t xml:space="preserve">Valittu luokka </t>
  </si>
  <si>
    <t>; 'C_EntityDescription'!$N$151; 'H_Accounting'!$L$12</t>
  </si>
  <si>
    <t>Motorbensin; kommersiella standardbränslen</t>
  </si>
  <si>
    <t>Moottoribensiini; kaupalliset peruspolttoaineet</t>
  </si>
  <si>
    <t>; 'C_EntityDescription'!$F$152</t>
  </si>
  <si>
    <t>Betydande</t>
  </si>
  <si>
    <t>Merkittävä</t>
  </si>
  <si>
    <t>; 'C_EntityDescription'!$M$152; 'C_EntityDescription'!$N$152; 'C_EntityDescription'!$M$153; 'C_EntityDescription'!$N$153; 'E_FuelStreams'!$M$20</t>
  </si>
  <si>
    <t xml:space="preserve">Tung brännolja; Förbränning: Andra gasformiga eller flytande bränslen </t>
  </si>
  <si>
    <t xml:space="preserve">Raskas polttoöljy; Poltto: Muut kaasumaiset tai nestemäiset polttoaineet </t>
  </si>
  <si>
    <t>; 'C_EntityDescription'!$F$153</t>
  </si>
  <si>
    <t>D. Beräkningsmetod</t>
  </si>
  <si>
    <t>D. Laskentamenetelmä</t>
  </si>
  <si>
    <t>; 'D_CalculationApproach'!$B$2</t>
  </si>
  <si>
    <t>Mätinstrument</t>
  </si>
  <si>
    <t>Mittauslaitteet</t>
  </si>
  <si>
    <t>; 'D_CalculationApproach'!$Q$66</t>
  </si>
  <si>
    <t xml:space="preserve">Analyser </t>
  </si>
  <si>
    <t xml:space="preserve">Analyysit </t>
  </si>
  <si>
    <t>; 'D_CalculationApproach'!$Q$131</t>
  </si>
  <si>
    <t>Metoder</t>
  </si>
  <si>
    <t>Menetelmät</t>
  </si>
  <si>
    <t>; 'D_CalculationApproach'!$Q$156</t>
  </si>
  <si>
    <t xml:space="preserve">Beskriv kortfattat nedan i textlådan beräkningsmetoden för årliga CO2-utsläpp, inklusive de formler som tillämpas.  </t>
  </si>
  <si>
    <t xml:space="preserve">Kuvaa alle tekstilaatikkoon tiiviisti vuosittaisten CO2 päästöjen laskentamenetelmä, mukaan lukien sovellettavat kaavat.  </t>
  </si>
  <si>
    <t xml:space="preserve">Om beskrivningen är komplicerad och innehåller beräkningsformler, bifoga beskrivningen som en separat bilaga till ansökan i ärendehanteringssystemet ETS2. Namnge bilagan på ett identifierbart sätt och ange bilagans namn och datum nedan i textfältet. </t>
  </si>
  <si>
    <t xml:space="preserve">Mikäli kuvaus on monimutkainen ja siinä esitetään laskentakaavoja, liitä kuvaus erillisenä liitteenä hakemukseen ETS2-asiointijärjestelmässä. Nimeä liite tunnistettavasti ja ilmoita liitteen nimi sekä päiväys alla tekstikentässä. </t>
  </si>
  <si>
    <t>; 'D_CalculationApproach'!$E$36</t>
  </si>
  <si>
    <t xml:space="preserve">Beskrivningen ska ge tillräcklig och begriplig information om hur de uppgifter som lämnats i övervakningsplanen används vid beräkningen av utsläppen. Beskrivningen ska vara lika lång som exemplet i textfältet.  </t>
  </si>
  <si>
    <t xml:space="preserve">Kuvauksen tulee antaa riittävät ja ymmärrettävät tiedot siitä, miten tarkkailusuunnitelmassa annettuja tietoja käytetään päästöjen laskennassa. Kuvauksen tulisi olla pituudeltaan tekstikentässä annetun esimerkin pituinen.  </t>
  </si>
  <si>
    <t>; 'D_CalculationApproach'!$E$37</t>
  </si>
  <si>
    <t xml:space="preserve">c) i fall b), bestäms de vägda genomsnittliga beräkningsfaktorerna för rapporteringen. </t>
  </si>
  <si>
    <t xml:space="preserve">c) tapauksissa b), määritetään painotetut keskimääräiset laskentakertoimet raportointia varten. </t>
  </si>
  <si>
    <t xml:space="preserve">Ange den osäkerhet som fastställts för varje mätinstrument, inklusive osäkerhetsintervallet, såsom det anges i tillverkarens uppgifter. Om osäkerheten har fastställts med hjälp av två olika intervall, ange båda. </t>
  </si>
  <si>
    <t xml:space="preserve">Ilmoita jokaiselle mittauslaitteelle  määritetty epävarmuus, mukaan lukien epävarmuuteen liittyvä vaihteluväli, kuten se on ilmaistu laitevalmistajan tiedoissa. Mikäli epävarmuus on määritetty käyttäen kahta eri vaihteluväliä, ilmoita ne molemmat. </t>
  </si>
  <si>
    <t>; 'D_CalculationApproach'!$E$69</t>
  </si>
  <si>
    <t xml:space="preserve">I kolumnen ”Typ av mätinstrument”, välj lämplig typ i rullgardinsmenyn eller skriv in typen i cellen. </t>
  </si>
  <si>
    <t xml:space="preserve">Sarakkeessa "Mittauslaitteen tyyppi" valitse pudotusvalikosta soveltuva tyyppi tai kirjoita tyyppi soluun. </t>
  </si>
  <si>
    <t>; 'D_CalculationApproach'!$E$71</t>
  </si>
  <si>
    <t>Mängdmätaren och mängdomvandlaren för naturgas anges som separata mätinstrument. Som driftsområden för mängdomvandlare anges tryck- och temperaturgränserna och som deras osäkerhet anges mängdomvandlarens osäkerhet.</t>
  </si>
  <si>
    <t>Maakaasun määrämittari ja määrämuunnin ilmoitetaan erillisinä mittauslaitteinaan. Määrämuunninten mittausalueina ilmoitetaan paine- ja lämpötilarajat ja niiden epävarmuutena ilmoitetaan määrämuuntimen epävarmuus.</t>
  </si>
  <si>
    <t>; 'D_CalculationApproach'!$E$73</t>
  </si>
  <si>
    <t xml:space="preserve">Alla instrument ska tydligt kunna identifieras med hjälp av en unik identifieringskod, såsom instrumentets serienummer. Byte av instrument, till exempel till följd av skador, är inte en betydande ändring av övervakningsplanen i enlighet med artikel 15.3. Således bör man föra separat bok över instrumentens individuella identifiering med hjälp av ett skriftligt förfarande.  </t>
  </si>
  <si>
    <t xml:space="preserve">Kaikkien laitteiden tulee olla selkeästi tunnistettavissa yksilöllisen tunnisteen, kuten laitteen sarjanumeron perusteella. Laitteen vaihto, esimerkiksi vaurioitumisen seurauksena, ei ole tarkkailusuunnitelman merkittävä artiklan 15 kohdan kolme mukainen muutos. Laitteiden yksilöllisistä tunnisteista tulisi näin ollen pitää erillistä kirjaa kirjallisen menttelyn avulla.  </t>
  </si>
  <si>
    <t>Identifieringskod</t>
  </si>
  <si>
    <t>Tunniste</t>
  </si>
  <si>
    <t>; 'D_CalculationApproach'!$E$77</t>
  </si>
  <si>
    <t>Typ av mätinstrument</t>
  </si>
  <si>
    <t>Mittauslaitteen tyyppi</t>
  </si>
  <si>
    <t>; 'D_CalculationApproach'!$F$77</t>
  </si>
  <si>
    <t>Placering (intern identifiering)</t>
  </si>
  <si>
    <t>Sijainti (sisäinen tunniste)</t>
  </si>
  <si>
    <t>; 'D_CalculationApproach'!$H$77</t>
  </si>
  <si>
    <t>Driftsområde</t>
  </si>
  <si>
    <t>Mittausalue</t>
  </si>
  <si>
    <t>; 'D_CalculationApproach'!$I$77</t>
  </si>
  <si>
    <t>definierad osäkerhet (+/- %)</t>
  </si>
  <si>
    <t>määritetty epävarmuus (+/- %)</t>
  </si>
  <si>
    <t>Typiskt användningsintervall</t>
  </si>
  <si>
    <t>Tyypillinen käyttöväli</t>
  </si>
  <si>
    <t>; 'D_CalculationApproach'!$M$77</t>
  </si>
  <si>
    <t>enhet</t>
  </si>
  <si>
    <t>yksikkö</t>
  </si>
  <si>
    <t>; 'D_CalculationApproach'!$I$78</t>
  </si>
  <si>
    <t>lägsta</t>
  </si>
  <si>
    <t>alin</t>
  </si>
  <si>
    <t>; 'D_CalculationApproach'!$J$78; 'D_CalculationApproach'!$M$78</t>
  </si>
  <si>
    <t>högsta</t>
  </si>
  <si>
    <t>ylin</t>
  </si>
  <si>
    <t>; 'D_CalculationApproach'!$K$78; 'D_CalculationApproach'!$N$78</t>
  </si>
  <si>
    <t>Roterande mätare</t>
  </si>
  <si>
    <t>Pyörivä mittari</t>
  </si>
  <si>
    <t>; 'D_CalculationApproach'!$F$79</t>
  </si>
  <si>
    <t>Lastvåg</t>
  </si>
  <si>
    <t>Punnitussilta</t>
  </si>
  <si>
    <t>; 'D_CalculationApproach'!$F$81</t>
  </si>
  <si>
    <t>Lägg till mätinstrument genom att klicka på "+"</t>
  </si>
  <si>
    <t>Lisää mittauslaitteita napsauttamalla "+"</t>
  </si>
  <si>
    <t>Datakällor för standardvärden för beräkningsfaktorer:</t>
  </si>
  <si>
    <t>Laskentakertoimien oletusarvojen tietolähteet:</t>
  </si>
  <si>
    <t>; 'D_CalculationApproach'!$E$104</t>
  </si>
  <si>
    <t>Om det är tillåtet att använda standardfaktorer i beräkningen, ange nedan de källor från vilka uppgifterna härstammar. Mer information om hur faktorerna fastställs samt om de emissionsfaktorer som tillämpas nationellt finns på Energimyndighetens webbplats: https://energiavirasto.fi/sv/handel-med-utslappsratter-for-bransle-ets2</t>
  </si>
  <si>
    <t>Jos laskennassa on sallittua käyttää oletusarvoisia kertoimia, listaa alle lähteet, joista tiedot ovat peräisin. Lisätietoja kertoimien määrittämisen tavoista sekä kansallisesti sovellettavista päästökertoimista on saatavilla Energiaviraston kotisivuilla: https://energiavirasto.fi/jakelijoiden-paastokauppa</t>
  </si>
  <si>
    <t>; 'D_CalculationApproach'!$E$106</t>
  </si>
  <si>
    <t>Datakällans identifieringskod</t>
  </si>
  <si>
    <t>Tietolähteen tunniste</t>
  </si>
  <si>
    <t>; 'D_CalculationApproach'!$E$111</t>
  </si>
  <si>
    <t xml:space="preserve">Datakällans beskrivning </t>
  </si>
  <si>
    <t xml:space="preserve">Tietolähteen kuvaus </t>
  </si>
  <si>
    <t>; 'D_CalculationApproach'!$F$111</t>
  </si>
  <si>
    <t>Handbook of Chemistry and Physics, 92. upplagan, http://www.hbcpnetbase.com/</t>
  </si>
  <si>
    <t>Handbook of Chemistry and Physics, 92. painos, http://www.hbcpnetbase.com/</t>
  </si>
  <si>
    <t>; 'D_CalculationApproach'!$F$113</t>
  </si>
  <si>
    <t>Laboratorier och metoder som använts vid analysen av beräkningsfaktorerna:</t>
  </si>
  <si>
    <t>Laskentakertoimien analyyseissa käytetyt laboratoriot ja menetelmät:</t>
  </si>
  <si>
    <t>När gasanalysatorer online eller extraktiva eller icke-extraktiva gasanalysatorer används för att fastställa utsläpp ska kraven i artikel 32 uppfyllas. Ange då i tabellen i stället för laboratoriets namn en beskrivning av utrustningen (utrustningens typ och kalibreringsinformation). Ange följande uppgifter i punkten ”analysmetod”:
– Provtagnings- och analysmetoder samt använda standarder
– Valideringsuppgifter: Gasanalysatorer och gaskromatografer ska genomgå en första validering och årliga valideringar (artikel 32.2 i MRR-förordningen). Ange åtminstone hur den första valideringen har gjorts och hur de årliga valideringarna görs.</t>
  </si>
  <si>
    <t>Käytettäessä online-kaasuanalysaattoreita tai ekstraktiivisia taikka muita kuin ekstraktiivisia kaasuanalysaattoreita, 32 artiklan vaatimusten on täytyttävä. Ilmoita tällöin taulukkoon laboratorion nimen sijasta kuvaus laitteistosta (laitteiston tyyppi ja kalibrointitiedot). Kohdassa ”analyysimenetelmä” ilmoitetaan seuraavat tiedot:
- Näytteenotto- ja analyysimenetelmät sekä käytetyt standardit
- Validointitiedot: Kaasuanalysaattoreille ja kaasukromatografeille täytyy suorittaa ensimmäinen validointi ja vuotuiset validoinnit (MRR-asetuksen 32 artiklan 2 kohta). Ilmoita ainakin miten ensimmäinen validointi on tehty ja miten vuotuiset validoinnit tehdään.</t>
  </si>
  <si>
    <t>; 'D_CalculationApproach'!$E$133</t>
  </si>
  <si>
    <t>Laboratoriets identifieringskod</t>
  </si>
  <si>
    <t>Laboratorion tunniste</t>
  </si>
  <si>
    <t>; 'D_CalculationApproach'!$E$137</t>
  </si>
  <si>
    <t>Laboratoriets namn
ELLER
Beskrivning av utrustningen (vid användning av gasanalysatorer)</t>
  </si>
  <si>
    <t>Laboratorion nimi
TAI
Kuvaus laitteistosta (käytettäessä kaasuanalysaattoreita)</t>
  </si>
  <si>
    <t>; 'D_CalculationApproach'!$F$137</t>
  </si>
  <si>
    <t>Parameter</t>
  </si>
  <si>
    <t>Parametri</t>
  </si>
  <si>
    <t>; 'D_CalculationApproach'!$H$137</t>
  </si>
  <si>
    <r>
      <rPr>
        <b/>
        <sz val="8"/>
        <color theme="1"/>
        <rFont val="Arial"/>
        <family val="2"/>
      </rPr>
      <t xml:space="preserve">Analysmetod
</t>
    </r>
    <r>
      <rPr>
        <b/>
        <sz val="8"/>
        <color rgb="FF8064A2"/>
        <rFont val="Arial"/>
        <family val="2"/>
      </rPr>
      <t>(Ange aktuella standarder som ska tillämpas)</t>
    </r>
  </si>
  <si>
    <r>
      <t xml:space="preserve">Analyysimenetelmä
</t>
    </r>
    <r>
      <rPr>
        <b/>
        <sz val="8"/>
        <color theme="7"/>
        <rFont val="Arial"/>
        <family val="2"/>
      </rPr>
      <t>(Ilmoita sovellettavat ajantasaiset standardit)</t>
    </r>
  </si>
  <si>
    <t>; 'D_CalculationApproach'!$I$137</t>
  </si>
  <si>
    <t>Har laboratoriet EN ISO/IEC 17025 -ackreditering för analysen i fråga?</t>
  </si>
  <si>
    <t>Onko laboratorio EN ISO/IEC 17025 akkreditoitu kyseisen analyysin osalta?</t>
  </si>
  <si>
    <t>; 'D_CalculationApproach'!$L$137</t>
  </si>
  <si>
    <t>Hänvisning till ett dokument som visar uppgifter om kompetensen av ett icke-ackrediterat laboratorium</t>
  </si>
  <si>
    <t>Viittaus dokumenttiin, joka osoittaa akkreditoimattoman laboratorion pätevyyttä koskevat tiedot</t>
  </si>
  <si>
    <t>; 'D_CalculationApproach'!$M$137</t>
  </si>
  <si>
    <t>Exempellaboratorium</t>
  </si>
  <si>
    <t>Esimerkkilaboratorio</t>
  </si>
  <si>
    <t>; 'D_CalculationApproach'!$F$138</t>
  </si>
  <si>
    <t>Kolinnehåll</t>
  </si>
  <si>
    <t>Hiilipitoisuus</t>
  </si>
  <si>
    <t>; 'D_CalculationApproach'!$H$138</t>
  </si>
  <si>
    <t>EN 15104:2011. Se förfarande ANA-1233/UBA</t>
  </si>
  <si>
    <t>EN 15104:2011. Katso menettely ANA-1233/UBA</t>
  </si>
  <si>
    <t>; 'D_CalculationApproach'!$I$138</t>
  </si>
  <si>
    <t>Exempellaboratorium 2</t>
  </si>
  <si>
    <t>Esimerkkilaboratorio 2</t>
  </si>
  <si>
    <t>; 'D_CalculationApproach'!$F$139</t>
  </si>
  <si>
    <t>Biomassahalt</t>
  </si>
  <si>
    <t>Biomassapitoisuus</t>
  </si>
  <si>
    <t>; 'D_CalculationApproach'!$H$139</t>
  </si>
  <si>
    <t>EN 15440:2011 – vissa undantag gällande provets storlek och hantering. Se förfarande ANA-1234/UBA</t>
  </si>
  <si>
    <t>EN 15440:2011 – eräitä poikkeuksia koskien näytteen kokoa ja käsittelyä. Katso menettely ANA-1234/UBA</t>
  </si>
  <si>
    <t>; 'D_CalculationApproach'!$I$139</t>
  </si>
  <si>
    <t>Lab_kompetence.pdf, 2.3.2012</t>
  </si>
  <si>
    <t>Lägg till metoder och laboratorier genom att klicka på "+"</t>
  </si>
  <si>
    <t>Lisää menetelmiä ja laboratorioita napsauttamalla "+"</t>
  </si>
  <si>
    <t>Beskrivning av de skriftliga förfarandena för analyserna: ***ELINA P: POISTETAANKO KOKONAAN? ETS1 EI KÄYTÄ TÄMMÖISTÄ***</t>
  </si>
  <si>
    <t>Analyysien kirjallisten menettelyjen kuvaus: ***ELINA P: POISTETAANKO KOKONAAN? ETS1 EI KÄYTÄ TÄMMÖISTÄ***</t>
  </si>
  <si>
    <t>; 'D_CalculationApproach'!$E$158</t>
  </si>
  <si>
    <t>Ange detaljerade uppgifter om de skriftliga förfarandena för de analyser som anges i tabell 7(e). Uppgifterna ska innehålla en beskrivning av de väsentliga parametrarna och de åtgärder som vidtagits.</t>
  </si>
  <si>
    <t>Anna yksityiskohtaiset tiedot edellä taulukossa 7(e) lueteltujen analyysien kirjallisista menettelyistä. Tiedoissa on kuvattava olennaiset parametrit ja suoritetut toimenpiteet.</t>
  </si>
  <si>
    <t>Förfarandets namn</t>
  </si>
  <si>
    <t>Menettelyn nimi</t>
  </si>
  <si>
    <t>; 'D_CalculationApproach'!$E$164; 'D_CalculationApproach'!$E$173; 'D_CalculationApproach'!$E$189; 'D_CalculationApproach'!$E$202; 'D_CalculationApproach'!$E$216; 'D_CalculationApproach'!$E$231; 'D_CalculationApproach'!$E$245; 'D_CalculationApproach'!$E$259; 'D_CalculationApproach'!$E$273; 'D_CalculationApproach'!$E$286</t>
  </si>
  <si>
    <t>Analys av det effektiva värmevärdet (NCV) för fasta och flytande bränslen.</t>
  </si>
  <si>
    <t>Kiinteiden ja nestemäisten polttoaineiden tehollisen lämpöarvon (NCV) analyysi.</t>
  </si>
  <si>
    <t>Förfarandets identifieringskod</t>
  </si>
  <si>
    <t>Menettelyn tunniste</t>
  </si>
  <si>
    <t>; 'D_CalculationApproach'!$E$165; 'D_CalculationApproach'!$E$174; 'D_CalculationApproach'!$E$190; 'D_CalculationApproach'!$E$203; 'D_CalculationApproach'!$E$217; 'D_CalculationApproach'!$E$232; 'D_CalculationApproach'!$E$246; 'D_CalculationApproach'!$E$260; 'D_CalculationApproach'!$E$274; 'D_CalculationApproach'!$E$287</t>
  </si>
  <si>
    <t>Fasta bränslen: ANA 1-1/UBA; Flytande bränslen: ANA 1-2/UBA; Jämförelse utförd av externt (ackrediterat) laboratorium: ANA 1-3/ext</t>
  </si>
  <si>
    <t>Kiinteät polttoaineet: ANA 1-1/UBA; Nestemäiset polttoaineet: ANA 1-2/UBA; Ulkoisen (akkreditoidun) laboratorion suorittama vertailu: ANA 1-3/ext</t>
  </si>
  <si>
    <t>Diagrammets identifieringskod (vid behov)</t>
  </si>
  <si>
    <t>Kaavion tunniste (tarvittaessa)</t>
  </si>
  <si>
    <t>; 'D_CalculationApproach'!$E$166; 'D_CalculationApproach'!$E$175; 'D_CalculationApproach'!$E$191; 'D_CalculationApproach'!$E$204; 'D_CalculationApproach'!$E$218; 'D_CalculationApproach'!$E$233; 'D_CalculationApproach'!$E$247; 'D_CalculationApproach'!$E$261; 'D_CalculationApproach'!$E$275; 'D_CalculationApproach'!$E$288</t>
  </si>
  <si>
    <t>Ej tillämplig</t>
  </si>
  <si>
    <t>Ei sovellettavissa</t>
  </si>
  <si>
    <t>; 'D_CalculationApproach'!$G$166</t>
  </si>
  <si>
    <t xml:space="preserve">Kort beskrivning av förfarandet    </t>
  </si>
  <si>
    <t xml:space="preserve">Lyhyt kuvaus menettelystä    </t>
  </si>
  <si>
    <t>; 'D_CalculationApproach'!$E$167; 'D_CalculationApproach'!$E$176; 'D_CalculationApproach'!$E$192; 'D_CalculationApproach'!$E$205; 'D_CalculationApproach'!$E$219; 'D_CalculationApproach'!$E$234; 'D_CalculationApproach'!$E$248; 'D_CalculationApproach'!$E$262; 'D_CalculationApproach'!$E$276; 'D_CalculationApproach'!$E$289</t>
  </si>
  <si>
    <t>Bombkalorimeter används. Det ändamålsenliga antalet prov grundar sig på erfarenheter från tidigare mätningar av liknande material.
Proverna används torra (torkas vid 120 °C i minst 6 timmar). Det effektiva värmevärdet korrigeras kalkylmässigt i fråga om fukthalten.</t>
  </si>
  <si>
    <t>Pommikalorimetriä käytetään. Asianmukainen näytemäärä perustuu samanlaisten materiaalien aiemmista mittauksista saatuihin kokemuksiin.
Näytteitä käytetään kuivina (kuivataan 120 °C:ssa vähintään 6 tunnin ajan). Tehollinen lämpöarvo korjataan kosteuspitoisuuden osalta laskennallisesti.</t>
  </si>
  <si>
    <t>Fasta bränslen: som i standardberäkningen. Flytande bränslen: Endast något anpassad från standardberäkningen; proverna torkas inte.</t>
  </si>
  <si>
    <t>Kiinteät polttoaineet: kuten vakiolaskelmassa. Nestemäiset polttoaineet: Vain hieman mukautettu vakiolaskelmasta; näytteitä ei kuivata.</t>
  </si>
  <si>
    <t>Den instans eller avdelning som ansvarar för förfarandet och de uppgifter som producerats med det</t>
  </si>
  <si>
    <t>Menettelystä ja sillä tuotetuista tiedoista vastaava taho tai osasto</t>
  </si>
  <si>
    <t>; 'D_CalculationApproach'!$E$169; 'D_CalculationApproach'!$E$179; 'D_CalculationApproach'!$E$195; 'D_CalculationApproach'!$E$208; 'D_CalculationApproach'!$E$222; 'D_CalculationApproach'!$E$237; 'D_CalculationApproach'!$E$251; 'D_CalculationApproach'!$E$265; 'D_CalculationApproach'!$E$279; 'D_CalculationApproach'!$E$292</t>
  </si>
  <si>
    <t>Företagets laboratorium – avdelningschef. Ersättare: HSEQ-chef.</t>
  </si>
  <si>
    <t>Yrityksen laboratorio - osastopäällikkö. Varahenkilö: HSEQ-johtaja.</t>
  </si>
  <si>
    <t>; 'D_CalculationApproach'!$G$169</t>
  </si>
  <si>
    <t>Plats där uppteckningarna hålls</t>
  </si>
  <si>
    <t>Sijainti, jossa tallenteita pidetään</t>
  </si>
  <si>
    <t>; 'D_CalculationApproach'!$E$170; 'D_CalculationApproach'!$E$180; 'D_CalculationApproach'!$E$196; 'D_CalculationApproach'!$E$209; 'D_CalculationApproach'!$E$223; 'D_CalculationApproach'!$E$238; 'D_CalculationApproach'!$E$252; 'D_CalculationApproach'!$E$266; 'D_CalculationApproach'!$E$280; 'D_CalculationApproach'!$E$293</t>
  </si>
  <si>
    <t xml:space="preserve">Utskrift: Laboratoriets kontor, hylla 27/9, mappen märkt "ETS 01-ANA-åååå" (där årtalet är innevarande år).
Elektroniskt: "P:\ETS_MRV\labs\ETS_01-ANA-yyyy.xls"
</t>
  </si>
  <si>
    <t xml:space="preserve">Tuloste: Laboratorion toimisto, hylly 27/9, kansio merkitty "ETS 01-ANA-vvvv" (jossa vvvv on kuluva vuosi).
Sähköisesti: "P:\ETS_MRV\labs\ETS_01-ANA-yyyy.xls"
</t>
  </si>
  <si>
    <t>; 'D_CalculationApproach'!$G$170</t>
  </si>
  <si>
    <t>Namnet på det datatekniska system som används (om tillämpligt).</t>
  </si>
  <si>
    <t>Käytetyn tietoteknisen järjestelmän nimi (jos sovellettavissa).</t>
  </si>
  <si>
    <t>; 'D_CalculationApproach'!$E$171; 'D_CalculationApproach'!$E$181; 'D_CalculationApproach'!$E$197; 'D_CalculationApproach'!$E$210; 'D_CalculationApproach'!$E$224; 'D_CalculationApproach'!$E$239; 'D_CalculationApproach'!$E$253; 'D_CalculationApproach'!$E$267; 'D_CalculationApproach'!$E$281; 'D_CalculationApproach'!$E$294</t>
  </si>
  <si>
    <t>Laboratoriets interna logg (databasen MS Access): provnummer och provets ursprung/namn följs upp tillsammans med resultaten.</t>
  </si>
  <si>
    <t>Laboratorion sisäinen loki (MS Access -tietokanta): näytenumeroita ja näytteen alkuperää/nimeä seurataan yhdessä tulosten kanssa.</t>
  </si>
  <si>
    <t>; 'D_CalculationApproach'!$G$171</t>
  </si>
  <si>
    <t>Förteckning över EN-standarder eller andra tillämpliga standarder (vid behov)</t>
  </si>
  <si>
    <t>Luettelo EN-standardeista tai muista sovellettavista standardeista (tarvittaessa)</t>
  </si>
  <si>
    <t>; 'D_CalculationApproach'!$E$172; 'D_CalculationApproach'!$E$182; 'D_CalculationApproach'!$E$198; 'D_CalculationApproach'!$E$211; 'D_CalculationApproach'!$E$225; 'D_CalculationApproach'!$E$240; 'D_CalculationApproach'!$E$254; 'D_CalculationApproach'!$E$268; 'D_CalculationApproach'!$E$282; 'D_CalculationApproach'!$E$295</t>
  </si>
  <si>
    <t>EN 14918:2009, som den lyder ändrad för användning även för andra än biomassa och flytande bränslen.</t>
  </si>
  <si>
    <t>EN 14918:2009, sellaisena kuin se on muutettuna käytettäväksi myös muita kuin biomassaa ja nestemäisiä polttoaineita varten.</t>
  </si>
  <si>
    <t>; 'D_CalculationApproach'!$G$172</t>
  </si>
  <si>
    <t>Beskrivning av förfarandet för provtagningsplaner för analyserna:</t>
  </si>
  <si>
    <t>Analyysien näytteenottosuunnitelmien menettelyn kuvaus:</t>
  </si>
  <si>
    <t xml:space="preserve">När beräkningsfaktorerna fastställs genom analyser ska uppgifter om provtagningsplanen för det bränsleflöde som ska analyseras läggas till i övervakningsplanen i enlighet med artikel 33 i MRR-förordningen. Lämna in provtagningsplanen som en pdf-bilaga i ETS2-systemet tillsammans med övervakningsplanen. </t>
  </si>
  <si>
    <t xml:space="preserve">Kun laskentakertoimet määritetään analyyseilla, tarkkailusuunnitelmaan pitää lisätä tiedot analysoitavan polttoainevirran näytteenottosuunnitelmasta MRR 33 artiklan mukaisesti. Toimita tarkkailusuunnitelman mukana näytteenottosuunnitelma pdf-liiteenä ETS2-asiointijärjestämässä. </t>
  </si>
  <si>
    <t>; 'D_CalculationApproach'!$E$185</t>
  </si>
  <si>
    <t>Beskrivning av det förfarande som används för att kontrollera provtagningsplanens ändamålsenlighet:</t>
  </si>
  <si>
    <t>Kuvaus menettelystä, jota käytetään näytteenottosuunnitelman tarkoituksenmukaisuuden tarkistamiseen:</t>
  </si>
  <si>
    <t>Beskrivning av det förfarande som används för att bedöma lagren i början/slutet av rapporteringsåret (om tillämpligt):</t>
  </si>
  <si>
    <t>Kuvaus menettelystä, jota käytetään arvioimaan varastot raportointivuoden alussa/lopussa (jos sovellettavissa):</t>
  </si>
  <si>
    <t>6–10</t>
  </si>
  <si>
    <t>Tillämplig metod enligt övervakningsförordningen:</t>
  </si>
  <si>
    <t>Sovellettava menetelmä tarkkailuasetuksen mukaisesti:</t>
  </si>
  <si>
    <t>Parameter som osäkerheten gäller:</t>
  </si>
  <si>
    <t>Parametri, johon epävarmuutta sovelletaan:</t>
  </si>
  <si>
    <t>Standardberäkningsmetod: Bränsle, artikel 24.1</t>
  </si>
  <si>
    <t>Vakiolaskentamenetelmä: Polttoaine, 24 artiklan 1 kohta</t>
  </si>
  <si>
    <t>Automatiska anvisningar om de nivåer som ska tillämpas:</t>
  </si>
  <si>
    <t>Automaattinen ohjeistus sovellettavista määrittämistasoista:</t>
  </si>
  <si>
    <t>Detta meddelande om de nivåer som ska tillämpas avser aktivitetsdata och alla beräkningsfaktorer.</t>
  </si>
  <si>
    <t>Tämä sovellettavia määrittämistasoja koskeva sanoma koskee toimintotietoja ja kaikkia laskentakertoimia.</t>
  </si>
  <si>
    <t>Exempeluppgifter:</t>
  </si>
  <si>
    <t>Esimerkkitiedot:</t>
  </si>
  <si>
    <t>Aktivitetsdata:</t>
  </si>
  <si>
    <t>Toimintotiedot:</t>
  </si>
  <si>
    <t>Bestämningsmetod för aktivitetsdata:</t>
  </si>
  <si>
    <t>Toimintotietojen määritysmenetelmä:</t>
  </si>
  <si>
    <t>Bestämningsmetod:</t>
  </si>
  <si>
    <t>Määritysmetodi:</t>
  </si>
  <si>
    <t>; 'H_Accounting'!$M$12</t>
  </si>
  <si>
    <t>Fortlöpande</t>
  </si>
  <si>
    <t>Jatkuva</t>
  </si>
  <si>
    <t>Kontroll av mätinstrument:</t>
  </si>
  <si>
    <t>Mittauslaitteen hallinta:</t>
  </si>
  <si>
    <t>Bekräfta att villkoren i artikel 29.1 är uppfyllda:</t>
  </si>
  <si>
    <t>Vahvista, että 29 artiklan 1 kohdan edellytykset täyttyvät:</t>
  </si>
  <si>
    <t>Denna punkt är av betydelse endast om du inte är ägare till mätinstrumentet.</t>
  </si>
  <si>
    <t>Tämä kohta on merkityksellinen vain, jos et ole mittauslaitteen omistaja.</t>
  </si>
  <si>
    <t>Enligt artikel 29.1 i direktivet kan du lita på instrument som inte är i din kontroll endast om de följer minst lika höga nivåer som de egna instrumenten, ger mer tillförlitliga resultat och är mindre utsatta för kontrollrisker.</t>
  </si>
  <si>
    <t>Direktiivin 29 artiklan 1 kohdan mukaan voit luottaa laitteisiin, jotka eivät ole omassa hallinnassasi, vain silloin, jos ne noudattavat ainakin yhtä korkeaa määrittämistasoa kuin omat laitteet, antavat luotettavampia tuloksia ja ovat vähemmän alttiita kontrolliriskille.</t>
  </si>
  <si>
    <t>Använder du beräkningar för att bestämma mängden bränsle eller material?</t>
  </si>
  <si>
    <t>Käytätkö laskuja tämän polttoaineen tai materiaalin määrän määrittämiseen?</t>
  </si>
  <si>
    <t xml:space="preserve">Denna punkt är av betydelse endast om du inte är ägare till mätinstrumentet. </t>
  </si>
  <si>
    <t xml:space="preserve">Tämä kohta on merkityksellinen vain, jos et ole mittauslaitteen omistaja. </t>
  </si>
  <si>
    <t>Enligt förordningens artikel 29.1 a kan du endast lita på beräkningarna om handelspartnerna är oberoende.</t>
  </si>
  <si>
    <t>Asetuksen 29 artiklan 1 kohdan a alakohdan mukaan voit luottaa laskuihin vain, jos kauppakumppanit ovat riippumattomia.</t>
  </si>
  <si>
    <t>Använda mätinstrument:</t>
  </si>
  <si>
    <t>Käytetyt mittauslaitteet:</t>
  </si>
  <si>
    <t xml:space="preserve">Välj här en eller flera av de instrument som du definierar i punkt 7 (b). </t>
  </si>
  <si>
    <t xml:space="preserve">Valitse tässä yksi tai useampi kohdassa 7 (b) määrittelemistäsi laitteista. </t>
  </si>
  <si>
    <t>Beskrivning av beräkningen av bränslemängden och osäkerhetsberäkningen eller något annat nödvändigt förfarande, om flera mätinstrument används:</t>
  </si>
  <si>
    <t>Polttoaineen määrän laskennan ja epävarmuuslaskennan tai muun tarvittavan menetelmän kuvaus, jos käytössä on useita mittauslaitteita:</t>
  </si>
  <si>
    <t>; 'H_Accounting'!$V$12</t>
  </si>
  <si>
    <t>Förklara vid behov varför och på vilket sätt fler än ett instrument är betydelsefullt. Det kan till exempel hända att det behövs ett instrument för att minska den del av bränslet som inte hör till utsläppshandelssystemet. Vågar kan användas som alternativ eller till exempel för bekräftelseändamål.</t>
  </si>
  <si>
    <t>Selitä tarvittaessa, miksi ja millä tavoin useampi kuin yksi laite on merkityksellinen. Voi esimerkiksi olla, että yhtä instrumenttia tarvitaan vähentämään päästökauppajärjestelmään kuulumaton osa polttoaineesta. Vaakoja voidaan käyttää vaihtoehtoisesti tai esimerkiksi vahvistustarkoituksiin.</t>
  </si>
  <si>
    <t>Nödvändig nivå för aktivitetsdata:</t>
  </si>
  <si>
    <t>Vaadittava toimintotietojen määrittämistaso:</t>
  </si>
  <si>
    <t>Använd nivå för aktivitetsdata:</t>
  </si>
  <si>
    <t>Käytetty toimintotietojen määrittämistaso:</t>
  </si>
  <si>
    <t>Uppnådd osäkerhet:</t>
  </si>
  <si>
    <t>Saavutettu epävarmuus:</t>
  </si>
  <si>
    <t>; 'E_FuelStreams'!$E$61; 'E_FuelStreams'!$E$65; 'E_FuelStreams'!$E$187; 'E_FuelStreams'!$E$258; 'E_FuelStreams'!$E$329; 'E_FuelStreams'!$E$400; 'E_FuelStreams'!$E$471; 'E_FuelStreams'!$E$542; 'E_FuelStreams'!$E$613; 'E_FuelStreams'!$E$684; 'E_FuelStreams'!$E$755; 'E_FuelStreams'!$E$826; 'E_FuelStreams'!$E$897; 'E_FuelStreams'!$E$968; 'E_FuelStreams'!$E$1039; 'E_FuelStreams'!$E$1110; 'E_FuelStreams'!$E$1181; 'E_FuelStreams'!$E$1252; 'E_FuelStreams'!$E$1323; 'E_FuelStreams'!$E$1394; 'E_FuelStreams'!$E$1465; 'E_FuelStreams'!$E$1536; 'E_FuelStreams'!$E$1607; 'E_FuelStreams'!$E$1678; 'E_FuelStreams'!$E$1749; 'E_FuelStreams'!$E$1820; 'H_Accounting'!$Z$12</t>
  </si>
  <si>
    <t>Anmärkning:</t>
  </si>
  <si>
    <t>Huomautus:</t>
  </si>
  <si>
    <t>; 'H_Accounting'!$AA$12</t>
  </si>
  <si>
    <t>Osäkerhetsgraden får vara högst ± 5,0 %</t>
  </si>
  <si>
    <t>Epävarmuus saa olla enintään ± 5,0 %</t>
  </si>
  <si>
    <t>Osäkerhetsgraden får vara högst ± 2,5 %</t>
  </si>
  <si>
    <t>Epävarmuus saa olla enintään ± 2,5 %</t>
  </si>
  <si>
    <t>Nationell lagstadgad metrologisk kontroll --&gt; största tillåtna fel i användningen</t>
  </si>
  <si>
    <t>Kansallinen lakisääteinen metrologinen valvonta --&gt; suurin sallittu virhe käytössä</t>
  </si>
  <si>
    <t>Ange den osäkerhetsgrad som uppnåtts under användning under hela rapporteringsperioden i fråga om den erforderliga nivån och den tillämpade nivån.</t>
  </si>
  <si>
    <t>Ilmoita edellytetyn määrittämistason ja sovelletun määrittämistason osalta koko raportointikauden aikana saavutettu käytönaikainen epävarmuus.</t>
  </si>
  <si>
    <t>Detta värde ska i allmänhet vara resultatet av osäkerhetsbedömningen [se punkt 7 (c)]. I artiklarna 28.2, 28.3 och 29.2 tillåts dock flera förenklingar:</t>
  </si>
  <si>
    <t>Tämän arvon on yleensä oltava epävarmuustarkastelun tulos [ks. kohta 7 (c)]. 28 artiklan 2 ja 3 kolme kohdassa sekä 29 artiklan 2 kohdassa sallitaan kuitenkin useita yksinkertaistuksia:</t>
  </si>
  <si>
    <t>Du kan använda de största tillåtna felen som preciserats för det mätinstrument som används eller den osäkerhet som erhållits genom kalibrering multiplicerad med en konservativ justeringsfaktor för att beakta osäkerhetseffekten under användningen, förutsatt att mätinstrumenten har installerats i en miljö som är ändamålsenlig med tanke på deras användningsspecifikationer.</t>
  </si>
  <si>
    <t>Voit käyttää käytössä olevalle mittauslaitteelle täsmennettyjä suurimpia sallittuja virheitä tai kalibroinnilla saatua epävarmuutta kerrottuna konservatiivisella tarkistuskertoimella käytönaikaisen epävarmuusvaikutuksen huomioon ottamiseksi edellyttäen, että mittauslaitteet on asennettu niiden käyttöeritelmien kannalta tarkoituksenmukaiseen ympäristöön.</t>
  </si>
  <si>
    <t>Du kan använda det största tillåtna felet under driften som osäkerhetsvärde under förutsättning att mätinstrumentet omfattas av nationell lagstadgad metrologisk kontroll.</t>
  </si>
  <si>
    <t>Voit käyttää suurinta sallittua käytönaikaista virhettä epävarmuuden arvona edellyttäen, että mittauslaitteeseen sovelletaan kansallista lakisääteistä metrologista valvontaa.</t>
  </si>
  <si>
    <t>Beskriv i kommentarsrutan [punkt (h) nedan] hur den osäkerhet som uppnåtts under hela tidsperioden fastställs.</t>
  </si>
  <si>
    <t>Kuvaa kommenttiruutuun [kohta (h) alla], miten koko ajanjakson aikana saavutettu epävarmuus määritetään.</t>
  </si>
  <si>
    <t>Mer information finns i artiklarna 28 och 29 i övervakningsförordningen samt i punkt 5.3 i vägledande dokument 1.</t>
  </si>
  <si>
    <t>Lisätietoja on tarkkailuasetuksen 28 ja 29 artikloissa sekä ohjeasiakirjan 1 kohdassa 5.3.</t>
  </si>
  <si>
    <t>Beräkningsfaktorer:</t>
  </si>
  <si>
    <t>Laskentakertoimet:</t>
  </si>
  <si>
    <t xml:space="preserve">Enligt artikel 30.1 i förordningen kan beräkningsfaktorerna fastställas antingen som standardvärden eller som laboratorieanalyser. De alternativ som används bestäms enligt den nivå som tillämpas.
</t>
  </si>
  <si>
    <t xml:space="preserve">Asetuksen 30 artiklan 1 kohdan mukaan laskentakertoimet voidaan määrittää joko oletusarvoina tai laboratorioanalyyseinä. Käytettävät vaihtoehdot määräytyvät sovellettavan määrittämistason mukaan.
</t>
  </si>
  <si>
    <t>I anvisningarna används följande nivåklasser (enligt vägledande dokument 1):</t>
  </si>
  <si>
    <t>Ohjeissa käytetään seuraavia määrittämistasoluokkia (ohjeasiakirjan 1 mukaisesti):</t>
  </si>
  <si>
    <t>Standardvärden för typ I</t>
  </si>
  <si>
    <t>Tyypin I oletusarvot</t>
  </si>
  <si>
    <t>Standardvärden för typ I: Antingen de standardfaktorer som anges i bilaga VI (i princip IPCC-värden) eller andra standardvärden enligt artikel 31.1 d eller e, dvs. värden som garanteras av leverantören eller tidigare utförda men fortfarande gällande analyser.</t>
  </si>
  <si>
    <t>Tyypin I oletusarvot: Joko liitteessä VI luetellut vakiokertoimet (periaatteessa IPCC-arvot) tai muut 31 artiklan 1 kohdan d tai e alakohdan mukaiset vakioarvot eli toimittajan takaamat arvot tai aiemmin tehdyt mutta edelleen voimassa olevat analyysit.</t>
  </si>
  <si>
    <t>Standardvärden för typ II:</t>
  </si>
  <si>
    <t>Tyypin II oletusarvot:</t>
  </si>
  <si>
    <t xml:space="preserve">Standardvärden för typ II: Landspecifika emissionsfaktorer i enlighet med artikel 31.1 b och c, dvs. de värden som använts i den nationella inventeringssystemet för växthusgaser, de värden för mer specificerade bränsletyper som offentliggjorts av den behöriga myndigheten eller andra litteraturvärden som godkänts av den behöriga myndigheten.
</t>
  </si>
  <si>
    <t xml:space="preserve">Tyypin II oletusarvot: Maakohtaiset päästökertoimet 31 artiklan 1 kohdan b ja c alakohdan mukaisesti eli kansallisessa kasvihuonekaasuinventaariossa käytetyt arvot, toimivaltaisen viranomaisen julkaisemat eritellympiä polttoainetyyppejä koskevat arvot tai muut toimivaltaisen viranomaisen hyväksymät kirjallisuusarvot.
</t>
  </si>
  <si>
    <t xml:space="preserve">Fastställda proxyvariabler: </t>
  </si>
  <si>
    <t xml:space="preserve">Vakiintuneet mallit: </t>
  </si>
  <si>
    <t>Dessa är metoder som grundar sig på empirisk korrelation och som fastställs minst en gång per år i enlighet med de krav som tillämpas på laboratorieanalyserna. Dessa analyser görs dock endast en gång per år och därför anses denna nivå vara lägre än fullständiga analyser. Proxyvariablerna kan grunda sig på</t>
  </si>
  <si>
    <t>Nämä ovat empiirisiin korrelaatioihin perustuvia menetelmiä, jotka määritetään vähintään kerran vuodessa laboratorioanalyyseihin sovellettavien vaatimusten mukaisesti. Nämä analyysit tehdään kuitenkin vain kerran vuodessa, minkä vuoksi tätä määrittämistasoa pidetään alhaisempana kuin täydellisiä analyysejä. Mallikertoimet voivat perustua</t>
  </si>
  <si>
    <t>densitetsmåttet för särskilda oljor eller gaser som är gemensamma för t.ex. raffinaderi- och stålindustrin eller</t>
  </si>
  <si>
    <t>esimerkiksi öljynjalostus- tai terästeollisuudessa yleisesti käytettyjen tiettyjen öljyjen tai kaasujen tiheyden mittaukseen tai</t>
  </si>
  <si>
    <t>effektivt värmevärde för särskilda koltyper.</t>
  </si>
  <si>
    <t>erityisten hiilityyppien teholliseen lämpöarvoon.</t>
  </si>
  <si>
    <t xml:space="preserve">Dokumentation av inköp: </t>
  </si>
  <si>
    <t xml:space="preserve">Ostokirjanpito: </t>
  </si>
  <si>
    <t>Det effektiva värmevärdet kan härledas från de inköpsregister som tillhandahålls av bränsleleverantören, under förutsättning att de har härletts på grundval av godtagna nationella eller internationella standarder. (Tillämpas endast på kommersiella bränslen.)</t>
  </si>
  <si>
    <t>Tehollinen lämpöarvo voidaan johtaa polttoaineen toimittajan toimittamasta ostokirjanpidosta edellyttäen, että se on määritetty hyväksyttyjen kansallisten tai kansainvälisten standardien mukaisesti. (Sovelletaan vain kaupallisiin polttoaineisiin.)</t>
  </si>
  <si>
    <t xml:space="preserve">Laboratorieanalyser: </t>
  </si>
  <si>
    <t xml:space="preserve">Laboratorioanalyysit: </t>
  </si>
  <si>
    <t>I detta fall ska analyskraven i artiklarna 32–35 tillämpas fullt ut.</t>
  </si>
  <si>
    <t>Tässä tapauksessa 32–35 artiklan analyysejä koskevia vaatimuksia sovelletaan täysimääräisesti.</t>
  </si>
  <si>
    <t>Biomassafraktion för typ I</t>
  </si>
  <si>
    <t>Tyypin I biomassaosuus</t>
  </si>
  <si>
    <t>Använd en av följande metoder som anses likvärdiga:</t>
  </si>
  <si>
    <t>Käytetään yhtä seuraavista menetelmistä, joita pidetään vastaavina:</t>
  </si>
  <si>
    <t>användning av ett standardvärde eller en skattningsmetod som kommissionen offentliggjort i enlighet med artikel 39.2</t>
  </si>
  <si>
    <t>komission 39 artiklan 2 kohdan mukaisesti julkaiseman oletusarvon tai arviointimenetelmän käyttö</t>
  </si>
  <si>
    <t>användning av ett värde som fastställts i enlighet med artikel 39.2 andra stycket, dvs. materialet antas vara helt fossilt (BF=0) eller användning av en skattningsmetod som godkänts av den behöriga myndigheten</t>
  </si>
  <si>
    <t>39 artiklan 2 kohdan toisen alakohdan mukaisesti määritetyn arvon käyttö, eli oletetaan materiaalin olevan täysin fossiilista (BF=0) tai käytetään toimivaltaisen viranomaisen hyväksymää arviointimenetelmää</t>
  </si>
  <si>
    <t xml:space="preserve">tillämpning av artikel 39.3 på naturgasnät där biogas matas in, dvs. det system för ursprungsgarantier som inrättats i enlighet med artiklarna 2 j och 15 i direktiv 2009/28/EG (direktivet om förnybara energikällor), om ett sådant system har inrättats. </t>
  </si>
  <si>
    <t xml:space="preserve">39 artiklan 3 kohdan soveltaminen maakaasuverkkoihin, joihin syötetään biokaasua, eli käytetään direktiivin 2009/28/EY (uusiutuvia energialähteitä koskeva direktiivi) 2 artiklan j alakohdan ja 15 artiklan mukaisesti perustettua alkuperätakuujärjestelmää, jos tällainen järjestelmä on perustettu. </t>
  </si>
  <si>
    <t>Biomassafraktion för typ II</t>
  </si>
  <si>
    <t>Tyypin II biomassaosuus</t>
  </si>
  <si>
    <t>Biomassafraktionen bestäms i enlighet med artikel 39.1, dvs. genom laboratorieanalyser. De relevanta standarder och analysmetoder som används i detta fall kräver ett uttryckligt godkännande av den behöriga myndigheten.</t>
  </si>
  <si>
    <t>Biomassaosuus määritetään 39 artiklan 1 kohdan mukaisesti eli laboratorioanalyyseilla. Tässä tapauksessa käytettävät asiaankuuluvat standardit ja analyysimenetelmät edellyttävät toimivaltaisen viranomaisen nimenomaista hyväksyntää.</t>
  </si>
  <si>
    <t>Nivåer som tillämpas på beräkningsfaktorer:</t>
  </si>
  <si>
    <t>Laskentakertoimiin sovellettavat määrittämistasot:</t>
  </si>
  <si>
    <t>beräkningsfaktor</t>
  </si>
  <si>
    <t>laskentakerroin</t>
  </si>
  <si>
    <t>nivå som krävs</t>
  </si>
  <si>
    <t>vaadittu määrittämistaso</t>
  </si>
  <si>
    <t>; 'H_Accounting'!$AB$12; 'H_Accounting'!$AJ$12; 'H_Accounting'!$AW$12</t>
  </si>
  <si>
    <t>nivå som använts</t>
  </si>
  <si>
    <t>käytetty määrittämistaso</t>
  </si>
  <si>
    <t>; 'H_Accounting'!$AC$12; 'H_Accounting'!$AK$12; 'H_Accounting'!$AX$12</t>
  </si>
  <si>
    <t>hela texten för den tillämpade nivån</t>
  </si>
  <si>
    <t>sovelletun määrittämistason koko teksti</t>
  </si>
  <si>
    <t>Emissionsfaktor (preliminär)</t>
  </si>
  <si>
    <t>Päästökerroin (alustava)</t>
  </si>
  <si>
    <t>Biomassafraktion (om tillämplig)</t>
  </si>
  <si>
    <t>Biomassaosuus (jos sovellettavissa)</t>
  </si>
  <si>
    <t>Laboratorieanalyser</t>
  </si>
  <si>
    <t>Laboratorioanalyysit</t>
  </si>
  <si>
    <t>Standardvärden för typ II</t>
  </si>
  <si>
    <t>Tyypin II oletusarvot</t>
  </si>
  <si>
    <t xml:space="preserve">Standardvärde OF=1 </t>
  </si>
  <si>
    <t xml:space="preserve">Oletusarvo OF=1 </t>
  </si>
  <si>
    <t>ej tillämplig</t>
  </si>
  <si>
    <t>ei sovellettavissa</t>
  </si>
  <si>
    <t>Enligt den valda nivån (standardvärden eller laboratorieanalys) ska följande uppgifter lämnas för varje beräkningsfaktor i tillämpliga delar:</t>
  </si>
  <si>
    <t>Valitun määrittämistason (oletusarvot tai laboratorioanalyysi) mukaan kustakin laskentakertoimesta on annettava seuraavat tiedot soveltuvin osin:</t>
  </si>
  <si>
    <t>Om standardvärde används, ange värde, enhet och litteraturkälla enligt punkt 7 (d) på föregående flik. Värdet ska motsvara standardvärdet vid tidpunkten för anmälan av övervakningsplanen.</t>
  </si>
  <si>
    <t>Jos käytetään oletusarvoa, ilmoita arvo, yksikkö ja kirjallisuuslähde edellisen välilehden 7 (d) kohdan mukaisesti. Arvon olisi vastattava vakioarvoa tarkkailusuunnitelman ilmoittamishetkellä.</t>
  </si>
  <si>
    <t>Om en laboratorieanalys är nödvändig, ange analysmetoden/laboratoriet i enlighet med punkt 7 (e) i tabellen på föregående flik, en hänvisning till provtagningsplanen och den analysfrekvens som ska tillämpas.</t>
  </si>
  <si>
    <t>Jos laboratorioanalyysi on tarpeen, ilmoita analyysimenetelmä/laboratorio edellisellä välilehdellä olevan taulukon 7 (e) kohdan mukaisesti, viittaus näytteenottosuunnitelmaan ja sovellettava analysointitiheys.</t>
  </si>
  <si>
    <t>Detaljerade uppgifter om beräkningsfaktorerna:</t>
  </si>
  <si>
    <t>Laskentakertoimien yksityiskohtaiset tiedot:</t>
  </si>
  <si>
    <t>standardvärde</t>
  </si>
  <si>
    <t>oletusarvo</t>
  </si>
  <si>
    <t>; 'H_Accounting'!$AD$12; 'H_Accounting'!$AL$12; 'H_Accounting'!$AY$12</t>
  </si>
  <si>
    <t>; 'H_Accounting'!$AE$12; 'H_Accounting'!$AM$12; 'H_Accounting'!$AZ$12</t>
  </si>
  <si>
    <t>datakällans identifieringskod</t>
  </si>
  <si>
    <t>tietolähteen tunniste</t>
  </si>
  <si>
    <t>; 'H_Accounting'!$AF$12; 'H_Accounting'!$AN$12; 'H_Accounting'!$BA$12</t>
  </si>
  <si>
    <t>analysens identifieringskod</t>
  </si>
  <si>
    <t>analyysin tunniste</t>
  </si>
  <si>
    <t>; 'H_Accounting'!$AG$12; 'H_Accounting'!$AO$12; 'H_Accounting'!$BB$12</t>
  </si>
  <si>
    <t>provtagningens identifieringskod</t>
  </si>
  <si>
    <t>näytteenoton tunniste</t>
  </si>
  <si>
    <t>; 'H_Accounting'!$AH$12; 'H_Accounting'!$AP$12; 'H_Accounting'!$BC$12</t>
  </si>
  <si>
    <t>analysfrekvens</t>
  </si>
  <si>
    <t>analyysitiheys</t>
  </si>
  <si>
    <t>; 'H_Accounting'!$AI$12; 'H_Accounting'!$AQ$12; 'H_Accounting'!$BD$12</t>
  </si>
  <si>
    <t>NCV_Prov</t>
  </si>
  <si>
    <t>NCV_Näyte</t>
  </si>
  <si>
    <t>Varje vecka</t>
  </si>
  <si>
    <t>Viikoittain</t>
  </si>
  <si>
    <t>IS5: IPCC</t>
  </si>
  <si>
    <t>IS1: Övervakningsförordning</t>
  </si>
  <si>
    <t>IS1: Tarkkailuasetus</t>
  </si>
  <si>
    <t>Anmärkningar och förklaringar:</t>
  </si>
  <si>
    <t>Huomautuksia ja selityksiä:</t>
  </si>
  <si>
    <t>Anmärkningar:</t>
  </si>
  <si>
    <t>Huomautuksia:</t>
  </si>
  <si>
    <t>Skriv eventuella anmärkningar om ärendet nedan. Förklaringar kan krävas särskilt till exempel för en skattningsmetod för biomassa eller en ersättande metod (korrelation).</t>
  </si>
  <si>
    <t>Kirjoita mahdolliset asiaa koskevat huomautukset alle. Selityksiä voidaan vaatia erityisesti esimerkiksi biomassan arviointimenetelmälle tai korvaavalle menetelmälle (korrelaatio).</t>
  </si>
  <si>
    <t>Motiveringar, om de nivåer som krävs inte används:</t>
  </si>
  <si>
    <t>Perustelut, jos vaadittuja määrittämistasoja ei käytetä:</t>
  </si>
  <si>
    <t>Definitioner och förkortningar</t>
  </si>
  <si>
    <t>Määritelmät ja lyhenteet</t>
  </si>
  <si>
    <r>
      <rPr>
        <i/>
        <sz val="9"/>
        <color rgb="FF333399"/>
        <rFont val="Arial"/>
        <family val="2"/>
      </rPr>
      <t>Ange relevanta uppgiftsbeteckningar/befattningar och skriv ett sammandrag av deras roll med tanke på övervakningen och rapporteringen.</t>
    </r>
    <r>
      <rPr>
        <i/>
        <sz val="9"/>
        <color rgb="FF333399"/>
        <rFont val="Arial"/>
        <family val="2"/>
      </rPr>
      <t xml:space="preserve"> </t>
    </r>
    <r>
      <rPr>
        <i/>
        <sz val="9"/>
        <color rgb="FF8064A2"/>
        <rFont val="Arial"/>
        <family val="2"/>
      </rPr>
      <t>Ange inte personernas namn här.</t>
    </r>
    <r>
      <rPr>
        <i/>
        <sz val="9"/>
        <color rgb="FF333399"/>
        <rFont val="Arial"/>
        <family val="2"/>
      </rPr>
      <t xml:space="preserve"> </t>
    </r>
    <r>
      <rPr>
        <i/>
        <sz val="9"/>
        <color rgb="FF333399"/>
        <rFont val="Arial"/>
        <family val="2"/>
      </rPr>
      <t>Ange endast dem som har övergripande ansvar och andra centrala roller (dvs. som inte innehåller delade ansvar).</t>
    </r>
  </si>
  <si>
    <r>
      <t xml:space="preserve">Ilmoita asiaankuuluvat tehtävänimikkeet/toimet ja kirjoita tiivistelmä niiden roolista tarkkailun ja raportoinnin kannalta. </t>
    </r>
    <r>
      <rPr>
        <i/>
        <sz val="9"/>
        <color theme="7"/>
        <rFont val="Arial"/>
        <family val="2"/>
      </rPr>
      <t>Älä lisää tähän henkilöiden nimiä.</t>
    </r>
    <r>
      <rPr>
        <i/>
        <sz val="9"/>
        <color indexed="62"/>
        <rFont val="Arial"/>
        <family val="2"/>
      </rPr>
      <t xml:space="preserve"> Ilmoita vain ne, joilla on kokonaisvastuu ja muita keskeisiä rooleja (eli jotka eivät sisällä jaettuja vastuita).</t>
    </r>
  </si>
  <si>
    <t>Man kan göra upp ett trädschema över uppgiftsbeteckningar/befattningar eller ett organisationsschema som bifogas till leveransen.</t>
  </si>
  <si>
    <t>Tehtävänimikkeistä/toimista voidaan tehdä puukaavio tai organisaatiokaavio, joka liitetään toimitukseen mukaan.</t>
  </si>
  <si>
    <t>Om dataflödet (och spårningskedjan) är färdigt ska alla ansvar finnas i beskrivningen av förfarandena och inga andra personer behöver läggas till.</t>
  </si>
  <si>
    <t>Jos tietovirta (ja jäljitysketju) on valmis, kaikkien vastuiden on oltava menettelyjen kuvauksissa eikä muita henkilöitä tarvitse lisätä.</t>
  </si>
  <si>
    <t>Uppgiftsbeteckning/befattning</t>
  </si>
  <si>
    <t>Tehtävänimike/toimi</t>
  </si>
  <si>
    <t>Ansvarsområden</t>
  </si>
  <si>
    <t>Vastuualueet</t>
  </si>
  <si>
    <t>Beskriv i förfarandet hur övervaknings- och rapporteringsansvaret i anslutning till ovan nämnda uppgifter fördelas, hur utbildningen och utvärderingarna genomförs och hur uppgifterna separeras så att all relevant information bekräftas av en person som inte deltar i lagringen och insamlingen av uppgifter. I praktiken ska minst två personer anlitas i mån av möjlighet och kompetensen ska säkerställas. (Artikel 62 i MRR-förordningen)</t>
  </si>
  <si>
    <t>Kuvaa menettelyssä miten edellä mainittuihin tehtäviin liittyvät tarkkailu- ja raportointivastuut jaetaan, miten koulutus ja arvioinnit toteutetaan ja miten tehtävät erotellaan siten, että kaikki asiaankuuluvat tiedot vahvistaa henkilö, joka ei osallistu tietojen tallentamiseen ja keräämiseen. Käytännössä käytettävä mahdollisuuksien mukaan vähintään kahta henkilöä ja varmistettava osaaminen. (MRR-asetuksen 62 artikla)</t>
  </si>
  <si>
    <t>Personalledning inom utsläppshandelssystemet</t>
  </si>
  <si>
    <t>Päästökauppajärjestelmän henkilöstöjohtaminen</t>
  </si>
  <si>
    <t xml:space="preserve">• Ansvarspersonen upprätthåller en förteckning över den personal som deltar i datahanteringen inom utsläppshandelssystemet
</t>
  </si>
  <si>
    <t xml:space="preserve">• Vastuuhenkilö ylläpitää luetteloa päästökauppajärjestelmän tiedonhallintaan osallistuvasta henkilöstöstä
</t>
  </si>
  <si>
    <t xml:space="preserve">• Ansvarspersonen håller årligen minst ett möte med varje deltagande person och minst fyra möten med den nyckelpersonal som anges i bilagan till förfarandet. Mål: Identifiering av utbildningsbehov </t>
  </si>
  <si>
    <t xml:space="preserve">• Vastuuhenkilö pitää vuosittain vähintään yhden kokouksen kunkin osallistuvan henkilön kanssa ja vähintään neljä kokousta menettelyn liitteessä määritellyn avainhenkilöstön kanssa. Tavoite: Koulutustarpeiden tunnistaminen </t>
  </si>
  <si>
    <t>• Ansvarspersonen leder den interna och externa utbildningen enligt identifierade behov.</t>
  </si>
  <si>
    <t>• Vastuuhenkilö johtaa sisäistä ja ulkoista koulutusta tunnistettujen tarpeiden mukaan.</t>
  </si>
  <si>
    <t>Biträdande chef för HSEQ-enheten</t>
  </si>
  <si>
    <t>HSEQ-yksikön apulaispäällikkö</t>
  </si>
  <si>
    <t xml:space="preserve">Utskrift: HSEQ-kontor, hylla 27/9, mappen märkt "ETS 01-P". Elektroniskt: "P:\ETS_MRV\manag\ETS_01-P.xls"
</t>
  </si>
  <si>
    <t xml:space="preserve">Tuloste: HSEQ-toimisto, hylly 27/9, kansio merkitty "ETS 01-P". Sähköisesti: "P:\ETS_MRV\manag\ETS_01-P.xls"
</t>
  </si>
  <si>
    <t>Ej tillämplig (normala nätverksenheter)</t>
  </si>
  <si>
    <t>Ei sovellettavissa (normaalit verkkoasemat)</t>
  </si>
  <si>
    <t>Beskrivning av förfarandet för regelbunden bedömning av övervakningsplanens ändamålsenlighet</t>
  </si>
  <si>
    <t>Kuvaus menettelystä, jolla arvioidaan säännöllisesti tarkkailusuunnitelman tarkoituksenmukaisuutta</t>
  </si>
  <si>
    <t>Förfarandet ska omfatta åtminstone:</t>
  </si>
  <si>
    <t>Menettelyn pitää kattaa vähintään:</t>
  </si>
  <si>
    <t>iii – bedömning av eventuella åtgärder för att förbättra den övervakningsmetod som tillämpas.</t>
  </si>
  <si>
    <t>iii – arviointi mahdollisista toimenpiteistä sovellettavan tarkkailumenetelmän parantamiseksi.</t>
  </si>
  <si>
    <t>Ange detaljerade uppgifter om de förfaranden som används för dataflödesaktiviteter i enlighet med artikel 57 i övervakningsförordningen.</t>
  </si>
  <si>
    <t>Esitä yksityiskohtaiset tiedot menettelyistä, joita käytetään tietovirtojen hallintatoimissa tarkkailuasetuksen 57 artiklan mukaisesti.</t>
  </si>
  <si>
    <t>Med dataflödesaktiviteter avses de förfaranden med vilka man producerar, samlar in, behandlar och lagrar de uppgifter som behövs för den årliga utsläppsrapporten i olika skeden från utgångsuppgifterna till resultaten (artikel 58 i MRR-förordningen). Om det behövs, beskriv här endast de viktigaste faserna i dataflödesaktiviteterna och lämna tilläggsuppgifter och/eller ett schema över förfarandena i bilagan. Kom ihåg att nämna bilagans namn och datum i beskrivningen.</t>
  </si>
  <si>
    <t>Tiedonhallintatoimilla tarkoitetaan menettelyitä, joilla tuotetaan, kerätään, käsitellään, ja tallennetaan vuotuisen päästöselvityksen laatimisessa tarvittavia tietoja eri vaiheissa lähtötiedoista tuloksiin (MRR-asetuksen 58 artikla). Jos tarpeen, kuvaa tässä vain tietovirtojen hallintatoimien tärkeimmät vaiheet ja toimita liittessä lisätietoja ja/tai kaavio menettelyistä. Muista mainita liitteen nimi ja päiväys ao. kuvauksessa.</t>
  </si>
  <si>
    <t>Förteckning över primära datakällor</t>
  </si>
  <si>
    <t>Luettelo primääritietolähteistä</t>
  </si>
  <si>
    <t xml:space="preserve">Beskrivning av relevanta bearbetningssteg av dataflödesaktiviteter </t>
  </si>
  <si>
    <t xml:space="preserve">Kuvaus tietovirtojen hallintatoimien olennaisista prosessointivaiheista </t>
  </si>
  <si>
    <t>Ange detaljerade uppgifter om de förfaranden som används för att bedöma naturliga risker och kontrollrisker i enlighet med artikel 58 i övervakningsförordningen.</t>
  </si>
  <si>
    <t>Esitä yksityiskohtaiset tiedot menettelyistä, joita käytetään arvioimaan luontaisia riskejä ja kontrolliriskejä tarkkailuasetuksen 58 artiklan mukaisesti.</t>
  </si>
  <si>
    <t>Varje reglerad enhet måste skapa, dokumentera och genomföra ett effektivt övervakningssystem och upprätthålla det. Med övervakningssystemet säkerställs att den årliga utsläppsrapporten som utarbetas enligt dataflödesaktiviteterna inte innehåller felaktiga tolkningar och att den överensstämmer med den godkända övervakningsplanen och MRR-förordningen. Fyll i åtminstone följande i beskrivningen av förfarandet:
1. en kort beskrivning av hur dataflödesaktiviteternas kontrollsystem utarbetas, dokumenteras, genomförs och upprätthålls
2. ett kort sammandrag av de kontrollförfaranden som tillämpas i kontrollsystemet. (Artikel 59 i MRR-förordningen)</t>
  </si>
  <si>
    <t>Jokaisen säännellyn yhteisön täytyy luoda, dokumentoida ja toteuttaa tehokas kontrollijärjestelmä ja ylläpitää sitä. Kontrollijärjestelmällä varmistetaan, että tiedonhallintatoimien mukaan laadittavassa vuotuisessa päästöselvityksessä ei ole väärintulkintoja ja että se on hyväksytyn tarkkailusuunnitelman ja MRR-asetuksen mukainen. Täytä menettelykuvaukseen vähintään:
1. lyhyt kuvaus siitä, miten tiedonhallinnan kontrollijärjestelmä laaditaan, dokumentoidaan, pannaan täytäntöön ja miten sitä ylläpidetään
2. lyhyt yhteenveto kontrollijärjestelmässä sovellettavista kontrollimenettelyistä. (MRR-asetuksen 59 artikla)</t>
  </si>
  <si>
    <t>Ange detaljerade uppgifter om de förfaranden som används för kvalitetssäkring av mätinstrumenten i enlighet med artikel 58 och 59 i övervakningsförordningen.</t>
  </si>
  <si>
    <t>Esitä yksityiskohtaiset tiedot menettelyistä, joilla varmistetaan mittauslaitteiden laadunvarmistus tarkkailuasetuksen 58 ja 59 artiklan mukaisesti.</t>
  </si>
  <si>
    <t>Mätinstrument som används för övervakning av utsläpp ska kalibreras regelbundet. Som kalibreringsmetod för mätinstrumentet ska användas den mest exakta och tillförlitliga tillgängliga metoden som är lämplig för mätinstrumentet. Mätinstrumentet ska omkalibreras regelbundet med lämpliga mellanrum. Mätinstrumentets kalibreringsinstans ska vara tillräckligt kompetent.
Ange följande i beskrivningen av förfarandet för relevanta mätinstrument:
– Kalibreringsinstans
– Beskrivning av kalibreringsmetoden: Beskriv kort mätinstrumentets kalibreringsmetod eller ange den standard enligt vilken kalibreringen utförs. Med kalibrering avses en jämförelse av det mätinstrument som ska kalibreras med ett exaktare mått som är känt, t.ex. mätnormalen.
– Kalibreringsintervall och motiveringar
Om mätinstrumentet inte kan kalibreras, ska detta motiveras och ett alternativt förfarande för kvalitetssäkring av mätinstrumentet presenteras.</t>
  </si>
  <si>
    <t>Päästöjen tarkkailussa käytettävät mittauslaitteet pitää kalibroida säännöllisesti. Mittauslaitteen kalibrointimenetelmänä pitää käyttää mittauslaitteelle soveltuvinta, tarkinta ja luotettavinta käytettävissä olevaa menetelmää. Uudelleenkalibrointi pitää tehdä mittauslaitteelle soveltuvin välein säännöllisesti. Mittauslaitteen kalibroijatahon pitää olla riittävän pätevä.
Ilmoita menettelykuvauksessa seuraavat asiat asiaankuuluvien mittauslaitteiden osalta:
- Kalibroijataho
- Kalibrointimenetelmän kuvaus: Kuvaa lyhyesti mittauslaitteen kalibrointimenetelmä tai ilmoita standardi, jonka mukaisesti kalibrointi suoritetaan. Kalibroinnilla tarkoitetaan kalibroitavan mittauslaitteen näyttämän vertaamista tarkempaan mittaan, joka tunnetaan, esim. mittanormaaliin.
- Kalibrointiväli ja perustelut
Jos mittauslaitetta ei voida kalibroida, pitää asia perustella ja esittää vaihtoehtoinen mittauslaitteen laadunvarmistusmenettely.</t>
  </si>
  <si>
    <t>Ange detaljerade uppgifter om de förfaranden som används för kvalitetssäkring av den informationsteknik som används i dataflödesaktiviteter i enlighet med artikel 58 och 60 i övervakningsförordningen.</t>
  </si>
  <si>
    <t>Esitä yksityiskohtaiset tiedot menettelyistä, joilla varmistetaan tietovirtojen hallintatoimissa käytettävän tietotekniikan laadunvarmistus tarkkailuasetuksen 58 ja 60 artiklan mukaisesti.</t>
  </si>
  <si>
    <t>Fyll i en kort sammanfattning av principerna för kvalitetssäkring av IT-systemen i beskrivningen av förfarandet. (Artikel 61 i MRR-förordningen)
Särskilt åtkomstskydd, säkerhetskopior, återställning av data, kontinuitetsplanering och säkerhet ska kontrolleras.</t>
  </si>
  <si>
    <t>Täytä menettelykuvaukseen lyhyt yhteenveto IT-järjestelmiä koskevista laadunvarmistusperiaatteista. (MRR-asetuksen 61 artikla)
Erityisesti on kontrolloitava järjestelmiin pääsyä, varmuuskopiointia, palautusta, jatkuvuuden suunnittelua ja turvallisuutta.</t>
  </si>
  <si>
    <t>Ange detaljerade uppgifter om de förfaranden som används för att säkerställa regelbunden intern granskning och validering av data i enlighet med artikel 58 och 62 i övervakningsförordningen.</t>
  </si>
  <si>
    <t>Esitä yksityiskohtaiset tiedot menettelyistä, joilla varmistetaan säännölliset sisäiset tarkastukset ja tietojen validointi tarkkailuasetuksen 58 ja 62 artiklan mukaisesti.</t>
  </si>
  <si>
    <r>
      <rPr>
        <i/>
        <sz val="9"/>
        <color rgb="FF8064A2"/>
        <rFont val="Arial"/>
        <family val="2"/>
      </rPr>
      <t>En reglerad enhet ska regelbundet kontrollera de uppgifter som samlats in under året.</t>
    </r>
    <r>
      <rPr>
        <i/>
        <sz val="9"/>
        <color rgb="FF8064A2"/>
        <rFont val="Arial"/>
        <family val="2"/>
      </rPr>
      <t xml:space="preserve"> </t>
    </r>
    <r>
      <rPr>
        <i/>
        <sz val="9"/>
        <color rgb="FF8064A2"/>
        <rFont val="Arial"/>
        <family val="2"/>
      </rPr>
      <t>Syftet med detta är att förhindra situationer där kontrollören upptäcker fel eller dataluckor först i slutet av processen, varvid korrigerande åtgärder vidtas för sent.</t>
    </r>
    <r>
      <rPr>
        <i/>
        <sz val="9"/>
        <color rgb="FF8064A2"/>
        <rFont val="Arial"/>
        <family val="2"/>
      </rPr>
      <t xml:space="preserve"> </t>
    </r>
    <r>
      <rPr>
        <i/>
        <sz val="9"/>
        <color rgb="FF333399"/>
        <rFont val="Arial"/>
        <family val="2"/>
      </rPr>
      <t>I den korta beskrivningen bör det specificeras att gransknings- och valideringsprocessen omfattar kontroll av uppgifternas fullständighet, jämförelse med tidigare års uppgifter och annan nödvändig korskontroll i fråga om mängden och beräkningsfaktorerna för frisläppt bränsle samt grunderna för att underkänna uppgifterna.</t>
    </r>
    <r>
      <rPr>
        <i/>
        <sz val="9"/>
        <color rgb="FF333399"/>
        <rFont val="Arial"/>
        <family val="2"/>
      </rPr>
      <t xml:space="preserve"> </t>
    </r>
    <r>
      <rPr>
        <i/>
        <sz val="9"/>
        <color rgb="FF333399"/>
        <rFont val="Arial"/>
        <family val="2"/>
      </rPr>
      <t>(Artikel 63 i MRR-förordningen)</t>
    </r>
  </si>
  <si>
    <r>
      <rPr>
        <i/>
        <sz val="9"/>
        <color theme="7"/>
        <rFont val="Arial"/>
        <family val="2"/>
      </rPr>
      <t xml:space="preserve">Säännellyn yhteisön on tarkistettava vuoden aikana kerätyt tiedot säännöllisesti. Tällä on tarkoitus estää tilanteet, joissa todentaja havaitsee virheet tai tietoaukot vasta prosessin loppuvaiheessa, jolloin korjaavat toimet toteutetaan liian myöhään. </t>
    </r>
    <r>
      <rPr>
        <i/>
        <sz val="9"/>
        <color indexed="62"/>
        <rFont val="Arial"/>
        <family val="2"/>
      </rPr>
      <t>Lyhyessä kuvauksessa olisi yksilöitävä, että tarkistamis- ja validointiprosessiin sisältyy tietojen täydellisyyden tarkistus, vertailu aiempien vuosien tietoihin ja muu tarvittava ristiintarkistus, luouvutetun polttoaineen määrien ja laskentakertoimien osalta sekä tietojen hylkäämisperusteet. (MRR-asetuksen 63 artikla)</t>
    </r>
  </si>
  <si>
    <t>Ange detaljerade uppgifter om de förfaranden som används för att genomföra korrigeringar och korrigerande åtgärder i enlighet med artikel 58 och 63 i övervakningsförordningen.</t>
  </si>
  <si>
    <t>Esitä yksityiskohtaiset tiedot menettelyistä, joita käytetään korjauksien ja korjaavien toimenpiteiden toteuttamiseen tarkkailuasetuksen 58 ja 63 artiklan mukaisesti.</t>
  </si>
  <si>
    <t>Här avses en situation där det hittas uppgifter som ska underkännas i den interna granskningen. En närmare beskrivning av kraven finns i artikel 64 i MRR-förordningen. Till de väsentliga kraven i artikeln hör att man genom korrigeringar av uppgifterna ska undvika en underskattning av utsläppen. Dessutom ska orsaken till funktionsstörningen eller felaktigheten utredas. I samband med korrigeringarna ska man vid behov vidta lämpliga korrigerande åtgärder i anslutning till orsakerna till felaktigheten (till exempel byte av defekt mätinstrument, användning av ett annat laboratorium, förbättring av kontrollverksamhet osv.).</t>
  </si>
  <si>
    <t>Tässä tarkoitetaan tilannetta, jossa sisäisessä tarkastuksessa löytyy hylättäviä tietoja. Tarkempi kuvaus vaatimuksista on esitetty MRR-asetuksen 64 artiklassa. Artiklan olennaisiin vaatimuksiin kuuluu se, että tietoihin tehtävillä korjauksilla on vältettävä päästöjen aliarviointi. Lisäksi on selvitettävä toimintahäiriön tai virheen syy. Korjauksien yhteydessä on tarvittaessa toteutettava virheen syihin liittyvät asianmukaiset korjaavat toimet (esimerkiksi viallisen mittausvälineen vaihto, toisen laboratorion käyttö, kontrollitoimien parantaminen jne.).</t>
  </si>
  <si>
    <t>Ange detaljerade uppgifter om de förfaranden som används för att övervaka utlagda processer i enlighet med artikel 59 och 64 i övervakningsförordningen.</t>
  </si>
  <si>
    <t>Esitä yksityiskohtaiset tiedot menettelyistä, joita käytetään ulkoistettujen prosessien valvomiseen tarkkailuasetuksen 59 ja 64 artiklan mukaisesti.</t>
  </si>
  <si>
    <t>Fyll i beskrivningen av förfarandet för att granska dataflödesaktiviteterna och kontrollverksamheten i de utlagda processerna och för att kontrollera kvaliteten på de uppgifter som fås. (Artikel 65 i MRR)</t>
  </si>
  <si>
    <t>Täytä menettelykuvaukseen miten ulkoistettujen prosessien tietovirtojen hallintatoimet ja kontrollitoimet tarkastetaan ja miten saatavien tietojen laatu tarkastetaan. (MRR 65 artikla)</t>
  </si>
  <si>
    <t>Ange detaljerade uppgifter om de förfaranden som används för dokumentation och dokumenthantering i enlighet med artikel 58 och 66 i övervakningsförordningen.</t>
  </si>
  <si>
    <t>Esitä yksityiskohtaiset tiedot menettelyistä, joita käytetään tietojen säilyttämisen ja asiakirjojen hallinnointiin tarkkailuasetuksen 58 ja 66 artiklan mukaisesti.</t>
  </si>
  <si>
    <t>Artikel 67 i MRR-förordningen. En reglerad enhet ska föra bok över ”alla väsentliga uppgifter” (även de uppgifter som räknas upp i bilaga IX till övervaknings- och rapporteringsförordningen). Detta är en förutsättning för tillförlitlig verifiering, eftersom kontrollörerna inte kan grunda sin verksamhet på antaganden eller påståenden. Uppgifterna ska lagras i minst 10 år.</t>
  </si>
  <si>
    <t>MRR-asetuksen 67 artikla. Säännellyn yhteisön on pidettävä kirjaa ”kaikista olennaisista tiedoista” (myös tarkkailu- ja raportointiasetuksen liitteessä IX luetelluista tiedoista). Tämä on luotettavan todentamisen edellytys, koska todentajat eivät voi perustaa toimintaansa oletuksille tai väitteille. Tietoja on säilytettävä vähintään 10 vuotta.</t>
  </si>
  <si>
    <t>Hänvisa till filen/dokumentet som bifogats övervakningsplanen i rutan nedan.</t>
  </si>
  <si>
    <t>Viittaa tarkkailusuunnitelmaan liitettyyn tiedostoon/asiakirjaan alla olevassa laatikossa.</t>
  </si>
  <si>
    <t>Har er organisation ett dokumenterat miljöledningssystem?</t>
  </si>
  <si>
    <t>Onko organisaatiollanne dokumentoitu ympäristöasioiden hallintajärjestelmä?</t>
  </si>
  <si>
    <t>Om miljöledningssystemet är certifierat av en ackrediterad organisation, precisera enligt vilken standard, till exempel ISO14001, EMAS.</t>
  </si>
  <si>
    <t>Jos ympäristöasioiden hallintajärjestelmä on akkreditoidun organisaation sertifioima, täsmennä, minkä standardin mukaisesti, esimerkiksi ISO14001, EMAS.</t>
  </si>
  <si>
    <t>Räkna upp alla förkortningar eller definitioner som du har använt i denna övervakningsplan.</t>
  </si>
  <si>
    <t>Luettele kaikki lyhenteet tai määritelmät, joita olet käyttänyt tässä tarkkailusuunnitelmassa.</t>
  </si>
  <si>
    <t>Förkortning</t>
  </si>
  <si>
    <t>Lyhenne</t>
  </si>
  <si>
    <t>Definition</t>
  </si>
  <si>
    <t>Määritelmä</t>
  </si>
  <si>
    <t>Om du ger annan information som du vill att vi ska beakta i din plan, skriv in den här. Ange alltid uppgifterna i elektronisk form när det är möjligt. Du kan ge information i Microsoft Word-, Excel- eller Adobe Acrobat-format.</t>
  </si>
  <si>
    <t>Jos annat muita tietoja, jotka haluat meidän ottavan huomioon suunnitelmassasi, kirjoita ne tähän. Anna kyseiset tiedot sähköisessä muodossa aina, kun se on mahdollista. Voit antaa tietoja Microsoft Word-, Excel- tai Adobe Acrobat -muodossa.</t>
  </si>
  <si>
    <t>Det rekommenderas att man undviker att lämna onödiga uppgifter eftersom de kan fördröja godkännandet. En tydlig hänvisning till den tilläggsdokumentation som lämnats in ska göras och filens namn/referensnummer ska anges nedan. Kontrollera vid behov med din behöriga myndighet.</t>
  </si>
  <si>
    <t>On suositeltavaa välttää tarpeettomien tietojen antamista, koska ne voivat hidastaa hyväksyntää. Toimitettuun lisädokumentaatioon on viitattava selkeästi ja tiedoston nimi/viitenumero on ilmoitettava jäljempänä. Tarkasta tarvittaessa toimivaltaiselta viranomaiseltasi.</t>
  </si>
  <si>
    <t>Ange filnamn (om dokumentet är i elektronisk form) eller dokumentets referensnummer (om dokumentet är på papper):</t>
  </si>
  <si>
    <t>Anna tiedostonimet (jos asiakirja on sähköisessä muodossa) tai asiakirjan viitenumerot (jos asiakirja on paperilla):</t>
  </si>
  <si>
    <t>Filens namn/referens</t>
  </si>
  <si>
    <t>Tiedoston nimi/viite</t>
  </si>
  <si>
    <t>Beskrivning av dokumentet</t>
  </si>
  <si>
    <t>Asiakirjan kuvaus</t>
  </si>
  <si>
    <t>– förfaranden för att säkerställa att sådana uppgifter lämnas till den behöriga myndigheten senast den 31 december varje år.</t>
  </si>
  <si>
    <t>– menettelyt sen varmistamiseksi, että tällaiset tiedot toimitetaan toimivaltaiselle viranomaiselle kunkin vuoden joulukuun 31. päivään mennessä.</t>
  </si>
  <si>
    <t>L. Innehåll per medlemsstat</t>
  </si>
  <si>
    <t>L. Jäsenvaltiokohtainen sisältö</t>
  </si>
  <si>
    <t>Plats för ytterligare kommentarer:</t>
  </si>
  <si>
    <t>Tilaa lisäkommenteille:</t>
  </si>
  <si>
    <t>Standardmetod: Processen, artikel 24.2</t>
  </si>
  <si>
    <t>Standardimenetelmä: Prosessi, 24 artiklan 2 kohta</t>
  </si>
  <si>
    <t>Massbalansmetoden, artikel 25</t>
  </si>
  <si>
    <t>Massatasemenetelmä, 25 artikla</t>
  </si>
  <si>
    <t xml:space="preserve">&lt;&lt;&lt; Gå till nästa flik genom att klicka här &gt;&gt;&gt; </t>
  </si>
  <si>
    <t xml:space="preserve">&lt;&lt;&lt; Siirry seuraavalle välilehdelle napsauttamalla tästä &gt;&gt;&gt; </t>
  </si>
  <si>
    <t>Mätpunkt</t>
  </si>
  <si>
    <t>Mittauspiste</t>
  </si>
  <si>
    <t>Handelspartner</t>
  </si>
  <si>
    <t>Kauppakumppani</t>
  </si>
  <si>
    <t>Parti</t>
  </si>
  <si>
    <t>Erä</t>
  </si>
  <si>
    <t xml:space="preserve">Detaljerade anvisningar om hur man matar in uppgifter i detta verktyg finns på det första stället där denna inmatningsdel förekommer. </t>
  </si>
  <si>
    <t xml:space="preserve">Yksityiskohtaiset ohjeet tietojen syöttämisestä tähän työkaluun ovat tämän syöteosan ensimmäisessä esiintymässä. </t>
  </si>
  <si>
    <t>betydelsefull</t>
  </si>
  <si>
    <t>merkityksellinen</t>
  </si>
  <si>
    <t>inte betydelsefull</t>
  </si>
  <si>
    <t>ei merkityksellinen</t>
  </si>
  <si>
    <t>tillämpas inte!</t>
  </si>
  <si>
    <t>ei sovelleta!</t>
  </si>
  <si>
    <t>Osäkerheten får vara högst</t>
  </si>
  <si>
    <t>Epävarmuus saa olla enintään</t>
  </si>
  <si>
    <t>(tillämpas inte, använd bedömning som grundar sig på bästa praxis)</t>
  </si>
  <si>
    <t>(ei sovelleta, käytä parhaisiin käytäntöihin perustuvaa arviointia)</t>
  </si>
  <si>
    <t>Skriv uppgifterna i denna del</t>
  </si>
  <si>
    <t>Kirjoita tiedot tähän osaan</t>
  </si>
  <si>
    <t>Gå till följande punkter</t>
  </si>
  <si>
    <t>Siirry seuraaviin jäljempänä oleviin kohtiin</t>
  </si>
  <si>
    <t xml:space="preserve">Motivera i punkt e varför de årliga utsläppsuppgifterna strider mot de givna uppgifterna. </t>
  </si>
  <si>
    <t xml:space="preserve">Perustele kohdassa e, miksi vuotuiset päästötiedot ovat ristiriidassa annetun tiedon kanssa. </t>
  </si>
  <si>
    <t>Ingen nivå</t>
  </si>
  <si>
    <t>Ei määrittämistasoa</t>
  </si>
  <si>
    <t>De-minimis-tröskeln har överskridits!</t>
  </si>
  <si>
    <t>De-minimis-kynnys ylitetty!</t>
  </si>
  <si>
    <t>Summan är inte inom 5 % av de årliga utsläppen [punkt 6 (c)]!</t>
  </si>
  <si>
    <t>Summa ei ole 5 %:n sisällä vuotuisista päästöistä [kohta 6 (c)]!</t>
  </si>
  <si>
    <t>Används endast av behörig myndighet</t>
  </si>
  <si>
    <t>Vain toimivaltaisen viranomaisen käyttämä</t>
  </si>
  <si>
    <t>Verksamhetsutövaren fyller i</t>
  </si>
  <si>
    <t>Toiminnanharjoittaja täyttää</t>
  </si>
  <si>
    <t>Österrike</t>
  </si>
  <si>
    <t>Itävalta</t>
  </si>
  <si>
    <t>Belgien</t>
  </si>
  <si>
    <t>Belgia</t>
  </si>
  <si>
    <t>Bulgarien</t>
  </si>
  <si>
    <t>Bulgaria</t>
  </si>
  <si>
    <t>Kroatien</t>
  </si>
  <si>
    <t>Kroatia</t>
  </si>
  <si>
    <t>Cypern</t>
  </si>
  <si>
    <t>Kypros</t>
  </si>
  <si>
    <t>Tjeckien</t>
  </si>
  <si>
    <t>Tšekki</t>
  </si>
  <si>
    <t>Danmark</t>
  </si>
  <si>
    <t>Tanska</t>
  </si>
  <si>
    <t>Estland</t>
  </si>
  <si>
    <t>Viro</t>
  </si>
  <si>
    <t>Finland</t>
  </si>
  <si>
    <t>Suomi</t>
  </si>
  <si>
    <t>Frankrike</t>
  </si>
  <si>
    <t>Ranska</t>
  </si>
  <si>
    <t>Tyskland</t>
  </si>
  <si>
    <t>Saksa</t>
  </si>
  <si>
    <t>Grekland</t>
  </si>
  <si>
    <t>Kreikka</t>
  </si>
  <si>
    <t>Ungern</t>
  </si>
  <si>
    <t>Unkari</t>
  </si>
  <si>
    <t>Island</t>
  </si>
  <si>
    <t>Islanti</t>
  </si>
  <si>
    <t>Irland</t>
  </si>
  <si>
    <t>Irlanti</t>
  </si>
  <si>
    <t>Italien</t>
  </si>
  <si>
    <t>Italia</t>
  </si>
  <si>
    <t>Lettland</t>
  </si>
  <si>
    <t>Latvia</t>
  </si>
  <si>
    <t>Liechtenstein</t>
  </si>
  <si>
    <t>Litauen</t>
  </si>
  <si>
    <t>Liettua</t>
  </si>
  <si>
    <t>Luxemburg</t>
  </si>
  <si>
    <t>Malta</t>
  </si>
  <si>
    <t>Nederländerna</t>
  </si>
  <si>
    <t>Alankomaat</t>
  </si>
  <si>
    <t>Norge</t>
  </si>
  <si>
    <t>Norja</t>
  </si>
  <si>
    <t>Polen</t>
  </si>
  <si>
    <t>Puola</t>
  </si>
  <si>
    <t>Portugal</t>
  </si>
  <si>
    <t>Portugali</t>
  </si>
  <si>
    <t>Rumänien</t>
  </si>
  <si>
    <t>Romania</t>
  </si>
  <si>
    <t>Slovakien</t>
  </si>
  <si>
    <t>Slovakia</t>
  </si>
  <si>
    <t>Slovenien</t>
  </si>
  <si>
    <t>Slovenia</t>
  </si>
  <si>
    <t>Spanien</t>
  </si>
  <si>
    <t>Espanja</t>
  </si>
  <si>
    <t>Sverige</t>
  </si>
  <si>
    <t>Ruotsi</t>
  </si>
  <si>
    <t>Storbritannien</t>
  </si>
  <si>
    <t>Yhdistynyt kuningaskunta</t>
  </si>
  <si>
    <t>avslagen av den behöriga myndigheten</t>
  </si>
  <si>
    <t>toimivaltaisen viranomaisen hylkäämä</t>
  </si>
  <si>
    <t>arbetsutkast</t>
  </si>
  <si>
    <t>työluonnos</t>
  </si>
  <si>
    <t>Källkategori</t>
  </si>
  <si>
    <t>Lähdeluokka</t>
  </si>
  <si>
    <t>Mindre omfattning</t>
  </si>
  <si>
    <t>Vähäinen</t>
  </si>
  <si>
    <t>Ringa omfattning</t>
  </si>
  <si>
    <t>Erittäin vähämerkityksinen</t>
  </si>
  <si>
    <t>Källkategori CEMS</t>
  </si>
  <si>
    <t>LähdeluokkaCEMS</t>
  </si>
  <si>
    <t>Analysfrekvens</t>
  </si>
  <si>
    <t>Analyysin tiheys</t>
  </si>
  <si>
    <t>Daglig</t>
  </si>
  <si>
    <t>Päivittäin</t>
  </si>
  <si>
    <t>Månatlig</t>
  </si>
  <si>
    <t>Kuukausittain</t>
  </si>
  <si>
    <t>Kvartalsvis</t>
  </si>
  <si>
    <t>Neljännesvuosittain</t>
  </si>
  <si>
    <t>Halvårsvis</t>
  </si>
  <si>
    <t>Puolivuosittain</t>
  </si>
  <si>
    <t>Årligen</t>
  </si>
  <si>
    <t>Vuosittain</t>
  </si>
  <si>
    <t>Mittalaitteet</t>
  </si>
  <si>
    <t>Turbinmätare</t>
  </si>
  <si>
    <t>Turbiinimittari</t>
  </si>
  <si>
    <t>Bälgmätare</t>
  </si>
  <si>
    <t>Paljemittari</t>
  </si>
  <si>
    <t>Strypmätare</t>
  </si>
  <si>
    <t>Kuristusmittari</t>
  </si>
  <si>
    <t>Venturimätare</t>
  </si>
  <si>
    <t>Venturimittari</t>
  </si>
  <si>
    <t>Ultraljudsmätare</t>
  </si>
  <si>
    <t>Ultraäänimittari</t>
  </si>
  <si>
    <t>Vortex-mätare</t>
  </si>
  <si>
    <t>Vortex-mittari</t>
  </si>
  <si>
    <t>Coriolis-mätare</t>
  </si>
  <si>
    <t>Coriolis-mittari</t>
  </si>
  <si>
    <t>Ovalhjulsmätare</t>
  </si>
  <si>
    <t>Soikioratasmittari</t>
  </si>
  <si>
    <t>Elektronisk volymomvandlare (EVCI)</t>
  </si>
  <si>
    <t>Elektroninen tilavuuden muuntolaite (EVCI)</t>
  </si>
  <si>
    <t>Gaskromatografi</t>
  </si>
  <si>
    <t>Kaasukromatografi</t>
  </si>
  <si>
    <t>Vägande transportband</t>
  </si>
  <si>
    <t>Punnitseva kuljetinhihna</t>
  </si>
  <si>
    <t>Mätningsnivåer</t>
  </si>
  <si>
    <t>Mittauksen määrittämistasot</t>
  </si>
  <si>
    <t>Biomassanivåer</t>
  </si>
  <si>
    <t>Biomassan määrittämistasot</t>
  </si>
  <si>
    <t>Omvandlingsfaktorernas nivåer</t>
  </si>
  <si>
    <t>Muuntokertoimien määrittämistasot</t>
  </si>
  <si>
    <t>Aktivitetsdatanivåer</t>
  </si>
  <si>
    <t>Toimintotietojen määrittämistasot</t>
  </si>
  <si>
    <t>NCV-nivåer</t>
  </si>
  <si>
    <t>NCV-määrittämistasot</t>
  </si>
  <si>
    <t>2b</t>
  </si>
  <si>
    <t>EF-nivåer</t>
  </si>
  <si>
    <t>EF-määrittämistasot</t>
  </si>
  <si>
    <t>Aktivitetsdata</t>
  </si>
  <si>
    <t>Toimintotiedot</t>
  </si>
  <si>
    <t>Nivå</t>
  </si>
  <si>
    <t>Määrittämistaso</t>
  </si>
  <si>
    <t>Funktion</t>
  </si>
  <si>
    <t>Toiminto</t>
  </si>
  <si>
    <t>Kort namn</t>
  </si>
  <si>
    <t>Lyhyt nimi</t>
  </si>
  <si>
    <t>Underfunktion</t>
  </si>
  <si>
    <t>Alatoiminto</t>
  </si>
  <si>
    <t>Källtyp</t>
  </si>
  <si>
    <t>Lähdetyyppi</t>
  </si>
  <si>
    <t>Minimimängd</t>
  </si>
  <si>
    <t>Vähimmäismäärä</t>
  </si>
  <si>
    <t>Högsta</t>
  </si>
  <si>
    <t>Korkein</t>
  </si>
  <si>
    <t>harmaaksi?</t>
  </si>
  <si>
    <t>Förbränning</t>
  </si>
  <si>
    <t>Poltto</t>
  </si>
  <si>
    <t>Kommersiella standardbränslen</t>
  </si>
  <si>
    <t>Kaupalliset peruspolttoaineet</t>
  </si>
  <si>
    <t>; 'C_EntityDescription'!$H$113</t>
  </si>
  <si>
    <t>± 7,5 %</t>
  </si>
  <si>
    <t>± 7,5%</t>
  </si>
  <si>
    <t>± 5,0 %</t>
  </si>
  <si>
    <t>± 5,0%</t>
  </si>
  <si>
    <t>± 2,5 %</t>
  </si>
  <si>
    <t>± 2,5%</t>
  </si>
  <si>
    <t>± 1,5 %</t>
  </si>
  <si>
    <t>± 1,5%</t>
  </si>
  <si>
    <t>Andra gasformiga eller flytande bränslen</t>
  </si>
  <si>
    <t>Muut kaasumaiset ja nestemäiset polttoaineet</t>
  </si>
  <si>
    <t>; 'C_EntityDescription'!$H$114; 'E_FuelStreams'!$H$22</t>
  </si>
  <si>
    <t>Fasta bränslen</t>
  </si>
  <si>
    <t>Kiinteät polttoaineet</t>
  </si>
  <si>
    <t>Emissionsfaktor</t>
  </si>
  <si>
    <t>Päästökerroin</t>
  </si>
  <si>
    <t>G_Lisätiedot!I26</t>
  </si>
  <si>
    <t>Fastställda proxyvariabler (om tillämpligt)</t>
  </si>
  <si>
    <t>Vakiintuneet mallit (jos sovellettavissa)</t>
  </si>
  <si>
    <t>NCV</t>
  </si>
  <si>
    <t>Dokumentation av inköp (om tillämpligt)</t>
  </si>
  <si>
    <t>Ostokirjanpito (jos sovellettavissa)</t>
  </si>
  <si>
    <t>Nivåer</t>
  </si>
  <si>
    <t>Määrittämistasot</t>
  </si>
  <si>
    <t xml:space="preserve">Denna blankettmall för övervakningsplanen representerar kommissionens enheters synpunkter på den vid tidpunkten för publicering. </t>
  </si>
  <si>
    <t xml:space="preserve">Tämä tarkkailusuunnitelman lomakepohja edustaa komission yksiköiden näkemyksiä siitä sen julkaisuhetkellä. </t>
  </si>
  <si>
    <t>; 'b_Guidelines and conditions'!$D$19</t>
  </si>
  <si>
    <t>NYTT till fas 4 (uppdatering 2020)</t>
  </si>
  <si>
    <t>UUTTA vaiheeseen 4 (päivitys 2020)</t>
  </si>
  <si>
    <t>Ytterligare förfaranden</t>
  </si>
  <si>
    <t>Lisämenettelyt</t>
  </si>
  <si>
    <t>M. Bokföring</t>
  </si>
  <si>
    <t>M. Kirjanpito</t>
  </si>
  <si>
    <t>https://eur-lex.europa.eu/eli/dir/2003/87/2018-04-08</t>
  </si>
  <si>
    <t>I kommissionens övervakningsförordning [kommissionens förordning (EU) nr 2018/2066, sådan den lyder ändrad, nedan ”övervakningsförordningen”] fastställs tilläggskraven för övervakning och rapportering. Övervakningsförordningen kan laddas ner på adressen:</t>
  </si>
  <si>
    <t>Komission tarkkailuasetuksessa [komission asetus (EU) N:o 2018/2066, sellaisena kuin se on muutettuna, jäljempänä 'tarkkailuasetus'] määritellään tarkkailua ja raportointia koskevat lisävaatimukset. Tarkkailuasetus on ladattavissa osoitteesta:</t>
  </si>
  <si>
    <t>; 'b_Guidelines and conditions'!$D$12</t>
  </si>
  <si>
    <t>https://eur-lex.europa.eu/eli/reg_impl/2018/2066/oj</t>
  </si>
  <si>
    <t>https://ec.europa.eu/clima/policies/ets/monitoring_en#tab-0-1</t>
  </si>
  <si>
    <t xml:space="preserve">Obs! En ansökan om godkännande av övervakningsplanen, komplettering av ansökan eller någon annan åtgärd som lämnats till Energimyndigheten via ärendehanteringssystemet ETS2 får automatiskt ett versionsnummer i ärendehanteringssystemet ETS2 och uppgifterna arkiveras samtidigt i systemet. Den automatiska versionshanteringen i ärendehanteringssystemet ETS2 är ett officiellt sätt att upprätthålla information om en aktuell övervakningsplan som godkänts av myndigheten. </t>
  </si>
  <si>
    <t xml:space="preserve">Huom! Energiavirastolle ETS2-asiointijärjestelmän kautta jätetty tarkkailusuunnitelman hyväksyntää koskeva hakemus, hakemuksen täydennys tai muu toimenpide saa ETS2-asiointijärjestelmässä automaattisesti versionumeron ja tiedot arkistoituvat samanaikaisesti järjestelmään. ETS2-asiointijärjestelmän automaattinen versiohallinta on virallinen tapa ylläpitää tietoa ajantasaisesta, viranomaisen hyväksymästä tarkkailusuunnitelmasta. </t>
  </si>
  <si>
    <t>; 'A_MPversions'!$E$10</t>
  </si>
  <si>
    <t>; 'A_MPversions'!$E$14</t>
  </si>
  <si>
    <t>Tillämpningsdatum</t>
  </si>
  <si>
    <t>Soveltamispäivä</t>
  </si>
  <si>
    <t>; 'A_MPversions'!$I$17</t>
  </si>
  <si>
    <t>Tillförd effekt, MW(th) (om kapaciteten anges i ton)</t>
  </si>
  <si>
    <t>Nimellinen lämpöteho, MW(th) (jos kapasiteetti ilmoitetaan tonneina)</t>
  </si>
  <si>
    <t>Uppskattade utsläpp i punkt d) eller e) utifrån konservativa bedömningar?</t>
  </si>
  <si>
    <t>Arvioidut päästöt kohdassa d) tai e) konservatiivisten arvioiden perusteella?</t>
  </si>
  <si>
    <t xml:space="preserve">Beskrivning av förfarandet för bedömning av om biomassabränsleflödena uppfyller hållbarhetskriterierna enligt hållbarhetslagen (393/2013). </t>
  </si>
  <si>
    <t xml:space="preserve">Kuvaus menettelystä, jolla arvioidaan, täyttävätkö biomassapolttoainevirrat kestävyyslain (393/2013) mukaiset kestävyyskriteerit. </t>
  </si>
  <si>
    <t>; 'D_CalculationApproach'!$E$257</t>
  </si>
  <si>
    <t>Fastställande av biogasmängden utifrån dokumentation av inköp (vid behov)</t>
  </si>
  <si>
    <t>Biokaasun määrän määrittäminen ostokirjanpidon perusteella (tarvittaessa)</t>
  </si>
  <si>
    <t>; 'D_CalculationApproach'!$E$270</t>
  </si>
  <si>
    <t>Se ytterligare anvisningar i artiklarna 28 och 29 i övervakningsförordningen samt i vägledande dokument 4 (GD4) och använd verktyget för bedömning av osäkerhet.</t>
  </si>
  <si>
    <t>Katso lisäohjeita tarkkailuasetuksen 28 ja 29 artiklasta sekä ohjeasiakirjasta 4 (GD4) ja käytä "Epävarmuuden arvioinnin työkalua".</t>
  </si>
  <si>
    <t>Standardvärden för typ I (nivå 1):</t>
  </si>
  <si>
    <t>Tyypin I oletusarvot (määrittämistaso 1):</t>
  </si>
  <si>
    <t>Som standardvärden för typ I används någondera av följande metoder:</t>
  </si>
  <si>
    <t>Tyypin I oletusarvoina käytetään jompaakumpaa seuraavista menetelmistä:</t>
  </si>
  <si>
    <t xml:space="preserve">användning av de standardfaktorer som anges i avsnitt 1 i bilaga VI (dvs. i princip IPCC-värden) </t>
  </si>
  <si>
    <t xml:space="preserve">liitteessä VI olevassa 1 jaksossa lueteltujen standardikertoimien käyttö (eli periaatteessa IPCC-arvot) </t>
  </si>
  <si>
    <t>användning av andra standardvärden i enlighet med artikel 31.1 e, om det inte finns lämpliga standardfaktorer i bilaga VI. I praktiken tidigare gjorda analyser som fortfarande kan påvisas vara representativa.</t>
  </si>
  <si>
    <t>muiden vakioarvojen käyttö 31 artiklan 1 kohdan e alakohdan mukaisesti, mikäli liittessä VI ei ole sopivia standardikertoimia. Käytännössä aiemmin tehdyt analyysit, joiden voidaan osoittaa olevan edelleen edustavia.</t>
  </si>
  <si>
    <t>Standardvärden för typ I (nivå 2):</t>
  </si>
  <si>
    <t>Tyypin II oletusarvot (määrittämistaso 2):</t>
  </si>
  <si>
    <t>Som standardvärden för typ II används någondera av följande metoder, som anses vara likvärdiga:</t>
  </si>
  <si>
    <t>Tyypin II oletusarvoina käytetään jompaakumpaa seuraavista menetelmistä, joita pidetään vastaavina:</t>
  </si>
  <si>
    <t xml:space="preserve">användning av landspecifika emissionsfaktorer i enlighet med artikel 31.1 b, dvs. de värden som använts i den nationella växthusgasinventeringen </t>
  </si>
  <si>
    <t xml:space="preserve">maakohtaisten päästökertoimien käyttö 31 artiklan 1 kohdan b alakohdan mukaisesti eli kansallisessa kasvihuonekaasuinventaariossa käytetyt arvot </t>
  </si>
  <si>
    <t xml:space="preserve">Fastställda proxyvariabler (nivå 2b): </t>
  </si>
  <si>
    <t xml:space="preserve">Vakiintuneet mallit (määrittämistaso 2b): </t>
  </si>
  <si>
    <t xml:space="preserve">Dokumentation av inköp (nivå 2b): </t>
  </si>
  <si>
    <t xml:space="preserve">Ostokirjanpito (määrittämistaso 2b): </t>
  </si>
  <si>
    <t xml:space="preserve">Laboratorieanalyser (högsta nivån): </t>
  </si>
  <si>
    <t xml:space="preserve">Laboratorioanalyysit (korkein määrittämistaso): </t>
  </si>
  <si>
    <t>Biomassafraktion av typ I (nivå 1):</t>
  </si>
  <si>
    <t>Tyypin I biomassaosuus (määrittämistaso 1):</t>
  </si>
  <si>
    <t>Biomassafraktionen bestäms med en av följande metoder:</t>
  </si>
  <si>
    <t>Biomassaosuus määritetään yhdellä seuraavista menetelmistä:</t>
  </si>
  <si>
    <t>användning av de värden som den behöriga myndigheten eller kommissionen offentliggör för denna typ av bränsle</t>
  </si>
  <si>
    <t>toimivaltaisen viranomaisen tai komission tämäntyyppiselle polttoaineelle julkaisemien arvojen käyttö</t>
  </si>
  <si>
    <t>användning av värden enligt artikel 31.1, dvs. "Standardvärden för typ I".</t>
  </si>
  <si>
    <t>31 artiklan 1 kohdan mukaisten arvojen käyttö eli ”Tyypin I oletusarvot”.</t>
  </si>
  <si>
    <r>
      <rPr>
        <i/>
        <sz val="8"/>
        <color rgb="FF000080"/>
        <rFont val="Arial"/>
        <family val="2"/>
      </rPr>
      <t xml:space="preserve">Tillämpning av artikel 39.3 och 39.4 på naturgasnät där biogas matas in, dvs. när den behöriga myndigheten tillåter att biomassafraktionen bestäms med hjälp av inköpsbokföring av biogas med motsvarande energiinnehåll, </t>
    </r>
    <r>
      <rPr>
        <i/>
        <sz val="8"/>
        <color rgb="FFFF0000"/>
        <rFont val="Arial"/>
        <family val="2"/>
      </rPr>
      <t>t.ex. ursprungsgaranti</t>
    </r>
  </si>
  <si>
    <r>
      <t xml:space="preserve">39 artiklan 3 kohdan ja  4 kohdan soveltaminen maakaasuverkkoihin, joihin syötetään biokaasua, eli silloin, kun toimivaltainen viranomainen sallii biomassaosuuden määrittämisen energiasisällöltään vastaavan biokaasun ostokirjanpidon avulla </t>
    </r>
    <r>
      <rPr>
        <i/>
        <sz val="8"/>
        <color rgb="FFFF0000"/>
        <rFont val="Arial"/>
        <family val="2"/>
      </rPr>
      <t>esim. alkuperätakuu</t>
    </r>
  </si>
  <si>
    <t>Biomassafraktion av typ II (nivå 2):</t>
  </si>
  <si>
    <t>Tyypin II biomassaosuus (määrittämistaso 2):</t>
  </si>
  <si>
    <t>eventuella riktlinjer som kommissionen har offentliggjort för de bedömningsmetoder som skall tillämpas &lt;utarbetas i vägledande dokument 3&gt;.</t>
  </si>
  <si>
    <t>mahdolliset komission julkaisemat ohjeet sovellettavista arviointimenetelmistä &lt;laaditaan ohjeasiakirjassa 3&gt;.</t>
  </si>
  <si>
    <t>Analys av biomassafraktion (nivå 3a):</t>
  </si>
  <si>
    <t>Biomassaosuuden analysointi (määrittämistaso 3a):</t>
  </si>
  <si>
    <t>; 'E_FuelStreams'!$E$116</t>
  </si>
  <si>
    <t>I detta fall ska laboratorieanalyserna göras i enlighet med artikel 39.2 första stycket och artiklarna 32–35.</t>
  </si>
  <si>
    <t>Tässä tapauksessa laboratorioanalyysit on tehtävä 39 artiklan 2 kohdan ensimmäisen alakohdan ja 32–35 artiklan mukaisesti.</t>
  </si>
  <si>
    <t>Anmärkningar och motiveringar, om de erforderliga nivåerna inte används:</t>
  </si>
  <si>
    <t>Huomautukset ja perustelut, jos vaadittuja määrittämistasoja ei käytetä:</t>
  </si>
  <si>
    <t>; 'H_Accounting'!$BE$12</t>
  </si>
  <si>
    <t>Skriv eventuella anmärkningar eller tilläggsförklaringar om ärendet nedan.</t>
  </si>
  <si>
    <t>Kirjoita mahdolliset asiaa koskevat huomautukset tai lisäselitykset alle.</t>
  </si>
  <si>
    <t>; 'E_FuelStreams'!$E$150</t>
  </si>
  <si>
    <t>g CO2/Nm³</t>
  </si>
  <si>
    <t>Anmärkningar och motiveringar, om den erforderliga nivån inte används:</t>
  </si>
  <si>
    <t>Huomautukset ja perustelut, jos vaadittua määrittämistasoa ei käytetä:</t>
  </si>
  <si>
    <t>Har någon erforderlig nivå eller ett reservsystem uppfyllts?</t>
  </si>
  <si>
    <t>Onko mitään vaadittua määrittämistasoa tai varajärjestelmää täytetty?</t>
  </si>
  <si>
    <t>Beskrivning av datahanteringsförfarandet</t>
  </si>
  <si>
    <t>Kuvaus tiedonhallintatoimien menettelystä</t>
  </si>
  <si>
    <t>Beskrivning av förfarandet för datahanteringens kontrollverksamhet</t>
  </si>
  <si>
    <t>Kuvaus tiedonhallinnan kontrollitoimien menettelystä</t>
  </si>
  <si>
    <t>Beskrivning av kvalitetssäkringsförfarandet för mätinstrument i enlighet med artiklarna 59 och 60 i övervakningsförordningen.</t>
  </si>
  <si>
    <t>Kuvaus mittauslaitteiden laadunvarmistusmenettelystä tarkkailuasetuksen 59 ja 60 artiklan mukaisesti.</t>
  </si>
  <si>
    <t>Beskrivning av förfarandet vid kvalitetssäkringen av det IT-system som används i datahanteringen i enlighet med artiklarna 59 och 61 i övervakningsförordningen.</t>
  </si>
  <si>
    <t>Menettelykuvaus tiedonhallintatoimissa käytettävän IT-järjestelmän laadunvarmistuksesta tarkkailuasetuksen 59 ja 61 artiklan mukaisesti.</t>
  </si>
  <si>
    <t>Beskrivning av förfarandet som används vid intern granskning och validering av data i enlighet med artiklarna 59 och 63 i övervakningsförordningen.</t>
  </si>
  <si>
    <t>Menettelykuvaus sisäisistä tarkastuksista ja tietojen validoinnista tarkkailuasetuksen 59 ja 63 artiklan mukaisesti.</t>
  </si>
  <si>
    <t>Beskrivning av förfarandet vid korrigeringar och korrigerande åtgärder i enlighet med artiklarna 59 och 64 i övervakningsförordningen.</t>
  </si>
  <si>
    <t>Menettelykuvaus korjauksista ja korjaavista toimenpiteistä tarkkailuasetuksen 59 ja 64 artiklan mukaisesti.</t>
  </si>
  <si>
    <t>Beskrivning av förfarandet vid kontroll av processer som lagts ut på entreprenad i enlighet med artiklarna 59 och 65 i övervakningsförordningen.</t>
  </si>
  <si>
    <t>Menettelykuvaus ulkoistettujen prosessien valvonnasta tarkkailuasetuksen 59 ja 65 artiklan mukaisesti.</t>
  </si>
  <si>
    <t>Förfarande vid dataluckor enligt artikel 66 i övervakningsförordningen.</t>
  </si>
  <si>
    <t>Tietoaukkomenettely tarkkailuasetuksen 66 artiklan mukaisesti.</t>
  </si>
  <si>
    <t>I den korta beskrivningen bör man specificera hur dataluckorna korrigeras genom att använda en lämplig bedömningsmetod för att fastställa konservativa ersättande uppgifter för perioden i fråga och den parameter som saknas.</t>
  </si>
  <si>
    <t>Lyhyessä kuvauksessa olisi yksilöitävä, miten tietoaukot korjataan käyttämällä asianmukaista arviointimenetelmää kyseisen ajanjakson ja puuttuvan parametrin konservatiivisten korvaavien tietojen määrittämiseksi.</t>
  </si>
  <si>
    <t>Detta förfarande är obligatoriskt endast om relevanta uppgifter saknas, men det rekommenderas i vilket fall som helst att ett sådant förfarande införs för att säkerställa överensstämmelse med kraven även när det förekommer dataluckor.</t>
  </si>
  <si>
    <t>Tämä menettely on pakollinen vain silloin, kun asiaankuuluvat tiedot puuttuvat, mutta on suositeltavaa ottaa tällainen menettely käyttöön joka tapauksessa, jotta varmistetaan vaatimustenmukaisuus myös silloin, kun tietoaukkoja esiintyy.</t>
  </si>
  <si>
    <t xml:space="preserve">Ange filens namn och datum för upprättande i fältet nedan.  </t>
  </si>
  <si>
    <t xml:space="preserve">Ilmoita alla olevassa kentässä tiedoston nimi ja laatimispäivämäärä.  </t>
  </si>
  <si>
    <t>; 'F_ManagementControl'!$E$217</t>
  </si>
  <si>
    <t>Allmän information</t>
  </si>
  <si>
    <t>Yleistä tietoa</t>
  </si>
  <si>
    <t>; 'H_Accounting'!$D$5</t>
  </si>
  <si>
    <t>Juni</t>
  </si>
  <si>
    <t>Kesäkuu</t>
  </si>
  <si>
    <t>Juli</t>
  </si>
  <si>
    <t>Heinäkuu</t>
  </si>
  <si>
    <t>Augusti</t>
  </si>
  <si>
    <t>Elokuu</t>
  </si>
  <si>
    <t>September</t>
  </si>
  <si>
    <t>Syyskuu</t>
  </si>
  <si>
    <t>Övervaknings- och rapporteringsförordningen, bilaga VI</t>
  </si>
  <si>
    <t>Tarkkailu- ja raportointiasetus, liite VI</t>
  </si>
  <si>
    <t>Nationell inventering</t>
  </si>
  <si>
    <t>Kansallinen inventaario</t>
  </si>
  <si>
    <t>GJ/1000Nm3</t>
  </si>
  <si>
    <t>tCO2/TJ</t>
  </si>
  <si>
    <t>tCO2/t</t>
  </si>
  <si>
    <t>tCO2/1000Nm3</t>
  </si>
  <si>
    <t>Biomassafraktion</t>
  </si>
  <si>
    <t>Biomassaosuus</t>
  </si>
  <si>
    <t>; 'EUwideConstants'!$B$208</t>
  </si>
  <si>
    <t>G_Lisätiedot!J26</t>
  </si>
  <si>
    <t>Omvandling av nivå</t>
  </si>
  <si>
    <t>Määrittämistason muuntaminen</t>
  </si>
  <si>
    <t>; 'EUwideConstants'!$B$215</t>
  </si>
  <si>
    <t>Beskrivning av förfarandet vid data- och dokumenthantering enligt artikel 67 i övervakningsförordningen</t>
  </si>
  <si>
    <t>Menettelykuvaus tietojen ja dokumentoinnin hallinnasta tarkkailuasetuksen 67 artiklan mukaisesti</t>
  </si>
  <si>
    <t>Från och med nu endast ny TEXT för ETS2</t>
  </si>
  <si>
    <t>Tästä lähtien vain uusi TEKSTI ETS2:lle</t>
  </si>
  <si>
    <t>a. Innehållsförteckning</t>
  </si>
  <si>
    <t>a. Sisällysluettelo</t>
  </si>
  <si>
    <t>a_Contents'!$B$2</t>
  </si>
  <si>
    <t>ÖVERVAKNINGSPLAN FÖR UTSLÄPP</t>
  </si>
  <si>
    <t>PÄÄSTÖJEN TARKKAILUSUUNNITELMA</t>
  </si>
  <si>
    <t>a_Contents'!$C$6</t>
  </si>
  <si>
    <t>INNEHÅLLSFÖRTECKNING</t>
  </si>
  <si>
    <t>SISÄLLYSLUETTELO</t>
  </si>
  <si>
    <t>a_Contents'!$C$8</t>
  </si>
  <si>
    <t>Namn på reglerad enhet</t>
  </si>
  <si>
    <t>Säännellyn yhteisön nimi</t>
  </si>
  <si>
    <t>a_Contents'!$C$54</t>
  </si>
  <si>
    <t>FO-nummer för reglerad enhet</t>
  </si>
  <si>
    <t>Säännellyn yhteisön y-tunnus</t>
  </si>
  <si>
    <t>a_Contents'!$C$55</t>
  </si>
  <si>
    <t>Genom direktiv 2003/87/EG (”utsläppshandelsdirektivet”) införs ett separat system för handel med utsläppsrätter för byggnader, vägtransporter och andra sektorer (”ETS2”) och det förutsätts att de reglerade enheterna har ett giltigt tillstånd för utsläpp av växthusgaser som beviljats av den behöriga myndigheten och att de övervakar och rapporterar sina utsläpp samt låter en oberoende och ackrediterad kontrollör attestera rapporterna.</t>
  </si>
  <si>
    <t>Direktiivillä 2003/87/EY ("päästökauppadirektiivi"), otetaan käyttöön erillinen päästökauppajärjestelmä rakennuksia, tieliikennettä ja muita aloja varten ("ETS2") ja edellytetään, että säännellyillä yhteisöillä on asianomaisen toimivaltaisen viranomaisen myöntämä voimassa oleva kasvihuonekaasujen päästölupa ja että ne tarkkailevat ja raportoivat päästönsä sekä antavat riippumattoman ja akkreditoidun todentajan todentaa raportit.</t>
  </si>
  <si>
    <t>b_Guidelines and conditions'!$D$8</t>
  </si>
  <si>
    <t>https://eur-lex.europa.eu/legal-content/SV/TXT/?uri=CELEX%3A02018R2066-20240701</t>
  </si>
  <si>
    <t>https://eur-lex.europa.eu/legal-content/FI/TXT/?uri=CELEX:02018R2066-20240701</t>
  </si>
  <si>
    <t>b_Guidelines and conditions'!$D$13</t>
  </si>
  <si>
    <t>Artikel 75b i övervakningsförordningen innehåller särskilda krav på innehållet i och leveransen av övervakningsplanen och uppdateringarna av den. I artikel 75b i förordningen anges övervakningsplanens betydelse på följande sätt:</t>
  </si>
  <si>
    <t>Tarkkailuasetuksen 75 b artiklassa esitetään tarkkailusuunnitelman ja sen päivitysten sisältöä ja toimittamista koskevat erityisvaatimukset. Asetuksen 75 b artiklassa esitetään tarkkailusuunnitelman merkitys seuraavasti:</t>
  </si>
  <si>
    <t>b_Guidelines and conditions'!$D$14</t>
  </si>
  <si>
    <t>Övervakningsplanen ska bestå av en detaljerad, fullständig och transparent dokumentation av övervakningsmetoden för en specifik reglerad enhet och ska innehålla minst de uppgifter som anges i bilaga I.</t>
  </si>
  <si>
    <t>Tarkkailusuunnitelman on muodostuttava tietyn säännellyn yhteisön tarkkailumenetelmien yksityiskohtaisesta, kattavasta ja avoimesta dokumentaatiosta ja sisällettävä vähintään liitteen I mukaiset tiedot.</t>
  </si>
  <si>
    <t>b_Guidelines and conditions'!$D$15</t>
  </si>
  <si>
    <r>
      <rPr>
        <i/>
        <sz val="10"/>
        <color rgb="FF333399"/>
        <rFont val="Arial"/>
        <family val="2"/>
      </rPr>
      <t>Medlemsstaterna får kräva att [den reglerade enheten] använder elektroniska mallar eller särskilda filformat för inlämnande av övervakningsplaner och ändringar av övervakningsplanen, liksom för inlämnande av årliga utsläppsrapporter, verifieringsrapporter och rapporter om förbättringar.</t>
    </r>
    <r>
      <rPr>
        <i/>
        <sz val="10"/>
        <color rgb="FF333399"/>
        <rFont val="Arial"/>
        <family val="2"/>
      </rPr>
      <t xml:space="preserve"> 
</t>
    </r>
    <r>
      <rPr>
        <i/>
        <sz val="10"/>
        <color rgb="FF333399"/>
        <rFont val="Arial"/>
        <family val="2"/>
      </rPr>
      <t>De elektroniska mallar eller särskilda filformat som fastställs av medlemsstaterna ska minst innehålla den information som återfinns i de elektroniska mallar eller särskilda filformat som offentliggjorts av kommissionen.</t>
    </r>
  </si>
  <si>
    <r>
      <t xml:space="preserve">Jäsenvaltiot voivat vaatia [säänneltyä yhteisöä] käyttämään sähköisiä malleja tai erityisiä tiedostomuotoja tarkkailusuunnitelmien ja tarkkailusuunnitelman muutosten toimittamiseen sekä vuotuisten päästöraporttien, todentamisraporttien ja parannusraporttien toimittamiseen. 
Jäsenvaltioiden laatimien mallien tai tiedostomuotojen on sisällettävä ainakin komission julkaisemien sähköisten mallien tai </t>
    </r>
    <r>
      <rPr>
        <sz val="10"/>
        <color indexed="62"/>
        <rFont val="Arial"/>
        <family val="2"/>
      </rPr>
      <t>tiedostomuotojen sisältäm</t>
    </r>
    <r>
      <rPr>
        <i/>
        <sz val="10"/>
        <color indexed="62"/>
        <rFont val="Arial"/>
        <family val="2"/>
      </rPr>
      <t>ät tiedot.</t>
    </r>
  </si>
  <si>
    <t>b_Guidelines and conditions'!$D$17</t>
  </si>
  <si>
    <t xml:space="preserve">Detta dokument är en blankettmall som utarbetats av kommissionens enheter för övervakningsplanen och innehåller de krav och tilläggskrav som definieras i bilaga I till övervakningsförordningen och med hjälp av vilka en reglerad enhet kan visa att övervakningsförordningen iakttas. Den behöriga myndigheten i medlemsstaten har kunnat ändra den på vissa villkor som beskrivs nedan. </t>
  </si>
  <si>
    <t xml:space="preserve">Tämä asiakirja on komission yksiköiden laatima lomakepohja tarkkailusuunnitelmalle ja se sisältää tarkkailuasetuksen liitteessä I määritellyt vaatimukset sekä lisävaatimukset, joiden avulla säännelty yhteisö voi osoittaa, että tarkkailuasetusta noudatetaan. Jäsenvaltion toimivaltainen viranomainen on voinut muuttaa sitä tietyin jäljempänä kuvatuin edellytyksin. </t>
  </si>
  <si>
    <t>b_Guidelines and conditions'!$D$18</t>
  </si>
  <si>
    <t>Detta är Energimyndighetens översättning av kommissionens blankett för övervakningsplan för reglerade enheter. Versionen färdigställdes 11.2.2025</t>
  </si>
  <si>
    <t>Tämä on Energiaviraston laatima käännös komission julkaisemasta säänneltyjen yhteisöjen tarkkailusuunnitelmalomakkeesta. Versio valmistunut 2.12.2024</t>
  </si>
  <si>
    <t>b_Guidelines and conditions'!$D$20</t>
  </si>
  <si>
    <t xml:space="preserve">Dessutom kan medlemsstaterna med stöd av övervakningsförordningen (artikel 13) utarbeta förenklade och standardiserade övervakningsplaner. </t>
  </si>
  <si>
    <t xml:space="preserve">Lisäksi tarkkailuasetuksen (13 artikla) nojalla jäsenvaltiot voivat laatia yksinkertaistettuja ja standardoituja tarkkailusuunnitelmia. </t>
  </si>
  <si>
    <t>b_Guidelines and conditions'!$D$22</t>
  </si>
  <si>
    <t>Medlemsstaterna får låta reglerade enheter använda standardiserade eller förenklade övervakningsplaner. 
För detta ändamål får medlemsstaterna offentliggöra mallar för dessa övervakningsplaner, inklusive den beskrivning av dataflödes- och kontrollförfaranden som avses i artiklarna 57 och 58, baserat på mallar och riktlinjer som offentliggjorts av kommissionen.</t>
  </si>
  <si>
    <t>Jäsenvaltiot voivat sallia säänneltyjen yhteisöjen käyttää vakiomuotoisia tai yksinkertaistettuja tarkkailusuunnitelmia. 
Tässä tarkoituksessa jäsenvaltiot voivat julkaista asiakirjamalleja kyseisiä tarkkailusuunnitelmia varten, mukaan lukien kuvaus 57 ja 58 artiklassa tarkoitetuista tietovirta- ja kontrollimenettelyistä, komission julkaisemien asiakirjamallien ja ohjeiden perusteella.</t>
  </si>
  <si>
    <t>b_Guidelines and conditions'!$D$23</t>
  </si>
  <si>
    <t>Om en reglerad enhet är berättigad till en förenklad och/eller standardiserad övervakningsplan i enlighet med kraven i artikel 13, ska du kontrollera om din medlemsstat tillhandahåller sådana förenklade modeller hos den behöriga myndigheten eller på dess webbplats.</t>
  </si>
  <si>
    <t>Jos säännelty yhteisö on oikeutettu yksinkertaistettuun ja/tai vakiomuotoiseen tarkkailusuunnitelmaan 13 artiklassa säädettyjen vaatimusten mukaisesti, tarkista toimivaltaiselta viranomaiselta tai sen verkkosivustolta, tarjoaako jäsenvaltiosi tällaisia yksinkertaistettuja malleja.</t>
  </si>
  <si>
    <t>b_Guidelines and conditions'!$D$24</t>
  </si>
  <si>
    <t>https://climate.ec.europa.eu/eu-action/eu-emissions-trading-system-eu-ets/monitoring-reporting-and-verification-eu-ets-emissions_en</t>
  </si>
  <si>
    <t>b_Guidelines and conditions'!$D$27; 'b_Guidelines and conditions'!$F$58</t>
  </si>
  <si>
    <t>Det rekommenderas att reglerade enheter sätter sig in i ETS2-vägledande dokumentet som kommissionen publicerat.</t>
  </si>
  <si>
    <t>Säänneltyjen yhteisöjen suositellaan perehtyvän komission julkaisemaan ETS2 ohjeasiakirjaan.</t>
  </si>
  <si>
    <t>b_Guidelines and conditions'!$D$28</t>
  </si>
  <si>
    <t>Ta reda på vilken behörig myndighet som ansvarar för det nationella genomförandet. Observera att med ”medlemsstat” avses här alla stater som deltar i EU:s utsläppshandelssystem, inte bara EU:s medlemsstater.</t>
  </si>
  <si>
    <t>Selvitä kansallisesta toimeenpanosta vastaava toimivaltainen viranomainen. Huomaa, että "jäsenvaltiolla" tarkoitetaan tässä kaikkia EU:n päästökauppajärjestelmään osallistuvia valtioita, ei ainoastaan EU:n jäsenvaltioita.</t>
  </si>
  <si>
    <t>b_Guidelines and conditions'!$E$32</t>
  </si>
  <si>
    <t>Ändringar i övervakningsplanen ska utan obefogat dröjsmål anmälas till den behöriga myndigheten. Alla betydande ändringar i övervakningsmetoderna kräver godkännande av den behöriga myndigheten i enlighet med artiklarna 14, 15 och 75 b i övervakningsförordningen. Om det (i enlighet med artikel 15) rimligen kan antas att de nödvändiga uppdateringarna av övervakningsplanen inte är betydande, får dessa uppdateringar anmälas till den behöriga myndigheten gemensamt en gång per år i enlighet med den tidsfrist som anges i artikeln (med den behöriga myndighetens samtycke).</t>
  </si>
  <si>
    <t>Tarkkailusuunnitelmaan tehtävistä muutoksista on ilmoitettava toimivaltaiselle viranomaiselle ilman aiheetonta viivytystä. Kaikki tarkkailumenetelmien merkittävät muutokset vaativat toimivaltaisen viranomaisen hyväksynnän tarkkailuasetuksen 14, 15 ja 75 b artiklan mukaisesti. Jos voidaan kohtuudella (15 artiklan mukaisesti) olettaa, että tarkkailusuunnitelman tarpeelliset päivitykset eivät ole merkittäviä, voidaan kyseisistä päivityksistä ilmoittaa toimivaltaiselle viranomaiselle yhteisesti kerran vuodessa kyseisessä artiklassa säädetyn määräajan mukaisesti (toimivaltaisen viranomaisen suostumuksella).</t>
  </si>
  <si>
    <t>b_Guidelines and conditions'!$D$48</t>
  </si>
  <si>
    <t>Den reglerade enheten ska genomföra ändringarna i övervakningsplanen och redovisa dem i enlighet med artiklarna 16 och 75 b i övervakningsförordningen.</t>
  </si>
  <si>
    <t>Säännellyn yhteisön on pantava täytäntöön tarkkailusuunnitelmaan tehdyt muutokset ja pidettävä niistä kirjaa tarkkailuasetuksen 16 ja 75 b artiklan mukaisesti.</t>
  </si>
  <si>
    <t>b_Guidelines and conditions'!$D$49</t>
  </si>
  <si>
    <t>https://climate.ec.europa.eu/eu-action/eu-emissions-trading-system-eu-ets_en</t>
  </si>
  <si>
    <t>b_Guidelines and conditions'!$F$56</t>
  </si>
  <si>
    <t xml:space="preserve">Denna blankettmall överensstämmer med det minimiinnehåll som fastställts för övervakningsplanen i kommissionens övervakningsförordning. Reglerade enheter ska vid utarbetandet av övervakningsplanen beakta eventuella tilläggskrav som övervakningsförordningen eller medlemsstaten ställer på dess innehåll. </t>
  </si>
  <si>
    <t xml:space="preserve">Tämä lomakepohja on komission tarkkailuasetuksessa tarkkailusuunnitelmalle asetetun vähimmäissisällön mukainen. Säänneltyjen yhteisöjen on huomioitava tarkkailusuunnitelmaa laatiessaan mahdolliset tarkkailuasetuksen tai jäsenmaan asettamat lisävaatimukset sen sisällölle. </t>
  </si>
  <si>
    <t>b_Guidelines and conditions'!$D$67</t>
  </si>
  <si>
    <t>De gula fälten är obligatoriska uppgifter. Om informationen inte är väsentlig för den reglerade enheten, krävs den inte.</t>
  </si>
  <si>
    <t>Keltaiset kentät tarkoittavat pakollisia tietoja. Jos tieto ei ole säännellyn yhteisön kannalta olennainen, ei sitä vaadita.</t>
  </si>
  <si>
    <t>b_Guidelines and conditions'!$G$73</t>
  </si>
  <si>
    <t>ANSVARSFRISKRIVNING: 
Alla formler på blankettmallen har utarbetats omsorgsfullt och grundligt. Fel kan dock inte uteslutas helt.
Som ovan konstaterats är det möjligt för användaren att helt öppet granska formlerna bakom beräkningarna. Energimyndigheten eller Europeiska kommissionen ansvarar inte för eventuella skador som beror på felaktiga eller vilseledande resultat av de inlämnade beräkningarna. 
Det är användarens (dvs. den reglerade enhetens) exklusiva ansvar att se till att korrekta uppgifter rapporteras till den behöriga myndigheten.</t>
  </si>
  <si>
    <t>VASTUUVAPAUSLAUSEKE: 
Kaikki lomakepohjan kaavat on laadittu huolellisesti ja perusteellisesti. Virheitä ei kuitenkaan voida sulkea kokonaan pois.
Kuten edellä on todettu, on käyttäjän mahdollista tarkastella laskelmien taustalla olevia kaavoja täysin avoimesti. Energiavirasto tai Euroopan komissio eivät ole vastuussa mahdollisista vahingoista, jotka johtuvat toimitettujen laskelmien vääristä tai harhaanjohtavista tuloksista. 
On tämän tiedoston käyttäjän (eli  säännellyn yhteisön) yksinomaisella vastuulla varmistaa, että toimivaltaiselle viranomaiselle raportoidaan oikeat tiedot.</t>
  </si>
  <si>
    <t>b_Guidelines and conditions'!$D$85</t>
  </si>
  <si>
    <t>I blankettmallen begärs beskrivningar av den reglerade enheten, dess verksamhet samt de särskilda övervakningsmetoder som använts. Celler som är reserverade för uppgifterna i fråga i denna blankettmall kan vara otillräckliga för dem.</t>
  </si>
  <si>
    <t>Lomakepohjassa pyydettään kuvauksia säännellystä yhteisöstä, sen toiminnasta sekä käytetyistä erityisistä tarkkailumenetelmistä. Solut, jotka on varattu kyseisille tiedoille tässä lomakepohjassa, voivat olla niille riittämättömiä.</t>
  </si>
  <si>
    <t>b_Guidelines and conditions'!$D$87</t>
  </si>
  <si>
    <t xml:space="preserve">En reglerad enhet kan utnyttja tabellen nedan vid den interna uppföljningen av övervakningsplanens versionshantering. Det är inte obligatoriskt att fylla i tabellen. </t>
  </si>
  <si>
    <t xml:space="preserve">Säännelty yhteisö voi hyödyntää alla olevaa taulukkoa tarkkailusuunnitelman versiohallinnan sisäisessä seurannassa. Taulukon täyttäminen ei ole pakollista. </t>
  </si>
  <si>
    <t>A_MPversions'!$E$11</t>
  </si>
  <si>
    <t>A_MPversions'!$E$13</t>
  </si>
  <si>
    <t>På de fyra första raderna finns exempel på hur tabellen kan fyllas i.</t>
  </si>
  <si>
    <t>Neljällä ensimmäisellä rivillä on esimerkkejä siitä, miten taulukkoa voi täyttää.</t>
  </si>
  <si>
    <t>A_MPversions'!$E$15</t>
  </si>
  <si>
    <t>Den behöriga myndigheten har begärt korrigeringar av bränsleflödena. Förfarandena för dataflöden måste förbättras.</t>
  </si>
  <si>
    <t>Toimivaltainen viranomainen on pyytänyt korjauksia polttoainevirtoihin. Tietovirtoja koskevia menettelyjä on parannettava.</t>
  </si>
  <si>
    <t>A_MPversions'!$J$19</t>
  </si>
  <si>
    <t>Övervakningsplanen har uppdaterats i enlighet med den behöriga myndighetens förslag. Dessutom lades ett nytt bränsleflöde nr 4 (flytande gas) till.</t>
  </si>
  <si>
    <t>Tarkkailusuunnitelma päivitetty toimivaltaisen viranomaisen ehdotusten mukaisesti. Lisäksi lisättiin uusi polttoainevirta nro 4 (nestekaasu).</t>
  </si>
  <si>
    <t>A_MPversions'!$J$20</t>
  </si>
  <si>
    <t xml:space="preserve">Övervakningsplanen har godkänts utan ytterligare ändringar. </t>
  </si>
  <si>
    <t xml:space="preserve">Tarkkailusuunnitelma hyväksytty ilman lisämuutoksia. </t>
  </si>
  <si>
    <t>A_MPversions'!$J$21</t>
  </si>
  <si>
    <t>B.
Uppgifter om den reglerade enheten</t>
  </si>
  <si>
    <t>B.
Säännellyn yhteisön tiedot</t>
  </si>
  <si>
    <t>B_EntityID'!$B$2</t>
  </si>
  <si>
    <t>B. Uppgifter om den reglerade enheten</t>
  </si>
  <si>
    <t>B. Säännellyn yhteisön tiedot</t>
  </si>
  <si>
    <t>B_EntityID'!$C$6</t>
  </si>
  <si>
    <t>Information om den reglerade enheten</t>
  </si>
  <si>
    <t>Tietoja säännellystä yhteisöstä</t>
  </si>
  <si>
    <t>B_EntityID'!$D$8</t>
  </si>
  <si>
    <t>Uppgifter om den reglerade enheten</t>
  </si>
  <si>
    <t>Säännellyn yhteisön tiedot</t>
  </si>
  <si>
    <t>B_EntityID'!$D$16</t>
  </si>
  <si>
    <t>Den reglerade enhetens namn, FO-nummer och adressuppgifter</t>
  </si>
  <si>
    <t>Säännellyn yhteisön nimi, y-tunnus ja osoitetiedot</t>
  </si>
  <si>
    <t>B_EntityID'!$E$18</t>
  </si>
  <si>
    <t>Namn på reglerad enhet:</t>
  </si>
  <si>
    <t>Säännellyn yhteisön nimi:</t>
  </si>
  <si>
    <t>B_EntityID'!$E$20</t>
  </si>
  <si>
    <t>FO-nummer för reglerad enhet:</t>
  </si>
  <si>
    <t>Säännellyn yhteisön y-tunnus:</t>
  </si>
  <si>
    <t>B_EntityID'!$E$21</t>
  </si>
  <si>
    <t>Den reglerade enhetens kontaktuppgifter och kontaktpersonens uppgifter ska också meddelas direkt i ETS2-ärendehanteringssystemet. Energimyndigheten kontaktar i första hand de kontaktpersoner som anmälts till ärendehanteringssystemet.</t>
  </si>
  <si>
    <t>Säännellyn yhteisön yhteystiedot ja yhteyshenkilön tiedot tulee ilmoittaa myös suoraan ETS2-asiointijärjestelmässä. Energiavirasto on ensisijaisesti yhteydessä asiointijärjestelmään ilmoitettuihin yhteyshenkilöihin.</t>
  </si>
  <si>
    <t>B_EntityID'!$E$22</t>
  </si>
  <si>
    <t>B_EntityID'!$E$23</t>
  </si>
  <si>
    <t>Grund för punktskattskyldighet:</t>
  </si>
  <si>
    <t>Valmisteverovelvollisuuden peruste:</t>
  </si>
  <si>
    <t>B_EntityID'!$E$25</t>
  </si>
  <si>
    <t xml:space="preserve">Ange grunden eller grunderna för skattskyldigheten enligt lagen om påförande av accis 1469/1994. T.ex. auktoriserad lagerhållare eller registrerad gasanvändare. </t>
  </si>
  <si>
    <t xml:space="preserve">Ilmoita valmisteverotusta koskevan lain 1469/1994 mukainen peruste tai perusteet verovelvollisuudelle. Esim. valtuutettu varaston pitäjä tai kaasun rekisteröity käyttäjä. </t>
  </si>
  <si>
    <t>B_EntityID'!$E$26</t>
  </si>
  <si>
    <t>Adress till reglerad enhet:</t>
  </si>
  <si>
    <t>Säännellyn yhteisön osoite:</t>
  </si>
  <si>
    <t>B_EntityID'!$E$28</t>
  </si>
  <si>
    <t>B_EntityID'!$E$40</t>
  </si>
  <si>
    <t>Organisationens namn (om annan än den reglerade enheten):</t>
  </si>
  <si>
    <t>Organisaation nimi (jos eri kuin säännelty yhteisö):</t>
  </si>
  <si>
    <t>B_EntityID'!$G$46; 'B_EntityID'!$G$55</t>
  </si>
  <si>
    <t>C.
Beskrivning av den reglerade enheten</t>
  </si>
  <si>
    <t>C.
Säännellyn yhteisön kuvaus</t>
  </si>
  <si>
    <t>C_EntityDescription'!$B$2</t>
  </si>
  <si>
    <t>C. Beskrivning av den reglerade enheten</t>
  </si>
  <si>
    <t>C. Säännellyn yhteisön kuvaus</t>
  </si>
  <si>
    <t>C_EntityDescription'!$C$6</t>
  </si>
  <si>
    <t>C_EntityDescription'!$D$8</t>
  </si>
  <si>
    <t xml:space="preserve">På fliken ges uppgifter om den reglerade enheten och dess verksamhet. </t>
  </si>
  <si>
    <t xml:space="preserve">Välilehdellä annetaan tietoja säännellystä yhteisöstä ja sen toiminnasta. </t>
  </si>
  <si>
    <t>C_EntityDescription'!$D$10</t>
  </si>
  <si>
    <t xml:space="preserve">Mer detaljerade uppgifter om bränsleflödena ges på fliken E. </t>
  </si>
  <si>
    <t xml:space="preserve">Yksityiskohtaisemmat tiedot polttoainevirroista annetaan E-välilehdellä. </t>
  </si>
  <si>
    <t>C_EntityDescription'!$D$11</t>
  </si>
  <si>
    <t>Beskrivning av den reglerade enheten och dess verksamhet:</t>
  </si>
  <si>
    <t>Säännellyn yhteisön ja sen toiminnan kuvaus:</t>
  </si>
  <si>
    <t>C_EntityDescription'!$E$13</t>
  </si>
  <si>
    <t>Presentera en kort beskrivning av den reglerade enheten och dess verksamhet samt den organisationsstruktur som är central med tanke på bränslen som frisläpps för konsumtion.</t>
  </si>
  <si>
    <t>Esitä lyhyt kuvaus säännellystä yhteisöstä ja sen toiminnasta sekä polttoaineiden kulutukseen luovutuksen näkökulmasta keskeinen organisaatiorakenne.</t>
  </si>
  <si>
    <t>C_EntityDescription'!$E$14</t>
  </si>
  <si>
    <t>Vid fastställandet av de bränslemängder som frisläppts för konsumtion är det möjligt att utnyttja de mätinstrument som används i punktbeskattningen. En förutsättning för detta är att de mätinstrument med vilka de uppgifter om bränslen som ska anmälas till punktbeskattningen fastställs hör till tillämpningsområdet för den nationella lagstadgade metrologiska kontrollen, dvs. lagen om mätinstrument (707/2011).</t>
  </si>
  <si>
    <t>Kulutukseen luovutettujen polttoainemäärien määrittämisessä on mahdollista hyödyntää valmisteverotuksessa käytettäviä mittauslaitteita. Edellytyksenä tälle on, että mittauslaitteet, joilla valmisteverotukseen ilmoitettavat tiedot polttoaineista määritetään, kuuluvat kansallisen lakisääteisen metrologisen valvonnan eli mittauslaitelain (707/2011) soveltamisalaan.</t>
  </si>
  <si>
    <t>C_EntityDescription'!$E$15</t>
  </si>
  <si>
    <t xml:space="preserve">Om det vid fastställandet av de bränslemängder som frisläppts för konsumtion är möjligt att utnyttja de uppgifter som lämnas i beskattningen, lägg också till ett sammandrag av dessa bränsleflöden och en utredning om hur kraven i lagen om mätinstrument uppfylls för varje bränsleflöde. Närmare uppgifter om mätinstrumenten ska ges på fliken D, i punkt 2 (b) och närmare uppgifter om metoderna för fastställande av bränslemängden för varje bränsleflöde på fliken E. </t>
  </si>
  <si>
    <t xml:space="preserve">Mikäli kulutukseen luovutettujen polttoainemäärien määrittämisessä on mahdollista hyödyntää verotuksessa ilmoitettavia tietoja, lisää alle myös yhteenveto näistä polttoainevirroista ja selvitys siitä, miten mittauslaitelain asettamat vaatimukset täyttyvät kunkin polttoainevirran kohdalla. Tarkemmat tiedot mittauslaitteista tulee antaa D-välilehdellä, kohdassa 2 (b) ja tarkemmat tiedot kunkin polttoainevirran polttoainemäärän määritysmenetelmistä E-välilehdellä. </t>
  </si>
  <si>
    <t>C_EntityDescription'!$E$16</t>
  </si>
  <si>
    <t>C_EntityDescription'!$E$17</t>
  </si>
  <si>
    <t>Bränsleflödesschema-filens namn och datum:</t>
  </si>
  <si>
    <t>Polttoainevirtakaavio -tiedoston nimi ja päiväys:</t>
  </si>
  <si>
    <t>C_EntityDescription'!$E$40</t>
  </si>
  <si>
    <r>
      <rPr>
        <i/>
        <sz val="8"/>
        <color rgb="FF000080"/>
        <rFont val="Arial"/>
        <family val="2"/>
      </rPr>
      <t>En reglerad enhet ska lämna in ett separat bränsleflödesschema till den nationella myndigheten, av vilket framgår</t>
    </r>
    <r>
      <rPr>
        <i/>
        <sz val="8"/>
        <color theme="1"/>
        <rFont val="Arial"/>
        <family val="2"/>
      </rPr>
      <t xml:space="preserve"> </t>
    </r>
    <r>
      <rPr>
        <i/>
        <sz val="8"/>
        <color rgb="FF0F243E"/>
        <rFont val="Arial"/>
        <family val="2"/>
      </rPr>
      <t xml:space="preserve">de bränsleflöden som den reglerade enheten frisläppt för konsumtion, </t>
    </r>
    <r>
      <rPr>
        <i/>
        <sz val="8"/>
        <color rgb="FF000080"/>
        <rFont val="Arial"/>
        <family val="2"/>
      </rPr>
      <t>sätten för frisläppande för konsumtion, provtagningsställen och mätinstrument.</t>
    </r>
    <r>
      <rPr>
        <i/>
        <sz val="8"/>
        <color rgb="FF000080"/>
        <rFont val="Arial"/>
        <family val="2"/>
      </rPr>
      <t xml:space="preserve"> </t>
    </r>
    <r>
      <rPr>
        <i/>
        <sz val="8"/>
        <color rgb="FF000080"/>
        <rFont val="Arial"/>
        <family val="2"/>
      </rPr>
      <t>Av schemat ska också framgå alla andra delar av den reglerade enhetens verksamhet som är väsentliga med tanke på övervakningsmetoden, även dataflödesaktiviteter och kontrollverksamhet.</t>
    </r>
    <r>
      <rPr>
        <i/>
        <sz val="8"/>
        <color rgb="FF000080"/>
        <rFont val="Arial"/>
        <family val="2"/>
      </rPr>
      <t xml:space="preserve"> </t>
    </r>
    <r>
      <rPr>
        <i/>
        <sz val="8"/>
        <color rgb="FF000080"/>
        <rFont val="Arial"/>
        <family val="2"/>
      </rPr>
      <t>Mätinstrumenten ska i huvudsak namnges med identifieringskoden (MI1, MI2...) på i den första kolumnen av tabellen i punkt 2 (b) på flik D.</t>
    </r>
    <r>
      <rPr>
        <i/>
        <sz val="8"/>
        <color rgb="FF000080"/>
        <rFont val="Arial"/>
        <family val="2"/>
      </rPr>
      <t xml:space="preserve"> 
</t>
    </r>
    <r>
      <rPr>
        <i/>
        <sz val="8"/>
        <color rgb="FF000080"/>
        <rFont val="Arial"/>
        <family val="2"/>
      </rPr>
      <t>Bränsleflödesschemat bifogas till ansökan som gäller övervakningsplanen i ärendehanteringssystemet ETS2.</t>
    </r>
    <r>
      <rPr>
        <i/>
        <sz val="8"/>
        <color rgb="FF000080"/>
        <rFont val="Arial"/>
        <family val="2"/>
      </rPr>
      <t xml:space="preserve"> </t>
    </r>
    <r>
      <rPr>
        <i/>
        <sz val="8"/>
        <color rgb="FF000080"/>
        <rFont val="Arial"/>
        <family val="2"/>
      </rPr>
      <t>Ange filens namn och datum för upprättandet i fältet ovan.</t>
    </r>
    <r>
      <rPr>
        <i/>
        <sz val="8"/>
        <color rgb="FF000080"/>
        <rFont val="Arial"/>
        <family val="2"/>
      </rPr>
      <t xml:space="preserve"> </t>
    </r>
  </si>
  <si>
    <r>
      <t>Säännellyn yhteisön tulee toimittaa kansalliselle viranomaiselle erillinen polttoainevirtakaavio, mistä käy ilmi</t>
    </r>
    <r>
      <rPr>
        <i/>
        <sz val="8"/>
        <color theme="3"/>
        <rFont val="Arial"/>
        <family val="2"/>
      </rPr>
      <t xml:space="preserve"> </t>
    </r>
    <r>
      <rPr>
        <i/>
        <sz val="8"/>
        <color theme="3" tint="-0.499984740745262"/>
        <rFont val="Arial"/>
        <family val="2"/>
      </rPr>
      <t xml:space="preserve">säännellyn yhteisön kulutukseen luovuttamat polttoainevirrat, </t>
    </r>
    <r>
      <rPr>
        <i/>
        <sz val="8"/>
        <color indexed="18"/>
        <rFont val="Arial"/>
        <family val="2"/>
      </rPr>
      <t xml:space="preserve">kulutukseen luovutuksen tavat, näytteenottopisteet ja mittauslaitteet. Kaaviosta tulee käydä ilmi myös kaikki muut säännellyn yhteisön toiminnan osat, jotka ovat olennaisia tarkkailumenetelmän, myös tietovirtojen hallintatoimien ja kontrollitoimien, kannalta. Mittauslaitteet tulee nimetä pääasiassa D-välilehdellä  2 (b) kohdan taulukon ensimmäisen sarakkeen tunnisteella (MI1, MI2...). 
Polttoainevirtakaavio liitetään ETS2-asiointijärjestelmässä tarkkailusuunnitelmaa koskevan hakemuksen liitteeksi. Ilmoita yllä olevaan kentään kyseisen tiedoston nimi ja laatimispäivämäärä. </t>
    </r>
  </si>
  <si>
    <t>C_EntityDescription'!$E$41</t>
  </si>
  <si>
    <t xml:space="preserve">Om mätinstrumenten används som källa till de uppgifter som meddelas i beskattningen och instrumenten är förenliga med lagen om mätinstrument (707/2011) ska detta framgå av bränsleflödesschemat.  </t>
  </si>
  <si>
    <t xml:space="preserve">Mikäli mittauslaitteita käytetään verotuksessa ilmoitettavien tietojen lähteenä ja laitteet ovat mittauslaitelain (707/2011) mukaisia tulee tämän käydä ilmi polttoainevirtakaaviosta.  </t>
  </si>
  <si>
    <t>C_EntityDescription'!$E$42</t>
  </si>
  <si>
    <t xml:space="preserve">Ange den reglerade enhetens genomsnittliga årliga utsläpp. När övervakningsplanen utarbetas för första gången grundar sig informationen på den reglerade enhetens konservativa uppskattning av de genomsnittliga årliga utsläppen. I beräkningen ska man INTE beakta koldioxidutsläppen från bränslen som klassificerats som nollutsläpp (som uppfyller kriterierna i hållbarhetslagen). Vid beräkningen av de genomsnittliga årliga utsläppen används INTE täckningsfaktorn, dvs. i beräkningen ska man beakta ALLA bränsleflöden som frisläppts för konsumtion oberoende av om bränslena används inom tillämpningsområdet för utsläppshandeln med bränsle. De genomsnittliga årliga utsläppen behövs för kategoriseringen av den reglerade enheten. Bestämmelser om kategoriseringen finns i artikel 75e i övervakningsförordningen. 
 </t>
  </si>
  <si>
    <t xml:space="preserve">Ilmoita säännellyn yhteisön keskimääräiset vuosipäästöt. Kun tarkkailusuunnitelma laaditaan ensimmäisen kerran, perustuu tieto säännellyn yhteisön konservatiiviseen arvioon keskimääräisistä vuosipäästöistä. Laskennassa EI tule huomioda nollapäästöiseksi luokiteltujen (kestävyyslain mukaiset kriteerit täyttävien) polttoaineiden hiilidioksidipäästöjä. Keskimääräisten vuosipäästöjen laskennassa EI käytetä soveltamisalakerrointa eli laskennassa tulee huomioda KAIKKI kulutukseen luovutetut polttoainevirrat riippumatta siitä, käytetäänkö polttoaineet polttoaineen päästökaupan soveltamisalassa. Keskimääräiset vuosipäästöt tarvitaan säännellyn yhteisön luokittelua varten. Luokittelusta säädetään tarkkailuasetuksen artiklassa 75e. 
 </t>
  </si>
  <si>
    <t>C_EntityDescription'!$E$46</t>
  </si>
  <si>
    <t>Kategorin som baserar sig på genomsnittliga årliga utsläpp fastställer minimikraven för nivån på fliken E.</t>
  </si>
  <si>
    <t>Keskimääräisiin vuosipäästöihin perustuva luokka määrittää määrittämistason vähimmäisvaatimukset E-välilehdellä.</t>
  </si>
  <si>
    <t>C_EntityDescription'!$E$47</t>
  </si>
  <si>
    <t>Genomsnittliga årliga utsläpp</t>
  </si>
  <si>
    <t>Keskimääräiset vuosipäästöt</t>
  </si>
  <si>
    <t>C_EntityDescription'!$E$49</t>
  </si>
  <si>
    <t>Den reglerade enhetens kategori enligt artikel 75e.2</t>
  </si>
  <si>
    <t>Säännellyn yhteisön 75 e artiklan 2 kohdan mukainen luokka</t>
  </si>
  <si>
    <t>C_EntityDescription'!$E$50</t>
  </si>
  <si>
    <t>Reglerad enhet med låga utsläpp</t>
  </si>
  <si>
    <t>Vähän päästöjä aiheuttava säännelty yhteisö</t>
  </si>
  <si>
    <t>C_EntityDescription'!$E$52; 'D_CalculationApproach'!$E$12</t>
  </si>
  <si>
    <t>Välj "SANT" om den reglerade enheten uppfyller kriterierna i artikel 75n.1 i övervakningsförordningen för en enhet med låga utsläpp.</t>
  </si>
  <si>
    <t>Valitse ”TOSI”, mikäli säännelty yhteisö täyttää tarkkailuasetuksen 75 n artiklan 1 kohdassa määritellyt kriteerit vähän päästöjä aiheuttavalle yhteisölle.</t>
  </si>
  <si>
    <t>C_EntityDescription'!$E$53</t>
  </si>
  <si>
    <t xml:space="preserve">Om svaret står i strid med utsläppsuppgifterna i punkt c ovan, ska motiveringar till detta framföras i det öppna fältet i punkt e. </t>
  </si>
  <si>
    <t xml:space="preserve">Mikäli annettu vastaus on ristiriidassa edellä c kohdassa ilmoitettujen päästötietojen kanssa, tulee tälle esittää perustelut kohdan e avoimessa kentässä. </t>
  </si>
  <si>
    <t>C_EntityDescription'!$E$54</t>
  </si>
  <si>
    <t>På övervakningsplanen för en reglerad enhet med låga utsläpp tillämpas flera förenklingar.</t>
  </si>
  <si>
    <t>Vähän päästöjä aiheuttavan säännellyn yhteisön tarkkailusuunnitelmaan sovelletaan useita yksinkertaistuksia.</t>
  </si>
  <si>
    <t>C_EntityDescription'!$E$55</t>
  </si>
  <si>
    <t>De årliga utsläppen i punkt c grundar sig på en konservativ uppskattning</t>
  </si>
  <si>
    <t>Vuotuiset päästöt kohdassa c perustuvat konservatiiviseen arvioon</t>
  </si>
  <si>
    <t>C_EntityDescription'!$E$57</t>
  </si>
  <si>
    <t xml:space="preserve">Välj ”SANT” om de årliga utsläppsuppgifterna i punkt c grundar sig på en konservativ uppskattning.  Ge motiveringar till den använda uppskattningen och varför historikuppgifter inte är tillgängliga eller varför de inte är ändamålsenliga. Använd också fältet för att motivera om en reglerad enhet orsakar låga utsläpp i enlighet med artikel 75 e.2, men informationen strider mot de uppskattade årliga utsläppsuppgifterna. </t>
  </si>
  <si>
    <t xml:space="preserve">Valitse "TOSI", mikäli c kohdassa ilmoitetut vuotuiset päästötiedot perustuvat konservatiiviseen arvioon.  Anna perustelut käytetylle arviolle ja miksi historiatietoja ei ole saatavilla tai miksi ne eivät ole asianmukaisia. Käytä kenttää myös perustelemaan, mikäli säännelty yhteisö on vähän päästöjä aiheuttava 75 e artiklan 2 kohdan mukaisesti, mutta tieto on ristiriidassa arvioitujen vuotuisten päästötietojen kanssa. </t>
  </si>
  <si>
    <t>C_EntityDescription'!$E$58</t>
  </si>
  <si>
    <t>Sätt att frisläppa bränsle för konsumtion</t>
  </si>
  <si>
    <t>Polttoaineiden kulutukseen luovutuksen tavat</t>
  </si>
  <si>
    <t>C_EntityDescription'!$D$63</t>
  </si>
  <si>
    <t>Metoder för frisläppande</t>
  </si>
  <si>
    <t>Tavat luovuttaa</t>
  </si>
  <si>
    <t>C_EntityDescription'!$Q$63</t>
  </si>
  <si>
    <t>Frisläppande av bränsle för konsumtion (fysiska transportmedel):</t>
  </si>
  <si>
    <t>Polttoaineiden kulutukseen luovutus (fyysiset kuljetusvälineet):</t>
  </si>
  <si>
    <t>C_EntityDescription'!$E$65</t>
  </si>
  <si>
    <t xml:space="preserve">Övervakningsplanen ska innehålla en beskrivning av hur bränslena frisläpps för konsumtion.
Lista metoderna för bränsleflödenas frisläppande (MF) i tabellen nedan. </t>
  </si>
  <si>
    <t xml:space="preserve">Tarkkailusuunnitelmaan tulee sisältyä kuvaus tavoista, joilla polttoaineet luovutetaan kulutukseen.
Listaa alla olevaan taulukkoon polttoainevirtojen luovutustavat (LT). </t>
  </si>
  <si>
    <t>C_EntityDescription'!$E$66</t>
  </si>
  <si>
    <t xml:space="preserve">Välj i kolumnen "Namn" ett lämpligt alternativ i rullgardinsmenyn eller skriv en fritt formulerad kort beskrivning eller identifieringskod. Lägg vid behov till en noggrannare beskrivning i kolumnen bredvid. </t>
  </si>
  <si>
    <t xml:space="preserve">Valitse sarakkeessa "Nimi" pudotusvalikosta soveltuva vaihtoehto tai kirjoita kohtaan vapaamuotoinen lyhyt kuvaus tai tunniste. Tarvittaessa lisää tarkempi kuvaus viereiseen sarakkeeseen. </t>
  </si>
  <si>
    <t>C_EntityDescription'!$E$67; 'C_EntityDescription'!$E$86</t>
  </si>
  <si>
    <t>På de två första raderna finns exempel på hur man fyller i tabellen.</t>
  </si>
  <si>
    <t>Kahdella ensimmäisellä rivillä on esimerkkejä siitä, miten taulukkoa täytetään.</t>
  </si>
  <si>
    <t>C_EntityDescription'!$E$68; 'C_EntityDescription'!$E$87; 'C_EntityDescription'!$E$110; 'D_CalculationApproach'!$E$75; 'D_CalculationApproach'!$E$109; 'D_CalculationApproach'!$E$135; 'D_CalculationApproach'!$E$162</t>
  </si>
  <si>
    <t>Metod för frisläppande (MF1, MF2...)</t>
  </si>
  <si>
    <t>Luovutustavat (LT1, LT2…)</t>
  </si>
  <si>
    <t>C_EntityDescription'!$E$70</t>
  </si>
  <si>
    <t>Namn (eller kort beskrivning/identifieringskod)</t>
  </si>
  <si>
    <t>Nimi (tai lyhyt kuvaus/tunniste)</t>
  </si>
  <si>
    <t>C_EntityDescription'!$F$70; 'C_EntityDescription'!$F$89</t>
  </si>
  <si>
    <t>Exakt beskrivning</t>
  </si>
  <si>
    <t>Tarkka kuvaus</t>
  </si>
  <si>
    <t>C_EntityDescription'!$H$70; 'C_EntityDescription'!$H$89</t>
  </si>
  <si>
    <t>Rör</t>
  </si>
  <si>
    <t>Putket</t>
  </si>
  <si>
    <t>C_EntityDescription'!$F$71; 'EUwideConstants'!$A$54</t>
  </si>
  <si>
    <t>Rör som anslutits till det lokala gasnätet</t>
  </si>
  <si>
    <t>Paikalliseen kaasuverkkoon liitetyt putket</t>
  </si>
  <si>
    <t>C_EntityDescription'!$H$71</t>
  </si>
  <si>
    <t>Lastbilar</t>
  </si>
  <si>
    <t>Säiliöautot</t>
  </si>
  <si>
    <t>C_EntityDescription'!$F$72</t>
  </si>
  <si>
    <t>Lastbilar som ägs av handelspartner</t>
  </si>
  <si>
    <t>Kauppakumppaneiden omistamat säiliöautot</t>
  </si>
  <si>
    <t>C_EntityDescription'!$H$72</t>
  </si>
  <si>
    <t>Frisläppande av bränsle för konsumtion (förmedlarparter, t.ex. bränslehandlare):</t>
  </si>
  <si>
    <t>Polttoaineiden kulutukseen luovutus (välittäjäosapuolet, esim. polttoainekauppiaat):</t>
  </si>
  <si>
    <t>C_EntityDescription'!$E$84</t>
  </si>
  <si>
    <t xml:space="preserve">Lista i tabellen nedan eventuella förmedlande parter (FP) till vilka bränslen frisläpps innan de överförs till slutanvändaren. 
</t>
  </si>
  <si>
    <t xml:space="preserve">Listaa alla olevaan taulukkoon mahdolliset välittäjäosapuolet (VO), joille polttoaineita luovutetaan ennen niiden siirtymistä loppukäyttäjälle. 
</t>
  </si>
  <si>
    <t>C_EntityDescription'!$E$85</t>
  </si>
  <si>
    <t>Förmedlarparter, FP1, FP2...</t>
  </si>
  <si>
    <t>Välittäjäosapuolet, VO1, VO2...</t>
  </si>
  <si>
    <t>C_EntityDescription'!$E$89</t>
  </si>
  <si>
    <t>Distributionsstationer för trafikbränsle</t>
  </si>
  <si>
    <t>Liikennepolttoaineen jakeluasemat</t>
  </si>
  <si>
    <t>C_EntityDescription'!$F$90; 'C_EntityDescription'!$H$90</t>
  </si>
  <si>
    <t>Direkt kontakt med slutkonsumenterna</t>
  </si>
  <si>
    <t>Suora yhteys polttoaineen loppukuluttajiin</t>
  </si>
  <si>
    <t>C_EntityDescription'!$F$91; 'EUwideConstants'!$A$60</t>
  </si>
  <si>
    <t>Direkta avtalsarrangemang med bränslets slutkonsumenter</t>
  </si>
  <si>
    <t>Suorat sopimusjärjestelyt polttoaineen loppukuluttajien kanssa</t>
  </si>
  <si>
    <t>C_EntityDescription'!$H$91</t>
  </si>
  <si>
    <t>Bränsleflöden</t>
  </si>
  <si>
    <t>Polttoainevirrat</t>
  </si>
  <si>
    <t>C_EntityDescription'!$D$103</t>
  </si>
  <si>
    <t>Bränsleflöden:</t>
  </si>
  <si>
    <t>Polttoainevirrat:</t>
  </si>
  <si>
    <t>C_EntityDescription'!$E$105</t>
  </si>
  <si>
    <t>Specificera den reglerade enhetens bränsleflöden, typen av bränsleflöde samt sätten för frisläppande för konsumtion i tabellen nedan.</t>
  </si>
  <si>
    <t>Yksilöi säännellyn yhteisön polttoainevirrat, polttoainevirran tyyppi sekä kulutukseen luovutuksen tavat alla olevaan taulukkoon.</t>
  </si>
  <si>
    <t>C_EntityDescription'!$E$106</t>
  </si>
  <si>
    <t xml:space="preserve">Använd i mån av möjlighet Statistikcentralens gällande bränsleklassificering i bränsleflödets namn, om bränslet inte finns i klassificeringen, lägg till KN-koden enligt tullnomenklaturen i namnet. </t>
  </si>
  <si>
    <t xml:space="preserve">Käytä polttoainevirran nimessä mahdollisuuksien mukaan Tilastokeskuksen voimassa olevaa polttoaineluokitusta, mikäli polttoainetta ei löydy luokituksesta, lisää nimeen tullinimikkeistön mukainen CN-koodi. </t>
  </si>
  <si>
    <t>C_EntityDescription'!$E$107</t>
  </si>
  <si>
    <t>Bränsleflödets typ (t.ex. fasta bränslen) bestämmer miniminivån som tillämpas på bränsleflödet i fråga på fliken E. Välj vilken typ som ska tillämpas på bränsleflödet i fråga i rullgardinsmenyn.</t>
  </si>
  <si>
    <t>Polttoainevirran tyyppi (esim. kiinteät polttoaineet) määrittää kyseiseen polttoainevirtaan sovellettavan vähimmäismäärittämistason E-välilehdellä. Valitse pudotusvalikosta kyseiseen polttoainevirtaan sovellettava tyyppi.</t>
  </si>
  <si>
    <t>C_EntityDescription'!$E$108</t>
  </si>
  <si>
    <t xml:space="preserve">Välj i rullgardinsmenyn i kolumnen om sättet för frisläppande för konsumtion den metod för frisläppande som lämpar sig för respektive bränsleflöde. Alternativen i rullgardinsmenyerna bestäms utifrån uppgifterna i punkt 2 ovan. Om flera sätt för frisläppande för konsumtion lämpar sig för ett bränsleflöde, ange uppgiften "MF1, MF2...” eller ”FP2, FP4...” osv. </t>
  </si>
  <si>
    <t xml:space="preserve">Valitse kulutukseen luovutuksen tapaa koskevassa sarakkeessa pudotusvalikossa kuhunkin polttoainevirtaan soveltuva kulutukseen luovutuksen tapa. Pudotusvalikkojen vaihtoehdot määräytyvät edellisessä kohdassa 2 annettujen tietojen perusteella. Mikäli yhteen polttoainevirtaan soveltuu useampi kulutukseen luovutuksen tapa, merkitse tieto "LT1, LT2... " tai "VO2, VO4..." jne. </t>
  </si>
  <si>
    <t>C_EntityDescription'!$E$109</t>
  </si>
  <si>
    <t>Bränsleflödeskod B1, B2,...</t>
  </si>
  <si>
    <t>Polttoainevirran tunniste P1, P2,...</t>
  </si>
  <si>
    <t>C_EntityDescription'!$E$112; 'C_EntityDescription'!$E$151; 'H_Accounting'!$D$12</t>
  </si>
  <si>
    <t>Bränsleflödets namn</t>
  </si>
  <si>
    <t>Polttoainevirran nimi</t>
  </si>
  <si>
    <t>C_EntityDescription'!$F$112</t>
  </si>
  <si>
    <t>Bränsleflödets typ</t>
  </si>
  <si>
    <t>Polttoainevirran tyyppi</t>
  </si>
  <si>
    <t>C_EntityDescription'!$H$112; 'H_Accounting'!$F$12</t>
  </si>
  <si>
    <t>Metod för frisläppande för konsumtion</t>
  </si>
  <si>
    <t>Kulutukseen luovutuksen tapa</t>
  </si>
  <si>
    <t>C_EntityDescription'!$K$112</t>
  </si>
  <si>
    <t>Förmedlarpart för frisläppande för konsumtion</t>
  </si>
  <si>
    <t>Kulutukseen luovutuksen välittäjäosapuoli</t>
  </si>
  <si>
    <t>C_EntityDescription'!$M$112</t>
  </si>
  <si>
    <t>Motorbensin</t>
  </si>
  <si>
    <t>Moottoribensiini</t>
  </si>
  <si>
    <t>C_EntityDescription'!$F$113</t>
  </si>
  <si>
    <t>MF1: Rör</t>
  </si>
  <si>
    <t>LT1: Putket</t>
  </si>
  <si>
    <t>C_EntityDescription'!$K$113; 'E_FuelStreams'!$H$23</t>
  </si>
  <si>
    <t>FP1: Bränslestationer</t>
  </si>
  <si>
    <t>VO1: Polttoaineasemat</t>
  </si>
  <si>
    <t>C_EntityDescription'!$M$113</t>
  </si>
  <si>
    <t>MF2: Lastbilar</t>
  </si>
  <si>
    <t>LT2: Säiliöautot</t>
  </si>
  <si>
    <t>C_EntityDescription'!$K$114</t>
  </si>
  <si>
    <t>FP6: Direkt kontakt med slutkonsumenterna</t>
  </si>
  <si>
    <t>VO6: Suora yhteys loppukuluttajiin</t>
  </si>
  <si>
    <t>C_EntityDescription'!$M$114; 'E_FuelStreams'!$H$24</t>
  </si>
  <si>
    <t>Uppskattade utsläpp och kategori för bränsleflöden:</t>
  </si>
  <si>
    <t>Arvioidut päästöt ja polttoainevirtojen luokat:</t>
  </si>
  <si>
    <t>C_EntityDescription'!$E$141</t>
  </si>
  <si>
    <r>
      <rPr>
        <i/>
        <sz val="8"/>
        <color rgb="FF000080"/>
        <rFont val="Arial"/>
        <family val="2"/>
      </rPr>
      <t>Ange de uppskattade utsläppen för varje bränsleflöde, med undantag av utsläppen från bränslen som kategoriserats som nollutsläpp, dvs. bränslen som uppfyller kriterierna i hållbarhetslagen (393/2013), och välj bränsleflödeskategori.</t>
    </r>
    <r>
      <rPr>
        <i/>
        <sz val="8"/>
        <color rgb="FF000080"/>
        <rFont val="Arial"/>
        <family val="2"/>
      </rPr>
      <t xml:space="preserve"> </t>
    </r>
    <r>
      <rPr>
        <i/>
        <sz val="8"/>
        <color rgb="FF000080"/>
        <rFont val="Arial"/>
        <family val="2"/>
      </rPr>
      <t>Obs!</t>
    </r>
    <r>
      <rPr>
        <i/>
        <sz val="8"/>
        <color rgb="FF000080"/>
        <rFont val="Arial"/>
        <family val="2"/>
      </rPr>
      <t xml:space="preserve"> </t>
    </r>
    <r>
      <rPr>
        <i/>
        <sz val="8"/>
        <color rgb="FF000080"/>
        <rFont val="Arial"/>
        <family val="2"/>
      </rPr>
      <t>De uppskattade utsläppen ska anmälas innan täckningsfaktorn tillämpas.</t>
    </r>
    <r>
      <rPr>
        <b/>
        <i/>
        <sz val="8"/>
        <color rgb="FF000080"/>
        <rFont val="Arial"/>
        <family val="2"/>
      </rPr>
      <t xml:space="preserve"> </t>
    </r>
  </si>
  <si>
    <r>
      <t xml:space="preserve">Merkitse kunkin polttoainevirran arvioidut päästöt poislukien nollapäästöiseksi luokiteltujen eli kestävyyslain (393/2013) kriteerit täyttävien polttoaineiden päästöt ja valitse polttoainevirran luokka. Huom! </t>
    </r>
    <r>
      <rPr>
        <i/>
        <sz val="8"/>
        <color rgb="FF000080"/>
        <rFont val="Arial"/>
        <family val="2"/>
      </rPr>
      <t>Arvioidut päästöt tulee ilmoittaa ennen soveltamisalakertoimen soveltamista.</t>
    </r>
    <r>
      <rPr>
        <b/>
        <i/>
        <sz val="8"/>
        <color rgb="FF000080"/>
        <rFont val="Arial"/>
        <family val="2"/>
      </rPr>
      <t xml:space="preserve"> </t>
    </r>
  </si>
  <si>
    <t>C_EntityDescription'!$E$142</t>
  </si>
  <si>
    <t>Bränsleflödets identifieringskod och bränsleflödets fullständiga namn (bränsleflödets namn och typ) kopieras automatiskt från punkt a ovan.</t>
  </si>
  <si>
    <t>Polttoainevirran tunnistetieto ja polttoainevirran koko nimi (polttoainevirran nimi ja tyyppi) kopioituvat automaattisesti edellä olevasta a kohdasta.</t>
  </si>
  <si>
    <t>C_EntityDescription'!$E$143</t>
  </si>
  <si>
    <t>I enlighet med övervakningsförordningen kan bränsleflödet kategoriseras som antingen ”större” eller ”ringa omfattning”.</t>
  </si>
  <si>
    <t>Tarkkailuasetuksen mukaisesti polttoainevirta voidaan luokitella joko ”merkittäväksi” tai ”erittäin vähämerkitykseksi”.</t>
  </si>
  <si>
    <t>C_EntityDescription'!$E$144</t>
  </si>
  <si>
    <t xml:space="preserve">Bränsleflöden av ”ringa omfattning” är ett bränsleflöde eller en grupp bränsleflöden vars sammanlagda utsläpp understiger 1000 t CO2/år. </t>
  </si>
  <si>
    <t xml:space="preserve">"Erittäin vähämerkityksiset" polttoainevirrat ovat yksi polttoainevirta tai ryhmä polttoainevirtoja, joiden yhteenlasketut päästöt ovat alle 1000 t CO2 /vuosi. </t>
  </si>
  <si>
    <t>C_EntityDescription'!$F$145</t>
  </si>
  <si>
    <t>”Större” bränsleflöden är alla bränsleflöden som inte har kategoriserats som bränsleflöden med ”ringa omfattning”.</t>
  </si>
  <si>
    <t>"Merkittäviä" polttoainevirtoja ovat kaikki polttoainevirrat, joita ei ole luokiteltu "erittäin vähämerkityksiseksi".</t>
  </si>
  <si>
    <t>C_EntityDescription'!$F$146</t>
  </si>
  <si>
    <t>Den eventuella kategorin för varje bränsleflöde visas automatiskt i det gröna fältet för att underlätta rätt val.</t>
  </si>
  <si>
    <t>Kunkin polttoainevirran mahdollinen luokka näytetään automaattisesti vihreässä kentässä oikean valinnan tekemisen helpottamiseksi.</t>
  </si>
  <si>
    <t>C_EntityDescription'!$E$147</t>
  </si>
  <si>
    <t>Den automatiska visningen av kategorin ger information om den eventuella kategorin för varje bränsleflöde endast vid en enskild granskning. Om tröskelvärdet för ett bränsleflöde av ringa omfattning och större omfattning överskrids, ändras inte de eventuella kategorierna, men ett felmeddelande visas på skärmen. Välj i så fall en kategori på nästa nivå.</t>
  </si>
  <si>
    <t>Automaattinen luokan näyttö antaa tiedon kunkin polttoainevirran mahdollisesta luokasta vain yksittäin tarkasteltuna. Jos erittäin vähämerkityksisen ja merkittävän polttoainevirran kynnysarvo ylittyy, mahdolliset luokat eivät muutu, mutta näyttöön tulee virheilmoitus. Valitse siinä tapauksessa yhtä tasoa korkeampi luokka.</t>
  </si>
  <si>
    <t>C_EntityDescription'!$E$148</t>
  </si>
  <si>
    <t xml:space="preserve">När du har matat in de uppskattade utsläppen från alla bränsleflöden kan du kontrollera om summan av bränsleflödenas utsläpp motsvarar de totala årliga utsläppen under 1(c) i tabellen på fliken C.  </t>
  </si>
  <si>
    <t xml:space="preserve">Kun olet syöttänyt kaikkien polttoainevirtojen arvioidut päästöt, voit tarkistaa vastaako polttoainevirtojen päästöjen summa C-välilehden 1(c) kohdassa ilmoitettuja vuosittaisia kokonaispäästöjä taulukon alta.  </t>
  </si>
  <si>
    <t>C_EntityDescription'!$E$149</t>
  </si>
  <si>
    <t>Bränsleflödets fullständiga namn (namn + typ)</t>
  </si>
  <si>
    <t>Polttoainevirran koko nimi (nimi + tyyppi)</t>
  </si>
  <si>
    <t>C_EntityDescription'!$F$151; 'H_Accounting'!$G$12</t>
  </si>
  <si>
    <t>Felmeddelande (tröskelvärdet för bränsleflöden av ringa omfattning överskrids):</t>
  </si>
  <si>
    <t>Virheilmoitus (erittäin vähämerkityksisten polttoainevirtojen kynnysarvo ylittyy):</t>
  </si>
  <si>
    <t>C_EntityDescription'!$F$180</t>
  </si>
  <si>
    <t>Jämförelse med de totala utsläppen [skillnad mellan punkt 1 (c) på fliken C]:</t>
  </si>
  <si>
    <t>Vertailu kokonaispäästöihin [ero C-välilehden 1 (c) kohtaan]:</t>
  </si>
  <si>
    <t>C_EntityDescription'!$F$182</t>
  </si>
  <si>
    <t>bränsleflöde</t>
  </si>
  <si>
    <t>polttoainevirta</t>
  </si>
  <si>
    <t>C_EntityDescription'!$I$186</t>
  </si>
  <si>
    <t>bränsleflödets namn</t>
  </si>
  <si>
    <t>polttoainevirran nimi</t>
  </si>
  <si>
    <t>C_EntityDescription'!$K$186</t>
  </si>
  <si>
    <t>D_CalculationApproach'!$C$6</t>
  </si>
  <si>
    <t>Förenklingar som tillämpas på övervakningen</t>
  </si>
  <si>
    <t>Tarkkailuun sovellettavat yksinkertaistukset</t>
  </si>
  <si>
    <t>D_CalculationApproach'!$D$8</t>
  </si>
  <si>
    <t>Förenklingar</t>
  </si>
  <si>
    <t>Yksinkertaistukset</t>
  </si>
  <si>
    <t>D_CalculationApproach'!$Q$8</t>
  </si>
  <si>
    <t xml:space="preserve">Motivering till eventuella förenklingar av övervakningsmetoderna. Uppgifterna i punkter (a) och (c) kopieras automatiskt från fliken C. </t>
  </si>
  <si>
    <t xml:space="preserve">Tarkkailumenetelmiin mahdollisesti sovellettavien yksinkertaistusten perustelut. Kohtien (a) ja (c) tiedot kopioituvat automaattisesti C-välilehdeltä. </t>
  </si>
  <si>
    <t>D_CalculationApproach'!$D$10</t>
  </si>
  <si>
    <t xml:space="preserve">Uppgiften kopieras automatiskt från punkt 1(d) på fliken C. 
Eventuella förenklingar av bestämningsmetoderna visas på fliken E. En reglerad enhet med låga utsläpp behöver dessutom inte lämna in dokumenterade resultat av sin riskbedömning som bilaga till övervakningsplanen (flik F, punkt 3(i)).  </t>
  </si>
  <si>
    <t xml:space="preserve">Tieto kopioituu automaattisesti C-välilehdeltä kohdasta 1(d). 
Mahdolliset yksinkertaistukset määritysmenetelmiin näkyvät E-välilehdellä. Vähän päästöjä aiheuttavan säännellyn yhteisön ei lisäksi tarvitse toimittaa suorittamansa riskinarvioinnin dokumentoituja tuloksia tarkkailusuunnitelman liitteenä (F-välilehti, kohta 3(i)).  </t>
  </si>
  <si>
    <t>D_CalculationApproach'!$E$13</t>
  </si>
  <si>
    <t>Mätmetoderna motsvarar mätmetoderna för de uppgifter som lämnas i punktbeskattningen och mätinstrumenten omfattas av den nationella metrologiska kontrollen</t>
  </si>
  <si>
    <t>Mittausmenetelmät vastaavat valmisteverotuksessa ilmoitettavien tietojen mittausmenetelmiä ja mittauslaitteet kuuluvat kansallisen metrologisen valvonnan piiriin</t>
  </si>
  <si>
    <t>D_CalculationApproach'!$E$15</t>
  </si>
  <si>
    <t xml:space="preserve">I enlighet med artikel 75j.1a i övervakningsförordningen är det vid fastställandet av bränslemängderna möjligt att utnyttja de uppgifter och mätmetoder som ska uppges i punktbeskattningen, förutsatt att de mätinstrument med vilka de uppgifter om bränslen som ska uppges i punktbeskattningen fastställs omfattas av tillämpningsområdet för den nationella lagen om metrologisk kontroll, dvs. lagen om mätinstrument (707/2011). </t>
  </si>
  <si>
    <t xml:space="preserve">Tarkkailuasetuksen 75j artiklan 1a kohdan mukaisesti polttoainemäärien määrittämisessä on mahdollista hyödyntää valmisteverotuksessa ilmoitettavia tietoja ja mittausmenetelmiä, edellyttäen, että mittauslaitteet, joilla valmisteverotukseen ilmoitettavat tiedot polttoaineista määritetään, kuuluvat kansallisen lakisääteisen metrologisen valvonnan eli mittauslaitelain (707/2011) soveltamisalaan. </t>
  </si>
  <si>
    <t>D_CalculationApproach'!$E$16</t>
  </si>
  <si>
    <t xml:space="preserve">Om villkoren uppfylls, välj SANT. </t>
  </si>
  <si>
    <t xml:space="preserve">Mikäli ehdot täyttyvät, valitse TOSI. </t>
  </si>
  <si>
    <t>D_CalculationApproach'!$F$17</t>
  </si>
  <si>
    <t>D_CalculationApproach'!$F$18</t>
  </si>
  <si>
    <t>D_CalculationApproach'!$F$19</t>
  </si>
  <si>
    <t>D_CalculationApproach'!$E$21</t>
  </si>
  <si>
    <t>D_CalculationApproach'!$E$23</t>
  </si>
  <si>
    <t xml:space="preserve">Uppgiften kopieras automatiskt från fliken C från de uppgifter som angetts i tabellen över bränsleflöden i punkt 3(a).
Eventuella förenklingar av bestämningsmetoderna visas på fliken E. De analyskrav som efterfrågas i punkt 2 d på fliken D tillämpas inte på kommersiella standardbränslen.   </t>
  </si>
  <si>
    <t xml:space="preserve">Tieto kopioituu automaattisesti C-välilehdeltä kohdan 3(a) polttoainevirtoja koskevaan taulukkoon ilmoitetuista tiedoista.
Mahdolliset yksinkertaistukset määritysmenetelmiin näkyvät E-välilehdellä. Kaupallisiin peruspolttoaineisiin ei sovelleta analysointivaatimuksia, joita koskevia tietoja kysytään D-välilehden kohdassa 2(d).   </t>
  </si>
  <si>
    <t>D_CalculationApproach'!$E$24</t>
  </si>
  <si>
    <t>Obs! Det är möjligt att en reglerad enhet också kan tillämpa andra förenklingar på grundval av kategorin av reglerad enhet eller bränsleflöde. Om förenklingar kan tillämpas visas de på fliken E vid varje bränsleflöde, till exempel som en möjlighet att tillämpa kraven på en lägre nivå.</t>
  </si>
  <si>
    <t>Huom! On mahdollista, että säännelty yhteisö voi soveltaa myös muita yksinkertaistuksia perustuen säännellyn yhteisön tai polttoainevirran luokkaan. Mikäli yksinkertaistuksia on sovellettavissa, näkyvät ne E-välilehdellä kunkin polttoainevirran kohdalla esimerkiksi mahdollisuutena soveltaa alhaisemman määrittämistason vaatimuksia.</t>
  </si>
  <si>
    <t>D_CalculationApproach'!$D$26</t>
  </si>
  <si>
    <t xml:space="preserve">Om förenkling enligt punkt (b) kan tillämpas, kan det i de skriftliga förfarandena (punkt 3 på fliken D) samt i punkterna om datahantering och kontrollåtgärder på fliken F hänvisas till motsvarande förfaranden som tillämpas på uppgifter som lämnas i punktbeskattningen.  </t>
  </si>
  <si>
    <t xml:space="preserve">Mikäli (b)-kohdan mukaista yksinkertaistusta on mahdollista soveltaa, voidaan kirjallisissa menettelyissä (D-välilehden kohta 3) sekä F-välilehden tiedonhallintaa ja kontrollitoimia koskevissa kohdissa viitata vastaaviin menettelyihin, mitä sovelletaan valmisteverotuksessa ilmoitettaviin tietoihin.  </t>
  </si>
  <si>
    <t>D_CalculationApproach'!$D$27</t>
  </si>
  <si>
    <t>I denna del ska de uppgifter som behövs för beräkningen anges. De angivna uppgifterna kopieras vid behov automatiskt till fliken E.</t>
  </si>
  <si>
    <t>Tässä osassa tulee antaa tarvittavat tiedot laskentaa varten. Annetut tiedot kopioituvat tarvittaessa automaattisesti E-välilehdelle.</t>
  </si>
  <si>
    <t>D_CalculationApproach'!$D$31</t>
  </si>
  <si>
    <t>Förteckningen över mätinstrument behövs för kontroll av frisläppta bränslemängder, en förteckning över datakällor för standardvärdena för beräkningsfaktorerna, och om analys krävs görs en hänvisning till analysmetoderna senare i övervakningsplanen.</t>
  </si>
  <si>
    <t>Mittauslaitteiden luetteloa tarvitaan luovutettujen polttoainemäärien tarkkailua varten, tietolähteiden luetteloa laskentakertoimien oletusarvoja varten ja, mikäli analysointia edellytetään, analyysimenetelmiin viitataan myöhemmin tarkkailusuunnitelmassa.</t>
  </si>
  <si>
    <t>D_CalculationApproach'!$D$32</t>
  </si>
  <si>
    <t>Beskrivning av metoden som baserar sig på beräkningen:</t>
  </si>
  <si>
    <t>Laskentaan perustuvan menetelmän kuvaus:</t>
  </si>
  <si>
    <t>D_CalculationApproach'!$E$34</t>
  </si>
  <si>
    <t xml:space="preserve">I textfältet nedan ska du ge en kort beskrivning av det beräkningssätt som används för att fastställa de årliga koldioxidutsläppen. Beskrivningen ska vara tillräckligt noggrann för att påvisa att det inte förekommer dataluckor eller dubbelräkning. Den ska också beskriva hur andelen bränsle som omfattas av tillämpningsområdet fastställs och säkerställa att det inte innehåller bränsle som används inom sektorn för den allmänna ETS1-utsläppshandeln.  </t>
  </si>
  <si>
    <t xml:space="preserve">Esitä alla olevassa tekstikentässä lyhyt kuvaus vuosittaisten hiilidioksidipäästöjen määrittämisessä käytettävästä laskentatavasta. Kuvauksen täytyy olla riittävän tarkka osoittamaan ettei tietoaukkoja tai tuplalaskentaa esiinny. Siinä tulee myös kuvata millä keinoin määritetään soveltamisalaan kuuluvan polttoaineen osuus ja varmistetaan, ettei siihen sisälly yleisen ETS1-päästökaupan soveltamisalassa käytettävää polttoainetta.  </t>
  </si>
  <si>
    <t>D_CalculationApproach'!$E$35</t>
  </si>
  <si>
    <t>Exempel: Beräkningen görs enligt följande:</t>
  </si>
  <si>
    <t>Esimerkki: Laskenta tehdään seuraavasti:</t>
  </si>
  <si>
    <t>D_CalculationApproach'!$E$39</t>
  </si>
  <si>
    <t>a) Bestämningen av båda bränsleflödenas (bensin och diesel, dvs. ”kommersiella standardbränslen”) frisläppta bränslemängder sker utifrån de mätmetoder som tillämpas i punktbeskattningen och mätinstrumenten är förenliga med lagen om mätinstrument.</t>
  </si>
  <si>
    <t>a) Kummankin polttoainevirran (bensiini ja diesel eli ”kaupalliset peruspolttoaineet”) osalta luovutettujen polttoainemäärien määrittäminen perustuu valmisteverotuksessa sovellettaviin mittausmenetelmiin ja mittalaitteet ovat mittalaitelain mukaisia.</t>
  </si>
  <si>
    <t>D_CalculationApproach'!$E$40</t>
  </si>
  <si>
    <t>b) Distributionen av alla våra bränsleflöden sker uteslutande på distributionsstationerna, ingen distribution utanför tilllämpningsområde av den nationella sektorn. På bränslen som frisläppts för konsumtion tillämpas täckningsfaktor 1 på basis av fysisk åtskillnad av bränsleflöden.</t>
  </si>
  <si>
    <t>b) Kaikkien polttoainevirtojemme jakelu tapahtuu yksinomaan jakeluasemilla, ei jakelua kansallisen soveltamisalan ulkopuolisille sektoreille. Kulutukseen luovutettuihin polttoaineisiin sovelletaan soveltamisalakerrointa 1 perustuen polttoainevirtojen fyysiseen erotteluun.</t>
  </si>
  <si>
    <t>D_CalculationApproach'!$E$41</t>
  </si>
  <si>
    <t>c) De frisläppta bränslemängderna fastställs i ton och omvandlas med standardvärdena för värmevärdet till TJ och därefter till enheten t CO2 med emissionsfaktorn (båda enligt de värden som den nationella myndigheten fastställt) för att utsläppen ska fås i enheten t CO2.</t>
  </si>
  <si>
    <t>c) Luovutetut polttoainemäärät määritetään tonneina ja muunnetaan lämpöarvon oletusarvoilla TJ:ksi ja sen jälkeen yksikköön t CO2 päästökertoimella (molemmat kansallisen viranomaisen ohjeistamien arvojen mukaisesti), jotta päästöt saadaan yksikössä t CO2.</t>
  </si>
  <si>
    <t>D_CalculationApproach'!$E$42</t>
  </si>
  <si>
    <t>d) Utsläppen från alla bränsleflöden räknas ihop för att beräkna den reglerade enhetens årliga utsläpp.</t>
  </si>
  <si>
    <t>d) Kaikkien polttoainevirtojen päästöt lasketaan yhteen säännellyn yhteisön vuotuisten päästöjen laskemiseksi.</t>
  </si>
  <si>
    <t>D_CalculationApproach'!$E$43</t>
  </si>
  <si>
    <t>Alla detaljer om bränsleflöden (fastställande av frisläppta bränslemängder, fastställande av täckningsfaktor och beräkningsfaktor) presenteras i de övriga delarna av denna övervakningsplan.</t>
  </si>
  <si>
    <t>Kaikki polttoainevirtoja koskevat yksityiskohdat (luovutettujen polttoainemäärien määrittäminen, soveltamisalakertoimen ja laskentakertoimien määrittäminen) esitetään tämän tarkkailusuunnitelman muissa osissa.</t>
  </si>
  <si>
    <t>D_CalculationApproach'!$E$44</t>
  </si>
  <si>
    <t>Mätinstrument:</t>
  </si>
  <si>
    <t>Mittauslaitteet:</t>
  </si>
  <si>
    <t>D_CalculationApproach'!$E$66</t>
  </si>
  <si>
    <t>Ange de mätsystem som används för att fastställa mängden bränsleflöden och deras placering.</t>
  </si>
  <si>
    <t>Ilmoita polttoainevirtojen määrän määrittämiseen käytettävät mittausjärjestelmät ja niiden sijainti.</t>
  </si>
  <si>
    <t>D_CalculationApproach'!$E$67</t>
  </si>
  <si>
    <t>Ange i punkten Placering var mätaren finns fysiskt och anteckna vid behov identifieringskoden. Kontrollera att mätaren också finns i bränsleflödesschemat och att den är märkt i tabellens första kolumn med identifieringskoden (MI1, MI2...).</t>
  </si>
  <si>
    <t>Määritä Sijainti-kohtaan, missä mittari fyysisesti sijaitsee ja kirjaa tarvittaessa tunniste. Varmista, että mittari löytyy myös polttoainevirtakaaviosta ja se on merkitty taulukon ensimmäisen sarakkeen tunnisteella (MI1, MI2…).</t>
  </si>
  <si>
    <t>D_CalculationApproach'!$E$68</t>
  </si>
  <si>
    <t>Med typiskt användningsintervall avses det användningsintervall under vilket mätinstrumentet i fråga i allmänhet används.</t>
  </si>
  <si>
    <t>Tyypillinen käyttöväli tarkoittaa sitä käyttöväliä, jolla kyseistä mittauslaitetta yleensä käytetään.</t>
  </si>
  <si>
    <t>D_CalculationApproach'!$E$70</t>
  </si>
  <si>
    <t>Förteckningen över mätinstrument som listas nedan kopieras automatiskt till rullgardinsmenyerna vid varje bränsleflöde på fliken E i punkt b, där det ska hänvisas till använda mätinstrument.</t>
  </si>
  <si>
    <t>Alle listattu mittauslaiteluettelo kopioituu automaattisesti pudotusvalikkoihin kunkin polttoainevirran kohdalla E-välilehdellä b-kohdassa, jossa on viitattava käytettyihin mittauslaitteisiin.</t>
  </si>
  <si>
    <t>D_CalculationApproach'!$E$72</t>
  </si>
  <si>
    <t xml:space="preserve">Alla mätinstrument som används ska vara tydligt identifierbara med en unik identifieringskod (såsom instrumentets serienummer). Mätinstrumentets individuella identifieringskod anges inte i övervakningsplanen, utan den ska dokumenteras separat genom ett skriftligt förfarande som utarbetats för ändamålet. </t>
  </si>
  <si>
    <t xml:space="preserve">Kaikkien käytettyjen mittauslaitteiden on oltava selvästi tunnistettavissa yksilöllisellä tunnuksella (kuten laitteen sarjanumerolla). Mittauslaitteen yksilöllistä tunnistetta ei ilmoiteta tarkkailusuunnitelmassa vaan se on dokumentoitava erikseen tarkoitusta varten laaditulla kirjallisella menettelyllä. </t>
  </si>
  <si>
    <t>D_CalculationApproach'!$E$74</t>
  </si>
  <si>
    <t>Definierad
osäkerhet
(95 %, +/- %)</t>
  </si>
  <si>
    <t>Määritetty
epävarmuus
(95 %, +/- %)</t>
  </si>
  <si>
    <t>D_CalculationApproach'!$L$77</t>
  </si>
  <si>
    <t>D_CalculationApproach'!$Q$104</t>
  </si>
  <si>
    <t>D_CalculationApproach'!$E$105</t>
  </si>
  <si>
    <t xml:space="preserve">Om det standardvärde som tillämpas ändras årligen, ange till exempel webbplatsen för den myndighet som publicerar informationen som källa. </t>
  </si>
  <si>
    <t xml:space="preserve">Jos sovellettava oletusarvo muuttuu vuosittain, ilmoita lähteeksi esimerkiksi tiedon julkaisevan viranomaisen kotisivu. </t>
  </si>
  <si>
    <t>D_CalculationApproach'!$E$107</t>
  </si>
  <si>
    <t>Förteckningen som listas nedan kopieras automatiskt till rullgardinsmenyerna vid varje bränsleflöde på fliken E i (f)-tabellen, där det ska hänvisas till datakällor för beräkningsfaktorn för varje bränsleflöde.</t>
  </si>
  <si>
    <t>Alle listattu luettelo kopioituu automaattisesti pudotusvalikkoihin kunkin polttoainevirran kohdalla E-välilehdellä (f)-taulukkoon, jossa viitataan kunkin polttoainevirran laskentakertoimien tietolähteisiin.</t>
  </si>
  <si>
    <t>D_CalculationApproach'!$E$108</t>
  </si>
  <si>
    <t>Nationell växthusgasinventering, uppdateras årligen (se http:/Dummy.address.test). Det senaste värdet som publicerades 2022 används.</t>
  </si>
  <si>
    <t>Kansallinen kasvihuonekaasuinventaario, päivitetään vuosittain (ks. http:/Dummy.address.test). Käytössä on viimeisin vuonna 2022 julkaistu arvo.</t>
  </si>
  <si>
    <t>D_CalculationApproach'!$F$112</t>
  </si>
  <si>
    <t>EF-analys av tung brännolja i augusti 2022</t>
  </si>
  <si>
    <t>Raskaan polttoöljyn EF-analyysi elokuussa 2022</t>
  </si>
  <si>
    <t>D_CalculationApproach'!$F$114</t>
  </si>
  <si>
    <t>Analyser (vid behov):</t>
  </si>
  <si>
    <t>Analyysit (tarvittaessa):</t>
  </si>
  <si>
    <t>D_CalculationApproach'!$E$131</t>
  </si>
  <si>
    <t xml:space="preserve">Om reglerna för beräkningen förutsätter att fastställandet av beräkningsfaktorerna grundar sig på analys av bränslen, räkna upp de analysmetoder som används i tabellen nedan. Om laboratoriet inte har ackrediterats i enlighet med standarden EN ISO/IEC 17025, ska myndigheten underrättas om att det använda laboratoriet är tekniskt kompetent i enlighet med artikel 34 i övervakningsförordningen. 
Bifoga uppgifterna om laboratoriets kompetens som ett separat dokument i ETS2-ärendehanteringssystemet till ansökan som gäller övervakningsplanen. </t>
  </si>
  <si>
    <t xml:space="preserve">Jos laskennan säännöt edellyttävät, että laskentakertoimien määrittäminen perustuu polttoaineiden analysointiin, luettele alla olevaan taulukkoon käytössä olevat analyysimenetelmät. Jos laboratoriota ei ole akkreditoitu standardin EN ISO/IEC 17025 mukaisesti, tulee viranomaiselle toimittaa tieto, että käytetty laboratorio on tarkkailuasetuksen 34 artiklan mukaisesti teknisesti pätevä. 
Liitä laboratorion pätevyyttä koskevat tiedot erillisenä dokumenttina ETS2-asiointijärjestelmässä tarkkailusuunnitelmaa koskevaan hakemukseen. </t>
  </si>
  <si>
    <t>D_CalculationApproach'!$E$132</t>
  </si>
  <si>
    <t xml:space="preserve">Uppgifterna som listas nedan kopieras automatiskt till rullgardinsmenyerna vid varje bränsleflöde på fliken E i (f)-tabellen, där det ska hänvisas till beräkningsfaktorerna för varje bränsleflöde.
Det krävs ingen analys av kommersiella standardbränslen. 
</t>
  </si>
  <si>
    <t xml:space="preserve">Alle listatut tiedot kopioituvat automaattisesti pudotusvalikkoihin kunkin polttoainevirran kohdalle E-välilehdellä (f)-taulukkoon, jossa viitataan kunkin polttoainevirran laskentakertoimiin.
Analysointia ei edellytetä kaupallisilta peruspolttoaineilta. 
</t>
  </si>
  <si>
    <t>D_CalculationApproach'!$E$134</t>
  </si>
  <si>
    <t>Lab_kompetence.pdf, 2.3.2023</t>
  </si>
  <si>
    <t>D_CalculationApproach'!$M$139</t>
  </si>
  <si>
    <t>Skriftliga förfaranden</t>
  </si>
  <si>
    <t>Kirjalliset menettelyt</t>
  </si>
  <si>
    <t>D_CalculationApproach'!$D$156</t>
  </si>
  <si>
    <t>Ange detaljerade uppgifter om de skriftliga förfarandena för de analyser som anges i punkt 2(d). Uppgifterna ska innehålla en beskrivning av de väsentliga parametrarna och de åtgärder som vidtagits.</t>
  </si>
  <si>
    <t>Anna yksityiskohtaiset tiedot edellä kohdassa 2 (d) lueteltujen analyysien kirjallisista menettelyistä. Tiedoissa on kuvattava olennaiset parametrit ja suoritetut toimenpiteet.</t>
  </si>
  <si>
    <t>D_CalculationApproach'!$E$159</t>
  </si>
  <si>
    <t>Ange alla provtagningsplaner som används i beskrivningen av förfarandet nedan och ange namnet och datumet på bilagan där de beskrivs närmare.</t>
  </si>
  <si>
    <t>Ilmoita alla olevassa menettelykuvauksessa kaikki käytössä olevat näytteenottosuunnitelmat ja ilmoita nimi sekä päiväys liitteestä, jossa ne on kuvattu tarkemmin.</t>
  </si>
  <si>
    <t>D_CalculationApproach'!$E$160; 'D_CalculationApproach'!$E$186</t>
  </si>
  <si>
    <t xml:space="preserve">Om flera provtagningsplaner används, precisera för vilka bränsleflöden och parametrar varje provtagningsplan används. Lägg till en kort identifieringskod för varje provtagningsplan som man senare hänvisar till på fliken E för varje bränsleflöde i tabellen (f). </t>
  </si>
  <si>
    <t xml:space="preserve">Jos käytössä on useita näytteenottosuunnitelmia, tarkenna, mille polttoainevirroille ja parametreille kutakin näytteenottosuunnitelmaa käytetään. Lisää jokaiselle näytteenottosuunnitelmalle lyhyt tunniste, johon viitataan myöhemmin E-välilehdellä kunkin polttoainevirran kohdalla (f)-taulukossa. </t>
  </si>
  <si>
    <t>D_CalculationApproach'!$E$161; 'D_CalculationApproach'!$E$187</t>
  </si>
  <si>
    <t>Analys av det effektiva värmevärdet för flytande bränslen.</t>
  </si>
  <si>
    <t>Nestemäisten polttoaineiden tehollisen lämpöarvon analyysi.</t>
  </si>
  <si>
    <t>D_CalculationApproach'!$G$164</t>
  </si>
  <si>
    <t>Flytande bränslen: ANA 1-2/UBA; Jämförelse utförd av externt (ackrediterat) laboratorium: ANA 1-3/ext</t>
  </si>
  <si>
    <t>Nestemäiset polttoaineet: ANA 1-2/UBA; Ulkoisen (akkreditoidun) laboratorion suorittama vertailu: ANA 1-3/ext</t>
  </si>
  <si>
    <t>D_CalculationApproach'!$G$165</t>
  </si>
  <si>
    <t>Bombkalorimeter används. Det lämpliga antalet prov grundar sig på erfarenheter från tidigare mätningar av liknande bränslen.
Proverna används torra (torkas vid 120 °C i minst 6 timmar). Det effektiva värmevärdet korrigeras kalkylmässigt i fråga om fukthalten.</t>
  </si>
  <si>
    <t>Pommikalorimetriä käytetään. Asianmukainen näytemäärä perustuu samanlaisten polttoaineiden aiemmista mittauksista saatuihin kokemuksiin.
Näytteitä käytetään kuivina (kuivataan 120 °C:ssa vähintään 6 tunnin ajan). Tehollinen lämpöarvo korjataan kosteuspitoisuuden osalta laskennallisesti.</t>
  </si>
  <si>
    <t>D_CalculationApproach'!$G$167</t>
  </si>
  <si>
    <t>Flytande bränslen: Endast något anpassad från standardberäkningen; proverna torkas inte.</t>
  </si>
  <si>
    <t>Nestemäiset polttoaineet: Vain hieman mukautettu vakiolaskelmasta; näytteitä ei kuivata.</t>
  </si>
  <si>
    <t>D_CalculationApproach'!$G$168</t>
  </si>
  <si>
    <t>Provtagningsplaner (vid behov):</t>
  </si>
  <si>
    <t>Näytteenottosuunnitelmat (tarvittaessa):</t>
  </si>
  <si>
    <t>D_CalculationApproach'!$E$184</t>
  </si>
  <si>
    <r>
      <rPr>
        <b/>
        <sz val="10"/>
        <color theme="1"/>
        <rFont val="Arial"/>
        <family val="2"/>
      </rPr>
      <t>Beskrivning av det förfarande som används för att kontrollera provtagningsplanens ändamålsenlighet, om tillämpligt:</t>
    </r>
    <r>
      <rPr>
        <b/>
        <sz val="10"/>
        <color theme="1"/>
        <rFont val="Arial"/>
        <family val="2"/>
      </rPr>
      <t xml:space="preserve"> </t>
    </r>
    <r>
      <rPr>
        <b/>
        <sz val="10"/>
        <color rgb="FF8064A2"/>
        <rFont val="Arial"/>
        <family val="2"/>
      </rPr>
      <t>***ELINA P:</t>
    </r>
    <r>
      <rPr>
        <b/>
        <sz val="10"/>
        <color rgb="FF8064A2"/>
        <rFont val="Arial"/>
        <family val="2"/>
      </rPr>
      <t xml:space="preserve"> </t>
    </r>
    <r>
      <rPr>
        <b/>
        <sz val="10"/>
        <color rgb="FF8064A2"/>
        <rFont val="Arial"/>
        <family val="2"/>
      </rPr>
      <t>ETS1 EI TÄTÄ, POISTETAANKO?***</t>
    </r>
  </si>
  <si>
    <r>
      <t xml:space="preserve">Kuvaus menettelystä, jota käytetään näytteenottosuunnitelmien tarkoituksenmukaisuuden tarkistamiseen, jos sovellettavissa: </t>
    </r>
    <r>
      <rPr>
        <b/>
        <sz val="10"/>
        <color theme="7"/>
        <rFont val="Arial"/>
        <family val="2"/>
      </rPr>
      <t>***ELINA P: ETS1 EI TÄTÄ, POISTETAANKO?***</t>
    </r>
  </si>
  <si>
    <t>D_CalculationApproach'!$E$200</t>
  </si>
  <si>
    <t>Förfaranden för övervakning av mätinstrument (vid behov)</t>
  </si>
  <si>
    <t>Mittauslaitteiden seurantaa koskevat menettelyt (tarvittaessa)</t>
  </si>
  <si>
    <t>D_CalculationApproach'!$E$213</t>
  </si>
  <si>
    <t>Förfarandet ska beskrivas om en reglerad enhet använder mätinstrument som den besitter.</t>
  </si>
  <si>
    <t>Menettely tulee kuvata jos säännelty yhteisö käyttää omassa hallinnassaan olevia mittauslaitteita.</t>
  </si>
  <si>
    <t>D_CalculationApproach'!$E$214</t>
  </si>
  <si>
    <t>Beskrivning av det förfarande genom vilket man bedömer efterlevnaden av osäkerhetskraven för de frisläppta bränslemängderna i artikel 75h, artikel 75j och bilaga IIa.</t>
  </si>
  <si>
    <t>Kuvaus menettelystä, jolla arvioidaan luovutettujen polttoainemäärien epävarmuusvaatimusten noudattamista 75 h artiklassa, 75 j artiklassa ja liitteessä II a.</t>
  </si>
  <si>
    <t>D_CalculationApproach'!$E$227</t>
  </si>
  <si>
    <t>Detta förfarande är relevant för tillämpningen av artiklarna 75 h och 75 j samt bilaga IIa.</t>
  </si>
  <si>
    <t>Tämä menettely on merkityksellinen 75 h ja 75 j artiklan sekä liitteen II a soveltamiseksi.</t>
  </si>
  <si>
    <t>D_CalculationApproach'!$E$228</t>
  </si>
  <si>
    <t>Förfarandet är inte relevant om metoderna enligt artikel 75 j.a tillämpas eller om alla bränsleflöden är bränsleflöden av ringa omfattning.</t>
  </si>
  <si>
    <t>Tällainen menettely ei ole merkityksellinen, jos sovelletaan 75 j artiklan a kohdan mukaisia menetelmiä tai jos kaikki polttoainevirrat ovat erittäin vähämerkityksisiä polttoainevirtoja.</t>
  </si>
  <si>
    <t>D_CalculationApproach'!$E$229</t>
  </si>
  <si>
    <t>Förfaranden för att undvika dubbelräkning (vid behov)</t>
  </si>
  <si>
    <t>Kaksoislaskennan välttämistä koskevat menettelyt (tarvittaessa)</t>
  </si>
  <si>
    <t>D_CalculationApproach'!$E$242</t>
  </si>
  <si>
    <t xml:space="preserve">Förfarandet gäller identifiering av bränsleflöden som direkt eller indirekt levererats till verksamhetsutövare som omfattas av tillämpningsområdet för den allmänna ETS1-utsläppshandeln för att undvika dubbelräkning i enlighet med artikel 75v i övervakningsförordningen. 
Om det inte är möjligt att bränslet slutanvänds i verksamhet som omfattas av tillämpningsområdet för den nuvarande ETS1-utsläppshandeln, motivera och beskriv förfarandet för att säkerställa detta.
Om det är möjligt eller om det inte är känt om det bränsle som frisläppts för konsumtion också används i ETS1-utsläppshandelns verksamhet, beskriv de förfaranden som eventuellt redan kan tillämpas för att identifiera det bränsle som används i ETS1-utsläppshandelns verksamhet. </t>
  </si>
  <si>
    <t xml:space="preserve">Menettely koskee yleisen ETS1-päästökaupan soveltamisalaan kuuluville toiminnaharjoittajille suoraan tai välillisesti toimitettujen polttoainevirtojen tunnistamista kaksinkertaisen laskennan välttämiseksi tarkkailuasetuksen 75v artiklan mukaisesti. 
Mikäli ei ole mahdollista, että polttoainetta loppukäytetään nykyisen ETS1-päästökaupan soveltamisalaan kuuluvissa toiminnoissa, perustele ja kuvaa menettely, miten tästä varmistutaan.
Mikäli on mahdollista tai ei ole tiedossa, käytetäänkö kulutukseen luovutettua polttoainetta myös ETS1-päästökaupan toiminnoissa, kuvaa alle mahdollisesti jo sovellettavissa olevat menettelyt ETS1-päästökaupan toiminnoissa käytetyn polttoaineen tunnistamiseksi. </t>
  </si>
  <si>
    <t>D_CalculationApproach'!$E$243</t>
  </si>
  <si>
    <t>Förfaranden för att påvisa hållbarheten hos biomassabränslen (vid behov)</t>
  </si>
  <si>
    <t>Biomassapolttoaineiden kestävyyden osoittamista koskevat menettelyt (tarvittaessa)</t>
  </si>
  <si>
    <t>D_CalculationApproach'!$E$256</t>
  </si>
  <si>
    <t xml:space="preserve">En beskrivning av det förfarande enligt artikel 39 i övervakningsförordningen genom vilket biogasfraktionen för gas som tagits ur naturgasnätet bestäms. </t>
  </si>
  <si>
    <t xml:space="preserve">Kuvaus tarkkailuasetuksen 39 artiklan mukaisesta menettelystä, jolla maakaasuverkosta otetun kaasun biokaasuosuus määritetään. </t>
  </si>
  <si>
    <t>D_CalculationApproach'!$E$271</t>
  </si>
  <si>
    <t>Tilläggsförfarande som lagts till av den reglerade enheten</t>
  </si>
  <si>
    <t>Säännellyn yhteisön lisäämä lisämenettely</t>
  </si>
  <si>
    <t>D_CalculationApproach'!$E$284</t>
  </si>
  <si>
    <t>E.
Bränsleflöden</t>
  </si>
  <si>
    <t>E.
Polttoainevirrat</t>
  </si>
  <si>
    <t>E_FuelStreams'!$B$2</t>
  </si>
  <si>
    <t>E. Bränsleflöden</t>
  </si>
  <si>
    <t>E. Polttoainevirrat</t>
  </si>
  <si>
    <t>E_FuelStreams'!$C$6</t>
  </si>
  <si>
    <t xml:space="preserve">Tillämpade nivåer </t>
  </si>
  <si>
    <t xml:space="preserve">Sovellettavat määrittämistasot </t>
  </si>
  <si>
    <t>E_FuelStreams'!$D$8</t>
  </si>
  <si>
    <t>Observera att anvisningstexten endast visas vid det första bränsleflödet.</t>
  </si>
  <si>
    <t>Huomaa, että ohjeteksti näkyy vain ensimmäisen polttoainevirran kohdalla.</t>
  </si>
  <si>
    <t>E_FuelStreams'!$D$10</t>
  </si>
  <si>
    <t>Även exempeluppgifterna syns endast vid det första bränsleflödet.</t>
  </si>
  <si>
    <t>Myös esimerkkitiedot näkyvät vain ensimmäisen polttoainevirran kohdalla.</t>
  </si>
  <si>
    <t>E_FuelStreams'!$D$11</t>
  </si>
  <si>
    <t>Bränsleflödets typ:</t>
  </si>
  <si>
    <t>Polttoainevirran tyyppi:</t>
  </si>
  <si>
    <t>E_FuelStreams'!$E$16; 'E_FuelStreams'!$E$161; 'E_FuelStreams'!$E$232; 'E_FuelStreams'!$E$303; 'E_FuelStreams'!$E$374; 'E_FuelStreams'!$E$445; 'E_FuelStreams'!$E$516; 'E_FuelStreams'!$E$587; 'E_FuelStreams'!$E$658; 'E_FuelStreams'!$E$729; 'E_FuelStreams'!$E$800; 'E_FuelStreams'!$E$871; 'E_FuelStreams'!$E$942; 'E_FuelStreams'!$E$1013; 'E_FuelStreams'!$E$1084; 'E_FuelStreams'!$E$1155; 'E_FuelStreams'!$E$1226; 'E_FuelStreams'!$E$1297; 'E_FuelStreams'!$E$1368; 'E_FuelStreams'!$E$1439; 'E_FuelStreams'!$E$1510; 'E_FuelStreams'!$E$1581; 'E_FuelStreams'!$E$1652; 'E_FuelStreams'!$E$1723; 'E_FuelStreams'!$E$1794</t>
  </si>
  <si>
    <t>Metoder för frisläppande för konsumtion:</t>
  </si>
  <si>
    <t>Kulutukseen luovutuksen tavat:</t>
  </si>
  <si>
    <t>E_FuelStreams'!$E$17; 'E_FuelStreams'!$E$23; 'E_FuelStreams'!$E$162; 'E_FuelStreams'!$E$233; 'E_FuelStreams'!$E$304; 'E_FuelStreams'!$E$375; 'E_FuelStreams'!$E$446; 'E_FuelStreams'!$E$517; 'E_FuelStreams'!$E$588; 'E_FuelStreams'!$E$659; 'E_FuelStreams'!$E$730; 'E_FuelStreams'!$E$801; 'E_FuelStreams'!$E$872; 'E_FuelStreams'!$E$943; 'E_FuelStreams'!$E$1014; 'E_FuelStreams'!$E$1085; 'E_FuelStreams'!$E$1156; 'E_FuelStreams'!$E$1227; 'E_FuelStreams'!$E$1298; 'E_FuelStreams'!$E$1369; 'E_FuelStreams'!$E$1440; 'E_FuelStreams'!$E$1511; 'E_FuelStreams'!$E$1582; 'E_FuelStreams'!$E$1653; 'E_FuelStreams'!$E$1724; 'E_FuelStreams'!$E$1795</t>
  </si>
  <si>
    <t>Förmedlarpart:</t>
  </si>
  <si>
    <t>Välittäjäosapuoli:</t>
  </si>
  <si>
    <t>E_FuelStreams'!$E$18; 'E_FuelStreams'!$E$24; 'E_FuelStreams'!$E$163; 'E_FuelStreams'!$E$234; 'E_FuelStreams'!$E$305; 'E_FuelStreams'!$E$376; 'E_FuelStreams'!$E$447; 'E_FuelStreams'!$E$518; 'E_FuelStreams'!$E$589; 'E_FuelStreams'!$E$660; 'E_FuelStreams'!$E$731; 'E_FuelStreams'!$E$802; 'E_FuelStreams'!$E$873; 'E_FuelStreams'!$E$944; 'E_FuelStreams'!$E$1015; 'E_FuelStreams'!$E$1086; 'E_FuelStreams'!$E$1157; 'E_FuelStreams'!$E$1228; 'E_FuelStreams'!$E$1299; 'E_FuelStreams'!$E$1370; 'E_FuelStreams'!$E$1441; 'E_FuelStreams'!$E$1512; 'E_FuelStreams'!$E$1583; 'E_FuelStreams'!$E$1654; 'E_FuelStreams'!$E$1725; 'E_FuelStreams'!$E$1796</t>
  </si>
  <si>
    <t>Exempel på bränsleflöde:</t>
  </si>
  <si>
    <t>Esimerkki polttoainevirrasta:</t>
  </si>
  <si>
    <t>E_FuelStreams'!$D$20</t>
  </si>
  <si>
    <t>Bränsleflödets namn, bränsleflödets typ och kategori visas automatiskt utifrån de uppgifter som angetts på fliken C.</t>
  </si>
  <si>
    <t>Polttoainevirran nimi, polttoainevirran tyyppi ja luokka näytetään automaattisesti C-välilehdellä annettujen tietojen perusteella.</t>
  </si>
  <si>
    <t>E_FuelStreams'!$E$26</t>
  </si>
  <si>
    <t>Bränsleflödet ska kategoriseras som större omfattning eller ringa omfattning. Kategoriseringen görs på fliken C under 3 Bränsleflöden i tabell (b). I kolumnen "Möjlig kategori" beräknar blanketten automatiskt den föreslagna bränsleflödeskategorin. Om kategoriseringen inte har gjorts separat i kolumnen ”Vald kategori”, grundar sig kategoriseringen av bränsleflödet på en automatisk beräkning. Kontrollera alltid att bränsleflödets kategorisering är korrekt på fliken C under punkten ”Vald kategori”.</t>
  </si>
  <si>
    <t>Polttoainevirta tulee luokitella merkittäväksi tai erittäin vähämerkityksiseksi. Luokittelu tehdään C-välilehdellä kohdan 3 Polttoainevirrat taulukossa (b). Sarakkeessa ”Mahdollinen luokka” lomake laskee automaattisesti ehdotetun polttoainevirtaluokan. Jos luokittelua ei olla erikseen tehty sarakkeessa ”Valittu luokka”, polttoainevirran luokitus perustuu automaattiseen laskentaan. Tarkista aina, että polttoainevirran luokitus on oikein C-välilehdellä kohdassa ”Valittu luokka”.</t>
  </si>
  <si>
    <t>E_FuelStreams'!$E$27</t>
  </si>
  <si>
    <t>Bränslemängd som frisläppts för konsumtion:</t>
  </si>
  <si>
    <t>Kulutukseen luovutettu polttoainemäärä:</t>
  </si>
  <si>
    <t>E_FuelStreams'!$D$29; 'E_FuelStreams'!$D$165; 'E_FuelStreams'!$D$236; 'E_FuelStreams'!$D$307; 'E_FuelStreams'!$D$378; 'E_FuelStreams'!$D$449; 'E_FuelStreams'!$D$520; 'E_FuelStreams'!$D$591; 'E_FuelStreams'!$D$662; 'E_FuelStreams'!$D$733; 'E_FuelStreams'!$D$804; 'E_FuelStreams'!$D$875; 'E_FuelStreams'!$D$946; 'E_FuelStreams'!$D$1017; 'E_FuelStreams'!$D$1088; 'E_FuelStreams'!$D$1159; 'E_FuelStreams'!$D$1230; 'E_FuelStreams'!$D$1301; 'E_FuelStreams'!$D$1372; 'E_FuelStreams'!$D$1443; 'E_FuelStreams'!$D$1514; 'E_FuelStreams'!$D$1585; 'E_FuelStreams'!$D$1656; 'E_FuelStreams'!$D$1727; 'E_FuelStreams'!$D$1798</t>
  </si>
  <si>
    <t>Bestämningssätt för den bränslemängd som frisläppts för konsumtion:</t>
  </si>
  <si>
    <t>Kulutukseen luovutetun polttoainemäärän määritystapa:</t>
  </si>
  <si>
    <t>E_FuelStreams'!$E$31; 'E_FuelStreams'!$E$167; 'E_FuelStreams'!$E$238; 'E_FuelStreams'!$E$309; 'E_FuelStreams'!$E$380; 'E_FuelStreams'!$E$451; 'E_FuelStreams'!$E$522; 'E_FuelStreams'!$E$593; 'E_FuelStreams'!$E$664; 'E_FuelStreams'!$E$735; 'E_FuelStreams'!$E$806; 'E_FuelStreams'!$E$877; 'E_FuelStreams'!$E$948; 'E_FuelStreams'!$E$1019; 'E_FuelStreams'!$E$1090; 'E_FuelStreams'!$E$1161; 'E_FuelStreams'!$E$1232; 'E_FuelStreams'!$E$1303; 'E_FuelStreams'!$E$1374; 'E_FuelStreams'!$E$1445; 'E_FuelStreams'!$E$1516; 'E_FuelStreams'!$E$1587; 'E_FuelStreams'!$E$1658; 'E_FuelStreams'!$E$1729; 'E_FuelStreams'!$E$1800</t>
  </si>
  <si>
    <t>Tillämpligt bestämningssätt:</t>
  </si>
  <si>
    <t>Sovellettava määritystapa:</t>
  </si>
  <si>
    <t>E_FuelStreams'!$E$33; 'E_FuelStreams'!$E$169; 'E_FuelStreams'!$E$240; 'E_FuelStreams'!$E$311; 'E_FuelStreams'!$E$382; 'E_FuelStreams'!$E$453; 'E_FuelStreams'!$E$524; 'E_FuelStreams'!$E$595; 'E_FuelStreams'!$E$666; 'E_FuelStreams'!$E$737; 'E_FuelStreams'!$E$808; 'E_FuelStreams'!$E$879; 'E_FuelStreams'!$E$950; 'E_FuelStreams'!$E$1021; 'E_FuelStreams'!$E$1092; 'E_FuelStreams'!$E$1163; 'E_FuelStreams'!$E$1234; 'E_FuelStreams'!$E$1305; 'E_FuelStreams'!$E$1376; 'E_FuelStreams'!$E$1447; 'E_FuelStreams'!$E$1518; 'E_FuelStreams'!$E$1589; 'E_FuelStreams'!$E$1660; 'E_FuelStreams'!$E$1731; 'E_FuelStreams'!$E$1802</t>
  </si>
  <si>
    <t>(a): Mätmetoder i punktbeskattningen</t>
  </si>
  <si>
    <t>(a): Valmisteverotuksessa sovellettavat mittaustavat</t>
  </si>
  <si>
    <t>E_FuelStreams'!$I$34; 'EUwideConstants'!$B$21</t>
  </si>
  <si>
    <t>Den bränslemängd som frisläpps för konsumtion ska fastställas på något av följande sätt: 
a) mätmetoder som tillämpas på punktskatteuppgifter, förutsatt att mätinstrumenten överensstämmer med lagen om mätinstrument (707/2011)
b) på basis av en kombination av uppmätta mängder vid den punkt där bränsleflödena frisläpps för konsumtion
c) genom kontinuerlig mätning vid en punkt där bränsleflöden frisläpps för konsumtion
Om punkt 2 i artikel 75 h i MRR-förordningen kan tillämpas på ett bränsleflöde av ringa omfattning, kan dokumentation av inköp eller fakturor användas</t>
  </si>
  <si>
    <t>Kulutukseen luovutettu polttoainemäärä on määritettävä jollain seuraavista tavoista: 
a) valmisteverotustietoihin sovellettavilla mittausmenetelmillä, edellyttäen, että mittauslaitteet ovat mittauslaitelain (707/2011) mukaisia
b) mitattujen määrien yhdistelmän perusteella pisteessä, jossa polttoainevirrat luovutetaan kulutukseen
c) jatkuvalla mittauksella pisteessä, jossa polttoainevirrat luovutetaan kulutukseen
Jos MRR-asetuksen 75 h-artiklan 2 kohtaa voidaan soveltaa erittäin vähämerkityksiseen polttoainevirtaan, voidaan käyttää ostokirjanpitoa tai laskuja</t>
  </si>
  <si>
    <t>E_FuelStreams'!$E$35</t>
  </si>
  <si>
    <t>Undantag från kalenderåret vid fastställandet av övervakningsåret:</t>
  </si>
  <si>
    <t>Poikkeaminen kalenterivuodesta tarkkailuvuotta määritettäessä:</t>
  </si>
  <si>
    <t>E_FuelStreams'!$E$37; 'E_FuelStreams'!$E$171; 'E_FuelStreams'!$E$242; 'E_FuelStreams'!$E$313; 'E_FuelStreams'!$E$384; 'E_FuelStreams'!$E$455; 'E_FuelStreams'!$E$526; 'E_FuelStreams'!$E$597; 'E_FuelStreams'!$E$668; 'E_FuelStreams'!$E$739; 'E_FuelStreams'!$E$810; 'E_FuelStreams'!$E$881; 'E_FuelStreams'!$E$952; 'E_FuelStreams'!$E$1023; 'E_FuelStreams'!$E$1094; 'E_FuelStreams'!$E$1165; 'E_FuelStreams'!$E$1236; 'E_FuelStreams'!$E$1307; 'E_FuelStreams'!$E$1378; 'E_FuelStreams'!$E$1449; 'E_FuelStreams'!$E$1520; 'E_FuelStreams'!$E$1591; 'E_FuelStreams'!$E$1662; 'E_FuelStreams'!$E$1733; 'E_FuelStreams'!$E$1804</t>
  </si>
  <si>
    <t>Om det inte är möjligt att fastställa den exakta årliga mängden frisläppt bränsle vid kalenderårsskiftet, kan den reglerade enheten välja den näst lämpligaste dagen för att skilja övervakningsåret från följande år i enlighet med artikel 75j(2) i övervakningsförordningen. Detta måste dock motiveras med antingen teknisk omöjlighet eller orimliga kostnader. Om undantaget tillämpas, beskriv och motivera de metoder och beräkningssätt som används för detta. Ange här också det valda datumet för byte av övervakningsår och berätta hur man säkerställer att eventuella uppskattningar inte orsakar luckor i de årliga mängduppgifterna eller dubbelräkning i samband med avstämningen. Lägg också till en motivering för avvikelsen från kalenderåret när övervakningsåret fastställs. Om grunden är orimliga kostnader, bifoga en beräkning av dem till övervakningsplanen i Excel-format.</t>
  </si>
  <si>
    <t>Jos vuotuista luovutetun polttoaineen määrää ei ole mahdollista määrittää tasan kalenterivuoden vaihtuessa, säännelty yhteisö voi valita seuraavaksi sopivimman päivän erottamaan tarkkailuvuoden seuraavasta vuodesta tarkkailuasetuksen artiklan 75j(2) mukaisesti. Tämä pitää kuitenkin perustella joko teknisellä mahdottomuudella tai kohtuuttomilla kustannuksilla. Mikäli poikkeusta sovelletaan, kuvaa ja perustele tähän käytettävät menetelmät ja laskentatavat. Ilmoita tässä myös valittu tarkkailuvuoden vaihtumispäivä ja kerro miten varmistetaan, että mahdolliset arviot eivät aiheuta vuosittaisiin määrätietoihin aukkoja tai kaksinkertaista laskentaa täsmäytyksen yhteydessä. Lisää myös perustelu kalenterivuodesta poikkeamiselle tarkkailuvuotta määritettäessä. Jos perusteena ovat kohtuuttomat kustannukset, liitä niistä laskelma tarkkailusuunnitelmaan Excel-muodossa.</t>
  </si>
  <si>
    <t>E_FuelStreams'!$E$38</t>
  </si>
  <si>
    <t>Reglerad enhet</t>
  </si>
  <si>
    <t>Säännelty yhteisö</t>
  </si>
  <si>
    <t>E_FuelStreams'!$I$41; 'EUwideConstants'!$B$20</t>
  </si>
  <si>
    <t>Välj ”Reglerad enhet” om mätinstrumentet är under egen kontroll och ”Handelspartner” om det inte är under egen kontroll.</t>
  </si>
  <si>
    <t>Valitse ”Säännelty yhteisö”, jos mittauslaite on omassa hallinnassa, ja ”Kauppakumppani”, jos se ei ole omassa hallinnassa.</t>
  </si>
  <si>
    <t>E_FuelStreams'!$E$42</t>
  </si>
  <si>
    <t>Välj ”handelspartner” om ens ett enda mätinstrument som används för att fastställa bränsleflödet inte är i egen besittning. Precisera nedan i textfältet vilka apparater som innehas av den reglerade enheten och vilka som innehas av en handelspartner.</t>
  </si>
  <si>
    <t>Valitse ”kauppakumppani”, mikäli yksikin polttoainevirran määrän määritykseen käytetyistä mittauslaitteista ei ole omassa hallinnassa. Tarkenna alla tekstikentässä, mitkä laitteet ovat säännellyn yhteisön hallinnassa ja mitkä ovat kauppakumppanin hallinnassa.</t>
  </si>
  <si>
    <t>E_FuelStreams'!$E$43</t>
  </si>
  <si>
    <t xml:space="preserve">Välj i rullgardinsmenyn ett eller flera mätinstrument som använts för att fastställa mängduppgiften. Alternativen i rullgardinsmenyn kopieras automatiskt från de uppgifter som anges i punkt 2b på fliken D.  </t>
  </si>
  <si>
    <t xml:space="preserve">Valitse alasvetovalikosta yksi tai useampi määrätiedon määritykseen käytetty mittauslaite. Alasvetovalikon vaihtoehdot kopioituvat automaattisesti D-välilehden 2b-kohdassa ilmoitetuista tiedoista.  </t>
  </si>
  <si>
    <t>E_FuelStreams'!$E$47</t>
  </si>
  <si>
    <t>Om fler än sex mätinstrument används för bränsleflödet, t.ex. om tryck- och temperaturkompensationen görs med separata anordningar, använd textfältet nedan för att ge en tilläggsutredning. Beskriv också hur osäkerhetsberäkningen har gjorts.</t>
  </si>
  <si>
    <t>Jos polttoainevirtaan käytetään yli kuutta mittauslaitetta, esim. jos paine- ja lämpötilakompensaatio tehdään erillisillä laitteilla, käytä alla olevaa tekstikenttää lisäselvityksen antamiseen. Kuvaa myös miten epävarmuuslaskenta on tehty.</t>
  </si>
  <si>
    <t>E_FuelStreams'!$E$48</t>
  </si>
  <si>
    <t>Lägg vid behov till en beskrivning av varför och hur flera mätinstrument används för att fastställa mängden. (T.ex. ett av mätinstrumenten skiljer från bränsleflödet den andel som inte tillhör den reglerade enheten eller vägningsanordningarna används turvis.) Lägg också till en beskrivning om endast ett mätinstrument används men det inte mäter mängduppgiften i den rapporterade enheten och om densitetsomvandlingar behövs.
Lägg då också till en kort beskrivning av hur den kombinerade osäkerhetsberäkningen av bränsleflödet utförs. I osäkerhetsbedömningen ska man beakta alla mätinstrument som används vid fastställandet av mängduppgiften och andra faktorer som påverkar mängduppgiften, såsom densitetsomvandlingen. Om enhetsomvandlingar görs vid bestämningen, ange densitetsosäkerheten och dess källa. Ange i beskrivningen om kommissionens beräkningsverktyg för osäkerhetsanalys har använts vid beräkningen av osäkerheten. Ange också med vilka beräkningsformler för kombinerad osäkerhet osäkerheten har beräknats (se kapitel 3.2 om kombinerad osäkerhet i Energimyndighetens anvisning om osäkerhetsbedömning).
Närmare uppgifter om beräkningen, såsom egentlig beräkning (t.ex. kommissionens beräkningsverktyg), datakällor (t.ex. kalibreringsintyg, mätinstrumentspecifikationer) och så vidare, förvaras i den reglerade enhetens egna system. Närmare uppgifter ska presenteras för Energimyndigheten och kontrollören på begäran.
Mer information om osäkerhetsbedömning finns i Energimyndighetens anvisning om osäkerhetsbedömning samt i kommissionens anvisning GD4. Anvisningarna och kommissionens osäkerhetsverktyg finns på Energimyndighetens webbplats.</t>
  </si>
  <si>
    <t>Lisää tarvittaessa kuvaus siitä, miksi ja miten useita mittauslaitteita käytetään määrän määrittämiseen. (Esim. yksi mittauslaitteista erottaa polttoainevirrasta osuuden, joka ei kuulu säännellylle yhteisölle tai punnitsemislaitteita käytetään vuorotellen.) Lisää kuvaus myös siinä tapauksessa, jos käytössä on vain yksi mittauslaite mutta se ei mittaa määrätietoa raportoitavassa yksikössä ja tiheysmuunnoksia tarvitaan.
Lisää tällöin myös lyhyt kuvaus polttoainevirran yhdistetyn epävarmuuslaskennan suorittamisesta. Epävarmuustarkastelussa pitää huomioida kaikki määrätiedon määrittämisessä käytettävät mittauslaitteet ja määrätietoon vaikuttavat muut tekijät, kuten tiheysmuunnos. Jos määrityksessä tehdään yksikkömuunnoksia, ilmoita tiheyden epävarmuus ja sen lähde. Kerro kuvauksessa, onko epävarmuuden laskennassa käytetty komission epävarmuustarkastelun laskentatyökalua. Kerro myös, mitä yhdistetyn epävarmuuden laskentakaavoja käyttäen epävarmuus on laskettu (ks. Energiaviraston epävarmuustarkasteluohjeen kappale 3.2 yhdistetty epävarmuus).
Laskentaan liittyvät tarkemmat tiedot, kuten varsinainen laskenta (esim. komission laskentatyökalu), tietolähteet (esim. kalibrointitodistukset, mittauslaitespesifikaatiot) ja niin edelleen, säilytetään säännellyn yhteisön omissa järjestelmissä. Pyydettäessä tarkemmat tiedot tulee esittää Energiavirastolle ja todentajalle.
Lisätietoja epävarmuustarkastelusta löytyy Energiaviraston epävarmuustarkastelua koskevasta ohjeesta sekä komission ohjeesta GD4. Ohjeet ja komission epävarmuustyökalu löytyvät Energiaviraston internet -sivuilta.</t>
  </si>
  <si>
    <t>E_FuelStreams'!$E$51</t>
  </si>
  <si>
    <t>Nivåer på den bränslemängd som frisläppts för konsumtion:</t>
  </si>
  <si>
    <t>Kulutukseen luovutetun polttoainemäärän määrittämistasot:</t>
  </si>
  <si>
    <t>E_FuelStreams'!$E$56; 'E_FuelStreams'!$E$182; 'E_FuelStreams'!$E$253; 'E_FuelStreams'!$E$324; 'E_FuelStreams'!$E$395; 'E_FuelStreams'!$E$466; 'E_FuelStreams'!$E$537; 'E_FuelStreams'!$E$608; 'E_FuelStreams'!$E$679; 'E_FuelStreams'!$E$750; 'E_FuelStreams'!$E$821; 'E_FuelStreams'!$E$892; 'E_FuelStreams'!$E$963; 'E_FuelStreams'!$E$1034; 'E_FuelStreams'!$E$1105; 'E_FuelStreams'!$E$1176; 'E_FuelStreams'!$E$1247; 'E_FuelStreams'!$E$1318; 'E_FuelStreams'!$E$1389; 'E_FuelStreams'!$E$1460; 'E_FuelStreams'!$E$1531; 'E_FuelStreams'!$E$1602; 'E_FuelStreams'!$E$1673; 'E_FuelStreams'!$E$1744; 'E_FuelStreams'!$E$1815</t>
  </si>
  <si>
    <t>Tillämplig enhet:</t>
  </si>
  <si>
    <t>Sovellettava yksikkö:</t>
  </si>
  <si>
    <t>E_FuelStreams'!$E$57; 'E_FuelStreams'!$E$183; 'E_FuelStreams'!$E$254; 'E_FuelStreams'!$E$325; 'E_FuelStreams'!$E$396; 'E_FuelStreams'!$E$467; 'E_FuelStreams'!$E$538; 'E_FuelStreams'!$E$609; 'E_FuelStreams'!$E$680; 'E_FuelStreams'!$E$751; 'E_FuelStreams'!$E$822; 'E_FuelStreams'!$E$893; 'E_FuelStreams'!$E$964; 'E_FuelStreams'!$E$1035; 'E_FuelStreams'!$E$1106; 'E_FuelStreams'!$E$1177; 'E_FuelStreams'!$E$1248; 'E_FuelStreams'!$E$1319; 'E_FuelStreams'!$E$1390; 'E_FuelStreams'!$E$1461; 'E_FuelStreams'!$E$1532; 'E_FuelStreams'!$E$1603; 'E_FuelStreams'!$E$1674; 'E_FuelStreams'!$E$1745; 'E_FuelStreams'!$E$1816</t>
  </si>
  <si>
    <t>Nivå som krävs:</t>
  </si>
  <si>
    <t>Edellytetty määrittämistaso:</t>
  </si>
  <si>
    <t>E_FuelStreams'!$E$59; 'E_FuelStreams'!$E$63; 'E_FuelStreams'!$E$185; 'E_FuelStreams'!$E$256; 'E_FuelStreams'!$E$327; 'E_FuelStreams'!$E$398; 'E_FuelStreams'!$E$469; 'E_FuelStreams'!$E$540; 'E_FuelStreams'!$E$611; 'E_FuelStreams'!$E$682; 'E_FuelStreams'!$E$753; 'E_FuelStreams'!$E$824; 'E_FuelStreams'!$E$895; 'E_FuelStreams'!$E$966; 'E_FuelStreams'!$E$1037; 'E_FuelStreams'!$E$1108; 'E_FuelStreams'!$E$1179; 'E_FuelStreams'!$E$1250; 'E_FuelStreams'!$E$1321; 'E_FuelStreams'!$E$1392; 'E_FuelStreams'!$E$1463; 'E_FuelStreams'!$E$1534; 'E_FuelStreams'!$E$1605; 'E_FuelStreams'!$E$1676; 'E_FuelStreams'!$E$1747; 'E_FuelStreams'!$E$1818</t>
  </si>
  <si>
    <t>Tillämplig nivå:</t>
  </si>
  <si>
    <t>Sovellettava määrittämistaso:</t>
  </si>
  <si>
    <t>E_FuelStreams'!$E$60; 'E_FuelStreams'!$E$64; 'E_FuelStreams'!$E$186; 'E_FuelStreams'!$E$257; 'E_FuelStreams'!$E$328; 'E_FuelStreams'!$E$399; 'E_FuelStreams'!$E$470; 'E_FuelStreams'!$E$541; 'E_FuelStreams'!$E$612; 'E_FuelStreams'!$E$683; 'E_FuelStreams'!$E$754; 'E_FuelStreams'!$E$825; 'E_FuelStreams'!$E$896; 'E_FuelStreams'!$E$967; 'E_FuelStreams'!$E$1038; 'E_FuelStreams'!$E$1109; 'E_FuelStreams'!$E$1180; 'E_FuelStreams'!$E$1251; 'E_FuelStreams'!$E$1322; 'E_FuelStreams'!$E$1393; 'E_FuelStreams'!$E$1464; 'E_FuelStreams'!$E$1535; 'E_FuelStreams'!$E$1606; 'E_FuelStreams'!$E$1677; 'E_FuelStreams'!$E$1748; 'E_FuelStreams'!$E$1819</t>
  </si>
  <si>
    <t>Det angivna värdet ska vara resultatet av osäkerhetsbedömningen. I artiklarna 28 och 29 i övervakningsförordningen föreskrivs om möjligheterna att tillämpa förenklingar:</t>
  </si>
  <si>
    <t>Ilmoitetun arvon tulisi olla epävarmuustarkastelun tulos. Tarkkailuasetuksen artikloissa 28 ja 29 säädetään mahdollisuuksista soveltaa yksinkertaistuksia:</t>
  </si>
  <si>
    <t>E_FuelStreams'!$E$67</t>
  </si>
  <si>
    <t>Täckningsfaktor:</t>
  </si>
  <si>
    <t>Soveltamisalakerroin:</t>
  </si>
  <si>
    <t>E_FuelStreams'!$D$72; 'E_FuelStreams'!$D$189; 'E_FuelStreams'!$D$260; 'E_FuelStreams'!$D$331; 'E_FuelStreams'!$D$402; 'E_FuelStreams'!$D$473; 'E_FuelStreams'!$D$544; 'E_FuelStreams'!$D$615; 'E_FuelStreams'!$D$686; 'E_FuelStreams'!$D$757; 'E_FuelStreams'!$D$828; 'E_FuelStreams'!$D$899; 'E_FuelStreams'!$D$970; 'E_FuelStreams'!$D$1041; 'E_FuelStreams'!$D$1112; 'E_FuelStreams'!$D$1183; 'E_FuelStreams'!$D$1254; 'E_FuelStreams'!$D$1325; 'E_FuelStreams'!$D$1396; 'E_FuelStreams'!$D$1467; 'E_FuelStreams'!$D$1538; 'E_FuelStreams'!$D$1609; 'E_FuelStreams'!$D$1680; 'E_FuelStreams'!$D$1751; 'E_FuelStreams'!$D$1822</t>
  </si>
  <si>
    <t>Välj de nivåer och metoder som tillämpas vid bestämning av täckningsfaktorn i enlighet med övervakningsförordningens 75l.</t>
  </si>
  <si>
    <t>Valitse määrittämistasot ja menetelmät, joita sovelletaan soveltamisalakertoimen määrittämiseen tarkkailuasetuksen 75l mukaisesti.</t>
  </si>
  <si>
    <t>E_FuelStreams'!$E$74</t>
  </si>
  <si>
    <t>Täckningsfaktor</t>
  </si>
  <si>
    <t>Soveltamisalakerroin</t>
  </si>
  <si>
    <t>E_FuelStreams'!$E$75; 'E_FuelStreams'!$E$79; 'E_FuelStreams'!$E$191; 'E_FuelStreams'!$E$262; 'E_FuelStreams'!$E$333; 'E_FuelStreams'!$E$404; 'E_FuelStreams'!$E$475; 'E_FuelStreams'!$E$546; 'E_FuelStreams'!$E$617; 'E_FuelStreams'!$E$688; 'E_FuelStreams'!$E$759; 'E_FuelStreams'!$E$830; 'E_FuelStreams'!$E$901; 'E_FuelStreams'!$E$972; 'E_FuelStreams'!$E$1043; 'E_FuelStreams'!$E$1114; 'E_FuelStreams'!$E$1185; 'E_FuelStreams'!$E$1256; 'E_FuelStreams'!$E$1327; 'E_FuelStreams'!$E$1398; 'E_FuelStreams'!$E$1469; 'E_FuelStreams'!$E$1540; 'E_FuelStreams'!$E$1611; 'E_FuelStreams'!$E$1682; 'E_FuelStreams'!$E$1753; 'E_FuelStreams'!$E$1824; 'H_Accounting'!$AR$11; 'EUwideConstants'!$B$190</t>
  </si>
  <si>
    <t>Täckningsfaktor, nivå</t>
  </si>
  <si>
    <t>Soveltamisalakerroin, määrittämistaso</t>
  </si>
  <si>
    <t>E_FuelStreams'!$E$76; 'E_FuelStreams'!$E$80; 'E_FuelStreams'!$E$192; 'E_FuelStreams'!$E$263; 'E_FuelStreams'!$E$334; 'E_FuelStreams'!$E$405; 'E_FuelStreams'!$E$476; 'E_FuelStreams'!$E$547; 'E_FuelStreams'!$E$618; 'E_FuelStreams'!$E$689; 'E_FuelStreams'!$E$760; 'E_FuelStreams'!$E$831; 'E_FuelStreams'!$E$902; 'E_FuelStreams'!$E$973; 'E_FuelStreams'!$E$1044; 'E_FuelStreams'!$E$1115; 'E_FuelStreams'!$E$1186; 'E_FuelStreams'!$E$1257; 'E_FuelStreams'!$E$1328; 'E_FuelStreams'!$E$1399; 'E_FuelStreams'!$E$1470; 'E_FuelStreams'!$E$1541; 'E_FuelStreams'!$E$1612; 'E_FuelStreams'!$E$1683; 'E_FuelStreams'!$E$1754; 'E_FuelStreams'!$E$1825</t>
  </si>
  <si>
    <t>Täckningsfaktor, metod</t>
  </si>
  <si>
    <t>Soveltamisalakerroin, menetelmä</t>
  </si>
  <si>
    <t>E_FuelStreams'!$E$77; 'E_FuelStreams'!$E$81; 'E_FuelStreams'!$E$193; 'E_FuelStreams'!$E$264; 'E_FuelStreams'!$E$335; 'E_FuelStreams'!$E$406; 'E_FuelStreams'!$E$477; 'E_FuelStreams'!$E$548; 'E_FuelStreams'!$E$619; 'E_FuelStreams'!$E$690; 'E_FuelStreams'!$E$761; 'E_FuelStreams'!$E$832; 'E_FuelStreams'!$E$903; 'E_FuelStreams'!$E$974; 'E_FuelStreams'!$E$1045; 'E_FuelStreams'!$E$1116; 'E_FuelStreams'!$E$1187; 'E_FuelStreams'!$E$1258; 'E_FuelStreams'!$E$1329; 'E_FuelStreams'!$E$1400; 'E_FuelStreams'!$E$1471; 'E_FuelStreams'!$E$1542; 'E_FuelStreams'!$E$1613; 'E_FuelStreams'!$E$1684; 'E_FuelStreams'!$E$1755; 'E_FuelStreams'!$E$1826</t>
  </si>
  <si>
    <t>Metoder på nivå 2</t>
  </si>
  <si>
    <t>Määrittämistason 2 menetelmät</t>
  </si>
  <si>
    <t>E_FuelStreams'!$J$80; 'EUwideConstants'!$I$191; 'EUwideConstants'!$I$192; 'EUwideConstants'!$I$193; 'EUwideConstants'!$I$194</t>
  </si>
  <si>
    <t>Spårbarhetssystem</t>
  </si>
  <si>
    <t>Alkuperäketju</t>
  </si>
  <si>
    <t>E_FuelStreams'!$H$81; 'EUwideConstants'!$C$107</t>
  </si>
  <si>
    <t xml:space="preserve">Spårbar kedja av avtalsarrangemang och fakturor </t>
  </si>
  <si>
    <t xml:space="preserve">Jäljitettävissä oleva sopimusjärjestelyjen ja laskujen ketju </t>
  </si>
  <si>
    <t>E_FuelStreams'!$J$81; 'EUwideConstants'!$B$115</t>
  </si>
  <si>
    <t>Detaljerad beskrivning av täckningsfaktorns metod:</t>
  </si>
  <si>
    <t>Soveltamisalakertoimen menetelmän yksityiskohtainen kuvaus:</t>
  </si>
  <si>
    <t>E_FuelStreams'!$E$83; 'E_FuelStreams'!$E$195; 'E_FuelStreams'!$E$266; 'E_FuelStreams'!$E$337; 'E_FuelStreams'!$E$408; 'E_FuelStreams'!$E$479; 'E_FuelStreams'!$E$550; 'E_FuelStreams'!$E$621; 'E_FuelStreams'!$E$692; 'E_FuelStreams'!$E$763; 'E_FuelStreams'!$E$834; 'E_FuelStreams'!$E$905; 'E_FuelStreams'!$E$976; 'E_FuelStreams'!$E$1047; 'E_FuelStreams'!$E$1118; 'E_FuelStreams'!$E$1189; 'E_FuelStreams'!$E$1260; 'E_FuelStreams'!$E$1331; 'E_FuelStreams'!$E$1402; 'E_FuelStreams'!$E$1473; 'E_FuelStreams'!$E$1544; 'E_FuelStreams'!$E$1615; 'E_FuelStreams'!$E$1686; 'E_FuelStreams'!$E$1757; 'E_FuelStreams'!$E$1828</t>
  </si>
  <si>
    <t>Beskriv i detalj hur den metod som valts ovan i punkt ii tillämpas. Om en lägre nivå används, beskriv varför den högsta nivån inte kan tillämpas: det skulle medföra orimliga kostnader, eller en förenklad osäkerhetsbedömning visar att metoderna på den lägre nivån leder till en noggrannare identifiering av slutanvändarna.</t>
  </si>
  <si>
    <t>Kuvaile yksityiskohtaisesti, miten edellä kohdassa ii. valittua menetelmää sovelletaan. Jos käytetään alempaa määrittämistasoa, kuvaile, miksi korkeinta määrittämistasoa ei voida soveltaa: siitä aiheutuisi kohtuuttomia kustannuksia tai yksinkertaistettu epävarmuustarkastelu osoittaa, että alemman määrittämistason menetelmät johtavat loppukäyttäjien tarkempaan tunnistamiseen.</t>
  </si>
  <si>
    <t>E_FuelStreams'!$E$84</t>
  </si>
  <si>
    <t>Om nivå 1 används men täckningsfaktorn är under standardvärdet 1, beskriv hur det tillämpade standardvärdet fastställs och varför det leder till ett mer exakt resultat.</t>
  </si>
  <si>
    <t>Jos sovelletaan määrittämistasoa 1 mutta soveltamisalakerroin on alle oletusarvona pidetyn 1:n, kuvaile, miten sovellettava oletusarvo määritetään ja miksi se johtaa tarkempaan tulokseen.</t>
  </si>
  <si>
    <t>E_FuelStreams'!$E$85</t>
  </si>
  <si>
    <t xml:space="preserve">Identifiering av slutanvändare av bränsleflöde och CRF-koder </t>
  </si>
  <si>
    <t xml:space="preserve">Polttoainevirran loppukäyttäjien tunnistaminen ja CRF-koodit </t>
  </si>
  <si>
    <t>E_FuelStreams'!$E$90; 'E_FuelStreams'!$E$200; 'E_FuelStreams'!$E$271; 'E_FuelStreams'!$E$342; 'E_FuelStreams'!$E$413; 'E_FuelStreams'!$E$484; 'E_FuelStreams'!$E$555; 'E_FuelStreams'!$E$626; 'E_FuelStreams'!$E$697; 'E_FuelStreams'!$E$768; 'E_FuelStreams'!$E$839; 'E_FuelStreams'!$E$910; 'E_FuelStreams'!$E$981; 'E_FuelStreams'!$E$1052; 'E_FuelStreams'!$E$1123; 'E_FuelStreams'!$E$1194; 'E_FuelStreams'!$E$1265; 'E_FuelStreams'!$E$1336; 'E_FuelStreams'!$E$1407; 'E_FuelStreams'!$E$1478; 'E_FuelStreams'!$E$1549; 'E_FuelStreams'!$E$1620; 'E_FuelStreams'!$E$1691; 'E_FuelStreams'!$E$1762; 'E_FuelStreams'!$E$1833</t>
  </si>
  <si>
    <t>Räkna upp slutanvändarens CRF-klasser (t.ex. 1A3b vägtransporter), om de är kända. Beskriv hur du identifierar slutanvändarnas CRF-koder (om uppgiften inte redan ingår i punkt iii). Använd IPCC:s kodsystem 2006 GL Common Reporting Format (CRF).</t>
  </si>
  <si>
    <t>Luettele polttoainevirran loppukäyttäjän CRF-luokat (esim. 1A3b tieliikenne), mikäli ne ovat tiedossa. Kuvaile, miten tunnistat polttoainevirran loppukäyttäjien CRF-koodit (jos tieto ei jo sisälly kohtaan iii). Käytä IPCC:n 2006 GL Common Reporting Format (CRF) -koodistoa.</t>
  </si>
  <si>
    <t>E_FuelStreams'!$E$91</t>
  </si>
  <si>
    <t xml:space="preserve">Enligt övervakningsförordningen ska beräkningsfaktorerna fastställas antingen som standardvärden eller genom laboratorieanalyser.  Det alternativ som används bestäms enligt den nivå som tillämpas.
</t>
  </si>
  <si>
    <t xml:space="preserve">Tarkkailuasetuksen mukaan laskentakertoimet tulee määrittää joko vakioarvoina tai laboratorioanalyyseillä.  Käytettävä vaihtoehto määräytyy sovellettavan määrittämistason mukaan.
</t>
  </si>
  <si>
    <t>E_FuelStreams'!$E$98</t>
  </si>
  <si>
    <t>Nivåer (beskrivna enligt kommissionens allmänna anvisning om övervakning och rapportering):</t>
  </si>
  <si>
    <t>Määrittämistasot (Komission tarkkailua ja raportointia koskevan yleisohjeen mukaisesti kuvattuna):</t>
  </si>
  <si>
    <t>E_FuelStreams'!$E$99</t>
  </si>
  <si>
    <t>Standardvärden för typ II (nivå 2a):</t>
  </si>
  <si>
    <t>Tyypin II oletusarvot (määrittämistaso 2a):</t>
  </si>
  <si>
    <t>E_FuelStreams'!$E$103</t>
  </si>
  <si>
    <t>Använd andra standardfaktorer som fastställts av den behöriga myndigheten för bränsleflöden som specificeras närmare i enlighet med artikel 31.1 c eller andra litteraturvärden som överenskommits med den behöriga myndigheten.</t>
  </si>
  <si>
    <t>Käytä muita toimivaltaisen viranomaisen määrittämiä standardikertoimia 31 artiklan 1 kohdan c alakohdan mukaisesti tarkemmin eritellyille polttoainevirroille tai muita toimivaltaisen viranomaisen kanssa sovittuja kirjallisuusarvoja.</t>
  </si>
  <si>
    <t>E_FuelStreams'!$G$105</t>
  </si>
  <si>
    <t>Detta är den vanligaste metoden som tillämpas på alla kommersiella standardbränslen och reglerade enheter av kategori A.</t>
  </si>
  <si>
    <t>Tämä on yleisin menetelmä, jota sovelletaan kaikkiin kaupallisiin peruspolttoaineisiin ja A-luokan säänneltyihin yhteisöihin.</t>
  </si>
  <si>
    <t>E_FuelStreams'!$F$106</t>
  </si>
  <si>
    <t xml:space="preserve">Bränslets emissionsfaktorer härleds utifrån de olika koltypernas effektiva värmevärde med hjälp av empirisk korrelation. Den empiriska korrelationen ska fastställas minst en gång om året i enlighet med artiklarna 32–35 och artikel 75 m. </t>
  </si>
  <si>
    <t xml:space="preserve">Polttoaineen päästökertoimet johdetaan eri hiilityyppien tehollisen lämpöarvon perusteella käyttämällä empiiristä korrelaatiokerrointa. Empiirinen korrelaatiokerroin määritetään vähintään kerran vuodessa 32–35 artiklojen ja 75 m artiklan mukaisesti. </t>
  </si>
  <si>
    <t>E_FuelStreams'!$F$107</t>
  </si>
  <si>
    <t>Det effektiva värmevärdet kan härledas från de inköpsregister som tillhandahålls av handelspartnern som levererat bränslet, under förutsättning att det har härletts på grundval av godtagna nationella eller internationella standarder.</t>
  </si>
  <si>
    <t>Tehollinen lämpöarvo voidaan johtaa polttoaineen toimittaneen kauppakumppanin ostokirjanpidosta edellyttäen, että se on määritetty hyväksyttyjen kansallisten tai kansainvälisten standardien mukaisesti.</t>
  </si>
  <si>
    <t>E_FuelStreams'!$F$108</t>
  </si>
  <si>
    <r>
      <rPr>
        <i/>
        <sz val="8"/>
        <color rgb="FF000080"/>
        <rFont val="Arial"/>
        <family val="2"/>
      </rPr>
      <t>Kraven i artiklarna 32–35 i övervakningsförordningen gällande fastställande av beräkningsfaktorer på basis av analyser tillämpas till fullo.</t>
    </r>
    <r>
      <rPr>
        <i/>
        <sz val="8"/>
        <color rgb="FF000080"/>
        <rFont val="Arial"/>
        <family val="2"/>
      </rPr>
      <t xml:space="preserve">  </t>
    </r>
    <r>
      <rPr>
        <i/>
        <sz val="8"/>
        <color rgb="FF000000"/>
        <rFont val="Arial"/>
        <family val="2"/>
      </rPr>
      <t>Inklusive användning av fastställda proxyvariabler, om osäkerheten för den empiriska korrelationen inte överstiger 1/3 av det osäkerhetsvärde som en reglerad enhet ska iaktta i fråga om den frisläppta mängden av bränslet.</t>
    </r>
  </si>
  <si>
    <r>
      <t xml:space="preserve">Tarkkailuasetuksen 32–35 artiklojen vaatimuksia koskien laskentakertoimien määrittämistä analyyseihin perustuen sovelletaan täysimääräisesti.  </t>
    </r>
    <r>
      <rPr>
        <i/>
        <sz val="8"/>
        <rFont val="Arial"/>
        <family val="2"/>
      </rPr>
      <t>Mukaan lukien vakiintuneiden mallien käyttö, jos sovellettavissa ja jos empiirisen korrelaatiokertoimen epävarmuus on enintään 1/3 epävarmuusarvosta, jota säännellyn yhteisön on noudatettava kyseisen polttoaineen luovutetun määrän yhteydessä.</t>
    </r>
  </si>
  <si>
    <t>E_FuelStreams'!$F$109</t>
  </si>
  <si>
    <t xml:space="preserve">Alternativt kan en reglerad enhet alltid anta att den fossila fraktionen är 100 procent. Detta anses vara metoden "Ingen nivå" och då används en biomassafraktion på 0 % som standardvärde. </t>
  </si>
  <si>
    <t xml:space="preserve">Vaihtoehtoisesti säännelty yhteisö voi aina olettaa fossiilisen osuuden olevan 100 prosenttia. Tätä pidetään ”Ei määrittämistasoa” -menetelmänä ja tällöin oletusarvona käytetään 0 %:n biomassaosuutta. </t>
  </si>
  <si>
    <t>E_FuelStreams'!$G$113</t>
  </si>
  <si>
    <t>Biomassafraktionen bestäms i enlighet med artikel 75 m.3 andra stycket i övervakningsförordningen med en alternativ bedömningsmetod och lämnas in till den behöriga myndigheten för godkännande.</t>
  </si>
  <si>
    <t>Biomassaosuus määritetään tarkkailuasetuksen 75 m artiklan 3 kohdan toisen alakohdan mukaisesti vaihtoehtoisella arviointimenetelmällä ja se toimitetaan toimivaltaisen viranomaisen hyväksyttäväksi.</t>
  </si>
  <si>
    <t>E_FuelStreams'!$F$115</t>
  </si>
  <si>
    <t>I detta fall ska biomassafraktionen fastställas med en laboratorieanalys i enlighet med artikel 75 m.3 första stycket och artiklarna 32–35.</t>
  </si>
  <si>
    <t>Biomassaosuus määritetään laboratorioanalyysillä tarkkailuasetuksen 75 m artiklan 3 kohdan ensimmäisen alakohdan ja 32–35 artiklojen mukaisesti.</t>
  </si>
  <si>
    <t>E_FuelStreams'!$F$116</t>
  </si>
  <si>
    <t>Biomassans massbalans (nivå 3b):</t>
  </si>
  <si>
    <t>Biomassan massatase (määrittämistaso 3b):</t>
  </si>
  <si>
    <t>E_FuelStreams'!$E$117</t>
  </si>
  <si>
    <t>För bränslen från en produktionsprocess med angivna och spårbara inflöden kan biomassafraktionen uppskattas utifrån en massbalans för fossilt kol och kol från biomassa som går in i och ut ur processen (t.ex. utifrån massbalanssystemet i enlighet med artikel 30.1 i direktiv (EU) 2018/2001 (direktivet om förnybar energi)).</t>
  </si>
  <si>
    <t>Jos polttoaine on peräisin tuotantoprosessista, jonka syöttövirrat on määritelty ja ne ovat jäljitettävissä, biomassaosuus voidaan määrittää prosessiin syötettävän ja sieltä poistuvan fossiilisen ja bioperäisen hiilen massataseen perusteella (esim. direktiivin (EU) 2018/2001 (uusiutuvan energian direktiivi) 30 artiklan 1 kohdan mukaisen massatasejärjestelmän perusteella).</t>
  </si>
  <si>
    <t>E_FuelStreams'!$F$117</t>
  </si>
  <si>
    <t>Enhetens omvandlingsfaktor</t>
  </si>
  <si>
    <t>Yksikön muuntokerroin</t>
  </si>
  <si>
    <t>E_FuelStreams'!$E$122; 'E_FuelStreams'!$E$127; 'E_FuelStreams'!$E$210; 'E_FuelStreams'!$E$281; 'E_FuelStreams'!$E$352; 'E_FuelStreams'!$E$423; 'E_FuelStreams'!$E$494; 'E_FuelStreams'!$E$565; 'E_FuelStreams'!$E$636; 'E_FuelStreams'!$E$707; 'E_FuelStreams'!$E$778; 'E_FuelStreams'!$E$849; 'E_FuelStreams'!$E$920; 'E_FuelStreams'!$E$991; 'E_FuelStreams'!$E$1062; 'E_FuelStreams'!$E$1133; 'E_FuelStreams'!$E$1204; 'E_FuelStreams'!$E$1275; 'E_FuelStreams'!$E$1346; 'E_FuelStreams'!$E$1417; 'E_FuelStreams'!$E$1488; 'E_FuelStreams'!$E$1559; 'E_FuelStreams'!$E$1630; 'E_FuelStreams'!$E$1701; 'E_FuelStreams'!$E$1772; 'E_FuelStreams'!$E$1843; 'EUwideConstants'!$B$202</t>
  </si>
  <si>
    <t>Om standardvärde används, ange värde, enhet och litteraturkälla enligt punkt 2 (c) på flik D. Värdet ska motsvara standardvärdet när övervakningsplanen utarbetas.</t>
  </si>
  <si>
    <t>Jos käytetään oletusarvoa, ilmoita arvo, yksikkö ja kirjallisuuslähde välilehdellä D kohdassa 2 (c) ilmoitetun mukaisesti. Arvon tulee vastata vakioarvoa tarkkailusuunnitelman laatimishetkellä.</t>
  </si>
  <si>
    <t>E_FuelStreams'!$E$132</t>
  </si>
  <si>
    <t>Om laboratorieanalys krävs, ange analysmetoden/laboratoriet enligt punkt 2 (d) på fliken D, en hänvisning till provtagningsplanen och den analysfrekvens som ska tillämpas. Analysfrekvensen måste uppfylla kraven i MRR-förordningen. Analysernas minimifrekvenser finns i bilaga VII till MRR-förordningen. Observera att minimianalysfrekvensen för vissa bränsleflöden har fastställts både per mängd och tid och att båda måste fyllas i. Ange analysfrekvensen för proverna i laboratoriet t.ex. 1/d eller 1/20 000 t OCH 6/a.
Om du kan använda standardvärden för ett bränsleflöde som är en blandning av flera olika bränslen och inga egna standardvärden har publicerats för det, fyll först i tabellen på fliken G. Av resultaten i tabellen får du de medelvärden som behövs för beräkningsfaktorerna för hela bränsleflödet i följande tabell.</t>
  </si>
  <si>
    <t>Jos laboratorioanalyysia edellytetään, ilmoita analyysimenetelmä/laboratorio välilehden D kohdan 2 (d) mukaisesti, viittaus näytteenottosuunnitelmaan ja sovellettava analyysitiheys. Analyysitiheyden täytyy täyttää MRR-asetuksen vaatimukset. Analyysien vähimmäistiheydet löytyvät MRR-asetuksen liitteestä VII. Huomioi, että joidenkin polttoainevirtojen kohdalla vähimmäisanalyysitiheys on määritetty sekä määrää että aikaa kohti ja molemmat niistä täytyy täyttää. Ilmoita näytteiden analysointitiheys laboratoriossa esim. 1/d tai 1/20 000 t JA 6/a .
Jos voit käytää vakioarvoja polttoainevirralle, joka on usean erilaisen polttoaineen sekoitus, eikä sille ole julkaistu omia vakioarvoja, täytä ensin G-välilehdellä oleva taulukko. Taulukon tuloksista saat seuraavaan taulukkoon tarvittavat laskentakertoimien keskiarvot koko polttoainevirralle.</t>
  </si>
  <si>
    <t>E_FuelStreams'!$E$133</t>
  </si>
  <si>
    <t>Övriga anmärkningar och motiveringar, om de erforderliga nivåerna inte tillämpas:</t>
  </si>
  <si>
    <t>Muut huomautukset ja perustelut, mikäli vaadittuja määrittämistasoja ei sovelleta:</t>
  </si>
  <si>
    <t>E_FuelStreams'!$E$149; 'E_FuelStreams'!$E$223; 'E_FuelStreams'!$E$294; 'E_FuelStreams'!$E$365; 'E_FuelStreams'!$E$436; 'E_FuelStreams'!$E$507; 'E_FuelStreams'!$E$578; 'E_FuelStreams'!$E$649; 'E_FuelStreams'!$E$720; 'E_FuelStreams'!$E$791; 'E_FuelStreams'!$E$862; 'E_FuelStreams'!$E$933; 'E_FuelStreams'!$E$1004; 'E_FuelStreams'!$E$1075; 'E_FuelStreams'!$E$1146; 'E_FuelStreams'!$E$1217; 'E_FuelStreams'!$E$1288; 'E_FuelStreams'!$E$1359; 'E_FuelStreams'!$E$1430; 'E_FuelStreams'!$E$1501; 'E_FuelStreams'!$E$1572; 'E_FuelStreams'!$E$1643; 'E_FuelStreams'!$E$1714; 'E_FuelStreams'!$E$1785; 'E_FuelStreams'!$E$1856</t>
  </si>
  <si>
    <t>Om det på de frisläppta bränslemängderna, de tillämpade beräkningsfaktorerna eller täckningsfaktorn inte tillämpas de nivåer som förutsätts i kommissionens övervakningsförordning, motivera avvikelsen i textfältet nedan.</t>
  </si>
  <si>
    <t>Jos luovutettuihin polttoainemääriin, sovellettaviin laskentakertoimiin tai soveltamisalakertoimeen ei sovelleta komission tarkkailuasetuksessa edellytettyjä määrittämistaoja, perustele poikkeaminen alle tekstikentään.</t>
  </si>
  <si>
    <t>E_FuelStreams'!$E$151</t>
  </si>
  <si>
    <t xml:space="preserve">Om motiveringen för användningen av en lägre nivå är orimliga kostnader, lämna in beräkningen som en Excel-fil tillsammans med övervakningsplanen i ETS2-ärendehanteringssystemet. Hänvisa till beräkningen i motiveringarna nedan. </t>
  </si>
  <si>
    <t xml:space="preserve">Jos perusteluna alemman määrittämistason käytölle on kohtuuttomat kustannukset, toimita laskelma excel-tiedostona yhdessä tarkkailusuunnitelman kanssa ETS2-asiointijärjestelmässä. Viittaa laskelmaan jäljempänä esitetyissä perusteluissa. </t>
  </si>
  <si>
    <t>E_FuelStreams'!$E$152</t>
  </si>
  <si>
    <t xml:space="preserve">F.
Datahantering och kontrollverksamhet </t>
  </si>
  <si>
    <t xml:space="preserve">F.
Tiedonhallinta ja kontrollitoimet </t>
  </si>
  <si>
    <t>F_ManagementControl'!$B$2</t>
  </si>
  <si>
    <t>F. Datahantering och kontrollverksamhet</t>
  </si>
  <si>
    <t>F. Tiedonhallinta ja kontrollitoimet</t>
  </si>
  <si>
    <t>F_ManagementControl'!$C$6</t>
  </si>
  <si>
    <t xml:space="preserve">Ansvariga instanser för övervakning och rapportering av utsläpp samt hantering av ansvar </t>
  </si>
  <si>
    <t xml:space="preserve">Päästöjen tarkkailun ja raportoinnin vastuutahot ja vastuiden hallinta </t>
  </si>
  <si>
    <t>F_ManagementControl'!$E$10</t>
  </si>
  <si>
    <t xml:space="preserve">
</t>
  </si>
  <si>
    <t>F_ManagementControl'!$A$11; 'F_ManagementControl'!$A$220; 'F_ManagementControl'!$A$223</t>
  </si>
  <si>
    <t xml:space="preserve">
</t>
  </si>
  <si>
    <t>F_ManagementControl'!$A$26</t>
  </si>
  <si>
    <t>Beskrivning av förfarandet för att hantera fördelningen av den reglerade enhetens övervaknings- och rapporteringsuppgifter samt den ansvariga personalens kompetens</t>
  </si>
  <si>
    <t>Kuvaus menettelystä, jolla hallitaan säännellyn yhteisön tarkkailu- ja raportointitehtävien jakamista sekä vastuullisen henkilökunnan osaamista</t>
  </si>
  <si>
    <t>F_ManagementControl'!$E$26</t>
  </si>
  <si>
    <t>I tabellen beskrivs ett exempel på hur tabellen fylls i med ljusgrå färg.</t>
  </si>
  <si>
    <t>Taulukossa vaalean harmaalla on kuvattu esimerkki taulukon täyttämisestä.</t>
  </si>
  <si>
    <t>F_ManagementControl'!$E$28</t>
  </si>
  <si>
    <t>i – kontroll av förteckningen över bränsleflöden, särskilt dess tillämpningsområde, för att säkerställa att informationen om utsläpp och bränsleflöden är fullständig och att alla relevanta ändringar tas med i övervakningsplanen</t>
  </si>
  <si>
    <t>i – polttoainevirtojen luettelon tarkastaminen, erityisesti sen soveltamisalan tarkistaminen, jolla varmistetaan päästö- ja polttoainevirtojen täydellisyys ja että kaikki asiaankuuluvat muutokset sisällytetään tarkkailusuunnitelmaan</t>
  </si>
  <si>
    <t>F_ManagementControl'!$E$53</t>
  </si>
  <si>
    <t>ii – bedömning av huruvida osäkerhetströsklarna för frisläppta bränslemängder och (om tillämpligt) andra parametrar efterlevs för de nivåer som tillämpas för varje bränsleflöde</t>
  </si>
  <si>
    <t>ii – luovutettujen polttoainemäärien ja muiden muuttujien epävarmuusrajojen noudattamisen arviointi (jos sovellettavissa) kunkin polttoainevirran käytettyjen määrittämistasojen osalta</t>
  </si>
  <si>
    <t>F_ManagementControl'!$E$54</t>
  </si>
  <si>
    <t>Vid behov tidsfrist för nästa rapport om förbättringar enligt artikel 75 q.1</t>
  </si>
  <si>
    <t>Tarvittaessa 75 q artiklan 1 kohdan mukaisen seuraavan parannusraportin määräaika</t>
  </si>
  <si>
    <t>F_ManagementControl'!$E$68</t>
  </si>
  <si>
    <t>En rapport om förbättringar ska göras om en reglerad enhet i övervakningsplanen använder de sänkningar av nivån som nämns i artikel 75 q.2 och/eller 75 q.3 eller antaganden om täckningsfaktorn.</t>
  </si>
  <si>
    <t>Parannusraportti tulee tehdä, mikäli säännelty yhteisö käyttää tarkkailusuunnitelmassa 75 q artiklan 2 ja/tai 3 kohdissa mainittuja määrittämistason alennuksia tai soveltamisalakertoimen oletuksia.</t>
  </si>
  <si>
    <t>F_ManagementControl'!$E$70</t>
  </si>
  <si>
    <t>Tidsfristen för rapporterna om förbättringar är vart tredje år för reglerade enheter i kategori B och vart femte år för reglerade enheter i kategori A. Den behöriga myndigheten kan dock förlänga denna period till fyra och fem år, om enheten kan visa myndigheten att kriterierna för orimliga kostnader eller förbättringsåtgärder som inte är tekniskt möjliga är i kraft en längre tid.</t>
  </si>
  <si>
    <t>Parannusraporttien määräaika on kolmen vuoden välein B-luokan säännellyille yhteisöille ja viiden vuoden välein A-luokan säännellyille yhteisöille. Toimivaltainen viranomainen voi kuitenkin pidentää tätä ajanjaksoa neljään ja viiteen vuoteen, jos yhteisö voi osoittaa viranomaiselle, että perusteet kohtuuttomille kustannuksille tai parannustoimenpiteille, jotka eivät ole teknisesti mahdollisia, ovat voimassa pidempään.</t>
  </si>
  <si>
    <t>F_ManagementControl'!$E$71</t>
  </si>
  <si>
    <t>För alla reglerade enheter som använder den standardiserade täckningsfaktorn som avses i artikel 75l.3 och 75l.4 ska rapporten om förbättringar lämnas in senast den 31 juli 2026.</t>
  </si>
  <si>
    <t>Kaikkien 75 l artiklan 3 ja 4 kohdassa tarkoitettua oletusarvoista soveltamisalakerrointa käyttävien säänneltyjen yhteisöjen osalta parannusraportti on toimitettava 31. heinäkuuta 2026 mennessä.</t>
  </si>
  <si>
    <t>F_ManagementControl'!$E$72</t>
  </si>
  <si>
    <t>Med beaktande av ovanstående ska du vid behov komma överens med den behöriga myndigheten om tidsfristerna för förbättringsrapporten och anteckna dem vid rätt år i rullgardinsmenyn.</t>
  </si>
  <si>
    <t>Ottaen huomioon edellä mainittu, sovi tarvittaessa toimivaltaisen viranomaisen kanssa parannusraportin määräpäivät ja merkitse ne oikeiden vuosien kohdalle pudotusvalikosta.</t>
  </si>
  <si>
    <t>F_ManagementControl'!$E$73</t>
  </si>
  <si>
    <t>Hänvisa till de dokumenterade resultaten av riskbedömningen som visar att kontrollverksamheten och -förfarandena står i rätt proportion till de risker som observerats i enlighet med artikel 75b.2 i övervakningsförordningen. Bifoga resultaten av riskbedömningen som en separat pdf-bilaga i ETS2-ärendehanteringssystemet. Kravet på att riskbedömningen ska lämnas till den behöriga myndigheten tillämpas inte på reglerade enheter med låga utsläpp.</t>
  </si>
  <si>
    <t>Esitä viittaus riskinarvioinnin dokumentoituihin tuloksiin, jotka osoittavat, että kontrollitoimet ja -menettelyt ovat oikeassa suhteessa tarkkailuasetuksen 75 b artiklan 2 kohdan mukaisesti havaittuihin riskeihin. Liitä riskinarvioinnin tulokset erillisenä pdf-liitteenä ETS2-asiointijärjestelmässä. Vaatimusta riskinarvioinnin toimittamisesta toimivaltaiselle viranomaiselle ei sovelleta vähän päästöjä aiheuttaviin säänneltyihin yhteisöihin.</t>
  </si>
  <si>
    <t>F_ManagementControl'!$E$216</t>
  </si>
  <si>
    <t>F_ManagementControl'!$Q$226</t>
  </si>
  <si>
    <t>G. Tilläggsuppgifter och blandade bränslen</t>
  </si>
  <si>
    <t>G. Lisätiedot ja sekoitepolttoaineet</t>
  </si>
  <si>
    <t>G_MS specific content'!$A$1</t>
  </si>
  <si>
    <t>G_MS specific content'!$B$5</t>
  </si>
  <si>
    <t>H Sammanfattning</t>
  </si>
  <si>
    <t>H Yhteenveto</t>
  </si>
  <si>
    <t>H_Accounting'!$C$3</t>
  </si>
  <si>
    <t>Sammanfattning av uppgifterna om den reglerade enheten och bränsleflöden. 
Uppgifterna kopieras automatiskt från de uppgifter som angetts på tidigare flikar.</t>
  </si>
  <si>
    <t>Yhteenveto säänneltyä yhteisöä ja polttoainevirtoja koskevista tiedoista. 
Tiedot kopioituvat automaattisesti aiemmilla välilehdillä annetuista tiedoista.</t>
  </si>
  <si>
    <t>H_Accounting'!$D$4</t>
  </si>
  <si>
    <t>H_Accounting'!$D$10</t>
  </si>
  <si>
    <t>Enhetens omvandlingsfaktor (UCF)</t>
  </si>
  <si>
    <t>Yksikön muuntokerroin (UCF)</t>
  </si>
  <si>
    <t>H_Accounting'!$AB$11</t>
  </si>
  <si>
    <t>H_Accounting'!$E$12</t>
  </si>
  <si>
    <t>Luovutustavat</t>
  </si>
  <si>
    <t>H_Accounting'!$H$12</t>
  </si>
  <si>
    <t>Sätt (förmedlare)</t>
  </si>
  <si>
    <t>Tavat (välittäjät)</t>
  </si>
  <si>
    <t>H_Accounting'!$I$12</t>
  </si>
  <si>
    <t>Metoden i artikel 75j.2, om tillämplig</t>
  </si>
  <si>
    <t>75 j artiklan 2 kohdan menetelmä, jos sovellettavissa</t>
  </si>
  <si>
    <t>H_Accounting'!$N$12</t>
  </si>
  <si>
    <t>Frisläppta bränslemängder, enheter</t>
  </si>
  <si>
    <t>Luovutetut polttoainemäärät, yksiköt</t>
  </si>
  <si>
    <t>H_Accounting'!$W$12</t>
  </si>
  <si>
    <t>Frisläppta bränslemängder, nivå som krävs</t>
  </si>
  <si>
    <t>Luovutetut polttoainemäärät, vaadittu määrittämistaso</t>
  </si>
  <si>
    <t>H_Accounting'!$X$12</t>
  </si>
  <si>
    <t>Frisläppta bränslemängder, tillämpad nivå</t>
  </si>
  <si>
    <t>Luovutetut polttoainemäärät, sovellettu määrittämistaso</t>
  </si>
  <si>
    <t>H_Accounting'!$Y$12</t>
  </si>
  <si>
    <t>Täckningsfaktor, nivå som krävs</t>
  </si>
  <si>
    <t>Soveltamisalakerroin, vaadittu määrittämistaso</t>
  </si>
  <si>
    <t>H_Accounting'!$AR$12</t>
  </si>
  <si>
    <t>Täckningsfaktor, tillämpad nivå</t>
  </si>
  <si>
    <t>Soveltamisalakerroin, sovellettu määrittämistaso</t>
  </si>
  <si>
    <t>H_Accounting'!$AS$12</t>
  </si>
  <si>
    <t>Täckningsfaktor, tillämpad metod</t>
  </si>
  <si>
    <t>Soveltamisalakerroin, sovellettu menetelmä</t>
  </si>
  <si>
    <t>H_Accounting'!$AT$12</t>
  </si>
  <si>
    <t>Beskrivning av metoden</t>
  </si>
  <si>
    <t>Menetelmän kuvaus</t>
  </si>
  <si>
    <t>H_Accounting'!$AU$12</t>
  </si>
  <si>
    <t>Metod i klass CRF</t>
  </si>
  <si>
    <t>CRF-luokan menetelmä</t>
  </si>
  <si>
    <t>H_Accounting'!$AV$12</t>
  </si>
  <si>
    <t>Bränsleflöde</t>
  </si>
  <si>
    <t>Polttoainevirta</t>
  </si>
  <si>
    <t>EUwideConstants'!$B$19</t>
  </si>
  <si>
    <t>(b): Partimätning</t>
  </si>
  <si>
    <t>(b): Erämittaus</t>
  </si>
  <si>
    <t>EUwideConstants'!$C$21</t>
  </si>
  <si>
    <t>(c): Jatkuva mittaus</t>
  </si>
  <si>
    <t>EUwideConstants'!$D$21</t>
  </si>
  <si>
    <t>Inköpsregister eller fakturor</t>
  </si>
  <si>
    <t>Ostokirjanpito tai laskut</t>
  </si>
  <si>
    <t>EUwideConstants'!$B$35</t>
  </si>
  <si>
    <t>Summan är inte inom 5 % av de årliga utsläppen [punkt C 1 (c)]!</t>
  </si>
  <si>
    <t>Summa ei ole 5 %:n sisällä vuotuisista päästöistä [kohta C 1 (c)]!</t>
  </si>
  <si>
    <t>EUwideConstants'!$B$37</t>
  </si>
  <si>
    <t>Landsvägsfordon (t.ex. tankbilar)</t>
  </si>
  <si>
    <t>Maantieajoneuvot (esim. säiliöautot)</t>
  </si>
  <si>
    <t>EUwideConstants'!$A$55</t>
  </si>
  <si>
    <t>Tåg</t>
  </si>
  <si>
    <t>Junat</t>
  </si>
  <si>
    <t>EUwideConstants'!$A$56</t>
  </si>
  <si>
    <t>Fartyg</t>
  </si>
  <si>
    <t>Alukset</t>
  </si>
  <si>
    <t>EUwideConstants'!$A$57</t>
  </si>
  <si>
    <t>Bränslestationer</t>
  </si>
  <si>
    <t>EUwideConstants'!$A$61</t>
  </si>
  <si>
    <t>Bränslehandlare</t>
  </si>
  <si>
    <t>Polttoainekauppiaat</t>
  </si>
  <si>
    <t>EUwideConstants'!$A$62</t>
  </si>
  <si>
    <t>Standardvärde =1</t>
  </si>
  <si>
    <t>Oletusarvo = 1</t>
  </si>
  <si>
    <t>EUwideConstants'!$C$106</t>
  </si>
  <si>
    <t>Standardvärde &lt; 1</t>
  </si>
  <si>
    <t>Oletusarvo &lt; 1</t>
  </si>
  <si>
    <t>EUwideConstants'!$D$106</t>
  </si>
  <si>
    <t>Nationell beteckning</t>
  </si>
  <si>
    <t>Kansallinen merkintä</t>
  </si>
  <si>
    <t>EUwideConstants'!$D$107</t>
  </si>
  <si>
    <t>Indirekta metoder</t>
  </si>
  <si>
    <t>Epäsuorat menetelmät</t>
  </si>
  <si>
    <t>EUwideConstants'!$E$107</t>
  </si>
  <si>
    <t>Fysisk åtskillnad</t>
  </si>
  <si>
    <t>Fyysinen erottelu</t>
  </si>
  <si>
    <t>EUwideConstants'!$C$108</t>
  </si>
  <si>
    <t>Kemisk åtskillnad</t>
  </si>
  <si>
    <t>Kemiallinen erottelu</t>
  </si>
  <si>
    <t>EUwideConstants'!$D$108</t>
  </si>
  <si>
    <t>Euromarker</t>
  </si>
  <si>
    <t>EUwideConstants'!$E$108</t>
  </si>
  <si>
    <t>ETS1 AER</t>
  </si>
  <si>
    <t>EUwideConstants'!$F$108</t>
  </si>
  <si>
    <t>Fysisk åtskillnad av bränsleflöden</t>
  </si>
  <si>
    <t>Polttoainevirtojen fyysinen erottelu</t>
  </si>
  <si>
    <t>EUwideConstants'!$B$111</t>
  </si>
  <si>
    <t>Metoder som baserar sig på bränslenas kemiska egenskaper</t>
  </si>
  <si>
    <t>Polttoaineiden kemiallisiin ominaisuuksiin perustuvat menetelmät</t>
  </si>
  <si>
    <t>EUwideConstants'!$B$112</t>
  </si>
  <si>
    <t>Användning av skattemärke i enlighet med Euromarker-direktivet</t>
  </si>
  <si>
    <t>Veromerkin käyttö Euromarker-direktiivin mukaisesti</t>
  </si>
  <si>
    <t>EUwideConstants'!$B$113</t>
  </si>
  <si>
    <t>Uppgifter i ETS1-rapporten om verifierade årliga utsläpp</t>
  </si>
  <si>
    <t>ETS1:n todennettujen vuosipäästöjen raportin tiedot</t>
  </si>
  <si>
    <t>EUwideConstants'!$B$114</t>
  </si>
  <si>
    <t>Användning av nationella spårämnen eller färgämnen</t>
  </si>
  <si>
    <t>Kansallisten merkkiaineiden tai -värien (väriaineiden) käyttö</t>
  </si>
  <si>
    <t>EUwideConstants'!$B$116</t>
  </si>
  <si>
    <t>Indirekta metoder och korrelationer</t>
  </si>
  <si>
    <t>Epäsuorat menetelmät ja korrelaatiot</t>
  </si>
  <si>
    <t>EUwideConstants'!$B$117</t>
  </si>
  <si>
    <t>Täckningsfaktor med standardvärde 1</t>
  </si>
  <si>
    <t>Oletusarvoinen soveltamisalakerroin 1</t>
  </si>
  <si>
    <t>EUwideConstants'!$B$118</t>
  </si>
  <si>
    <t>Täckningsfaktor med standardvärde under 1</t>
  </si>
  <si>
    <t>Oletusarvoinen soveltamisalakerroin alle 1</t>
  </si>
  <si>
    <t>EUwideConstants'!$B$119</t>
  </si>
  <si>
    <t>3a</t>
  </si>
  <si>
    <t>EUwideConstants'!$A$124; 'EUwideConstants'!$M$184; 'EUwideConstants'!$M$190; 'EUwideConstants'!$M$196; 'EUwideConstants'!$AQ$196; 'EUwideConstants'!$M$202; 'EUwideConstants'!$AQ$202; 'EUwideConstants'!$M$208; 'EUwideConstants'!$AQ$208; 'EUwideConstants'!$D$221</t>
  </si>
  <si>
    <t>3b</t>
  </si>
  <si>
    <t>EUwideConstants'!$A$125; 'EUwideConstants'!$N$184; 'EUwideConstants'!$N$190; 'EUwideConstants'!$N$196; 'EUwideConstants'!$AR$196; 'EUwideConstants'!$N$202; 'EUwideConstants'!$AR$202; 'EUwideConstants'!$N$208; 'EUwideConstants'!$AR$208; 'EUwideConstants'!$D$222</t>
  </si>
  <si>
    <t>EUwideConstants'!$A$155; 'EUwideConstants'!$K$161</t>
  </si>
  <si>
    <t>liter</t>
  </si>
  <si>
    <t>litraa</t>
  </si>
  <si>
    <t>EUwideConstants'!$A$157; 'EUwideConstants'!$M$161</t>
  </si>
  <si>
    <t>GJ/GWh (brutto)</t>
  </si>
  <si>
    <t>EUwideConstants'!$A$164</t>
  </si>
  <si>
    <t>GJ/l</t>
  </si>
  <si>
    <t>EUwideConstants'!$A$165</t>
  </si>
  <si>
    <t>t/l</t>
  </si>
  <si>
    <t>EUwideConstants'!$A$166</t>
  </si>
  <si>
    <t>[ - ]</t>
  </si>
  <si>
    <t>EUwideConstants'!$A$167</t>
  </si>
  <si>
    <t>tCO2/l</t>
  </si>
  <si>
    <t>EUwideConstants'!$A$174</t>
  </si>
  <si>
    <t>Bränslemängd [t], [Nm3] eller [TJ]</t>
  </si>
  <si>
    <t>Polttoaineen määrä [t], [Nm3] tai [TJ]</t>
  </si>
  <si>
    <t>EUwideConstants'!$E$185; 'EUwideConstants'!$E$186; 'EUwideConstants'!$E$187; 'EUwideConstants'!$E$188</t>
  </si>
  <si>
    <t xml:space="preserve">Bränslen som klassificeras som standardbränslen enligt artikel 75k.2 (tillämpas tills vidare inte i Finland) </t>
  </si>
  <si>
    <t xml:space="preserve">Polttoaineet, jotka luokiteltu 75 k artiklan 2 kohdan mukaisesti peruspolttoaineiksi (ei toistaiseksi sovelleta Suomessa) </t>
  </si>
  <si>
    <t>EUwideConstants'!$D$188; 'EUwideConstants'!$D$194; 'EUwideConstants'!$D$200; 'EUwideConstants'!$D$206; 'EUwideConstants'!$D$212</t>
  </si>
  <si>
    <t>Metoder på nivå 3</t>
  </si>
  <si>
    <t>Määrittämistason 3 menetelmät</t>
  </si>
  <si>
    <t>EUwideConstants'!$L$191; 'EUwideConstants'!$L$192; 'EUwideConstants'!$L$193; 'EUwideConstants'!$L$194</t>
  </si>
  <si>
    <t>Uppskattning utifrån massbalansen för fossilt och biobaserat kol</t>
  </si>
  <si>
    <t>Arvio fossiilisen ja bioperäisen hiilen massataseen perusteella</t>
  </si>
  <si>
    <t>EUwideConstants'!$N$209; 'EUwideConstants'!$N$210; 'EUwideConstants'!$N$211; 'EUwideConstants'!$N$212</t>
  </si>
  <si>
    <t>3a/3b</t>
  </si>
  <si>
    <t>EUwideConstants'!$P$210; 'EUwideConstants'!$P$211</t>
  </si>
  <si>
    <t>Summan av de uppskattade utsläppen från de bränsleflöden som ska övervakas (t CO2e/år)</t>
  </si>
  <si>
    <t>Tarkkailtavien polttoainevirtojen arvioitujen päästöjen summa (t CO2e/vuosi)</t>
  </si>
  <si>
    <t>C_Säännellyn yhteisön kuvaus'!G179</t>
  </si>
  <si>
    <t>Kombination av beräkningsfaktorer för blandat bränsle</t>
  </si>
  <si>
    <t>Sekoitepolttoaineen laskentakertoimien yhdistäminen</t>
  </si>
  <si>
    <t>G_Lisätiedot!C7</t>
  </si>
  <si>
    <t>I detta avsnitt finns hjälptabeller för beräkning av sådana bränsleflöden i blandade bränslen för vars komponenter standardfaktorer kan användas enligt kommissionens övervakningsförordning, MRR. Fyll i tabellen endast för de bränslen som du behöver den för. Använd i tabellen en uppskattning av bränsleflödets blandningsförhållanden på årsnivå. Mata in resultaten från tabellen på fliken E, vid bränsleflödet i fråga i tabellen (f). Lämna värden och erhållna resultat synliga i tabellen eller tabellerna på denna flik.</t>
  </si>
  <si>
    <t>Tässä osiossa on aputaulukoita sellaisten sekoitepolttoaineiden polttoainevirtojen laskentaan, joiden komponenteille voidaan käyttää vakiokertoimia komission tarkkailuasetuksen, MRR:n mukaan. Täytä taulukko vain niille polttoaineille, joille sitä tarvitset. Käytä taulukossa arviota siitä, mitkä polttoainevirran sekoitussuhteet vuositasolla ovat. Syötä taulukon antamat tulokset E-välilehdelle, kyseisen polttoainevirran kohdalle (f) taulukkooon. Jätä tämän välilehden taulukkoon tai taulukoihin syöttämäsi arvot ja saadut tulokset näkyviin.</t>
  </si>
  <si>
    <t>G_Lisätiedot!D9</t>
  </si>
  <si>
    <t>Uppgifter om bränsleflödet</t>
  </si>
  <si>
    <t>Polttoainevirran tiedot</t>
  </si>
  <si>
    <t>G_Lisätiedot!D11</t>
  </si>
  <si>
    <t>Exempel på uppgifter om bränsleflöde</t>
  </si>
  <si>
    <t>Esimerkki polttoainevirran tiedoista</t>
  </si>
  <si>
    <t>G_Lisätiedot!D16</t>
  </si>
  <si>
    <t>Trafikbensin E10</t>
  </si>
  <si>
    <t>Liikennebensiini E10</t>
  </si>
  <si>
    <t>Komponenter och standardvärden för bränsleflöde</t>
  </si>
  <si>
    <t>Polttoainevirran komponentit ja vakioarvot</t>
  </si>
  <si>
    <t>G_Lisätiedot!D21</t>
  </si>
  <si>
    <r>
      <rPr>
        <i/>
        <sz val="8"/>
        <color rgb="FF000080"/>
        <rFont val="Arial"/>
        <family val="2"/>
      </rPr>
      <t>Välj först måttenhet för bränslemängder.</t>
    </r>
    <r>
      <rPr>
        <i/>
        <sz val="8"/>
        <color rgb="FF000080"/>
        <rFont val="Arial"/>
        <family val="2"/>
      </rPr>
      <t xml:space="preserve"> </t>
    </r>
    <r>
      <rPr>
        <i/>
        <sz val="8"/>
        <color rgb="FF000080"/>
        <rFont val="Arial"/>
        <family val="2"/>
      </rPr>
      <t>Enheten ska vara densamma för alla komponenter.</t>
    </r>
    <r>
      <rPr>
        <i/>
        <sz val="8"/>
        <color rgb="FF000080"/>
        <rFont val="Arial"/>
        <family val="2"/>
      </rPr>
      <t xml:space="preserve"> </t>
    </r>
    <r>
      <rPr>
        <i/>
        <sz val="8"/>
        <color rgb="FF000080"/>
        <rFont val="Arial"/>
        <family val="2"/>
      </rPr>
      <t>Anteckna sedan alla komponenter som bränsleflödet består av på raderna i tabellen, en komponent för varje rad.</t>
    </r>
    <r>
      <rPr>
        <i/>
        <sz val="8"/>
        <color rgb="FF000080"/>
        <rFont val="Arial"/>
        <family val="2"/>
      </rPr>
      <t xml:space="preserve"> </t>
    </r>
    <r>
      <rPr>
        <i/>
        <sz val="8"/>
        <color rgb="FF000080"/>
        <rFont val="Arial"/>
        <family val="2"/>
      </rPr>
      <t>Lägg slutligen till standardvärden för komponenterna i de gula kolumnerna.</t>
    </r>
    <r>
      <rPr>
        <i/>
        <sz val="8"/>
        <color rgb="FF000080"/>
        <rFont val="Arial"/>
        <family val="2"/>
      </rPr>
      <t xml:space="preserve"> </t>
    </r>
    <r>
      <rPr>
        <i/>
        <sz val="8"/>
        <color rgb="FF000080"/>
        <rFont val="Arial"/>
        <family val="2"/>
      </rPr>
      <t>Datakällorna för standardvärdena anges för varje bränsleflöde på flik E.</t>
    </r>
    <r>
      <rPr>
        <i/>
        <sz val="8"/>
        <color theme="1"/>
        <rFont val="Arial"/>
        <family val="2"/>
      </rPr>
      <t xml:space="preserve"> </t>
    </r>
    <r>
      <rPr>
        <i/>
        <sz val="8"/>
        <color rgb="FFC0504D"/>
        <rFont val="Arial"/>
        <family val="2"/>
      </rPr>
      <t>Källan ska vara densamma för alla uppgifter som presenteras i tabellen nedan.</t>
    </r>
    <r>
      <rPr>
        <i/>
        <sz val="8"/>
        <color rgb="FF000080"/>
        <rFont val="Arial"/>
        <family val="2"/>
      </rPr>
      <t xml:space="preserve"> </t>
    </r>
  </si>
  <si>
    <r>
      <t xml:space="preserve">Valitse ensin polttoaineen määrien mittayksikkö. Yksikkö pitää olla sama kaikille komponenteille. Kirjaa sitten taulukon riveille kaikki komponentit, joista polttoainevirta koostuu, yksi komponentti kullekin riville. Lisää lopuksi komponentteja koskevat vakioarvot keltaisiin sarakkeisiin. Vakioarvojen tietolähteet merkitään kunkin polttoainevirran kohdalle välilehdellä E. </t>
    </r>
    <r>
      <rPr>
        <i/>
        <sz val="8"/>
        <color theme="5"/>
        <rFont val="Arial"/>
        <family val="2"/>
      </rPr>
      <t>Lähteen pitää olla sama polttoaineen kaikille alla olevassa taulukossa esitetyille tiedoille.</t>
    </r>
    <r>
      <rPr>
        <i/>
        <sz val="8"/>
        <color indexed="18"/>
        <rFont val="Arial"/>
        <family val="2"/>
      </rPr>
      <t xml:space="preserve"> </t>
    </r>
  </si>
  <si>
    <t>G_Lisätiedot!D23</t>
  </si>
  <si>
    <t>Kontrollera att du har fyllt i alla gula celler vid varje komponent. När uppgifterna är ifyllda visas resultaten för hela bränsleflödet i de gröna cellerna under tabellen. Använd emissionsfaktorn och biofraktionen (och vid behov värmevärdet som enhetens omvandlingsfaktor) när du fyller i beräkningsfaktorerna för bränsle i tabellen (f) på fliken E.</t>
  </si>
  <si>
    <t>Varmista, että olet täyttänyt kaikki keltaiset solut jokaisen komponentin kohdalla. Kun tiedot on täytetty, näkyvät koko polttoainevirtaa koskevat tulokset taulukon alla vihreissä soluissa. Käytä näistä päästökerrointa ja bio-osuutta (sekä tarvittaessa lämpöarvoa yksikön muuntokertoimena) täyttäessäsi polttoaineen laskentakertoimia (f) taulukkoon E-välilehdellä.</t>
  </si>
  <si>
    <t>G_Lisätiedot!D24</t>
  </si>
  <si>
    <t>Bränslekomponentens namn</t>
  </si>
  <si>
    <t>Polttoainekomponentin nimi</t>
  </si>
  <si>
    <t>G_Lisätiedot!C26</t>
  </si>
  <si>
    <t>Mängd på årsnivå</t>
  </si>
  <si>
    <t>Määrä vuositasolla</t>
  </si>
  <si>
    <t>G_Lisätiedot!E26</t>
  </si>
  <si>
    <t>Densitet</t>
  </si>
  <si>
    <t>Tiheys</t>
  </si>
  <si>
    <t>G_Lisätiedot!F27</t>
  </si>
  <si>
    <t>Effektivt värmevärde</t>
  </si>
  <si>
    <t>Tehollinen lämpöarvo</t>
  </si>
  <si>
    <t>G_Lisätiedot!G27</t>
  </si>
  <si>
    <t>Resultat för hela bränsleflödet</t>
  </si>
  <si>
    <t>Tulokset koko polttoainevirralle</t>
  </si>
  <si>
    <t>G_Lisätiedot!C39</t>
  </si>
  <si>
    <t>Detta är ett beräkningsverktyg som Energimyndigheten har lagt till i kommissionens mall för övervakningsplan för att fastställa egenskaperna hos blandade bränslen. Anvisningstexter och exempel visas endast vid den första tabellen.</t>
  </si>
  <si>
    <t>Tämä on Energiaviraston tekemä Komission tarkkailusuunnitelmapohjaan lisätty laskentatyökalu sekoitepolttoaineiden ominaisuuksien määrittämiseksi. Ohjetekstit ja esimerkit näkyvät vain ensimmäisen taulukon kohdalla.</t>
  </si>
  <si>
    <t>Fler anvisningar publicerade av Energimyndigheten:</t>
  </si>
  <si>
    <t>Lisää Energiaviraston julkaisemia ohjeita:</t>
  </si>
  <si>
    <t>b_Ohjeet ja ehdot'!D90</t>
  </si>
  <si>
    <t>Länkar till relevant lagstiftning på Energimyndighetens webbplats:</t>
  </si>
  <si>
    <t>Linkit olennaiseen lainsäädäntöön Energiaviraston sivuilla:</t>
  </si>
  <si>
    <t>b_Ohjeet ja ehdot'!D89</t>
  </si>
  <si>
    <t>Använd samma namn och identifieringskod som i tabellen i punk 3 (a) på flik C</t>
  </si>
  <si>
    <t>Käytä samaa nimeä ja tunnistetta kuin  C-välilehden 3 (a) kohdan taulukossa</t>
  </si>
  <si>
    <t>G_Lisätiedot ja sekoitepa'!D43</t>
  </si>
  <si>
    <t>Energiinnehåll</t>
  </si>
  <si>
    <t>Energiasisältö</t>
  </si>
  <si>
    <t>G_Lisätiedot ja sekoitepa'!L57</t>
  </si>
  <si>
    <t>Fossila utsläpp</t>
  </si>
  <si>
    <t>Fossiiliset päästöt</t>
  </si>
  <si>
    <t>Biogena utsläpp</t>
  </si>
  <si>
    <t>Biogeeniset päästöt</t>
  </si>
  <si>
    <t>G_Lisätiedot ja sekoitepa'!M57</t>
  </si>
  <si>
    <t>EUconst_TrueFalse</t>
  </si>
  <si>
    <t>EUconst_Fuel</t>
  </si>
  <si>
    <t>EUconst_ProcessCarbonate</t>
  </si>
  <si>
    <t>EUconst_MassBalance</t>
  </si>
  <si>
    <t>EUconst_CNTR_ActivityData</t>
  </si>
  <si>
    <t>ActivityData_</t>
  </si>
  <si>
    <t>EUconst_CNTR_NCV</t>
  </si>
  <si>
    <t>NCV_</t>
  </si>
  <si>
    <t>EUconst_CNTR_EF</t>
  </si>
  <si>
    <t>EF_</t>
  </si>
  <si>
    <t>EUconst_CNTR_CarbonContent</t>
  </si>
  <si>
    <t>CarbC_</t>
  </si>
  <si>
    <t>EUconst_CNTR_BiomassContent</t>
  </si>
  <si>
    <t>BioC_</t>
  </si>
  <si>
    <t>EUconst_CNTR_OxidationFactor</t>
  </si>
  <si>
    <t>OxF_</t>
  </si>
  <si>
    <t>EUconst_CNTR_ConversionFactor</t>
  </si>
  <si>
    <t>ConvF_</t>
  </si>
  <si>
    <t>EUconst_CNTR_SourceCategory</t>
  </si>
  <si>
    <t>SourceCategory_</t>
  </si>
  <si>
    <t>EUconst_CNTR_SourceStreamName</t>
  </si>
  <si>
    <t>SourceStreamName_</t>
  </si>
  <si>
    <t>EUconst_CNTR_SourceStreamClass</t>
  </si>
  <si>
    <t>SourceStreamClass_</t>
  </si>
  <si>
    <t>EUconst_CNTR_SmallEmitter</t>
  </si>
  <si>
    <t>SmallEmitter_</t>
  </si>
  <si>
    <t>EUconst_CNTR_NoSmallEmitter</t>
  </si>
  <si>
    <t>NoSmallEmitter_</t>
  </si>
  <si>
    <t>EUconst_MsgNextSheet</t>
  </si>
  <si>
    <t>EUconst_FuelStream</t>
  </si>
  <si>
    <t>EUconst_OwnerInstrument</t>
  </si>
  <si>
    <t>EUconst_ActivityDeterminationMethod</t>
  </si>
  <si>
    <t>EUconst_FurtherGuidancePoint1</t>
  </si>
  <si>
    <t>EUconst_NA</t>
  </si>
  <si>
    <t>EUconst_Relevant</t>
  </si>
  <si>
    <t>EUconst_NotRelevant</t>
  </si>
  <si>
    <t>EUconst_NotApplicable</t>
  </si>
  <si>
    <t>EUconst_MsgTierActivityLevel</t>
  </si>
  <si>
    <t>EUconst_MsgEnterThisSection</t>
  </si>
  <si>
    <t>EUconst_MsgGoOn</t>
  </si>
  <si>
    <t>EUconst_MsgSmallEmitters</t>
  </si>
  <si>
    <t>EUconst_PreviousSheet</t>
  </si>
  <si>
    <t>EUconst_NextSheet</t>
  </si>
  <si>
    <t>EUconst_NoTier</t>
  </si>
  <si>
    <t>EUconst_MsgDeMinimis</t>
  </si>
  <si>
    <t>EUconst_ERR_ThreshholdDeminimis</t>
  </si>
  <si>
    <t>EUconst_ERR_CheckEstimatedEmissions</t>
  </si>
  <si>
    <t>Euconst_VersionTracking</t>
  </si>
  <si>
    <t>EUconst_MSlist</t>
  </si>
  <si>
    <t>EUconst_MSlistISOcodes</t>
  </si>
  <si>
    <t>AT</t>
  </si>
  <si>
    <t>BE</t>
  </si>
  <si>
    <t>BG</t>
  </si>
  <si>
    <t>HR</t>
  </si>
  <si>
    <t>CY</t>
  </si>
  <si>
    <t>CZ</t>
  </si>
  <si>
    <t>DK</t>
  </si>
  <si>
    <t>EE</t>
  </si>
  <si>
    <t>FI</t>
  </si>
  <si>
    <t>FR</t>
  </si>
  <si>
    <t>DE</t>
  </si>
  <si>
    <t>EL</t>
  </si>
  <si>
    <t>HU</t>
  </si>
  <si>
    <t>IS</t>
  </si>
  <si>
    <t>IE</t>
  </si>
  <si>
    <t>IT</t>
  </si>
  <si>
    <t>LV</t>
  </si>
  <si>
    <t>LI</t>
  </si>
  <si>
    <t>LT</t>
  </si>
  <si>
    <t>LU</t>
  </si>
  <si>
    <t>MT</t>
  </si>
  <si>
    <t>NL</t>
  </si>
  <si>
    <t>NO</t>
  </si>
  <si>
    <t>PL</t>
  </si>
  <si>
    <t>PT</t>
  </si>
  <si>
    <t>RO</t>
  </si>
  <si>
    <t>SK</t>
  </si>
  <si>
    <t>SI</t>
  </si>
  <si>
    <t>ES</t>
  </si>
  <si>
    <t>SE</t>
  </si>
  <si>
    <t>UK</t>
  </si>
  <si>
    <t>Euconst_MPReferenceDateTypes</t>
  </si>
  <si>
    <t>EUconst_IRMonth</t>
  </si>
  <si>
    <t>EUconst_CNTR_ScopeFactor</t>
  </si>
  <si>
    <t>ScopeFactor_</t>
  </si>
  <si>
    <t>MeansReleased</t>
  </si>
  <si>
    <t>MeansIntermediaries</t>
  </si>
  <si>
    <t>InformationSources</t>
  </si>
  <si>
    <t>ScopeTiers</t>
  </si>
  <si>
    <t>ScopeAddress</t>
  </si>
  <si>
    <t>ScopeMethods</t>
  </si>
  <si>
    <t>ScopeMethodsDetails</t>
  </si>
  <si>
    <t>RFAUnits</t>
  </si>
  <si>
    <t>t</t>
  </si>
  <si>
    <t>GWh</t>
  </si>
  <si>
    <t>consistent units with RFA:</t>
  </si>
  <si>
    <t>NCVUnits</t>
  </si>
  <si>
    <t>EFUnits</t>
  </si>
  <si>
    <t>PctUnits</t>
  </si>
  <si>
    <t>Default values</t>
  </si>
  <si>
    <t>1=default value, 2=lab</t>
  </si>
  <si>
    <t>&lt;END of list&gt;</t>
  </si>
  <si>
    <t>MS are free to use this sheet</t>
  </si>
  <si>
    <t>Info for automatic Version detection</t>
  </si>
  <si>
    <t>Template type:</t>
  </si>
  <si>
    <t>Monitoring plan ETS2 annual emissions</t>
  </si>
  <si>
    <t>Version:</t>
  </si>
  <si>
    <t>Issued by:</t>
  </si>
  <si>
    <t>Language:</t>
  </si>
  <si>
    <t>Swedish</t>
  </si>
  <si>
    <t>Type list:</t>
  </si>
  <si>
    <t>MP ETS2</t>
  </si>
  <si>
    <t>ETS2 Report annual emissions</t>
  </si>
  <si>
    <t>AER ETS2</t>
  </si>
  <si>
    <t>Version list</t>
  </si>
  <si>
    <t>Reference File Name</t>
  </si>
  <si>
    <t>Version comments</t>
  </si>
  <si>
    <t>First published version</t>
  </si>
  <si>
    <t>Käännetty suomeksi ja muokattu</t>
  </si>
  <si>
    <t>Käännetty ruotsiksi, översatt till svenska</t>
  </si>
  <si>
    <t>European Commission</t>
  </si>
  <si>
    <t>COM</t>
  </si>
  <si>
    <t>Umweltbundesamt</t>
  </si>
  <si>
    <t>UBA</t>
  </si>
  <si>
    <t>Austria</t>
  </si>
  <si>
    <t>Belgium</t>
  </si>
  <si>
    <t>Croatia</t>
  </si>
  <si>
    <t>Cyprus</t>
  </si>
  <si>
    <t>Czech Republic</t>
  </si>
  <si>
    <t>Denmark</t>
  </si>
  <si>
    <t>Estonia</t>
  </si>
  <si>
    <t>France</t>
  </si>
  <si>
    <t>Germany</t>
  </si>
  <si>
    <t>Greece</t>
  </si>
  <si>
    <t>Hungary</t>
  </si>
  <si>
    <t>Iceland</t>
  </si>
  <si>
    <t>IC</t>
  </si>
  <si>
    <t>Ireland</t>
  </si>
  <si>
    <t>Italy</t>
  </si>
  <si>
    <t>Lithuania</t>
  </si>
  <si>
    <t>Luxembourg</t>
  </si>
  <si>
    <t>Netherlands</t>
  </si>
  <si>
    <t>Norway</t>
  </si>
  <si>
    <t>Poland</t>
  </si>
  <si>
    <t>Spain</t>
  </si>
  <si>
    <t>Sweden</t>
  </si>
  <si>
    <t>United Kingdom</t>
  </si>
  <si>
    <t>Languages list</t>
  </si>
  <si>
    <t>Bulgarian</t>
  </si>
  <si>
    <t>bg</t>
  </si>
  <si>
    <t>Spanish</t>
  </si>
  <si>
    <t>es</t>
  </si>
  <si>
    <t>Croatian</t>
  </si>
  <si>
    <t>hr</t>
  </si>
  <si>
    <t>Czech</t>
  </si>
  <si>
    <t>cs</t>
  </si>
  <si>
    <t>Danish</t>
  </si>
  <si>
    <t>da</t>
  </si>
  <si>
    <t>German</t>
  </si>
  <si>
    <t>de</t>
  </si>
  <si>
    <t>Estonian</t>
  </si>
  <si>
    <t>et</t>
  </si>
  <si>
    <t>Greek</t>
  </si>
  <si>
    <t>el</t>
  </si>
  <si>
    <t>English</t>
  </si>
  <si>
    <t>en</t>
  </si>
  <si>
    <t>French</t>
  </si>
  <si>
    <t>fr</t>
  </si>
  <si>
    <t>Icelandic</t>
  </si>
  <si>
    <t>ic</t>
  </si>
  <si>
    <t>Italian</t>
  </si>
  <si>
    <t>it</t>
  </si>
  <si>
    <t>Latvian</t>
  </si>
  <si>
    <t>lv</t>
  </si>
  <si>
    <t>Lithuanian</t>
  </si>
  <si>
    <t>lt</t>
  </si>
  <si>
    <t>Hungarian</t>
  </si>
  <si>
    <t>hu</t>
  </si>
  <si>
    <t>Maltese</t>
  </si>
  <si>
    <t>mt</t>
  </si>
  <si>
    <t>Norwegian</t>
  </si>
  <si>
    <t>no</t>
  </si>
  <si>
    <t>Dutch</t>
  </si>
  <si>
    <t>nl</t>
  </si>
  <si>
    <t>Polish</t>
  </si>
  <si>
    <t>pl</t>
  </si>
  <si>
    <t>Portuguese</t>
  </si>
  <si>
    <t>pt</t>
  </si>
  <si>
    <t>Romanian</t>
  </si>
  <si>
    <t>ro</t>
  </si>
  <si>
    <t>Slovak</t>
  </si>
  <si>
    <t>sk</t>
  </si>
  <si>
    <t>Slovenian</t>
  </si>
  <si>
    <t>sl</t>
  </si>
  <si>
    <t>Finnish</t>
  </si>
  <si>
    <t>fi</t>
  </si>
  <si>
    <t>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</si>
</sst>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_ ;[Red]\-#,##0\ "/>
    <numFmt numFmtId="166" formatCode="#,##0_);[Red]\-#,##0_)"/>
    <numFmt numFmtId="167" formatCode="0.000"/>
    <numFmt numFmtId="168" formatCode="0.0"/>
    <numFmt numFmtId="169" formatCode="0.0000"/>
    <numFmt numFmtId="170" formatCode="#,##0.0"/>
  </numFmts>
  <fonts count="148" x14ac:knownFonts="1">
    <font>
      <sz val="10"/>
      <name val="Arial"/>
    </font>
    <font>
      <sz val="11"/>
      <color indexed="8"/>
      <name val="Calibri"/>
      <family val="2"/>
    </font>
    <font>
      <sz val="10"/>
      <name val="Arial"/>
      <family val="2"/>
    </font>
    <font>
      <b/>
      <sz val="12"/>
      <color indexed="9"/>
      <name val="Arial"/>
      <family val="2"/>
    </font>
    <font>
      <b/>
      <sz val="10"/>
      <name val="Arial"/>
      <family val="2"/>
    </font>
    <font>
      <i/>
      <sz val="8"/>
      <color indexed="18"/>
      <name val="Arial"/>
      <family val="2"/>
    </font>
    <font>
      <sz val="8"/>
      <name val="Arial"/>
      <family val="2"/>
    </font>
    <font>
      <b/>
      <sz val="8"/>
      <name val="Arial"/>
      <family val="2"/>
    </font>
    <font>
      <u/>
      <sz val="10"/>
      <color indexed="12"/>
      <name val="Arial"/>
      <family val="2"/>
    </font>
    <font>
      <sz val="8"/>
      <name val="Arial"/>
      <family val="2"/>
    </font>
    <font>
      <b/>
      <sz val="14"/>
      <name val="Arial"/>
      <family val="2"/>
    </font>
    <font>
      <i/>
      <sz val="8"/>
      <color indexed="62"/>
      <name val="Arial"/>
      <family val="2"/>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sz val="10"/>
      <color indexed="12"/>
      <name val="Arial"/>
      <family val="2"/>
    </font>
    <font>
      <b/>
      <sz val="9"/>
      <name val="Arial"/>
      <family val="2"/>
    </font>
    <font>
      <b/>
      <sz val="12"/>
      <name val="Times New Roman"/>
      <family val="1"/>
    </font>
    <font>
      <b/>
      <u/>
      <sz val="20"/>
      <color indexed="62"/>
      <name val="Arial"/>
      <family val="2"/>
    </font>
    <font>
      <b/>
      <u/>
      <sz val="10"/>
      <color indexed="62"/>
      <name val="Arial"/>
      <family val="2"/>
    </font>
    <font>
      <u/>
      <sz val="8"/>
      <name val="Arial"/>
      <family val="2"/>
    </font>
    <font>
      <i/>
      <sz val="10"/>
      <name val="Arial"/>
      <family val="2"/>
    </font>
    <font>
      <b/>
      <sz val="12"/>
      <name val="Arial"/>
      <family val="2"/>
    </font>
    <font>
      <b/>
      <sz val="10"/>
      <color indexed="10"/>
      <name val="Arial"/>
      <family val="2"/>
    </font>
    <font>
      <sz val="10"/>
      <color indexed="10"/>
      <name val="Arial"/>
      <family val="2"/>
    </font>
    <font>
      <sz val="8"/>
      <name val="Arial"/>
      <family val="2"/>
    </font>
    <font>
      <sz val="9"/>
      <name val="Arial"/>
      <family val="2"/>
    </font>
    <font>
      <b/>
      <sz val="7"/>
      <name val="Arial"/>
      <family val="2"/>
    </font>
    <font>
      <i/>
      <sz val="8"/>
      <name val="Arial"/>
      <family val="2"/>
    </font>
    <font>
      <b/>
      <sz val="10"/>
      <name val="Arial"/>
      <family val="2"/>
    </font>
    <font>
      <sz val="10"/>
      <color indexed="48"/>
      <name val="Arial"/>
      <family val="2"/>
    </font>
    <font>
      <i/>
      <sz val="9"/>
      <color indexed="62"/>
      <name val="Arial"/>
      <family val="2"/>
    </font>
    <font>
      <i/>
      <sz val="9"/>
      <color indexed="18"/>
      <name val="Arial"/>
      <family val="2"/>
    </font>
    <font>
      <sz val="9"/>
      <color indexed="18"/>
      <name val="Arial"/>
      <family val="2"/>
    </font>
    <font>
      <sz val="9"/>
      <color indexed="62"/>
      <name val="Arial"/>
      <family val="2"/>
    </font>
    <font>
      <b/>
      <sz val="11"/>
      <color indexed="18"/>
      <name val="Arial"/>
      <family val="2"/>
    </font>
    <font>
      <b/>
      <sz val="11"/>
      <name val="Arial"/>
      <family val="2"/>
    </font>
    <font>
      <sz val="10"/>
      <name val="Arial"/>
      <family val="2"/>
    </font>
    <font>
      <sz val="10"/>
      <color indexed="8"/>
      <name val="Arial"/>
      <family val="2"/>
    </font>
    <font>
      <sz val="10"/>
      <color indexed="9"/>
      <name val="Arial"/>
      <family val="2"/>
    </font>
    <font>
      <b/>
      <sz val="10"/>
      <color indexed="9"/>
      <name val="Arial"/>
      <family val="2"/>
    </font>
    <font>
      <sz val="8"/>
      <color indexed="10"/>
      <name val="Arial"/>
      <family val="2"/>
    </font>
    <font>
      <sz val="8"/>
      <name val="Arial"/>
      <family val="2"/>
    </font>
    <font>
      <sz val="10"/>
      <color indexed="17"/>
      <name val="Arial"/>
      <family val="2"/>
    </font>
    <font>
      <b/>
      <sz val="10"/>
      <color indexed="17"/>
      <name val="Arial"/>
      <family val="2"/>
    </font>
    <font>
      <b/>
      <sz val="18"/>
      <name val="Arial"/>
      <family val="2"/>
    </font>
    <font>
      <b/>
      <i/>
      <sz val="8"/>
      <color indexed="18"/>
      <name val="Arial"/>
      <family val="2"/>
    </font>
    <font>
      <i/>
      <u/>
      <sz val="8"/>
      <color indexed="18"/>
      <name val="Arial"/>
      <family val="2"/>
    </font>
    <font>
      <sz val="8"/>
      <name val="Arial"/>
      <family val="2"/>
    </font>
    <font>
      <b/>
      <sz val="10"/>
      <color indexed="62"/>
      <name val="Arial"/>
      <family val="2"/>
    </font>
    <font>
      <sz val="10"/>
      <color indexed="62"/>
      <name val="Arial"/>
      <family val="2"/>
    </font>
    <font>
      <b/>
      <i/>
      <sz val="8"/>
      <color indexed="62"/>
      <name val="Arial"/>
      <family val="2"/>
    </font>
    <font>
      <i/>
      <sz val="10"/>
      <color indexed="62"/>
      <name val="Arial"/>
      <family val="2"/>
    </font>
    <font>
      <u/>
      <sz val="10"/>
      <color indexed="62"/>
      <name val="Arial"/>
      <family val="2"/>
    </font>
    <font>
      <b/>
      <sz val="11"/>
      <color indexed="62"/>
      <name val="Arial"/>
      <family val="2"/>
    </font>
    <font>
      <b/>
      <sz val="12"/>
      <color indexed="62"/>
      <name val="Arial"/>
      <family val="2"/>
    </font>
    <font>
      <sz val="10"/>
      <color indexed="18"/>
      <name val="Arial"/>
      <family val="2"/>
    </font>
    <font>
      <sz val="10"/>
      <name val="Arial"/>
      <family val="2"/>
    </font>
    <font>
      <b/>
      <u/>
      <sz val="10"/>
      <color indexed="12"/>
      <name val="Arial"/>
      <family val="2"/>
    </font>
    <font>
      <b/>
      <sz val="20"/>
      <name val="Arial"/>
      <family val="2"/>
    </font>
    <font>
      <b/>
      <sz val="20"/>
      <color indexed="62"/>
      <name val="Arial"/>
      <family val="2"/>
    </font>
    <font>
      <sz val="10"/>
      <color theme="1" tint="0.499984740745262"/>
      <name val="Arial"/>
      <family val="2"/>
    </font>
    <font>
      <sz val="10"/>
      <color rgb="FFFF0000"/>
      <name val="Arial"/>
      <family val="2"/>
    </font>
    <font>
      <sz val="10"/>
      <color theme="1"/>
      <name val="Arial"/>
      <family val="2"/>
    </font>
    <font>
      <b/>
      <sz val="10"/>
      <color theme="1" tint="0.499984740745262"/>
      <name val="Arial"/>
      <family val="2"/>
    </font>
    <font>
      <i/>
      <sz val="10"/>
      <color theme="1" tint="0.499984740745262"/>
      <name val="Arial"/>
      <family val="2"/>
    </font>
    <font>
      <sz val="10"/>
      <color theme="1" tint="0.34998626667073579"/>
      <name val="Arial"/>
      <family val="2"/>
    </font>
    <font>
      <i/>
      <sz val="8"/>
      <color theme="1" tint="0.499984740745262"/>
      <name val="Arial"/>
      <family val="2"/>
    </font>
    <font>
      <b/>
      <sz val="12"/>
      <color theme="1"/>
      <name val="Arial"/>
      <family val="2"/>
    </font>
    <font>
      <b/>
      <sz val="10"/>
      <color theme="1"/>
      <name val="Arial"/>
      <family val="2"/>
    </font>
    <font>
      <b/>
      <sz val="10"/>
      <color theme="3" tint="-0.499984740745262"/>
      <name val="Arial"/>
      <family val="2"/>
    </font>
    <font>
      <sz val="10"/>
      <color theme="3" tint="-0.499984740745262"/>
      <name val="Arial"/>
      <family val="2"/>
    </font>
    <font>
      <b/>
      <sz val="10"/>
      <color theme="3"/>
      <name val="Arial"/>
      <family val="2"/>
    </font>
    <font>
      <b/>
      <sz val="10"/>
      <color rgb="FFFFFF00"/>
      <name val="Arial"/>
      <family val="2"/>
    </font>
    <font>
      <sz val="10"/>
      <color theme="0" tint="-0.249977111117893"/>
      <name val="Arial"/>
      <family val="2"/>
    </font>
    <font>
      <b/>
      <sz val="10"/>
      <color theme="0"/>
      <name val="Arial"/>
      <family val="2"/>
    </font>
    <font>
      <sz val="14"/>
      <color rgb="FFFF0000"/>
      <name val="Arial"/>
      <family val="2"/>
    </font>
    <font>
      <b/>
      <sz val="11"/>
      <color theme="1" tint="0.499984740745262"/>
      <name val="Arial"/>
      <family val="2"/>
    </font>
    <font>
      <b/>
      <sz val="10"/>
      <color rgb="FF000080"/>
      <name val="Arial"/>
      <family val="2"/>
    </font>
    <font>
      <sz val="9"/>
      <color theme="1"/>
      <name val="Arial"/>
      <family val="2"/>
    </font>
    <font>
      <i/>
      <sz val="8"/>
      <color rgb="FFFF0000"/>
      <name val="Arial"/>
      <family val="2"/>
    </font>
    <font>
      <b/>
      <i/>
      <sz val="11"/>
      <color theme="1" tint="0.499984740745262"/>
      <name val="Arial"/>
      <family val="2"/>
    </font>
    <font>
      <b/>
      <i/>
      <sz val="10"/>
      <color theme="1" tint="0.499984740745262"/>
      <name val="Arial"/>
      <family val="2"/>
    </font>
    <font>
      <b/>
      <sz val="9"/>
      <color theme="0"/>
      <name val="Arial"/>
      <family val="2"/>
    </font>
    <font>
      <sz val="11"/>
      <color rgb="FF9C5700"/>
      <name val="Calibri"/>
      <family val="2"/>
      <scheme val="minor"/>
    </font>
    <font>
      <b/>
      <i/>
      <sz val="8"/>
      <color rgb="FF000080"/>
      <name val="Arial"/>
      <family val="2"/>
    </font>
    <font>
      <i/>
      <sz val="8"/>
      <color rgb="FF000080"/>
      <name val="Arial"/>
      <family val="2"/>
    </font>
    <font>
      <i/>
      <sz val="9"/>
      <color rgb="FF333399"/>
      <name val="Arial"/>
      <family val="2"/>
    </font>
    <font>
      <b/>
      <sz val="9"/>
      <color indexed="62"/>
      <name val="Arial"/>
      <family val="2"/>
    </font>
    <font>
      <b/>
      <sz val="10"/>
      <color theme="7"/>
      <name val="Arial"/>
      <family val="2"/>
    </font>
    <font>
      <i/>
      <sz val="9"/>
      <color theme="7"/>
      <name val="Arial"/>
      <family val="2"/>
    </font>
    <font>
      <b/>
      <sz val="8"/>
      <color theme="7"/>
      <name val="Arial"/>
      <family val="2"/>
    </font>
    <font>
      <sz val="10"/>
      <color theme="0" tint="-0.34998626667073579"/>
      <name val="Arial"/>
      <family val="2"/>
    </font>
    <font>
      <b/>
      <sz val="10"/>
      <color theme="0" tint="-0.499984740745262"/>
      <name val="Arial"/>
      <family val="2"/>
    </font>
    <font>
      <sz val="10"/>
      <color theme="0" tint="-0.499984740745262"/>
      <name val="Arial"/>
      <family val="2"/>
    </font>
    <font>
      <i/>
      <sz val="8"/>
      <color theme="5"/>
      <name val="Arial"/>
      <family val="2"/>
    </font>
    <font>
      <i/>
      <sz val="8"/>
      <color theme="3"/>
      <name val="Arial"/>
      <family val="2"/>
    </font>
    <font>
      <i/>
      <sz val="8"/>
      <color theme="3" tint="-0.499984740745262"/>
      <name val="Arial"/>
      <family val="2"/>
    </font>
    <font>
      <sz val="10"/>
      <color theme="3"/>
      <name val="Arial"/>
      <family val="2"/>
    </font>
    <font>
      <sz val="14"/>
      <name val="Arial"/>
      <family val="2"/>
    </font>
    <font>
      <sz val="10"/>
      <color theme="5"/>
      <name val="Arial"/>
      <family val="2"/>
    </font>
    <font>
      <b/>
      <i/>
      <sz val="10"/>
      <name val="Arial"/>
      <family val="2"/>
    </font>
    <font>
      <sz val="11"/>
      <name val="Arial"/>
      <family val="2"/>
    </font>
    <font>
      <b/>
      <sz val="10"/>
      <color rgb="FFFF0000"/>
      <name val="Arial"/>
      <family val="2"/>
    </font>
    <font>
      <sz val="10"/>
      <color rgb="FF333399"/>
      <name val="Arial"/>
      <family val="2"/>
    </font>
    <font>
      <b/>
      <sz val="10"/>
      <color rgb="FF333399"/>
      <name val="Arial"/>
      <family val="2"/>
    </font>
    <font>
      <u/>
      <sz val="10"/>
      <color rgb="FF333399"/>
      <name val="Arial"/>
      <family val="2"/>
    </font>
    <font>
      <u/>
      <sz val="10"/>
      <color rgb="FF0000FF"/>
      <name val="Arial"/>
      <family val="2"/>
    </font>
    <font>
      <b/>
      <sz val="11"/>
      <color rgb="FF333399"/>
      <name val="Arial"/>
      <family val="2"/>
    </font>
    <font>
      <b/>
      <sz val="12"/>
      <color rgb="FF333399"/>
      <name val="Arial"/>
      <family val="2"/>
    </font>
    <font>
      <sz val="10"/>
      <color rgb="FF000080"/>
      <name val="Arial"/>
      <family val="2"/>
    </font>
    <font>
      <sz val="10"/>
      <color rgb="FF008000"/>
      <name val="Arial"/>
      <family val="2"/>
    </font>
    <font>
      <i/>
      <sz val="8"/>
      <color rgb="FF333399"/>
      <name val="Arial"/>
      <family val="2"/>
    </font>
    <font>
      <sz val="9"/>
      <color rgb="FF000000"/>
      <name val="Arial"/>
      <family val="2"/>
    </font>
    <font>
      <b/>
      <sz val="8"/>
      <color rgb="FF8064A2"/>
      <name val="Arial"/>
      <family val="2"/>
    </font>
    <font>
      <b/>
      <sz val="10"/>
      <color rgb="FF8064A2"/>
      <name val="Arial"/>
      <family val="2"/>
    </font>
    <font>
      <b/>
      <sz val="11"/>
      <color rgb="FF000080"/>
      <name val="Arial"/>
      <family val="2"/>
    </font>
    <font>
      <i/>
      <u/>
      <sz val="8"/>
      <color rgb="FF000080"/>
      <name val="Arial"/>
      <family val="2"/>
    </font>
    <font>
      <i/>
      <sz val="9"/>
      <color rgb="FF8064A2"/>
      <name val="Arial"/>
      <family val="2"/>
    </font>
    <font>
      <b/>
      <sz val="10"/>
      <color rgb="FFFFFFFF"/>
      <name val="Arial"/>
      <family val="2"/>
    </font>
    <font>
      <sz val="10"/>
      <color rgb="FFFFFFFF"/>
      <name val="Arial"/>
      <family val="2"/>
    </font>
    <font>
      <sz val="10"/>
      <color rgb="FF000000"/>
      <name val="Arial"/>
      <family val="2"/>
    </font>
    <font>
      <b/>
      <u/>
      <sz val="10"/>
      <color rgb="FF0000FF"/>
      <name val="Arial"/>
      <family val="2"/>
    </font>
    <font>
      <b/>
      <u/>
      <sz val="20"/>
      <color rgb="FF333399"/>
      <name val="Arial"/>
      <family val="2"/>
    </font>
    <font>
      <i/>
      <sz val="10"/>
      <color rgb="FF333399"/>
      <name val="Arial"/>
      <family val="2"/>
    </font>
    <font>
      <i/>
      <sz val="8"/>
      <color rgb="FF808080"/>
      <name val="Arial"/>
      <family val="2"/>
    </font>
    <font>
      <b/>
      <sz val="12"/>
      <color rgb="FFFFFFFF"/>
      <name val="Arial"/>
      <family val="2"/>
    </font>
    <font>
      <i/>
      <sz val="8"/>
      <color rgb="FF1F497D"/>
      <name val="Arial"/>
      <family val="2"/>
    </font>
    <font>
      <i/>
      <sz val="8"/>
      <color rgb="FF0F243E"/>
      <name val="Arial"/>
      <family val="2"/>
    </font>
    <font>
      <b/>
      <i/>
      <sz val="8"/>
      <color rgb="FF333399"/>
      <name val="Arial"/>
      <family val="2"/>
    </font>
    <font>
      <b/>
      <sz val="9"/>
      <color rgb="FF333399"/>
      <name val="Arial"/>
      <family val="2"/>
    </font>
    <font>
      <b/>
      <sz val="11"/>
      <color rgb="FF808080"/>
      <name val="Arial"/>
      <family val="2"/>
    </font>
    <font>
      <i/>
      <sz val="10"/>
      <color rgb="FF808080"/>
      <name val="Arial"/>
      <family val="2"/>
    </font>
    <font>
      <sz val="10"/>
      <color rgb="FF808080"/>
      <name val="Arial"/>
      <family val="2"/>
    </font>
    <font>
      <b/>
      <sz val="20"/>
      <color rgb="FF333399"/>
      <name val="Arial"/>
      <family val="2"/>
    </font>
    <font>
      <b/>
      <sz val="10"/>
      <color rgb="FF808080"/>
      <name val="Arial"/>
      <family val="2"/>
    </font>
    <font>
      <i/>
      <sz val="8"/>
      <color rgb="FFC0504D"/>
      <name val="Arial"/>
      <family val="2"/>
    </font>
    <font>
      <b/>
      <sz val="8"/>
      <color theme="1"/>
      <name val="Arial"/>
      <family val="2"/>
    </font>
    <font>
      <i/>
      <sz val="8"/>
      <color theme="1"/>
      <name val="Arial"/>
      <family val="2"/>
    </font>
    <font>
      <i/>
      <sz val="8"/>
      <color rgb="FF000000"/>
      <name val="Arial"/>
      <family val="2"/>
    </font>
  </fonts>
  <fills count="57">
    <fill>
      <patternFill patternType="none"/>
    </fill>
    <fill>
      <patternFill patternType="gray125"/>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indexed="50"/>
        <bgColor indexed="64"/>
      </patternFill>
    </fill>
    <fill>
      <patternFill patternType="solid">
        <fgColor indexed="42"/>
        <bgColor indexed="64"/>
      </patternFill>
    </fill>
    <fill>
      <patternFill patternType="solid">
        <fgColor indexed="1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57"/>
        <bgColor indexed="64"/>
      </patternFill>
    </fill>
    <fill>
      <patternFill patternType="solid">
        <fgColor indexed="13"/>
        <bgColor indexed="64"/>
      </patternFill>
    </fill>
    <fill>
      <patternFill patternType="solid">
        <fgColor indexed="51"/>
        <bgColor indexed="64"/>
      </patternFill>
    </fill>
    <fill>
      <patternFill patternType="solid">
        <fgColor indexed="11"/>
        <bgColor indexed="64"/>
      </patternFill>
    </fill>
    <fill>
      <patternFill patternType="lightUp">
        <bgColor indexed="9"/>
      </patternFill>
    </fill>
    <fill>
      <patternFill patternType="solid">
        <fgColor indexed="26"/>
        <bgColor indexed="64"/>
      </patternFill>
    </fill>
    <fill>
      <patternFill patternType="solid">
        <fgColor theme="0"/>
        <bgColor indexed="64"/>
      </patternFill>
    </fill>
    <fill>
      <patternFill patternType="solid">
        <fgColor rgb="FFCCFFFF"/>
        <bgColor indexed="64"/>
      </patternFill>
    </fill>
    <fill>
      <patternFill patternType="solid">
        <fgColor rgb="FFFFFF00"/>
        <bgColor indexed="64"/>
      </patternFill>
    </fill>
    <fill>
      <patternFill patternType="solid">
        <fgColor rgb="FFCCFFCC"/>
        <bgColor indexed="64"/>
      </patternFill>
    </fill>
    <fill>
      <patternFill patternType="solid">
        <fgColor rgb="FFFFC000"/>
        <bgColor indexed="64"/>
      </patternFill>
    </fill>
    <fill>
      <patternFill patternType="solid">
        <fgColor rgb="FFFF9999"/>
        <bgColor indexed="64"/>
      </patternFill>
    </fill>
    <fill>
      <patternFill patternType="solid">
        <fgColor theme="3"/>
        <bgColor indexed="64"/>
      </patternFill>
    </fill>
    <fill>
      <patternFill patternType="solid">
        <fgColor theme="0" tint="-0.499984740745262"/>
        <bgColor indexed="64"/>
      </patternFill>
    </fill>
    <fill>
      <patternFill patternType="solid">
        <fgColor rgb="FF0080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CC"/>
        <bgColor indexed="64"/>
      </patternFill>
    </fill>
    <fill>
      <patternFill patternType="solid">
        <fgColor rgb="FFFFEB9C"/>
      </patternFill>
    </fill>
    <fill>
      <patternFill patternType="solid">
        <fgColor theme="8" tint="0.39997558519241921"/>
        <bgColor indexed="64"/>
      </patternFill>
    </fill>
    <fill>
      <patternFill patternType="solid">
        <fgColor theme="8" tint="0.39994506668294322"/>
        <bgColor indexed="64"/>
      </patternFill>
    </fill>
    <fill>
      <patternFill patternType="solid">
        <fgColor theme="8" tint="0.59999389629810485"/>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C0C0C0"/>
        <bgColor rgb="FF000000"/>
      </patternFill>
    </fill>
    <fill>
      <patternFill patternType="solid">
        <fgColor rgb="FFCCFFFF"/>
        <bgColor rgb="FF000000"/>
      </patternFill>
    </fill>
    <fill>
      <patternFill patternType="solid">
        <fgColor rgb="FF0000FF"/>
        <bgColor rgb="FF000000"/>
      </patternFill>
    </fill>
    <fill>
      <patternFill patternType="solid">
        <fgColor rgb="FFFFC000"/>
        <bgColor rgb="FF000000"/>
      </patternFill>
    </fill>
    <fill>
      <patternFill patternType="solid">
        <fgColor rgb="FF1F497D"/>
        <bgColor rgb="FF000000"/>
      </patternFill>
    </fill>
    <fill>
      <patternFill patternType="solid">
        <fgColor rgb="FF00FF00"/>
        <bgColor rgb="FF000000"/>
      </patternFill>
    </fill>
    <fill>
      <patternFill patternType="solid">
        <fgColor rgb="FF808080"/>
        <bgColor rgb="FF000000"/>
      </patternFill>
    </fill>
    <fill>
      <patternFill patternType="solid">
        <fgColor rgb="FFDCE6F1"/>
        <bgColor rgb="FF000000"/>
      </patternFill>
    </fill>
    <fill>
      <patternFill patternType="solid">
        <fgColor rgb="FF008000"/>
        <bgColor rgb="FF000000"/>
      </patternFill>
    </fill>
  </fills>
  <borders count="190">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12"/>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style="medium">
        <color indexed="64"/>
      </top>
      <bottom style="thin">
        <color theme="0" tint="-0.14996795556505021"/>
      </bottom>
      <diagonal/>
    </border>
    <border>
      <left/>
      <right/>
      <top style="medium">
        <color indexed="64"/>
      </top>
      <bottom style="thin">
        <color theme="0" tint="-0.14996795556505021"/>
      </bottom>
      <diagonal/>
    </border>
    <border>
      <left/>
      <right style="medium">
        <color indexed="64"/>
      </right>
      <top style="medium">
        <color indexed="64"/>
      </top>
      <bottom style="thin">
        <color theme="0" tint="-0.14996795556505021"/>
      </bottom>
      <diagonal/>
    </border>
    <border>
      <left style="medium">
        <color indexed="64"/>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theme="0" tint="-0.14996795556505021"/>
      </bottom>
      <diagonal/>
    </border>
    <border>
      <left style="medium">
        <color indexed="64"/>
      </left>
      <right style="thin">
        <color indexed="64"/>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thin">
        <color theme="0" tint="-0.24994659260841701"/>
      </bottom>
      <diagonal/>
    </border>
    <border>
      <left style="medium">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thin">
        <color theme="0" tint="-0.24994659260841701"/>
      </top>
      <bottom style="medium">
        <color theme="0" tint="-0.24994659260841701"/>
      </bottom>
      <diagonal/>
    </border>
    <border>
      <left/>
      <right style="medium">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right style="medium">
        <color theme="0" tint="-0.24994659260841701"/>
      </right>
      <top/>
      <bottom style="thin">
        <color theme="0" tint="-0.24994659260841701"/>
      </bottom>
      <diagonal/>
    </border>
    <border>
      <left style="medium">
        <color theme="0" tint="-0.24994659260841701"/>
      </left>
      <right style="medium">
        <color theme="0" tint="-0.24994659260841701"/>
      </right>
      <top/>
      <bottom style="thin">
        <color theme="0" tint="-0.24994659260841701"/>
      </bottom>
      <diagonal/>
    </border>
    <border>
      <left style="medium">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medium">
        <color theme="0" tint="-0.24994659260841701"/>
      </top>
      <bottom style="thin">
        <color theme="0" tint="-0.24994659260841701"/>
      </bottom>
      <diagonal/>
    </border>
    <border>
      <left style="thin">
        <color theme="0" tint="-0.24994659260841701"/>
      </left>
      <right/>
      <top style="thin">
        <color theme="0" tint="-0.24994659260841701"/>
      </top>
      <bottom style="medium">
        <color theme="0" tint="-0.24994659260841701"/>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thin">
        <color indexed="64"/>
      </left>
      <right style="medium">
        <color auto="1"/>
      </right>
      <top style="medium">
        <color auto="1"/>
      </top>
      <bottom style="thin">
        <color theme="0" tint="-0.14996795556505021"/>
      </bottom>
      <diagonal/>
    </border>
    <border>
      <left style="thin">
        <color indexed="64"/>
      </left>
      <right style="medium">
        <color auto="1"/>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medium">
        <color auto="1"/>
      </bottom>
      <diagonal/>
    </border>
    <border>
      <left style="medium">
        <color indexed="64"/>
      </left>
      <right style="thin">
        <color theme="0" tint="-0.14996795556505021"/>
      </right>
      <top style="thin">
        <color theme="0" tint="-0.14996795556505021"/>
      </top>
      <bottom style="medium">
        <color auto="1"/>
      </bottom>
      <diagonal/>
    </border>
    <border>
      <left style="thin">
        <color theme="0" tint="-0.14996795556505021"/>
      </left>
      <right style="thin">
        <color theme="0" tint="-0.14996795556505021"/>
      </right>
      <top style="thin">
        <color theme="0" tint="-0.14996795556505021"/>
      </top>
      <bottom style="medium">
        <color auto="1"/>
      </bottom>
      <diagonal/>
    </border>
    <border>
      <left style="thin">
        <color theme="0" tint="-0.14996795556505021"/>
      </left>
      <right style="medium">
        <color indexed="64"/>
      </right>
      <top style="thin">
        <color theme="0" tint="-0.14996795556505021"/>
      </top>
      <bottom style="medium">
        <color auto="1"/>
      </bottom>
      <diagonal/>
    </border>
    <border>
      <left/>
      <right style="thin">
        <color indexed="64"/>
      </right>
      <top style="thin">
        <color theme="0" tint="-0.14996795556505021"/>
      </top>
      <bottom style="medium">
        <color auto="1"/>
      </bottom>
      <diagonal/>
    </border>
    <border>
      <left style="thin">
        <color indexed="64"/>
      </left>
      <right style="thin">
        <color indexed="64"/>
      </right>
      <top style="thin">
        <color theme="0" tint="-0.14996795556505021"/>
      </top>
      <bottom style="medium">
        <color auto="1"/>
      </bottom>
      <diagonal/>
    </border>
    <border>
      <left style="thin">
        <color indexed="64"/>
      </left>
      <right style="medium">
        <color auto="1"/>
      </right>
      <top style="thin">
        <color theme="0" tint="-0.14996795556505021"/>
      </top>
      <bottom style="medium">
        <color auto="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4.9989318521683403E-2"/>
      </right>
      <top style="medium">
        <color theme="0" tint="-0.24994659260841701"/>
      </top>
      <bottom style="medium">
        <color theme="0" tint="-4.9989318521683403E-2"/>
      </bottom>
      <diagonal/>
    </border>
    <border>
      <left style="medium">
        <color theme="0" tint="-4.9989318521683403E-2"/>
      </left>
      <right style="medium">
        <color theme="0" tint="-4.9989318521683403E-2"/>
      </right>
      <top style="medium">
        <color theme="0" tint="-0.24994659260841701"/>
      </top>
      <bottom style="medium">
        <color theme="0" tint="-4.9989318521683403E-2"/>
      </bottom>
      <diagonal/>
    </border>
    <border>
      <left style="medium">
        <color theme="0" tint="-4.9989318521683403E-2"/>
      </left>
      <right style="medium">
        <color theme="0" tint="-0.24994659260841701"/>
      </right>
      <top style="medium">
        <color theme="0" tint="-0.24994659260841701"/>
      </top>
      <bottom style="medium">
        <color theme="0" tint="-4.9989318521683403E-2"/>
      </bottom>
      <diagonal/>
    </border>
    <border>
      <left style="medium">
        <color theme="0" tint="-0.24994659260841701"/>
      </left>
      <right style="medium">
        <color theme="0" tint="-4.9989318521683403E-2"/>
      </right>
      <top style="medium">
        <color theme="0" tint="-4.9989318521683403E-2"/>
      </top>
      <bottom style="medium">
        <color theme="0" tint="-4.9989318521683403E-2"/>
      </bottom>
      <diagonal/>
    </border>
    <border>
      <left style="medium">
        <color theme="0" tint="-4.9989318521683403E-2"/>
      </left>
      <right style="medium">
        <color theme="0" tint="-4.9989318521683403E-2"/>
      </right>
      <top style="medium">
        <color theme="0" tint="-4.9989318521683403E-2"/>
      </top>
      <bottom style="medium">
        <color theme="0" tint="-4.9989318521683403E-2"/>
      </bottom>
      <diagonal/>
    </border>
    <border>
      <left style="medium">
        <color theme="0" tint="-4.9989318521683403E-2"/>
      </left>
      <right style="medium">
        <color theme="0" tint="-0.24994659260841701"/>
      </right>
      <top style="medium">
        <color theme="0" tint="-4.9989318521683403E-2"/>
      </top>
      <bottom style="medium">
        <color theme="0" tint="-4.9989318521683403E-2"/>
      </bottom>
      <diagonal/>
    </border>
    <border>
      <left style="medium">
        <color theme="0" tint="-0.24994659260841701"/>
      </left>
      <right style="medium">
        <color theme="0" tint="-4.9989318521683403E-2"/>
      </right>
      <top style="medium">
        <color theme="0" tint="-4.9989318521683403E-2"/>
      </top>
      <bottom style="medium">
        <color theme="0" tint="-0.24994659260841701"/>
      </bottom>
      <diagonal/>
    </border>
    <border>
      <left style="medium">
        <color theme="0" tint="-4.9989318521683403E-2"/>
      </left>
      <right style="medium">
        <color theme="0" tint="-4.9989318521683403E-2"/>
      </right>
      <top style="medium">
        <color theme="0" tint="-4.9989318521683403E-2"/>
      </top>
      <bottom style="medium">
        <color theme="0" tint="-0.24994659260841701"/>
      </bottom>
      <diagonal/>
    </border>
    <border>
      <left style="medium">
        <color theme="0" tint="-4.9989318521683403E-2"/>
      </left>
      <right style="medium">
        <color theme="0" tint="-0.24994659260841701"/>
      </right>
      <top style="medium">
        <color theme="0" tint="-4.9989318521683403E-2"/>
      </top>
      <bottom style="medium">
        <color theme="0" tint="-0.24994659260841701"/>
      </bottom>
      <diagonal/>
    </border>
    <border>
      <left style="medium">
        <color theme="0" tint="-4.9989318521683403E-2"/>
      </left>
      <right/>
      <top style="medium">
        <color theme="0" tint="-4.9989318521683403E-2"/>
      </top>
      <bottom style="medium">
        <color theme="0" tint="-4.9989318521683403E-2"/>
      </bottom>
      <diagonal/>
    </border>
    <border>
      <left/>
      <right style="medium">
        <color theme="0" tint="-0.24994659260841701"/>
      </right>
      <top style="medium">
        <color theme="0" tint="-4.9989318521683403E-2"/>
      </top>
      <bottom style="medium">
        <color theme="0" tint="-4.9989318521683403E-2"/>
      </bottom>
      <diagonal/>
    </border>
    <border>
      <left style="medium">
        <color indexed="64"/>
      </left>
      <right style="medium">
        <color theme="0" tint="-4.9989318521683403E-2"/>
      </right>
      <top style="medium">
        <color indexed="64"/>
      </top>
      <bottom style="medium">
        <color theme="0" tint="-4.9989318521683403E-2"/>
      </bottom>
      <diagonal/>
    </border>
    <border>
      <left style="medium">
        <color theme="0" tint="-4.9989318521683403E-2"/>
      </left>
      <right style="medium">
        <color theme="0" tint="-4.9989318521683403E-2"/>
      </right>
      <top style="medium">
        <color indexed="64"/>
      </top>
      <bottom style="medium">
        <color theme="0" tint="-4.9989318521683403E-2"/>
      </bottom>
      <diagonal/>
    </border>
    <border>
      <left style="medium">
        <color theme="0" tint="-4.9989318521683403E-2"/>
      </left>
      <right style="medium">
        <color indexed="64"/>
      </right>
      <top style="medium">
        <color indexed="64"/>
      </top>
      <bottom style="medium">
        <color theme="0" tint="-4.9989318521683403E-2"/>
      </bottom>
      <diagonal/>
    </border>
    <border>
      <left style="medium">
        <color indexed="64"/>
      </left>
      <right style="medium">
        <color theme="0" tint="-4.9989318521683403E-2"/>
      </right>
      <top style="medium">
        <color theme="0" tint="-4.9989318521683403E-2"/>
      </top>
      <bottom style="medium">
        <color theme="0" tint="-4.9989318521683403E-2"/>
      </bottom>
      <diagonal/>
    </border>
    <border>
      <left style="medium">
        <color theme="0" tint="-4.9989318521683403E-2"/>
      </left>
      <right style="medium">
        <color indexed="64"/>
      </right>
      <top style="medium">
        <color theme="0" tint="-4.9989318521683403E-2"/>
      </top>
      <bottom style="medium">
        <color theme="0" tint="-4.9989318521683403E-2"/>
      </bottom>
      <diagonal/>
    </border>
    <border>
      <left style="medium">
        <color indexed="64"/>
      </left>
      <right style="medium">
        <color theme="0" tint="-4.9989318521683403E-2"/>
      </right>
      <top style="medium">
        <color theme="0" tint="-4.9989318521683403E-2"/>
      </top>
      <bottom style="medium">
        <color indexed="64"/>
      </bottom>
      <diagonal/>
    </border>
    <border>
      <left style="medium">
        <color theme="0" tint="-4.9989318521683403E-2"/>
      </left>
      <right style="medium">
        <color theme="0" tint="-4.9989318521683403E-2"/>
      </right>
      <top style="medium">
        <color theme="0" tint="-4.9989318521683403E-2"/>
      </top>
      <bottom style="medium">
        <color indexed="64"/>
      </bottom>
      <diagonal/>
    </border>
    <border>
      <left style="medium">
        <color theme="0" tint="-4.9989318521683403E-2"/>
      </left>
      <right style="medium">
        <color indexed="64"/>
      </right>
      <top style="medium">
        <color theme="0" tint="-4.9989318521683403E-2"/>
      </top>
      <bottom style="medium">
        <color indexed="64"/>
      </bottom>
      <diagonal/>
    </border>
    <border>
      <left style="medium">
        <color theme="0" tint="-0.24994659260841701"/>
      </left>
      <right style="medium">
        <color theme="0" tint="-0.24994659260841701"/>
      </right>
      <top style="medium">
        <color theme="0" tint="-0.24994659260841701"/>
      </top>
      <bottom style="medium">
        <color theme="0" tint="-4.9989318521683403E-2"/>
      </bottom>
      <diagonal/>
    </border>
    <border>
      <left style="medium">
        <color theme="0" tint="-0.24994659260841701"/>
      </left>
      <right style="medium">
        <color theme="0" tint="-0.24994659260841701"/>
      </right>
      <top style="medium">
        <color theme="0" tint="-4.9989318521683403E-2"/>
      </top>
      <bottom style="medium">
        <color theme="0" tint="-4.9989318521683403E-2"/>
      </bottom>
      <diagonal/>
    </border>
    <border>
      <left style="medium">
        <color theme="0" tint="-0.24994659260841701"/>
      </left>
      <right style="medium">
        <color theme="0" tint="-0.24994659260841701"/>
      </right>
      <top style="medium">
        <color theme="0" tint="-4.9989318521683403E-2"/>
      </top>
      <bottom style="thin">
        <color theme="0" tint="-0.24994659260841701"/>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medium">
        <color indexed="64"/>
      </left>
      <right style="thin">
        <color indexed="64"/>
      </right>
      <top style="medium">
        <color auto="1"/>
      </top>
      <bottom style="thin">
        <color indexed="64"/>
      </bottom>
      <diagonal/>
    </border>
    <border>
      <left/>
      <right/>
      <top/>
      <bottom style="medium">
        <color indexed="64"/>
      </bottom>
      <diagonal/>
    </border>
    <border>
      <left/>
      <right style="medium">
        <color indexed="64"/>
      </right>
      <top/>
      <bottom style="medium">
        <color auto="1"/>
      </bottom>
      <diagonal/>
    </border>
    <border>
      <left/>
      <right/>
      <top/>
      <bottom style="medium">
        <color indexed="12"/>
      </bottom>
      <diagonal/>
    </border>
  </borders>
  <cellStyleXfs count="23">
    <xf numFmtId="0" fontId="0" fillId="0" borderId="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9" borderId="0" applyNumberFormat="0" applyBorder="0" applyAlignment="0" applyProtection="0"/>
    <xf numFmtId="0" fontId="13" fillId="2" borderId="0" applyNumberFormat="0" applyBorder="0" applyAlignment="0" applyProtection="0"/>
    <xf numFmtId="0" fontId="14" fillId="10" borderId="1" applyNumberFormat="0" applyAlignment="0" applyProtection="0"/>
    <xf numFmtId="0" fontId="15" fillId="3" borderId="0" applyNumberFormat="0" applyBorder="0" applyAlignment="0" applyProtection="0"/>
    <xf numFmtId="0" fontId="16" fillId="0" borderId="2"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0" applyNumberFormat="0" applyFill="0" applyBorder="0" applyAlignment="0" applyProtection="0"/>
    <xf numFmtId="0" fontId="8" fillId="0" borderId="0" applyNumberFormat="0" applyFill="0" applyBorder="0" applyAlignment="0" applyProtection="0">
      <alignment vertical="top"/>
      <protection locked="0"/>
    </xf>
    <xf numFmtId="0" fontId="19" fillId="0" borderId="6" applyNumberFormat="0" applyFill="0" applyAlignment="0" applyProtection="0"/>
    <xf numFmtId="0" fontId="20" fillId="12" borderId="0" applyNumberFormat="0" applyBorder="0" applyAlignment="0" applyProtection="0"/>
    <xf numFmtId="0" fontId="2" fillId="11" borderId="5" applyNumberFormat="0" applyFont="0" applyAlignment="0" applyProtection="0"/>
    <xf numFmtId="9" fontId="2" fillId="0" borderId="0" applyFont="0" applyFill="0" applyBorder="0" applyAlignment="0" applyProtection="0"/>
    <xf numFmtId="0" fontId="2" fillId="0" borderId="0"/>
    <xf numFmtId="0" fontId="1" fillId="0" borderId="0"/>
    <xf numFmtId="0" fontId="21" fillId="0" borderId="0" applyNumberFormat="0" applyFill="0" applyBorder="0" applyAlignment="0" applyProtection="0"/>
    <xf numFmtId="0" fontId="92" fillId="41" borderId="0" applyNumberFormat="0" applyBorder="0" applyAlignment="0" applyProtection="0"/>
  </cellStyleXfs>
  <cellXfs count="1491">
    <xf numFmtId="0" fontId="0" fillId="0" borderId="0" xfId="0"/>
    <xf numFmtId="0" fontId="0" fillId="13" borderId="0" xfId="0" applyFill="1" applyAlignment="1">
      <alignment vertical="center" wrapText="1"/>
    </xf>
    <xf numFmtId="0" fontId="2" fillId="14" borderId="0" xfId="0" applyFont="1" applyFill="1" applyAlignment="1">
      <alignment vertical="top"/>
    </xf>
    <xf numFmtId="0" fontId="2" fillId="13" borderId="0" xfId="0" applyFont="1" applyFill="1"/>
    <xf numFmtId="0" fontId="0" fillId="13" borderId="0" xfId="0" applyFill="1"/>
    <xf numFmtId="0" fontId="6" fillId="13" borderId="0" xfId="0" applyFont="1" applyFill="1"/>
    <xf numFmtId="0" fontId="0" fillId="13" borderId="0" xfId="0" applyFill="1" applyAlignment="1">
      <alignment horizontal="center"/>
    </xf>
    <xf numFmtId="0" fontId="2" fillId="13" borderId="0" xfId="0" applyFont="1" applyFill="1" applyAlignment="1">
      <alignment vertical="top"/>
    </xf>
    <xf numFmtId="0" fontId="2" fillId="14" borderId="0" xfId="0" applyFont="1" applyFill="1"/>
    <xf numFmtId="0" fontId="4" fillId="13" borderId="0" xfId="0" applyFont="1" applyFill="1" applyAlignment="1">
      <alignment horizontal="center" vertical="top"/>
    </xf>
    <xf numFmtId="0" fontId="0" fillId="13" borderId="0" xfId="0" applyFill="1" applyAlignment="1">
      <alignment vertical="top" wrapText="1"/>
    </xf>
    <xf numFmtId="0" fontId="2" fillId="15" borderId="0" xfId="0" applyFont="1" applyFill="1" applyAlignment="1">
      <alignment vertical="top"/>
    </xf>
    <xf numFmtId="0" fontId="2" fillId="14" borderId="0" xfId="0" applyFont="1" applyFill="1" applyAlignment="1">
      <alignment horizontal="center" vertical="top"/>
    </xf>
    <xf numFmtId="0" fontId="2" fillId="15" borderId="0" xfId="0" applyFont="1" applyFill="1"/>
    <xf numFmtId="0" fontId="2" fillId="16" borderId="7" xfId="0" applyFont="1" applyFill="1" applyBorder="1" applyAlignment="1">
      <alignment vertical="top"/>
    </xf>
    <xf numFmtId="0" fontId="2" fillId="16" borderId="8" xfId="0" applyFont="1" applyFill="1" applyBorder="1" applyAlignment="1">
      <alignment vertical="top"/>
    </xf>
    <xf numFmtId="0" fontId="2" fillId="16" borderId="9" xfId="0" applyFont="1" applyFill="1" applyBorder="1" applyAlignment="1">
      <alignment vertical="top"/>
    </xf>
    <xf numFmtId="0" fontId="2" fillId="0" borderId="0" xfId="0" applyFont="1"/>
    <xf numFmtId="0" fontId="4" fillId="13" borderId="0" xfId="0" applyFont="1" applyFill="1" applyAlignment="1">
      <alignment horizontal="right" vertical="top"/>
    </xf>
    <xf numFmtId="0" fontId="45" fillId="13" borderId="0" xfId="0" applyFont="1" applyFill="1" applyAlignment="1">
      <alignment vertical="top"/>
    </xf>
    <xf numFmtId="0" fontId="4" fillId="13" borderId="0" xfId="0" applyFont="1" applyFill="1" applyAlignment="1">
      <alignment vertical="top"/>
    </xf>
    <xf numFmtId="0" fontId="4" fillId="14" borderId="11" xfId="0" applyFont="1" applyFill="1" applyBorder="1" applyAlignment="1">
      <alignment horizontal="center" vertical="center"/>
    </xf>
    <xf numFmtId="0" fontId="0" fillId="13" borderId="0" xfId="0" applyFill="1" applyAlignment="1">
      <alignment vertical="center"/>
    </xf>
    <xf numFmtId="0" fontId="43" fillId="13" borderId="0" xfId="0" applyFont="1" applyFill="1" applyAlignment="1">
      <alignment horizontal="center" vertical="center"/>
    </xf>
    <xf numFmtId="0" fontId="2" fillId="13" borderId="0" xfId="0" applyFont="1" applyFill="1" applyAlignment="1">
      <alignment vertical="center"/>
    </xf>
    <xf numFmtId="0" fontId="2" fillId="14" borderId="10" xfId="0" applyFont="1" applyFill="1" applyBorder="1"/>
    <xf numFmtId="0" fontId="2" fillId="15" borderId="0" xfId="0" applyFont="1" applyFill="1" applyAlignment="1">
      <alignment vertical="center"/>
    </xf>
    <xf numFmtId="0" fontId="4" fillId="17" borderId="10" xfId="0" applyFont="1" applyFill="1" applyBorder="1" applyAlignment="1">
      <alignment horizontal="center" vertical="center"/>
    </xf>
    <xf numFmtId="0" fontId="2" fillId="13" borderId="0" xfId="0" applyFont="1" applyFill="1" applyAlignment="1">
      <alignment horizontal="right" vertical="top"/>
    </xf>
    <xf numFmtId="0" fontId="4" fillId="13" borderId="10" xfId="0" applyFont="1" applyFill="1" applyBorder="1" applyAlignment="1">
      <alignment horizontal="center" vertical="top" wrapText="1"/>
    </xf>
    <xf numFmtId="0" fontId="2" fillId="14" borderId="0" xfId="0" applyFont="1" applyFill="1" applyAlignment="1">
      <alignment horizontal="center"/>
    </xf>
    <xf numFmtId="0" fontId="3" fillId="18" borderId="0" xfId="0" applyFont="1" applyFill="1" applyAlignment="1">
      <alignment horizontal="left" vertical="center"/>
    </xf>
    <xf numFmtId="0" fontId="2" fillId="13" borderId="12" xfId="0" applyFont="1" applyFill="1" applyBorder="1" applyAlignment="1">
      <alignment vertical="top"/>
    </xf>
    <xf numFmtId="0" fontId="4" fillId="13" borderId="12" xfId="0" applyFont="1" applyFill="1" applyBorder="1" applyAlignment="1">
      <alignment horizontal="center" vertical="top"/>
    </xf>
    <xf numFmtId="0" fontId="4" fillId="13" borderId="12" xfId="0" applyFont="1" applyFill="1" applyBorder="1" applyAlignment="1">
      <alignment horizontal="right" vertical="top"/>
    </xf>
    <xf numFmtId="0" fontId="0" fillId="13" borderId="12" xfId="0" applyFill="1" applyBorder="1" applyAlignment="1">
      <alignment vertical="top" wrapText="1"/>
    </xf>
    <xf numFmtId="0" fontId="4" fillId="13" borderId="12" xfId="0" applyFont="1" applyFill="1" applyBorder="1" applyAlignment="1">
      <alignment vertical="top" wrapText="1"/>
    </xf>
    <xf numFmtId="0" fontId="22" fillId="0" borderId="13" xfId="20" applyFont="1" applyBorder="1"/>
    <xf numFmtId="0" fontId="0" fillId="14" borderId="0" xfId="0" applyFill="1"/>
    <xf numFmtId="0" fontId="2" fillId="14" borderId="10" xfId="0" applyFont="1" applyFill="1" applyBorder="1" applyAlignment="1">
      <alignment vertical="center"/>
    </xf>
    <xf numFmtId="0" fontId="5" fillId="13" borderId="0" xfId="0" applyFont="1" applyFill="1" applyAlignment="1">
      <alignment horizontal="left" vertical="top" wrapText="1"/>
    </xf>
    <xf numFmtId="0" fontId="4" fillId="13" borderId="0" xfId="0" applyFont="1" applyFill="1" applyAlignment="1">
      <alignment horizontal="left" vertical="top"/>
    </xf>
    <xf numFmtId="0" fontId="4" fillId="0" borderId="0" xfId="0" applyFont="1"/>
    <xf numFmtId="0" fontId="3" fillId="18" borderId="0" xfId="19" applyFont="1" applyFill="1" applyAlignment="1">
      <alignment horizontal="center"/>
    </xf>
    <xf numFmtId="0" fontId="11" fillId="13" borderId="0" xfId="19" applyFont="1" applyFill="1" applyAlignment="1">
      <alignment horizontal="left" vertical="top" wrapText="1"/>
    </xf>
    <xf numFmtId="0" fontId="0" fillId="15" borderId="0" xfId="0" applyFill="1"/>
    <xf numFmtId="0" fontId="0" fillId="15" borderId="0" xfId="0" applyFill="1" applyAlignment="1">
      <alignment horizontal="left"/>
    </xf>
    <xf numFmtId="0" fontId="6" fillId="15" borderId="0" xfId="0" applyFont="1" applyFill="1"/>
    <xf numFmtId="0" fontId="0" fillId="15" borderId="0" xfId="0" applyFill="1" applyAlignment="1">
      <alignment horizontal="center"/>
    </xf>
    <xf numFmtId="0" fontId="0" fillId="15" borderId="0" xfId="0" applyFill="1" applyAlignment="1">
      <alignment vertical="center"/>
    </xf>
    <xf numFmtId="0" fontId="3" fillId="18" borderId="0" xfId="0" applyFont="1" applyFill="1" applyAlignment="1">
      <alignment horizontal="left"/>
    </xf>
    <xf numFmtId="0" fontId="0" fillId="13" borderId="0" xfId="0" applyFill="1" applyAlignment="1">
      <alignment horizontal="left"/>
    </xf>
    <xf numFmtId="0" fontId="3" fillId="18" borderId="0" xfId="0" quotePrefix="1" applyFont="1" applyFill="1" applyAlignment="1">
      <alignment horizontal="left"/>
    </xf>
    <xf numFmtId="0" fontId="31" fillId="13" borderId="0" xfId="0" applyFont="1" applyFill="1" applyAlignment="1">
      <alignment horizontal="left" vertical="top"/>
    </xf>
    <xf numFmtId="0" fontId="0" fillId="15" borderId="0" xfId="0" applyFill="1" applyAlignment="1">
      <alignment vertical="top"/>
    </xf>
    <xf numFmtId="0" fontId="6" fillId="13" borderId="10" xfId="0" applyFont="1" applyFill="1" applyBorder="1" applyAlignment="1">
      <alignment horizontal="center" vertical="center" wrapText="1"/>
    </xf>
    <xf numFmtId="0" fontId="6" fillId="17" borderId="10" xfId="0" applyFont="1" applyFill="1" applyBorder="1" applyAlignment="1">
      <alignment horizontal="center" vertical="center" wrapText="1"/>
    </xf>
    <xf numFmtId="0" fontId="2" fillId="15" borderId="0" xfId="0" applyFont="1" applyFill="1" applyAlignment="1">
      <alignment horizontal="left"/>
    </xf>
    <xf numFmtId="0" fontId="4" fillId="15" borderId="0" xfId="0" applyFont="1" applyFill="1"/>
    <xf numFmtId="0" fontId="0" fillId="15" borderId="10" xfId="0" applyFill="1" applyBorder="1"/>
    <xf numFmtId="0" fontId="0" fillId="15" borderId="14" xfId="0" applyFill="1" applyBorder="1" applyAlignment="1">
      <alignment horizontal="center"/>
    </xf>
    <xf numFmtId="0" fontId="0" fillId="15" borderId="15" xfId="0" applyFill="1" applyBorder="1" applyAlignment="1">
      <alignment horizontal="center"/>
    </xf>
    <xf numFmtId="0" fontId="2" fillId="0" borderId="0" xfId="0" applyFont="1" applyAlignment="1">
      <alignment horizontal="left" vertical="center"/>
    </xf>
    <xf numFmtId="0" fontId="31" fillId="15" borderId="0" xfId="0" applyFont="1" applyFill="1"/>
    <xf numFmtId="0" fontId="4" fillId="13" borderId="0" xfId="0" applyFont="1" applyFill="1" applyAlignment="1">
      <alignment vertical="center"/>
    </xf>
    <xf numFmtId="0" fontId="4" fillId="13" borderId="0" xfId="0" applyFont="1" applyFill="1" applyAlignment="1">
      <alignment vertical="center" wrapText="1"/>
    </xf>
    <xf numFmtId="0" fontId="0" fillId="15" borderId="16" xfId="0" applyFill="1" applyBorder="1" applyAlignment="1">
      <alignment horizontal="center"/>
    </xf>
    <xf numFmtId="0" fontId="52" fillId="15" borderId="0" xfId="0" applyFont="1" applyFill="1"/>
    <xf numFmtId="0" fontId="2" fillId="15" borderId="0" xfId="0" applyFont="1" applyFill="1" applyAlignment="1">
      <alignment horizontal="center"/>
    </xf>
    <xf numFmtId="0" fontId="5" fillId="13" borderId="0" xfId="0" quotePrefix="1" applyFont="1" applyFill="1" applyAlignment="1">
      <alignment horizontal="right" vertical="top"/>
    </xf>
    <xf numFmtId="0" fontId="40" fillId="13" borderId="0" xfId="0" applyFont="1" applyFill="1" applyAlignment="1">
      <alignment vertical="top"/>
    </xf>
    <xf numFmtId="0" fontId="40" fillId="13" borderId="0" xfId="0" applyFont="1" applyFill="1" applyAlignment="1">
      <alignment vertical="top" wrapText="1"/>
    </xf>
    <xf numFmtId="0" fontId="40" fillId="13" borderId="13" xfId="0" applyFont="1" applyFill="1" applyBorder="1" applyAlignment="1">
      <alignment vertical="top" wrapText="1"/>
    </xf>
    <xf numFmtId="0" fontId="2" fillId="15" borderId="10" xfId="0" applyFont="1" applyFill="1" applyBorder="1"/>
    <xf numFmtId="0" fontId="0" fillId="15" borderId="0" xfId="0" applyFill="1" applyAlignment="1">
      <alignment wrapText="1"/>
    </xf>
    <xf numFmtId="0" fontId="34" fillId="15" borderId="0" xfId="0" applyFont="1" applyFill="1"/>
    <xf numFmtId="0" fontId="0" fillId="13" borderId="0" xfId="0" applyFill="1" applyAlignment="1">
      <alignment vertical="top"/>
    </xf>
    <xf numFmtId="0" fontId="41" fillId="15" borderId="0" xfId="0" applyFont="1" applyFill="1"/>
    <xf numFmtId="0" fontId="0" fillId="15" borderId="0" xfId="0" applyFill="1" applyAlignment="1">
      <alignment vertical="center" wrapText="1"/>
    </xf>
    <xf numFmtId="0" fontId="7" fillId="13" borderId="10" xfId="0" applyFont="1" applyFill="1" applyBorder="1" applyAlignment="1">
      <alignment horizontal="center" vertical="top"/>
    </xf>
    <xf numFmtId="0" fontId="4" fillId="15" borderId="0" xfId="0" applyFont="1" applyFill="1" applyAlignment="1">
      <alignment horizontal="center"/>
    </xf>
    <xf numFmtId="0" fontId="0" fillId="15" borderId="10" xfId="0" applyFill="1" applyBorder="1" applyAlignment="1">
      <alignment horizontal="center" vertical="center"/>
    </xf>
    <xf numFmtId="0" fontId="0" fillId="15" borderId="17" xfId="0" applyFill="1" applyBorder="1" applyAlignment="1">
      <alignment horizontal="center" vertical="center"/>
    </xf>
    <xf numFmtId="0" fontId="42" fillId="15" borderId="0" xfId="0" applyFont="1" applyFill="1"/>
    <xf numFmtId="0" fontId="5" fillId="13" borderId="13" xfId="0" applyFont="1" applyFill="1" applyBorder="1" applyAlignment="1">
      <alignment horizontal="left" vertical="top" wrapText="1"/>
    </xf>
    <xf numFmtId="0" fontId="4" fillId="13" borderId="0" xfId="0" applyFont="1" applyFill="1" applyAlignment="1">
      <alignment horizontal="left" vertical="top" wrapText="1"/>
    </xf>
    <xf numFmtId="0" fontId="34" fillId="15" borderId="0" xfId="0" applyFont="1" applyFill="1" applyAlignment="1">
      <alignment vertical="top" wrapText="1"/>
    </xf>
    <xf numFmtId="0" fontId="40" fillId="15" borderId="0" xfId="0" applyFont="1" applyFill="1" applyAlignment="1">
      <alignment vertical="top" wrapText="1"/>
    </xf>
    <xf numFmtId="0" fontId="5" fillId="13" borderId="0" xfId="0" quotePrefix="1" applyFont="1" applyFill="1" applyAlignment="1">
      <alignment horizontal="right" vertical="top" wrapText="1"/>
    </xf>
    <xf numFmtId="0" fontId="55" fillId="13" borderId="0" xfId="0" applyFont="1" applyFill="1" applyAlignment="1">
      <alignment horizontal="left" vertical="top" wrapText="1"/>
    </xf>
    <xf numFmtId="0" fontId="2" fillId="13" borderId="0" xfId="0" applyFont="1" applyFill="1" applyAlignment="1">
      <alignment horizontal="left" vertical="top"/>
    </xf>
    <xf numFmtId="0" fontId="6" fillId="13" borderId="0" xfId="0" applyFont="1" applyFill="1" applyAlignment="1">
      <alignment horizontal="left" vertical="top" wrapText="1"/>
    </xf>
    <xf numFmtId="0" fontId="29" fillId="0" borderId="0" xfId="0" applyFont="1"/>
    <xf numFmtId="0" fontId="2" fillId="18" borderId="0" xfId="0" applyFont="1" applyFill="1"/>
    <xf numFmtId="0" fontId="0" fillId="0" borderId="0" xfId="0" applyAlignment="1">
      <alignment horizontal="left"/>
    </xf>
    <xf numFmtId="0" fontId="2" fillId="0" borderId="0" xfId="0" applyFont="1" applyAlignment="1">
      <alignment horizontal="center"/>
    </xf>
    <xf numFmtId="0" fontId="47" fillId="18" borderId="0" xfId="0" applyFont="1" applyFill="1"/>
    <xf numFmtId="0" fontId="48" fillId="18" borderId="0" xfId="0" applyFont="1" applyFill="1"/>
    <xf numFmtId="0" fontId="48" fillId="18" borderId="0" xfId="0" applyFont="1" applyFill="1" applyAlignment="1">
      <alignment horizontal="center"/>
    </xf>
    <xf numFmtId="0" fontId="47" fillId="18" borderId="0" xfId="0" applyFont="1" applyFill="1" applyAlignment="1">
      <alignment horizontal="left"/>
    </xf>
    <xf numFmtId="49" fontId="46" fillId="15" borderId="0" xfId="0" applyNumberFormat="1" applyFont="1" applyFill="1" applyAlignment="1">
      <alignment horizontal="center"/>
    </xf>
    <xf numFmtId="0" fontId="46" fillId="15" borderId="0" xfId="0" applyFont="1" applyFill="1" applyAlignment="1">
      <alignment horizontal="left"/>
    </xf>
    <xf numFmtId="0" fontId="2" fillId="15" borderId="0" xfId="0" applyFont="1" applyFill="1" applyAlignment="1">
      <alignment horizontal="left" wrapText="1"/>
    </xf>
    <xf numFmtId="0" fontId="2" fillId="15" borderId="0" xfId="0" applyFont="1" applyFill="1" applyAlignment="1">
      <alignment wrapText="1"/>
    </xf>
    <xf numFmtId="0" fontId="2" fillId="15" borderId="0" xfId="0" applyFont="1" applyFill="1" applyAlignment="1">
      <alignment horizontal="left" wrapText="1" shrinkToFit="1"/>
    </xf>
    <xf numFmtId="0" fontId="2" fillId="0" borderId="0" xfId="0" applyFont="1" applyAlignment="1">
      <alignment horizontal="center" vertical="center"/>
    </xf>
    <xf numFmtId="0" fontId="53" fillId="0" borderId="0" xfId="0" applyFont="1"/>
    <xf numFmtId="0" fontId="0" fillId="19" borderId="0" xfId="0" applyFill="1"/>
    <xf numFmtId="0" fontId="2" fillId="20" borderId="0" xfId="0" applyFont="1" applyFill="1" applyAlignment="1">
      <alignment horizontal="left" vertical="top" wrapText="1"/>
    </xf>
    <xf numFmtId="0" fontId="0" fillId="0" borderId="18" xfId="0" applyBorder="1"/>
    <xf numFmtId="0" fontId="0" fillId="21" borderId="19" xfId="0" applyFill="1" applyBorder="1"/>
    <xf numFmtId="0" fontId="0" fillId="0" borderId="20" xfId="0" applyBorder="1"/>
    <xf numFmtId="14" fontId="0" fillId="22" borderId="21" xfId="0" applyNumberFormat="1" applyFill="1" applyBorder="1" applyAlignment="1">
      <alignment horizontal="left"/>
    </xf>
    <xf numFmtId="0" fontId="0" fillId="17" borderId="22" xfId="0" applyFill="1" applyBorder="1"/>
    <xf numFmtId="0" fontId="0" fillId="17" borderId="23" xfId="0" applyFill="1" applyBorder="1"/>
    <xf numFmtId="0" fontId="0" fillId="17" borderId="24" xfId="0" applyFill="1" applyBorder="1"/>
    <xf numFmtId="0" fontId="0" fillId="0" borderId="25" xfId="0" applyBorder="1"/>
    <xf numFmtId="0" fontId="0" fillId="19" borderId="26" xfId="0" applyFill="1" applyBorder="1"/>
    <xf numFmtId="0" fontId="0" fillId="0" borderId="27" xfId="0" applyBorder="1"/>
    <xf numFmtId="0" fontId="0" fillId="20" borderId="28" xfId="0" applyFill="1" applyBorder="1"/>
    <xf numFmtId="0" fontId="4" fillId="0" borderId="17" xfId="0" applyFont="1" applyBorder="1"/>
    <xf numFmtId="0" fontId="4" fillId="0" borderId="29" xfId="0" applyFont="1" applyBorder="1"/>
    <xf numFmtId="0" fontId="0" fillId="0" borderId="30" xfId="0" applyBorder="1"/>
    <xf numFmtId="14" fontId="0" fillId="22" borderId="31" xfId="0" applyNumberFormat="1" applyFill="1" applyBorder="1" applyAlignment="1">
      <alignment horizontal="center"/>
    </xf>
    <xf numFmtId="0" fontId="0" fillId="17" borderId="32" xfId="0" applyFill="1" applyBorder="1"/>
    <xf numFmtId="0" fontId="0" fillId="17" borderId="33" xfId="0" applyFill="1" applyBorder="1"/>
    <xf numFmtId="14" fontId="0" fillId="22" borderId="34" xfId="0" applyNumberFormat="1" applyFill="1" applyBorder="1" applyAlignment="1">
      <alignment horizontal="center"/>
    </xf>
    <xf numFmtId="0" fontId="0" fillId="17" borderId="35" xfId="0" applyFill="1" applyBorder="1"/>
    <xf numFmtId="0" fontId="0" fillId="17" borderId="36" xfId="0" applyFill="1" applyBorder="1"/>
    <xf numFmtId="0" fontId="0" fillId="17" borderId="37" xfId="0" applyFill="1" applyBorder="1"/>
    <xf numFmtId="0" fontId="0" fillId="17" borderId="38" xfId="0" applyFill="1" applyBorder="1"/>
    <xf numFmtId="0" fontId="37" fillId="13" borderId="0" xfId="0" applyFont="1" applyFill="1" applyAlignment="1">
      <alignment vertical="center" wrapText="1"/>
    </xf>
    <xf numFmtId="0" fontId="2" fillId="13" borderId="0" xfId="0" applyFont="1" applyFill="1" applyAlignment="1">
      <alignment horizontal="center" vertical="top"/>
    </xf>
    <xf numFmtId="0" fontId="45" fillId="13" borderId="0" xfId="0" applyFont="1" applyFill="1" applyAlignment="1">
      <alignment vertical="center"/>
    </xf>
    <xf numFmtId="0" fontId="6" fillId="15" borderId="0" xfId="0" applyFont="1" applyFill="1" applyAlignment="1">
      <alignment horizontal="left"/>
    </xf>
    <xf numFmtId="0" fontId="2" fillId="23" borderId="10" xfId="0" applyFont="1" applyFill="1" applyBorder="1" applyAlignment="1" applyProtection="1">
      <alignment horizontal="center" vertical="top"/>
      <protection locked="0"/>
    </xf>
    <xf numFmtId="1" fontId="6" fillId="23" borderId="10" xfId="0" applyNumberFormat="1" applyFont="1" applyFill="1" applyBorder="1" applyAlignment="1" applyProtection="1">
      <alignment horizontal="center" vertical="top" wrapText="1"/>
      <protection locked="0"/>
    </xf>
    <xf numFmtId="0" fontId="2" fillId="23" borderId="10" xfId="0" applyFont="1" applyFill="1" applyBorder="1" applyAlignment="1" applyProtection="1">
      <alignment horizontal="center" vertical="center" wrapText="1"/>
      <protection locked="0"/>
    </xf>
    <xf numFmtId="0" fontId="6" fillId="23" borderId="39" xfId="0" applyFont="1" applyFill="1" applyBorder="1" applyAlignment="1" applyProtection="1">
      <alignment horizontal="center" vertical="center" wrapText="1"/>
      <protection locked="0"/>
    </xf>
    <xf numFmtId="0" fontId="6" fillId="23" borderId="40" xfId="0" applyFont="1" applyFill="1" applyBorder="1" applyAlignment="1" applyProtection="1">
      <alignment horizontal="center" vertical="center"/>
      <protection locked="0"/>
    </xf>
    <xf numFmtId="0" fontId="6" fillId="23" borderId="40" xfId="0" applyFont="1" applyFill="1" applyBorder="1" applyAlignment="1" applyProtection="1">
      <alignment horizontal="center" vertical="center" wrapText="1"/>
      <protection locked="0"/>
    </xf>
    <xf numFmtId="0" fontId="6" fillId="23" borderId="17" xfId="0" applyFont="1" applyFill="1" applyBorder="1" applyAlignment="1" applyProtection="1">
      <alignment vertical="top" wrapText="1"/>
      <protection locked="0"/>
    </xf>
    <xf numFmtId="0" fontId="47" fillId="18" borderId="0" xfId="0" applyFont="1" applyFill="1" applyAlignment="1">
      <alignment horizontal="center"/>
    </xf>
    <xf numFmtId="0" fontId="4" fillId="15" borderId="0" xfId="0" applyFont="1" applyFill="1" applyAlignment="1">
      <alignment vertical="top"/>
    </xf>
    <xf numFmtId="0" fontId="31" fillId="15" borderId="0" xfId="0" applyFont="1" applyFill="1" applyAlignment="1">
      <alignment vertical="top"/>
    </xf>
    <xf numFmtId="0" fontId="0" fillId="13" borderId="41" xfId="0" applyFill="1" applyBorder="1" applyAlignment="1">
      <alignment vertical="center"/>
    </xf>
    <xf numFmtId="0" fontId="0" fillId="13" borderId="42" xfId="0" applyFill="1" applyBorder="1" applyAlignment="1">
      <alignment vertical="center"/>
    </xf>
    <xf numFmtId="0" fontId="0" fillId="13" borderId="29" xfId="0" applyFill="1" applyBorder="1" applyAlignment="1">
      <alignment vertical="center"/>
    </xf>
    <xf numFmtId="0" fontId="0" fillId="13" borderId="43" xfId="0" applyFill="1" applyBorder="1" applyAlignment="1">
      <alignment vertical="center"/>
    </xf>
    <xf numFmtId="0" fontId="0" fillId="13" borderId="44" xfId="0" applyFill="1" applyBorder="1" applyAlignment="1">
      <alignment vertical="center"/>
    </xf>
    <xf numFmtId="0" fontId="0" fillId="13" borderId="45" xfId="0" applyFill="1" applyBorder="1" applyAlignment="1">
      <alignment vertical="center"/>
    </xf>
    <xf numFmtId="0" fontId="0" fillId="13" borderId="46" xfId="0" applyFill="1" applyBorder="1" applyAlignment="1">
      <alignment vertical="center"/>
    </xf>
    <xf numFmtId="0" fontId="0" fillId="13" borderId="47" xfId="0" applyFill="1" applyBorder="1" applyAlignment="1">
      <alignment vertical="center"/>
    </xf>
    <xf numFmtId="0" fontId="0" fillId="13" borderId="17" xfId="0" applyFill="1" applyBorder="1" applyAlignment="1">
      <alignment vertical="center"/>
    </xf>
    <xf numFmtId="0" fontId="0" fillId="13" borderId="48" xfId="0" applyFill="1" applyBorder="1" applyAlignment="1">
      <alignment vertical="center"/>
    </xf>
    <xf numFmtId="0" fontId="0" fillId="14" borderId="0" xfId="0" applyFill="1" applyAlignment="1">
      <alignment vertical="center"/>
    </xf>
    <xf numFmtId="0" fontId="25" fillId="14" borderId="0" xfId="0" applyFont="1" applyFill="1" applyAlignment="1">
      <alignment vertical="center"/>
    </xf>
    <xf numFmtId="0" fontId="0" fillId="15" borderId="17" xfId="0" applyFill="1" applyBorder="1" applyAlignment="1">
      <alignment horizontal="center"/>
    </xf>
    <xf numFmtId="0" fontId="0" fillId="15" borderId="32" xfId="0" applyFill="1" applyBorder="1" applyAlignment="1">
      <alignment horizontal="center" vertical="center"/>
    </xf>
    <xf numFmtId="0" fontId="29" fillId="13" borderId="10" xfId="0" applyFont="1" applyFill="1" applyBorder="1" applyAlignment="1">
      <alignment horizontal="left" vertical="top" wrapText="1"/>
    </xf>
    <xf numFmtId="0" fontId="2" fillId="23" borderId="10" xfId="0" applyFont="1" applyFill="1" applyBorder="1" applyAlignment="1" applyProtection="1">
      <alignment horizontal="left" vertical="top" wrapText="1"/>
      <protection locked="0"/>
    </xf>
    <xf numFmtId="0" fontId="4" fillId="17" borderId="49" xfId="0" applyFont="1" applyFill="1" applyBorder="1" applyAlignment="1">
      <alignment horizontal="left" vertical="center"/>
    </xf>
    <xf numFmtId="0" fontId="0" fillId="17" borderId="41" xfId="0" applyFill="1" applyBorder="1" applyAlignment="1">
      <alignment vertical="center"/>
    </xf>
    <xf numFmtId="0" fontId="0" fillId="17" borderId="42" xfId="0" applyFill="1" applyBorder="1" applyAlignment="1">
      <alignment vertical="center"/>
    </xf>
    <xf numFmtId="0" fontId="4" fillId="17" borderId="50" xfId="0" applyFont="1" applyFill="1" applyBorder="1" applyAlignment="1">
      <alignment horizontal="left" vertical="center"/>
    </xf>
    <xf numFmtId="0" fontId="0" fillId="17" borderId="29" xfId="0" applyFill="1" applyBorder="1" applyAlignment="1">
      <alignment vertical="center"/>
    </xf>
    <xf numFmtId="0" fontId="0" fillId="17" borderId="43" xfId="0" applyFill="1" applyBorder="1" applyAlignment="1">
      <alignment vertical="center"/>
    </xf>
    <xf numFmtId="0" fontId="0" fillId="17" borderId="44" xfId="0" applyFill="1" applyBorder="1" applyAlignment="1">
      <alignment vertical="center"/>
    </xf>
    <xf numFmtId="0" fontId="0" fillId="17" borderId="45" xfId="0" applyFill="1" applyBorder="1" applyAlignment="1">
      <alignment vertical="center"/>
    </xf>
    <xf numFmtId="0" fontId="57" fillId="13" borderId="0" xfId="0" applyFont="1" applyFill="1" applyAlignment="1">
      <alignment horizontal="center" vertical="top"/>
    </xf>
    <xf numFmtId="0" fontId="58" fillId="13" borderId="0" xfId="0" applyFont="1" applyFill="1" applyAlignment="1">
      <alignment horizontal="left" vertical="top"/>
    </xf>
    <xf numFmtId="0" fontId="58" fillId="13" borderId="0" xfId="0" applyFont="1" applyFill="1" applyAlignment="1">
      <alignment vertical="top" wrapText="1"/>
    </xf>
    <xf numFmtId="0" fontId="58" fillId="13" borderId="0" xfId="0" applyFont="1" applyFill="1"/>
    <xf numFmtId="0" fontId="58" fillId="13" borderId="0" xfId="0" applyFont="1" applyFill="1" applyAlignment="1">
      <alignment horizontal="center" vertical="top" wrapText="1"/>
    </xf>
    <xf numFmtId="0" fontId="58" fillId="13" borderId="0" xfId="0" applyFont="1" applyFill="1" applyAlignment="1">
      <alignment vertical="top"/>
    </xf>
    <xf numFmtId="0" fontId="57" fillId="13" borderId="0" xfId="0" applyFont="1" applyFill="1"/>
    <xf numFmtId="0" fontId="0" fillId="24" borderId="0" xfId="0" applyFill="1"/>
    <xf numFmtId="3" fontId="4" fillId="23" borderId="11" xfId="0" applyNumberFormat="1" applyFont="1" applyFill="1" applyBorder="1" applyAlignment="1" applyProtection="1">
      <alignment horizontal="right" vertical="center" indent="1"/>
      <protection locked="0"/>
    </xf>
    <xf numFmtId="0" fontId="2" fillId="13" borderId="0" xfId="19" applyFill="1"/>
    <xf numFmtId="0" fontId="2" fillId="13" borderId="0" xfId="19" applyFill="1" applyAlignment="1">
      <alignment vertical="top"/>
    </xf>
    <xf numFmtId="0" fontId="5" fillId="13" borderId="0" xfId="0" applyFont="1" applyFill="1" applyAlignment="1">
      <alignment vertical="top" wrapText="1"/>
    </xf>
    <xf numFmtId="0" fontId="2" fillId="14" borderId="0" xfId="19" applyFill="1"/>
    <xf numFmtId="0" fontId="2" fillId="14" borderId="0" xfId="19" applyFill="1" applyAlignment="1">
      <alignment vertical="top"/>
    </xf>
    <xf numFmtId="0" fontId="65" fillId="13" borderId="0" xfId="0" applyFont="1" applyFill="1" applyAlignment="1">
      <alignment vertical="top"/>
    </xf>
    <xf numFmtId="0" fontId="65" fillId="14" borderId="0" xfId="0" applyFont="1" applyFill="1" applyAlignment="1">
      <alignment vertical="top"/>
    </xf>
    <xf numFmtId="0" fontId="24" fillId="13" borderId="0" xfId="0" applyFont="1" applyFill="1" applyAlignment="1">
      <alignment horizontal="left" vertical="top" wrapText="1"/>
    </xf>
    <xf numFmtId="0" fontId="6" fillId="13" borderId="0" xfId="0" applyFont="1" applyFill="1" applyAlignment="1">
      <alignment horizontal="left" vertical="top"/>
    </xf>
    <xf numFmtId="0" fontId="25" fillId="13" borderId="0" xfId="0" applyFont="1" applyFill="1" applyAlignment="1">
      <alignment horizontal="left" vertical="center"/>
    </xf>
    <xf numFmtId="0" fontId="4" fillId="13" borderId="0" xfId="0" applyFont="1" applyFill="1" applyAlignment="1">
      <alignment horizontal="left" vertical="center"/>
    </xf>
    <xf numFmtId="0" fontId="0" fillId="13" borderId="0" xfId="0" applyFill="1" applyAlignment="1">
      <alignment horizontal="right" vertical="center" wrapText="1"/>
    </xf>
    <xf numFmtId="0" fontId="32" fillId="13" borderId="0" xfId="0" applyFont="1" applyFill="1" applyAlignment="1">
      <alignment vertical="center"/>
    </xf>
    <xf numFmtId="0" fontId="0" fillId="13" borderId="0" xfId="0" applyFill="1" applyAlignment="1">
      <alignment wrapText="1"/>
    </xf>
    <xf numFmtId="0" fontId="38" fillId="13" borderId="0" xfId="0" applyFont="1" applyFill="1"/>
    <xf numFmtId="0" fontId="2" fillId="13" borderId="0" xfId="0" applyFont="1" applyFill="1" applyAlignment="1">
      <alignment horizontal="right"/>
    </xf>
    <xf numFmtId="0" fontId="4" fillId="13" borderId="0" xfId="0" applyFont="1" applyFill="1" applyAlignment="1">
      <alignment horizontal="left"/>
    </xf>
    <xf numFmtId="0" fontId="7" fillId="13" borderId="0" xfId="0" applyFont="1" applyFill="1" applyAlignment="1">
      <alignment horizontal="left" vertical="center"/>
    </xf>
    <xf numFmtId="0" fontId="0" fillId="13" borderId="0" xfId="0" applyFill="1" applyAlignment="1">
      <alignment horizontal="left" vertical="center"/>
    </xf>
    <xf numFmtId="0" fontId="4" fillId="13" borderId="0" xfId="0" applyFont="1" applyFill="1"/>
    <xf numFmtId="0" fontId="0" fillId="13" borderId="0" xfId="0" applyFill="1" applyAlignment="1">
      <alignment horizontal="left" vertical="top"/>
    </xf>
    <xf numFmtId="0" fontId="5" fillId="13" borderId="0" xfId="0" applyFont="1" applyFill="1" applyAlignment="1">
      <alignment wrapText="1"/>
    </xf>
    <xf numFmtId="49" fontId="35" fillId="13" borderId="0" xfId="0" applyNumberFormat="1" applyFont="1" applyFill="1"/>
    <xf numFmtId="0" fontId="2" fillId="13" borderId="30" xfId="0" applyFont="1" applyFill="1" applyBorder="1" applyAlignment="1">
      <alignment horizontal="left" vertical="top" wrapText="1" indent="1"/>
    </xf>
    <xf numFmtId="0" fontId="24" fillId="13" borderId="0" xfId="0" applyFont="1" applyFill="1" applyAlignment="1">
      <alignment horizontal="center" vertical="center" wrapText="1"/>
    </xf>
    <xf numFmtId="0" fontId="7" fillId="13" borderId="10" xfId="0" applyFont="1" applyFill="1" applyBorder="1" applyAlignment="1">
      <alignment horizontal="center" vertical="top" wrapText="1"/>
    </xf>
    <xf numFmtId="0" fontId="51" fillId="13" borderId="0" xfId="0" applyFont="1" applyFill="1"/>
    <xf numFmtId="0" fontId="2" fillId="13" borderId="0" xfId="0" applyFont="1" applyFill="1" applyAlignment="1">
      <alignment horizontal="left"/>
    </xf>
    <xf numFmtId="0" fontId="6" fillId="13" borderId="0" xfId="0" applyFont="1" applyFill="1" applyAlignment="1">
      <alignment horizontal="right"/>
    </xf>
    <xf numFmtId="0" fontId="0" fillId="14" borderId="0" xfId="0" applyFill="1" applyAlignment="1">
      <alignment vertical="top"/>
    </xf>
    <xf numFmtId="0" fontId="4" fillId="14" borderId="0" xfId="0" applyFont="1" applyFill="1" applyAlignment="1">
      <alignment wrapText="1"/>
    </xf>
    <xf numFmtId="0" fontId="4" fillId="14" borderId="0" xfId="0" applyFont="1" applyFill="1"/>
    <xf numFmtId="0" fontId="0" fillId="14" borderId="10" xfId="0" applyFill="1" applyBorder="1" applyAlignment="1">
      <alignment horizontal="center"/>
    </xf>
    <xf numFmtId="0" fontId="0" fillId="14" borderId="10" xfId="0" applyFill="1" applyBorder="1"/>
    <xf numFmtId="0" fontId="0" fillId="14" borderId="14" xfId="0" applyFill="1" applyBorder="1" applyAlignment="1">
      <alignment horizontal="center"/>
    </xf>
    <xf numFmtId="0" fontId="0" fillId="14" borderId="15" xfId="0" applyFill="1" applyBorder="1" applyAlignment="1">
      <alignment horizontal="center"/>
    </xf>
    <xf numFmtId="0" fontId="0" fillId="14" borderId="0" xfId="0" applyFill="1" applyAlignment="1">
      <alignment horizontal="left" vertical="top" wrapText="1"/>
    </xf>
    <xf numFmtId="0" fontId="4" fillId="14" borderId="0" xfId="0" applyFont="1" applyFill="1" applyAlignment="1">
      <alignment horizontal="left"/>
    </xf>
    <xf numFmtId="0" fontId="4" fillId="14" borderId="0" xfId="0" applyFont="1" applyFill="1" applyAlignment="1">
      <alignment horizontal="left" vertical="center"/>
    </xf>
    <xf numFmtId="0" fontId="3" fillId="14" borderId="0" xfId="0" applyFont="1" applyFill="1" applyAlignment="1">
      <alignment horizontal="left" vertical="center"/>
    </xf>
    <xf numFmtId="0" fontId="0" fillId="14" borderId="17" xfId="0" applyFill="1" applyBorder="1" applyAlignment="1">
      <alignment horizontal="center"/>
    </xf>
    <xf numFmtId="0" fontId="0" fillId="14" borderId="16" xfId="0" applyFill="1" applyBorder="1" applyAlignment="1">
      <alignment horizontal="center"/>
    </xf>
    <xf numFmtId="0" fontId="2" fillId="14" borderId="0" xfId="0" applyFont="1" applyFill="1" applyAlignment="1">
      <alignment horizontal="right"/>
    </xf>
    <xf numFmtId="0" fontId="2" fillId="14" borderId="0" xfId="0" quotePrefix="1" applyFont="1" applyFill="1" applyAlignment="1">
      <alignment vertical="top" wrapText="1"/>
    </xf>
    <xf numFmtId="0" fontId="0" fillId="14" borderId="10" xfId="0" applyFill="1" applyBorder="1" applyAlignment="1">
      <alignment horizontal="center" vertical="center"/>
    </xf>
    <xf numFmtId="0" fontId="0" fillId="14" borderId="0" xfId="0" applyFill="1" applyAlignment="1">
      <alignment horizontal="right"/>
    </xf>
    <xf numFmtId="166" fontId="0" fillId="14" borderId="0" xfId="0" applyNumberFormat="1" applyFill="1"/>
    <xf numFmtId="0" fontId="0" fillId="14" borderId="0" xfId="0" applyFill="1" applyAlignment="1">
      <alignment horizontal="center"/>
    </xf>
    <xf numFmtId="164" fontId="2" fillId="14" borderId="0" xfId="18" applyNumberFormat="1" applyFont="1" applyFill="1" applyAlignment="1" applyProtection="1">
      <alignment horizontal="left"/>
    </xf>
    <xf numFmtId="0" fontId="6" fillId="23" borderId="10" xfId="0" applyFont="1" applyFill="1" applyBorder="1" applyAlignment="1" applyProtection="1">
      <alignment horizontal="center" vertical="top" wrapText="1"/>
      <protection locked="0"/>
    </xf>
    <xf numFmtId="0" fontId="57" fillId="13" borderId="0" xfId="0" applyFont="1" applyFill="1" applyAlignment="1">
      <alignment horizontal="left" vertical="top"/>
    </xf>
    <xf numFmtId="0" fontId="54" fillId="13" borderId="51" xfId="0" quotePrefix="1" applyFont="1" applyFill="1" applyBorder="1" applyAlignment="1">
      <alignment horizontal="right" vertical="top" wrapText="1"/>
    </xf>
    <xf numFmtId="0" fontId="54" fillId="13" borderId="52" xfId="0" quotePrefix="1" applyFont="1" applyFill="1" applyBorder="1" applyAlignment="1">
      <alignment horizontal="right" vertical="top" wrapText="1"/>
    </xf>
    <xf numFmtId="0" fontId="5" fillId="13" borderId="51" xfId="0" quotePrefix="1" applyFont="1" applyFill="1" applyBorder="1" applyAlignment="1">
      <alignment horizontal="right" vertical="top" wrapText="1"/>
    </xf>
    <xf numFmtId="0" fontId="7" fillId="13" borderId="17" xfId="19" applyFont="1" applyFill="1" applyBorder="1" applyAlignment="1">
      <alignment horizontal="center" vertical="top" wrapText="1"/>
    </xf>
    <xf numFmtId="0" fontId="2" fillId="13" borderId="54" xfId="0" applyFont="1" applyFill="1" applyBorder="1" applyAlignment="1">
      <alignment horizontal="center" vertical="top"/>
    </xf>
    <xf numFmtId="0" fontId="2" fillId="13" borderId="55" xfId="0" applyFont="1" applyFill="1" applyBorder="1" applyAlignment="1">
      <alignment vertical="top"/>
    </xf>
    <xf numFmtId="0" fontId="2" fillId="13" borderId="56" xfId="0" applyFont="1" applyFill="1" applyBorder="1" applyAlignment="1">
      <alignment vertical="top"/>
    </xf>
    <xf numFmtId="0" fontId="2" fillId="13" borderId="57" xfId="0" applyFont="1" applyFill="1" applyBorder="1" applyAlignment="1">
      <alignment horizontal="center" vertical="top"/>
    </xf>
    <xf numFmtId="0" fontId="2" fillId="13" borderId="7" xfId="0" applyFont="1" applyFill="1" applyBorder="1" applyAlignment="1">
      <alignment vertical="top"/>
    </xf>
    <xf numFmtId="0" fontId="2" fillId="13" borderId="58" xfId="0" applyFont="1" applyFill="1" applyBorder="1" applyAlignment="1">
      <alignment vertical="top"/>
    </xf>
    <xf numFmtId="0" fontId="2" fillId="13" borderId="59" xfId="0" applyFont="1" applyFill="1" applyBorder="1" applyAlignment="1">
      <alignment horizontal="center" vertical="top"/>
    </xf>
    <xf numFmtId="0" fontId="2" fillId="13" borderId="8" xfId="0" applyFont="1" applyFill="1" applyBorder="1" applyAlignment="1">
      <alignment vertical="top"/>
    </xf>
    <xf numFmtId="0" fontId="2" fillId="13" borderId="60" xfId="0" applyFont="1" applyFill="1" applyBorder="1" applyAlignment="1">
      <alignment vertical="top"/>
    </xf>
    <xf numFmtId="0" fontId="2" fillId="13" borderId="61" xfId="0" applyFont="1" applyFill="1" applyBorder="1" applyAlignment="1">
      <alignment horizontal="center" vertical="top"/>
    </xf>
    <xf numFmtId="0" fontId="2" fillId="13" borderId="9" xfId="0" applyFont="1" applyFill="1" applyBorder="1" applyAlignment="1">
      <alignment vertical="top"/>
    </xf>
    <xf numFmtId="0" fontId="2" fillId="13" borderId="62" xfId="0" applyFont="1" applyFill="1" applyBorder="1" applyAlignment="1">
      <alignment vertical="top"/>
    </xf>
    <xf numFmtId="0" fontId="29" fillId="13" borderId="0" xfId="0" applyFont="1" applyFill="1" applyAlignment="1">
      <alignment wrapText="1"/>
    </xf>
    <xf numFmtId="0" fontId="2" fillId="13" borderId="0" xfId="0" applyFont="1" applyFill="1" applyAlignment="1">
      <alignment horizontal="left" vertical="center" wrapText="1"/>
    </xf>
    <xf numFmtId="0" fontId="7" fillId="13" borderId="17" xfId="0" applyFont="1" applyFill="1" applyBorder="1" applyAlignment="1">
      <alignment vertical="top" wrapText="1"/>
    </xf>
    <xf numFmtId="0" fontId="6" fillId="13" borderId="10" xfId="0" applyFont="1" applyFill="1" applyBorder="1" applyAlignment="1">
      <alignment horizontal="center" vertical="top"/>
    </xf>
    <xf numFmtId="0" fontId="2" fillId="13" borderId="13" xfId="0" applyFont="1" applyFill="1" applyBorder="1" applyAlignment="1">
      <alignment horizontal="left" vertical="top" wrapText="1"/>
    </xf>
    <xf numFmtId="0" fontId="2" fillId="13" borderId="0" xfId="0" applyFont="1" applyFill="1" applyAlignment="1">
      <alignment horizontal="left" vertical="top" wrapText="1"/>
    </xf>
    <xf numFmtId="0" fontId="2" fillId="13" borderId="0" xfId="0" applyFont="1" applyFill="1" applyAlignment="1">
      <alignment vertical="top" wrapText="1"/>
    </xf>
    <xf numFmtId="0" fontId="8" fillId="13" borderId="53" xfId="14" applyFill="1" applyBorder="1" applyAlignment="1" applyProtection="1">
      <alignment horizontal="center" vertical="top" wrapText="1"/>
    </xf>
    <xf numFmtId="0" fontId="32" fillId="13" borderId="0" xfId="0" applyFont="1" applyFill="1" applyAlignment="1">
      <alignment horizontal="left" vertical="top" wrapText="1"/>
    </xf>
    <xf numFmtId="0" fontId="27" fillId="13" borderId="0" xfId="14" applyFont="1" applyFill="1" applyAlignment="1" applyProtection="1">
      <alignment horizontal="left" vertical="top" wrapText="1"/>
    </xf>
    <xf numFmtId="0" fontId="36" fillId="13" borderId="17" xfId="19" applyFont="1" applyFill="1" applyBorder="1" applyAlignment="1">
      <alignment horizontal="left" vertical="top" wrapText="1"/>
    </xf>
    <xf numFmtId="0" fontId="5" fillId="13" borderId="0" xfId="0" applyFont="1" applyFill="1" applyAlignment="1">
      <alignment horizontal="left" vertical="center" wrapText="1"/>
    </xf>
    <xf numFmtId="0" fontId="5" fillId="13" borderId="0" xfId="0" applyFont="1" applyFill="1" applyAlignment="1">
      <alignment horizontal="left" vertical="center"/>
    </xf>
    <xf numFmtId="0" fontId="36" fillId="13" borderId="32" xfId="0" applyFont="1" applyFill="1" applyBorder="1" applyAlignment="1">
      <alignment horizontal="left" vertical="center" wrapText="1"/>
    </xf>
    <xf numFmtId="0" fontId="29" fillId="13" borderId="10" xfId="0" applyFont="1" applyFill="1" applyBorder="1" applyAlignment="1">
      <alignment horizontal="left" vertical="top"/>
    </xf>
    <xf numFmtId="0" fontId="29" fillId="13" borderId="17" xfId="0" applyFont="1" applyFill="1" applyBorder="1" applyAlignment="1">
      <alignment horizontal="left" vertical="top"/>
    </xf>
    <xf numFmtId="0" fontId="28" fillId="13" borderId="17" xfId="0" applyFont="1" applyFill="1" applyBorder="1" applyAlignment="1">
      <alignment horizontal="left" vertical="top" wrapText="1"/>
    </xf>
    <xf numFmtId="0" fontId="7" fillId="13" borderId="31" xfId="0" applyFont="1" applyFill="1" applyBorder="1" applyAlignment="1">
      <alignment horizontal="left" vertical="top" wrapText="1"/>
    </xf>
    <xf numFmtId="0" fontId="4" fillId="13" borderId="0" xfId="0" applyFont="1" applyFill="1" applyAlignment="1">
      <alignment horizontal="left" vertical="center" wrapText="1"/>
    </xf>
    <xf numFmtId="0" fontId="28" fillId="13" borderId="32" xfId="0" applyFont="1" applyFill="1" applyBorder="1" applyAlignment="1">
      <alignment horizontal="left" vertical="top" wrapText="1"/>
    </xf>
    <xf numFmtId="0" fontId="39" fillId="13" borderId="0" xfId="0" applyFont="1" applyFill="1" applyAlignment="1">
      <alignment horizontal="left" vertical="top" wrapText="1"/>
    </xf>
    <xf numFmtId="0" fontId="36" fillId="13" borderId="32" xfId="0" applyFont="1" applyFill="1" applyBorder="1" applyAlignment="1">
      <alignment horizontal="left" vertical="top" wrapText="1"/>
    </xf>
    <xf numFmtId="0" fontId="36" fillId="13" borderId="10" xfId="0" applyFont="1" applyFill="1" applyBorder="1" applyAlignment="1">
      <alignment horizontal="left" vertical="top" wrapText="1"/>
    </xf>
    <xf numFmtId="0" fontId="36" fillId="13" borderId="35" xfId="0" applyFont="1" applyFill="1" applyBorder="1" applyAlignment="1">
      <alignment horizontal="left" vertical="top" wrapText="1"/>
    </xf>
    <xf numFmtId="0" fontId="36" fillId="13" borderId="37" xfId="0" applyFont="1" applyFill="1" applyBorder="1" applyAlignment="1">
      <alignment horizontal="left" vertical="top" wrapText="1"/>
    </xf>
    <xf numFmtId="0" fontId="2" fillId="13" borderId="0" xfId="19" applyFill="1" applyAlignment="1">
      <alignment horizontal="left" vertical="center" wrapText="1"/>
    </xf>
    <xf numFmtId="0" fontId="2" fillId="13" borderId="0" xfId="0" applyFont="1" applyFill="1" applyAlignment="1">
      <alignment horizontal="left" vertical="center"/>
    </xf>
    <xf numFmtId="0" fontId="0" fillId="13" borderId="46" xfId="0" applyFill="1" applyBorder="1" applyAlignment="1">
      <alignment horizontal="left" vertical="center" wrapText="1"/>
    </xf>
    <xf numFmtId="0" fontId="0" fillId="13" borderId="49" xfId="0" applyFill="1" applyBorder="1" applyAlignment="1">
      <alignment horizontal="left" vertical="center" wrapText="1"/>
    </xf>
    <xf numFmtId="0" fontId="0" fillId="13" borderId="50" xfId="0" applyFill="1" applyBorder="1" applyAlignment="1">
      <alignment horizontal="left" vertical="center" wrapText="1"/>
    </xf>
    <xf numFmtId="0" fontId="0" fillId="13" borderId="64" xfId="0" applyFill="1" applyBorder="1" applyAlignment="1">
      <alignment horizontal="left" vertical="center" wrapText="1"/>
    </xf>
    <xf numFmtId="0" fontId="4" fillId="20" borderId="65" xfId="0" applyFont="1" applyFill="1" applyBorder="1" applyAlignment="1">
      <alignment horizontal="left" vertical="top" wrapText="1"/>
    </xf>
    <xf numFmtId="0" fontId="4" fillId="20" borderId="23" xfId="0" applyFont="1" applyFill="1" applyBorder="1" applyAlignment="1">
      <alignment horizontal="left"/>
    </xf>
    <xf numFmtId="0" fontId="10" fillId="13" borderId="0" xfId="0" applyFont="1" applyFill="1" applyAlignment="1">
      <alignment horizontal="left" vertical="top" wrapText="1"/>
    </xf>
    <xf numFmtId="0" fontId="58" fillId="13" borderId="0" xfId="0" applyFont="1" applyFill="1" applyAlignment="1">
      <alignment horizontal="left" vertical="top" wrapText="1"/>
    </xf>
    <xf numFmtId="0" fontId="61" fillId="13" borderId="0" xfId="0" applyFont="1" applyFill="1" applyAlignment="1">
      <alignment horizontal="left" vertical="top" wrapText="1"/>
    </xf>
    <xf numFmtId="0" fontId="57" fillId="13" borderId="0" xfId="0" applyFont="1" applyFill="1" applyAlignment="1">
      <alignment horizontal="left"/>
    </xf>
    <xf numFmtId="0" fontId="61" fillId="13" borderId="0" xfId="14" applyFont="1" applyFill="1" applyAlignment="1" applyProtection="1">
      <alignment horizontal="left"/>
    </xf>
    <xf numFmtId="0" fontId="39" fillId="13" borderId="13" xfId="0" applyFont="1" applyFill="1" applyBorder="1" applyAlignment="1">
      <alignment horizontal="left" vertical="top" wrapText="1"/>
    </xf>
    <xf numFmtId="0" fontId="4" fillId="20" borderId="65" xfId="0" applyFont="1" applyFill="1" applyBorder="1" applyAlignment="1">
      <alignment horizontal="left" vertical="center" wrapText="1"/>
    </xf>
    <xf numFmtId="0" fontId="36" fillId="13" borderId="10" xfId="19" applyFont="1" applyFill="1" applyBorder="1" applyAlignment="1">
      <alignment horizontal="left" vertical="top" wrapText="1"/>
    </xf>
    <xf numFmtId="0" fontId="24" fillId="13" borderId="0" xfId="0" applyFont="1" applyFill="1" applyAlignment="1">
      <alignment horizontal="left" vertical="top"/>
    </xf>
    <xf numFmtId="0" fontId="2" fillId="13" borderId="0" xfId="0" applyFont="1" applyFill="1" applyAlignment="1">
      <alignment horizontal="left" wrapText="1"/>
    </xf>
    <xf numFmtId="0" fontId="4" fillId="13" borderId="0" xfId="0" applyFont="1" applyFill="1" applyAlignment="1">
      <alignment horizontal="left" wrapText="1"/>
    </xf>
    <xf numFmtId="0" fontId="7" fillId="13" borderId="10" xfId="0" applyFont="1" applyFill="1" applyBorder="1" applyAlignment="1">
      <alignment horizontal="left" vertical="top"/>
    </xf>
    <xf numFmtId="0" fontId="35" fillId="13" borderId="10" xfId="0" applyFont="1" applyFill="1" applyBorder="1" applyAlignment="1">
      <alignment horizontal="left" vertical="top" wrapText="1"/>
    </xf>
    <xf numFmtId="0" fontId="4" fillId="13" borderId="32" xfId="0" applyFont="1" applyFill="1" applyBorder="1" applyAlignment="1">
      <alignment horizontal="left" vertical="center" wrapText="1"/>
    </xf>
    <xf numFmtId="0" fontId="4" fillId="13" borderId="32" xfId="0" applyFont="1" applyFill="1" applyBorder="1" applyAlignment="1">
      <alignment horizontal="left" vertical="center"/>
    </xf>
    <xf numFmtId="0" fontId="54" fillId="13" borderId="52" xfId="0" quotePrefix="1" applyFont="1" applyFill="1" applyBorder="1" applyAlignment="1">
      <alignment horizontal="left" vertical="top" wrapText="1"/>
    </xf>
    <xf numFmtId="0" fontId="54" fillId="13" borderId="63" xfId="0" quotePrefix="1" applyFont="1" applyFill="1" applyBorder="1" applyAlignment="1">
      <alignment horizontal="left" vertical="top" wrapText="1"/>
    </xf>
    <xf numFmtId="0" fontId="54" fillId="13" borderId="0" xfId="0" quotePrefix="1" applyFont="1" applyFill="1" applyAlignment="1">
      <alignment horizontal="left" vertical="top" wrapText="1"/>
    </xf>
    <xf numFmtId="0" fontId="54" fillId="13" borderId="51" xfId="0" quotePrefix="1" applyFont="1" applyFill="1" applyBorder="1" applyAlignment="1">
      <alignment horizontal="left" vertical="top" wrapText="1"/>
    </xf>
    <xf numFmtId="0" fontId="36" fillId="13" borderId="31" xfId="0" applyFont="1" applyFill="1" applyBorder="1" applyAlignment="1">
      <alignment horizontal="left" vertical="center" wrapText="1"/>
    </xf>
    <xf numFmtId="0" fontId="2" fillId="14" borderId="0" xfId="0" applyFont="1" applyFill="1" applyAlignment="1">
      <alignment horizontal="left" vertical="top"/>
    </xf>
    <xf numFmtId="0" fontId="0" fillId="14" borderId="0" xfId="0" applyFill="1" applyAlignment="1">
      <alignment horizontal="left"/>
    </xf>
    <xf numFmtId="0" fontId="2" fillId="14" borderId="0" xfId="0" applyFont="1" applyFill="1" applyAlignment="1">
      <alignment horizontal="left"/>
    </xf>
    <xf numFmtId="0" fontId="29" fillId="0" borderId="0" xfId="0" applyFont="1" applyAlignment="1">
      <alignment horizontal="left"/>
    </xf>
    <xf numFmtId="0" fontId="48" fillId="18" borderId="0" xfId="0" applyFont="1" applyFill="1" applyAlignment="1">
      <alignment horizontal="left"/>
    </xf>
    <xf numFmtId="49" fontId="46" fillId="15" borderId="0" xfId="0" applyNumberFormat="1" applyFont="1" applyFill="1" applyAlignment="1">
      <alignment horizontal="left"/>
    </xf>
    <xf numFmtId="0" fontId="0" fillId="0" borderId="10" xfId="0" applyBorder="1" applyAlignment="1">
      <alignment horizontal="center" vertical="top"/>
    </xf>
    <xf numFmtId="0" fontId="0" fillId="0" borderId="0" xfId="0" applyAlignment="1">
      <alignment horizontal="center"/>
    </xf>
    <xf numFmtId="0" fontId="57" fillId="13" borderId="0" xfId="0" applyFont="1" applyFill="1" applyAlignment="1">
      <alignment vertical="top" wrapText="1"/>
    </xf>
    <xf numFmtId="14" fontId="0" fillId="22" borderId="67" xfId="0" applyNumberFormat="1" applyFill="1" applyBorder="1" applyAlignment="1">
      <alignment horizontal="center"/>
    </xf>
    <xf numFmtId="0" fontId="6" fillId="13" borderId="35" xfId="0" applyFont="1" applyFill="1" applyBorder="1" applyAlignment="1">
      <alignment vertical="top" wrapText="1"/>
    </xf>
    <xf numFmtId="0" fontId="6" fillId="13" borderId="36" xfId="0" applyFont="1" applyFill="1" applyBorder="1" applyAlignment="1">
      <alignment vertical="top" wrapText="1"/>
    </xf>
    <xf numFmtId="0" fontId="6" fillId="13" borderId="37" xfId="0" applyFont="1" applyFill="1" applyBorder="1" applyAlignment="1">
      <alignment vertical="top" wrapText="1"/>
    </xf>
    <xf numFmtId="0" fontId="6" fillId="13" borderId="38" xfId="0" applyFont="1" applyFill="1" applyBorder="1" applyAlignment="1">
      <alignment vertical="top" wrapText="1"/>
    </xf>
    <xf numFmtId="0" fontId="2" fillId="17" borderId="35" xfId="0" applyFont="1" applyFill="1" applyBorder="1"/>
    <xf numFmtId="0" fontId="67" fillId="13" borderId="0" xfId="0" applyFont="1" applyFill="1" applyAlignment="1">
      <alignment horizontal="left"/>
    </xf>
    <xf numFmtId="0" fontId="48" fillId="18" borderId="10" xfId="0" quotePrefix="1" applyFont="1" applyFill="1" applyBorder="1" applyAlignment="1">
      <alignment horizontal="center" wrapText="1"/>
    </xf>
    <xf numFmtId="0" fontId="48" fillId="18" borderId="10" xfId="0" applyFont="1" applyFill="1" applyBorder="1" applyAlignment="1">
      <alignment wrapText="1"/>
    </xf>
    <xf numFmtId="0" fontId="48" fillId="18" borderId="10" xfId="0" applyFont="1" applyFill="1" applyBorder="1" applyAlignment="1">
      <alignment horizontal="center" wrapText="1"/>
    </xf>
    <xf numFmtId="0" fontId="0" fillId="28" borderId="67" xfId="0" applyFill="1" applyBorder="1" applyAlignment="1">
      <alignment horizontal="center"/>
    </xf>
    <xf numFmtId="0" fontId="0" fillId="28" borderId="67" xfId="0" applyFill="1" applyBorder="1"/>
    <xf numFmtId="14" fontId="0" fillId="13" borderId="17" xfId="0" applyNumberFormat="1" applyFill="1" applyBorder="1" applyAlignment="1">
      <alignment horizontal="left" vertical="center"/>
    </xf>
    <xf numFmtId="0" fontId="69" fillId="13" borderId="0" xfId="0" applyFont="1" applyFill="1" applyAlignment="1">
      <alignment horizontal="right" vertical="top"/>
    </xf>
    <xf numFmtId="0" fontId="2" fillId="13" borderId="68" xfId="0" applyFont="1" applyFill="1" applyBorder="1" applyAlignment="1">
      <alignment horizontal="center" vertical="top"/>
    </xf>
    <xf numFmtId="0" fontId="2" fillId="13" borderId="69" xfId="0" applyFont="1" applyFill="1" applyBorder="1" applyAlignment="1">
      <alignment vertical="top"/>
    </xf>
    <xf numFmtId="0" fontId="2" fillId="16" borderId="69" xfId="0" applyFont="1" applyFill="1" applyBorder="1" applyAlignment="1">
      <alignment vertical="top"/>
    </xf>
    <xf numFmtId="0" fontId="2" fillId="13" borderId="70" xfId="0" applyFont="1" applyFill="1" applyBorder="1" applyAlignment="1">
      <alignment vertical="top"/>
    </xf>
    <xf numFmtId="0" fontId="48" fillId="18" borderId="0" xfId="0" applyFont="1" applyFill="1" applyAlignment="1">
      <alignment wrapText="1"/>
    </xf>
    <xf numFmtId="0" fontId="2" fillId="29" borderId="0" xfId="0" applyFont="1" applyFill="1"/>
    <xf numFmtId="0" fontId="0" fillId="28" borderId="0" xfId="0" applyFill="1" applyAlignment="1">
      <alignment vertical="center"/>
    </xf>
    <xf numFmtId="0" fontId="26" fillId="28" borderId="0" xfId="0" applyFont="1" applyFill="1" applyAlignment="1">
      <alignment vertical="center"/>
    </xf>
    <xf numFmtId="0" fontId="27" fillId="28" borderId="0" xfId="0" applyFont="1" applyFill="1" applyAlignment="1">
      <alignment vertical="center"/>
    </xf>
    <xf numFmtId="0" fontId="2" fillId="28" borderId="0" xfId="0" applyFont="1" applyFill="1" applyAlignment="1">
      <alignment vertical="center"/>
    </xf>
    <xf numFmtId="0" fontId="30" fillId="28" borderId="0" xfId="0" applyFont="1" applyFill="1" applyAlignment="1">
      <alignment vertical="center"/>
    </xf>
    <xf numFmtId="0" fontId="8" fillId="28" borderId="0" xfId="14" applyFill="1" applyBorder="1" applyAlignment="1" applyProtection="1">
      <alignment vertical="center"/>
    </xf>
    <xf numFmtId="0" fontId="8" fillId="28" borderId="0" xfId="14" quotePrefix="1" applyFill="1" applyBorder="1" applyAlignment="1" applyProtection="1">
      <alignment vertical="center"/>
    </xf>
    <xf numFmtId="0" fontId="23" fillId="28" borderId="0" xfId="0" applyFont="1" applyFill="1" applyAlignment="1">
      <alignment vertical="center"/>
    </xf>
    <xf numFmtId="0" fontId="4" fillId="17" borderId="64" xfId="0" applyFont="1" applyFill="1" applyBorder="1" applyAlignment="1">
      <alignment horizontal="left" vertical="center"/>
    </xf>
    <xf numFmtId="0" fontId="34" fillId="23" borderId="10" xfId="0" applyFont="1" applyFill="1" applyBorder="1" applyAlignment="1" applyProtection="1">
      <alignment horizontal="center" vertical="center" wrapText="1"/>
      <protection locked="0"/>
    </xf>
    <xf numFmtId="0" fontId="34" fillId="13" borderId="10" xfId="0" applyFont="1" applyFill="1" applyBorder="1" applyAlignment="1">
      <alignment horizontal="center" vertical="top" wrapText="1"/>
    </xf>
    <xf numFmtId="14" fontId="34" fillId="31" borderId="10" xfId="0" applyNumberFormat="1" applyFont="1" applyFill="1" applyBorder="1" applyAlignment="1">
      <alignment horizontal="center" vertical="top" wrapText="1"/>
    </xf>
    <xf numFmtId="0" fontId="8" fillId="28" borderId="0" xfId="14" applyFill="1" applyBorder="1" applyAlignment="1" applyProtection="1">
      <alignment horizontal="left" vertical="center" wrapText="1"/>
    </xf>
    <xf numFmtId="0" fontId="66" fillId="28" borderId="0" xfId="14" applyFont="1" applyFill="1" applyBorder="1" applyAlignment="1" applyProtection="1">
      <alignment horizontal="left" vertical="top" wrapText="1"/>
    </xf>
    <xf numFmtId="0" fontId="0" fillId="32" borderId="0" xfId="0" applyFill="1" applyAlignment="1">
      <alignment horizontal="center"/>
    </xf>
    <xf numFmtId="0" fontId="0" fillId="32" borderId="0" xfId="0" applyFill="1"/>
    <xf numFmtId="0" fontId="8" fillId="0" borderId="0" xfId="14" applyAlignment="1" applyProtection="1">
      <alignment horizontal="left"/>
    </xf>
    <xf numFmtId="0" fontId="2" fillId="15" borderId="0" xfId="0" applyFont="1" applyFill="1" applyAlignment="1">
      <alignment shrinkToFit="1"/>
    </xf>
    <xf numFmtId="0" fontId="70" fillId="0" borderId="0" xfId="0" applyFont="1"/>
    <xf numFmtId="0" fontId="54" fillId="13" borderId="63" xfId="0" quotePrefix="1" applyFont="1" applyFill="1" applyBorder="1" applyAlignment="1">
      <alignment horizontal="right" vertical="top" wrapText="1"/>
    </xf>
    <xf numFmtId="0" fontId="71" fillId="29" borderId="0" xfId="0" applyFont="1" applyFill="1" applyAlignment="1">
      <alignment vertical="center"/>
    </xf>
    <xf numFmtId="0" fontId="71" fillId="33" borderId="11" xfId="0" applyFont="1" applyFill="1" applyBorder="1" applyAlignment="1">
      <alignment horizontal="center" vertical="center"/>
    </xf>
    <xf numFmtId="0" fontId="71" fillId="29" borderId="10" xfId="0" applyFont="1" applyFill="1" applyBorder="1" applyAlignment="1">
      <alignment vertical="center"/>
    </xf>
    <xf numFmtId="0" fontId="2" fillId="29" borderId="10" xfId="0" applyFont="1" applyFill="1" applyBorder="1" applyAlignment="1">
      <alignment horizontal="left" vertical="top"/>
    </xf>
    <xf numFmtId="0" fontId="2" fillId="29" borderId="0" xfId="0" applyFont="1" applyFill="1" applyAlignment="1">
      <alignment horizontal="right" vertical="top"/>
    </xf>
    <xf numFmtId="0" fontId="0" fillId="14" borderId="14" xfId="0" applyFill="1" applyBorder="1" applyAlignment="1">
      <alignment horizontal="left"/>
    </xf>
    <xf numFmtId="0" fontId="0" fillId="14" borderId="15" xfId="0" applyFill="1" applyBorder="1" applyAlignment="1">
      <alignment horizontal="left"/>
    </xf>
    <xf numFmtId="0" fontId="0" fillId="14" borderId="16" xfId="0" applyFill="1" applyBorder="1" applyAlignment="1">
      <alignment horizontal="left"/>
    </xf>
    <xf numFmtId="0" fontId="69" fillId="13" borderId="0" xfId="0" applyFont="1" applyFill="1" applyAlignment="1">
      <alignment vertical="top"/>
    </xf>
    <xf numFmtId="0" fontId="72" fillId="13" borderId="10" xfId="0" applyFont="1" applyFill="1" applyBorder="1" applyAlignment="1">
      <alignment vertical="top"/>
    </xf>
    <xf numFmtId="0" fontId="72" fillId="13" borderId="10" xfId="0" applyFont="1" applyFill="1" applyBorder="1" applyAlignment="1">
      <alignment horizontal="center" vertical="top" wrapText="1"/>
    </xf>
    <xf numFmtId="0" fontId="73" fillId="13" borderId="10" xfId="0" applyFont="1" applyFill="1" applyBorder="1" applyAlignment="1">
      <alignment horizontal="center" vertical="top"/>
    </xf>
    <xf numFmtId="0" fontId="73" fillId="13" borderId="17" xfId="0" applyFont="1" applyFill="1" applyBorder="1" applyAlignment="1">
      <alignment vertical="top"/>
    </xf>
    <xf numFmtId="0" fontId="74" fillId="13" borderId="0" xfId="0" applyFont="1" applyFill="1" applyAlignment="1">
      <alignment vertical="top"/>
    </xf>
    <xf numFmtId="0" fontId="74" fillId="13" borderId="0" xfId="0" applyFont="1" applyFill="1" applyAlignment="1">
      <alignment horizontal="right" vertical="top"/>
    </xf>
    <xf numFmtId="0" fontId="2" fillId="29" borderId="0" xfId="0" applyFont="1" applyFill="1" applyAlignment="1">
      <alignment horizontal="left" vertical="top"/>
    </xf>
    <xf numFmtId="0" fontId="0" fillId="29" borderId="0" xfId="0" applyFill="1"/>
    <xf numFmtId="166" fontId="6" fillId="23" borderId="10" xfId="0" applyNumberFormat="1" applyFont="1" applyFill="1" applyBorder="1" applyAlignment="1" applyProtection="1">
      <alignment horizontal="center" vertical="center" wrapText="1"/>
      <protection locked="0"/>
    </xf>
    <xf numFmtId="0" fontId="35" fillId="13" borderId="10" xfId="0" applyFont="1" applyFill="1" applyBorder="1" applyAlignment="1">
      <alignment horizontal="center" vertical="top" wrapText="1"/>
    </xf>
    <xf numFmtId="0" fontId="2" fillId="14" borderId="0" xfId="0" applyFont="1" applyFill="1" applyAlignment="1">
      <alignment horizontal="right" vertical="top"/>
    </xf>
    <xf numFmtId="0" fontId="75" fillId="13" borderId="39" xfId="0" applyFont="1" applyFill="1" applyBorder="1" applyAlignment="1">
      <alignment horizontal="center" vertical="top" wrapText="1"/>
    </xf>
    <xf numFmtId="0" fontId="75" fillId="13" borderId="8" xfId="0" applyFont="1" applyFill="1" applyBorder="1" applyAlignment="1">
      <alignment horizontal="center" vertical="top" wrapText="1"/>
    </xf>
    <xf numFmtId="0" fontId="75" fillId="13" borderId="40" xfId="0" applyFont="1" applyFill="1" applyBorder="1" applyAlignment="1">
      <alignment horizontal="center" vertical="top" wrapText="1"/>
    </xf>
    <xf numFmtId="3" fontId="75" fillId="13" borderId="39" xfId="0" applyNumberFormat="1" applyFont="1" applyFill="1" applyBorder="1" applyAlignment="1">
      <alignment horizontal="center" vertical="center" wrapText="1"/>
    </xf>
    <xf numFmtId="3" fontId="75" fillId="13" borderId="8" xfId="0" applyNumberFormat="1" applyFont="1" applyFill="1" applyBorder="1" applyAlignment="1">
      <alignment horizontal="center" vertical="center"/>
    </xf>
    <xf numFmtId="3" fontId="75" fillId="13" borderId="40" xfId="0" applyNumberFormat="1" applyFont="1" applyFill="1" applyBorder="1" applyAlignment="1">
      <alignment horizontal="center" vertical="center"/>
    </xf>
    <xf numFmtId="3" fontId="75" fillId="13" borderId="39" xfId="0" applyNumberFormat="1" applyFont="1" applyFill="1" applyBorder="1" applyAlignment="1">
      <alignment horizontal="center" vertical="top" wrapText="1"/>
    </xf>
    <xf numFmtId="3" fontId="75" fillId="13" borderId="40" xfId="0" applyNumberFormat="1" applyFont="1" applyFill="1" applyBorder="1" applyAlignment="1">
      <alignment horizontal="center" vertical="top" wrapText="1"/>
    </xf>
    <xf numFmtId="0" fontId="73" fillId="13" borderId="39" xfId="0" applyFont="1" applyFill="1" applyBorder="1" applyAlignment="1">
      <alignment horizontal="center" vertical="top"/>
    </xf>
    <xf numFmtId="2" fontId="73" fillId="13" borderId="39" xfId="0" applyNumberFormat="1" applyFont="1" applyFill="1" applyBorder="1" applyAlignment="1">
      <alignment horizontal="left" vertical="top" wrapText="1"/>
    </xf>
    <xf numFmtId="0" fontId="73" fillId="13" borderId="39" xfId="0" applyFont="1" applyFill="1" applyBorder="1" applyAlignment="1">
      <alignment horizontal="left" vertical="top" wrapText="1"/>
    </xf>
    <xf numFmtId="0" fontId="73" fillId="13" borderId="39" xfId="0" applyFont="1" applyFill="1" applyBorder="1" applyAlignment="1">
      <alignment vertical="top"/>
    </xf>
    <xf numFmtId="0" fontId="73" fillId="13" borderId="8" xfId="0" applyFont="1" applyFill="1" applyBorder="1" applyAlignment="1">
      <alignment horizontal="center" vertical="top"/>
    </xf>
    <xf numFmtId="0" fontId="73" fillId="13" borderId="8" xfId="0" applyFont="1" applyFill="1" applyBorder="1" applyAlignment="1">
      <alignment horizontal="left" vertical="top" wrapText="1"/>
    </xf>
    <xf numFmtId="0" fontId="73" fillId="13" borderId="8" xfId="0" applyFont="1" applyFill="1" applyBorder="1" applyAlignment="1">
      <alignment vertical="top"/>
    </xf>
    <xf numFmtId="0" fontId="73" fillId="13" borderId="40" xfId="0" applyFont="1" applyFill="1" applyBorder="1" applyAlignment="1">
      <alignment horizontal="center" vertical="top"/>
    </xf>
    <xf numFmtId="10" fontId="73" fillId="13" borderId="10" xfId="18" applyNumberFormat="1" applyFont="1" applyFill="1" applyBorder="1" applyAlignment="1" applyProtection="1">
      <alignment horizontal="center" vertical="top"/>
    </xf>
    <xf numFmtId="0" fontId="73" fillId="13" borderId="29" xfId="0" applyFont="1" applyFill="1" applyBorder="1" applyAlignment="1">
      <alignment vertical="top"/>
    </xf>
    <xf numFmtId="2" fontId="73" fillId="13" borderId="10" xfId="0" applyNumberFormat="1" applyFont="1" applyFill="1" applyBorder="1" applyAlignment="1">
      <alignment horizontal="center" vertical="top" wrapText="1"/>
    </xf>
    <xf numFmtId="0" fontId="69" fillId="13" borderId="0" xfId="0" applyFont="1" applyFill="1"/>
    <xf numFmtId="0" fontId="72" fillId="13" borderId="0" xfId="0" applyFont="1" applyFill="1" applyAlignment="1">
      <alignment horizontal="center" vertical="top"/>
    </xf>
    <xf numFmtId="0" fontId="72" fillId="13" borderId="0" xfId="0" applyFont="1" applyFill="1" applyAlignment="1">
      <alignment vertical="top"/>
    </xf>
    <xf numFmtId="0" fontId="72" fillId="28" borderId="10" xfId="0" applyFont="1" applyFill="1" applyBorder="1" applyAlignment="1">
      <alignment horizontal="center" vertical="top" wrapText="1"/>
    </xf>
    <xf numFmtId="0" fontId="65" fillId="29" borderId="0" xfId="0" applyFont="1" applyFill="1" applyAlignment="1">
      <alignment vertical="top"/>
    </xf>
    <xf numFmtId="0" fontId="2" fillId="29" borderId="0" xfId="0" applyFont="1" applyFill="1" applyAlignment="1">
      <alignment vertical="top"/>
    </xf>
    <xf numFmtId="0" fontId="71" fillId="29" borderId="32" xfId="0" applyFont="1" applyFill="1" applyBorder="1" applyAlignment="1">
      <alignment horizontal="center" vertical="center"/>
    </xf>
    <xf numFmtId="0" fontId="71" fillId="29" borderId="66" xfId="0" applyFont="1" applyFill="1" applyBorder="1" applyAlignment="1">
      <alignment horizontal="center" vertical="center"/>
    </xf>
    <xf numFmtId="0" fontId="71" fillId="29" borderId="33" xfId="0" applyFont="1" applyFill="1" applyBorder="1" applyAlignment="1">
      <alignment horizontal="center" vertical="center"/>
    </xf>
    <xf numFmtId="0" fontId="71" fillId="29" borderId="35" xfId="0" applyFont="1" applyFill="1" applyBorder="1" applyAlignment="1">
      <alignment horizontal="center" vertical="center"/>
    </xf>
    <xf numFmtId="0" fontId="71" fillId="29" borderId="0" xfId="0" applyFont="1" applyFill="1" applyAlignment="1">
      <alignment horizontal="center" vertical="center"/>
    </xf>
    <xf numFmtId="0" fontId="71" fillId="29" borderId="36" xfId="0" applyFont="1" applyFill="1" applyBorder="1" applyAlignment="1">
      <alignment horizontal="center" vertical="center"/>
    </xf>
    <xf numFmtId="0" fontId="0" fillId="14" borderId="10" xfId="0" applyFill="1" applyBorder="1" applyAlignment="1">
      <alignment vertical="center"/>
    </xf>
    <xf numFmtId="0" fontId="0" fillId="14" borderId="10" xfId="0" applyFill="1" applyBorder="1" applyAlignment="1">
      <alignment horizontal="left" vertical="center"/>
    </xf>
    <xf numFmtId="0" fontId="72" fillId="13" borderId="0" xfId="0" applyFont="1" applyFill="1" applyAlignment="1">
      <alignment horizontal="left" vertical="top"/>
    </xf>
    <xf numFmtId="0" fontId="71" fillId="28" borderId="0" xfId="0" applyFont="1" applyFill="1" applyAlignment="1">
      <alignment vertical="center"/>
    </xf>
    <xf numFmtId="0" fontId="76" fillId="29" borderId="0" xfId="0" applyFont="1" applyFill="1" applyAlignment="1">
      <alignment vertical="center"/>
    </xf>
    <xf numFmtId="0" fontId="77" fillId="29" borderId="10" xfId="0" applyFont="1" applyFill="1" applyBorder="1" applyAlignment="1">
      <alignment horizontal="right" vertical="center"/>
    </xf>
    <xf numFmtId="0" fontId="77" fillId="29" borderId="0" xfId="0" applyFont="1" applyFill="1" applyAlignment="1">
      <alignment vertical="center"/>
    </xf>
    <xf numFmtId="0" fontId="71" fillId="29" borderId="10" xfId="0" applyFont="1" applyFill="1" applyBorder="1" applyAlignment="1">
      <alignment horizontal="right" vertical="center"/>
    </xf>
    <xf numFmtId="0" fontId="78" fillId="28" borderId="0" xfId="0" applyFont="1" applyFill="1" applyAlignment="1">
      <alignment horizontal="right" vertical="center"/>
    </xf>
    <xf numFmtId="0" fontId="79" fillId="28" borderId="0" xfId="0" applyFont="1" applyFill="1" applyAlignment="1">
      <alignment horizontal="center" vertical="center"/>
    </xf>
    <xf numFmtId="0" fontId="71" fillId="28" borderId="0" xfId="0" applyFont="1" applyFill="1" applyAlignment="1">
      <alignment horizontal="center" vertical="center"/>
    </xf>
    <xf numFmtId="0" fontId="2" fillId="29" borderId="0" xfId="19" applyFill="1"/>
    <xf numFmtId="0" fontId="0" fillId="28" borderId="0" xfId="0" applyFill="1"/>
    <xf numFmtId="0" fontId="2" fillId="29" borderId="0" xfId="19" applyFill="1" applyAlignment="1">
      <alignment vertical="top"/>
    </xf>
    <xf numFmtId="0" fontId="75" fillId="13" borderId="39" xfId="19" applyFont="1" applyFill="1" applyBorder="1" applyAlignment="1">
      <alignment horizontal="center" vertical="top"/>
    </xf>
    <xf numFmtId="14" fontId="75" fillId="13" borderId="39" xfId="19" applyNumberFormat="1" applyFont="1" applyFill="1" applyBorder="1" applyAlignment="1">
      <alignment horizontal="center" vertical="top"/>
    </xf>
    <xf numFmtId="0" fontId="75" fillId="13" borderId="8" xfId="19" applyFont="1" applyFill="1" applyBorder="1" applyAlignment="1">
      <alignment horizontal="center" vertical="top"/>
    </xf>
    <xf numFmtId="14" fontId="75" fillId="13" borderId="8" xfId="19" applyNumberFormat="1" applyFont="1" applyFill="1" applyBorder="1" applyAlignment="1">
      <alignment horizontal="center" vertical="top"/>
    </xf>
    <xf numFmtId="0" fontId="75" fillId="13" borderId="40" xfId="19" applyFont="1" applyFill="1" applyBorder="1" applyAlignment="1">
      <alignment horizontal="center" vertical="top"/>
    </xf>
    <xf numFmtId="14" fontId="75" fillId="13" borderId="40" xfId="19" applyNumberFormat="1" applyFont="1" applyFill="1" applyBorder="1" applyAlignment="1">
      <alignment horizontal="center" vertical="top"/>
    </xf>
    <xf numFmtId="0" fontId="0" fillId="29" borderId="0" xfId="0" applyFill="1" applyAlignment="1">
      <alignment vertical="center"/>
    </xf>
    <xf numFmtId="0" fontId="2" fillId="15" borderId="71" xfId="0" applyFont="1" applyFill="1" applyBorder="1" applyAlignment="1">
      <alignment vertical="center"/>
    </xf>
    <xf numFmtId="0" fontId="0" fillId="29" borderId="0" xfId="0" applyFill="1" applyAlignment="1">
      <alignment horizontal="left" vertical="top" wrapText="1"/>
    </xf>
    <xf numFmtId="0" fontId="4" fillId="29" borderId="0" xfId="0" applyFont="1" applyFill="1"/>
    <xf numFmtId="0" fontId="5" fillId="29" borderId="0" xfId="0" applyFont="1" applyFill="1" applyAlignment="1">
      <alignment horizontal="left" vertical="top"/>
    </xf>
    <xf numFmtId="0" fontId="0" fillId="29" borderId="0" xfId="0" applyFill="1" applyAlignment="1">
      <alignment horizontal="left"/>
    </xf>
    <xf numFmtId="0" fontId="0" fillId="29" borderId="0" xfId="0" applyFill="1" applyAlignment="1">
      <alignment wrapText="1"/>
    </xf>
    <xf numFmtId="0" fontId="0" fillId="29" borderId="0" xfId="0" applyFill="1" applyAlignment="1">
      <alignment vertical="top"/>
    </xf>
    <xf numFmtId="0" fontId="2" fillId="29" borderId="0" xfId="0" applyFont="1" applyFill="1" applyAlignment="1">
      <alignment horizontal="center" vertical="top"/>
    </xf>
    <xf numFmtId="0" fontId="2" fillId="24" borderId="0" xfId="0" applyFont="1" applyFill="1"/>
    <xf numFmtId="0" fontId="2" fillId="13" borderId="0" xfId="0" applyFont="1" applyFill="1" applyAlignment="1">
      <alignment vertical="center" wrapText="1"/>
    </xf>
    <xf numFmtId="0" fontId="2" fillId="15" borderId="10" xfId="0" applyFont="1" applyFill="1" applyBorder="1" applyAlignment="1">
      <alignment vertical="center"/>
    </xf>
    <xf numFmtId="0" fontId="48" fillId="18" borderId="67" xfId="0" quotePrefix="1" applyFont="1" applyFill="1" applyBorder="1" applyAlignment="1">
      <alignment horizontal="center" wrapText="1"/>
    </xf>
    <xf numFmtId="0" fontId="0" fillId="15" borderId="49" xfId="0" applyFill="1" applyBorder="1" applyAlignment="1">
      <alignment horizontal="left" vertical="center"/>
    </xf>
    <xf numFmtId="0" fontId="0" fillId="15" borderId="50" xfId="0" applyFill="1" applyBorder="1" applyAlignment="1">
      <alignment horizontal="left" vertical="center"/>
    </xf>
    <xf numFmtId="0" fontId="0" fillId="15" borderId="50" xfId="0" applyFill="1" applyBorder="1" applyAlignment="1">
      <alignment horizontal="left"/>
    </xf>
    <xf numFmtId="0" fontId="0" fillId="15" borderId="72" xfId="0" applyFill="1" applyBorder="1" applyAlignment="1">
      <alignment horizontal="left" vertical="center"/>
    </xf>
    <xf numFmtId="0" fontId="0" fillId="0" borderId="0" xfId="0" applyAlignment="1">
      <alignment horizontal="right" vertical="top" wrapText="1"/>
    </xf>
    <xf numFmtId="0" fontId="2" fillId="28" borderId="10" xfId="0" applyFont="1" applyFill="1" applyBorder="1" applyAlignment="1">
      <alignment horizontal="center" vertical="top"/>
    </xf>
    <xf numFmtId="0" fontId="0" fillId="28" borderId="0" xfId="0" applyFill="1" applyAlignment="1">
      <alignment horizontal="center"/>
    </xf>
    <xf numFmtId="3" fontId="0" fillId="28" borderId="67" xfId="0" applyNumberFormat="1" applyFill="1" applyBorder="1"/>
    <xf numFmtId="0" fontId="0" fillId="28" borderId="10" xfId="0" applyFill="1" applyBorder="1"/>
    <xf numFmtId="0" fontId="2" fillId="29" borderId="0" xfId="0" applyFont="1" applyFill="1" applyAlignment="1">
      <alignment horizontal="left"/>
    </xf>
    <xf numFmtId="0" fontId="0" fillId="29" borderId="0" xfId="0" applyFill="1" applyAlignment="1">
      <alignment horizontal="center"/>
    </xf>
    <xf numFmtId="0" fontId="0" fillId="0" borderId="67" xfId="0" applyBorder="1" applyAlignment="1">
      <alignment horizontal="center"/>
    </xf>
    <xf numFmtId="0" fontId="0" fillId="0" borderId="67" xfId="0" applyBorder="1"/>
    <xf numFmtId="0" fontId="6" fillId="0" borderId="67" xfId="0" applyFont="1" applyBorder="1" applyAlignment="1">
      <alignment horizontal="left"/>
    </xf>
    <xf numFmtId="3" fontId="0" fillId="0" borderId="67" xfId="0" applyNumberFormat="1" applyBorder="1"/>
    <xf numFmtId="0" fontId="0" fillId="0" borderId="67" xfId="0" applyBorder="1" applyAlignment="1">
      <alignment horizontal="center" wrapText="1"/>
    </xf>
    <xf numFmtId="10" fontId="0" fillId="0" borderId="67" xfId="18" applyNumberFormat="1" applyFont="1" applyBorder="1" applyAlignment="1" applyProtection="1">
      <alignment horizontal="center" wrapText="1"/>
    </xf>
    <xf numFmtId="0" fontId="0" fillId="0" borderId="67" xfId="0" applyBorder="1" applyAlignment="1">
      <alignment horizontal="center" shrinkToFit="1"/>
    </xf>
    <xf numFmtId="0" fontId="80" fillId="29" borderId="0" xfId="0" applyFont="1" applyFill="1"/>
    <xf numFmtId="0" fontId="76" fillId="28" borderId="0" xfId="0" applyFont="1" applyFill="1" applyAlignment="1">
      <alignment vertical="center"/>
    </xf>
    <xf numFmtId="0" fontId="77" fillId="28" borderId="0" xfId="0" applyFont="1" applyFill="1" applyAlignment="1">
      <alignment vertical="center"/>
    </xf>
    <xf numFmtId="0" fontId="0" fillId="29" borderId="73" xfId="0" applyFill="1" applyBorder="1" applyAlignment="1">
      <alignment vertical="center"/>
    </xf>
    <xf numFmtId="0" fontId="0" fillId="13" borderId="73" xfId="0" applyFill="1" applyBorder="1" applyAlignment="1">
      <alignment vertical="center"/>
    </xf>
    <xf numFmtId="0" fontId="2" fillId="29" borderId="73" xfId="0" applyFont="1" applyFill="1" applyBorder="1" applyAlignment="1">
      <alignment vertical="top"/>
    </xf>
    <xf numFmtId="0" fontId="2" fillId="13" borderId="73" xfId="0" applyFont="1" applyFill="1" applyBorder="1"/>
    <xf numFmtId="0" fontId="2" fillId="13" borderId="73" xfId="0" applyFont="1" applyFill="1" applyBorder="1" applyAlignment="1">
      <alignment vertical="top"/>
    </xf>
    <xf numFmtId="0" fontId="2" fillId="29" borderId="73" xfId="19" applyFill="1" applyBorder="1"/>
    <xf numFmtId="0" fontId="0" fillId="28" borderId="73" xfId="0" applyFill="1" applyBorder="1"/>
    <xf numFmtId="0" fontId="2" fillId="28" borderId="73" xfId="19" applyFill="1" applyBorder="1"/>
    <xf numFmtId="0" fontId="2" fillId="28" borderId="73" xfId="19" applyFill="1" applyBorder="1" applyAlignment="1">
      <alignment vertical="top"/>
    </xf>
    <xf numFmtId="0" fontId="0" fillId="13" borderId="73" xfId="0" applyFill="1" applyBorder="1" applyAlignment="1">
      <alignment vertical="top"/>
    </xf>
    <xf numFmtId="0" fontId="0" fillId="13" borderId="73" xfId="0" applyFill="1" applyBorder="1"/>
    <xf numFmtId="0" fontId="0" fillId="29" borderId="73" xfId="0" applyFill="1" applyBorder="1"/>
    <xf numFmtId="0" fontId="2" fillId="14" borderId="73" xfId="0" applyFont="1" applyFill="1" applyBorder="1"/>
    <xf numFmtId="0" fontId="2" fillId="15" borderId="73" xfId="0" applyFont="1" applyFill="1" applyBorder="1"/>
    <xf numFmtId="0" fontId="65" fillId="13" borderId="73" xfId="0" applyFont="1" applyFill="1" applyBorder="1" applyAlignment="1">
      <alignment vertical="top"/>
    </xf>
    <xf numFmtId="0" fontId="2" fillId="29" borderId="73" xfId="0" applyFont="1" applyFill="1" applyBorder="1"/>
    <xf numFmtId="0" fontId="68" fillId="28" borderId="0" xfId="0" applyFont="1" applyFill="1" applyAlignment="1">
      <alignment vertical="center"/>
    </xf>
    <xf numFmtId="0" fontId="0" fillId="0" borderId="67" xfId="0" applyBorder="1" applyAlignment="1">
      <alignment horizontal="left" wrapText="1"/>
    </xf>
    <xf numFmtId="0" fontId="2" fillId="29" borderId="0" xfId="0" applyFont="1" applyFill="1" applyAlignment="1">
      <alignment vertical="center"/>
    </xf>
    <xf numFmtId="0" fontId="2" fillId="17" borderId="32" xfId="0" applyFont="1" applyFill="1" applyBorder="1"/>
    <xf numFmtId="0" fontId="2" fillId="29" borderId="0" xfId="0" applyFont="1" applyFill="1" applyAlignment="1">
      <alignment horizontal="center"/>
    </xf>
    <xf numFmtId="0" fontId="2" fillId="29" borderId="10" xfId="0" applyFont="1" applyFill="1" applyBorder="1" applyAlignment="1">
      <alignment horizontal="center"/>
    </xf>
    <xf numFmtId="0" fontId="73" fillId="13" borderId="30" xfId="0" applyFont="1" applyFill="1" applyBorder="1" applyAlignment="1">
      <alignment vertical="top"/>
    </xf>
    <xf numFmtId="0" fontId="8" fillId="29" borderId="0" xfId="14" applyFill="1" applyAlignment="1" applyProtection="1"/>
    <xf numFmtId="0" fontId="0" fillId="29" borderId="10" xfId="0" applyFill="1" applyBorder="1"/>
    <xf numFmtId="0" fontId="0" fillId="28" borderId="0" xfId="0" applyFill="1" applyAlignment="1">
      <alignment wrapText="1"/>
    </xf>
    <xf numFmtId="0" fontId="75" fillId="13" borderId="39" xfId="0" applyFont="1" applyFill="1" applyBorder="1" applyAlignment="1">
      <alignment horizontal="center" vertical="center" wrapText="1"/>
    </xf>
    <xf numFmtId="0" fontId="75" fillId="13" borderId="8" xfId="0" applyFont="1" applyFill="1" applyBorder="1" applyAlignment="1">
      <alignment horizontal="center" vertical="center" wrapText="1"/>
    </xf>
    <xf numFmtId="3" fontId="75" fillId="13" borderId="8" xfId="0" applyNumberFormat="1" applyFont="1" applyFill="1" applyBorder="1" applyAlignment="1">
      <alignment horizontal="center" vertical="center" wrapText="1"/>
    </xf>
    <xf numFmtId="0" fontId="75" fillId="13" borderId="40" xfId="0" applyFont="1" applyFill="1" applyBorder="1" applyAlignment="1">
      <alignment horizontal="center" vertical="center" wrapText="1"/>
    </xf>
    <xf numFmtId="0" fontId="75" fillId="13" borderId="74" xfId="0" applyFont="1" applyFill="1" applyBorder="1" applyAlignment="1">
      <alignment vertical="top" wrapText="1"/>
    </xf>
    <xf numFmtId="0" fontId="75" fillId="13" borderId="75" xfId="0" applyFont="1" applyFill="1" applyBorder="1" applyAlignment="1">
      <alignment vertical="top" wrapText="1"/>
    </xf>
    <xf numFmtId="0" fontId="69" fillId="28" borderId="10" xfId="0" applyFont="1" applyFill="1" applyBorder="1" applyAlignment="1">
      <alignment horizontal="center" vertical="top"/>
    </xf>
    <xf numFmtId="0" fontId="6" fillId="31" borderId="10" xfId="0" applyFont="1" applyFill="1" applyBorder="1" applyAlignment="1">
      <alignment horizontal="center" vertical="top" wrapText="1"/>
    </xf>
    <xf numFmtId="0" fontId="73" fillId="0" borderId="40" xfId="0" applyFont="1" applyBorder="1" applyAlignment="1">
      <alignment horizontal="left" vertical="top" wrapText="1"/>
    </xf>
    <xf numFmtId="0" fontId="73" fillId="0" borderId="40" xfId="0" applyFont="1" applyBorder="1" applyAlignment="1">
      <alignment horizontal="center" vertical="top"/>
    </xf>
    <xf numFmtId="0" fontId="73" fillId="0" borderId="40" xfId="0" applyFont="1" applyBorder="1" applyAlignment="1">
      <alignment vertical="top"/>
    </xf>
    <xf numFmtId="0" fontId="81" fillId="34" borderId="0" xfId="0" applyFont="1" applyFill="1" applyAlignment="1">
      <alignment horizontal="left"/>
    </xf>
    <xf numFmtId="0" fontId="82" fillId="28" borderId="0" xfId="0" applyFont="1" applyFill="1"/>
    <xf numFmtId="0" fontId="0" fillId="0" borderId="67" xfId="18" applyNumberFormat="1" applyFont="1" applyBorder="1" applyAlignment="1" applyProtection="1">
      <alignment horizontal="left" wrapText="1"/>
    </xf>
    <xf numFmtId="0" fontId="0" fillId="0" borderId="0" xfId="0" quotePrefix="1"/>
    <xf numFmtId="0" fontId="26" fillId="28" borderId="0" xfId="0" applyFont="1" applyFill="1" applyAlignment="1">
      <alignment horizontal="left" vertical="center"/>
    </xf>
    <xf numFmtId="0" fontId="30" fillId="28" borderId="0" xfId="0" applyFont="1" applyFill="1" applyAlignment="1">
      <alignment horizontal="left" vertical="center"/>
    </xf>
    <xf numFmtId="0" fontId="36" fillId="35" borderId="0" xfId="0" applyFont="1" applyFill="1" applyAlignment="1">
      <alignment horizontal="left" vertical="top" wrapText="1"/>
    </xf>
    <xf numFmtId="0" fontId="0" fillId="14" borderId="10" xfId="0" applyFill="1" applyBorder="1" applyAlignment="1">
      <alignment horizontal="left"/>
    </xf>
    <xf numFmtId="0" fontId="2" fillId="13" borderId="55" xfId="0" applyFont="1" applyFill="1" applyBorder="1" applyAlignment="1">
      <alignment horizontal="left" vertical="top"/>
    </xf>
    <xf numFmtId="0" fontId="2" fillId="14" borderId="10" xfId="0" applyFont="1" applyFill="1" applyBorder="1" applyAlignment="1">
      <alignment horizontal="left" vertical="center"/>
    </xf>
    <xf numFmtId="0" fontId="75" fillId="13" borderId="32" xfId="0" applyFont="1" applyFill="1" applyBorder="1" applyAlignment="1">
      <alignment horizontal="left" vertical="top" wrapText="1"/>
    </xf>
    <xf numFmtId="0" fontId="75" fillId="13" borderId="35" xfId="0" applyFont="1" applyFill="1" applyBorder="1" applyAlignment="1">
      <alignment horizontal="left" vertical="top" wrapText="1"/>
    </xf>
    <xf numFmtId="0" fontId="75" fillId="13" borderId="37" xfId="0" applyFont="1" applyFill="1" applyBorder="1" applyAlignment="1">
      <alignment horizontal="left" vertical="top" wrapText="1"/>
    </xf>
    <xf numFmtId="0" fontId="0" fillId="29" borderId="0" xfId="0" applyFill="1" applyAlignment="1">
      <alignment horizontal="left" wrapText="1"/>
    </xf>
    <xf numFmtId="0" fontId="68" fillId="28" borderId="0" xfId="0" applyFont="1" applyFill="1" applyAlignment="1">
      <alignment horizontal="left" vertical="center"/>
    </xf>
    <xf numFmtId="0" fontId="83" fillId="36" borderId="11" xfId="0" applyFont="1" applyFill="1" applyBorder="1" applyAlignment="1">
      <alignment horizontal="left" vertical="center"/>
    </xf>
    <xf numFmtId="0" fontId="48" fillId="18" borderId="10" xfId="0" quotePrefix="1" applyFont="1" applyFill="1" applyBorder="1" applyAlignment="1">
      <alignment horizontal="left" wrapText="1"/>
    </xf>
    <xf numFmtId="0" fontId="48" fillId="18" borderId="67" xfId="0" quotePrefix="1" applyFont="1" applyFill="1" applyBorder="1" applyAlignment="1">
      <alignment horizontal="left" wrapText="1"/>
    </xf>
    <xf numFmtId="0" fontId="2" fillId="15" borderId="0" xfId="0" applyFont="1" applyFill="1" applyAlignment="1">
      <alignment horizontal="left" shrinkToFit="1"/>
    </xf>
    <xf numFmtId="0" fontId="22" fillId="0" borderId="0" xfId="20" applyFont="1"/>
    <xf numFmtId="0" fontId="84" fillId="14" borderId="0" xfId="0" applyFont="1" applyFill="1" applyAlignment="1">
      <alignment horizontal="left" vertical="top" wrapText="1"/>
    </xf>
    <xf numFmtId="0" fontId="0" fillId="38" borderId="0" xfId="0" applyFill="1" applyAlignment="1">
      <alignment horizontal="center"/>
    </xf>
    <xf numFmtId="0" fontId="0" fillId="38" borderId="10" xfId="0" applyFill="1" applyBorder="1" applyAlignment="1">
      <alignment horizontal="center" vertical="top"/>
    </xf>
    <xf numFmtId="0" fontId="0" fillId="30" borderId="10" xfId="0" applyFill="1" applyBorder="1" applyAlignment="1">
      <alignment horizontal="center" vertical="top"/>
    </xf>
    <xf numFmtId="0" fontId="8" fillId="20" borderId="0" xfId="14" applyFill="1" applyAlignment="1" applyProtection="1">
      <alignment horizontal="left" vertical="top" wrapText="1"/>
    </xf>
    <xf numFmtId="0" fontId="2" fillId="13" borderId="46" xfId="0" applyFont="1" applyFill="1" applyBorder="1" applyAlignment="1">
      <alignment horizontal="left" vertical="center"/>
    </xf>
    <xf numFmtId="0" fontId="0" fillId="30" borderId="0" xfId="0" applyFill="1" applyAlignment="1">
      <alignment horizontal="center"/>
    </xf>
    <xf numFmtId="0" fontId="87" fillId="20" borderId="0" xfId="0" applyFont="1" applyFill="1" applyAlignment="1">
      <alignment horizontal="left" vertical="top" wrapText="1"/>
    </xf>
    <xf numFmtId="0" fontId="6" fillId="13" borderId="10" xfId="0" applyFont="1" applyFill="1" applyBorder="1" applyAlignment="1">
      <alignment horizontal="left" vertical="top" wrapText="1"/>
    </xf>
    <xf numFmtId="0" fontId="0" fillId="42" borderId="0" xfId="0" applyFill="1" applyAlignment="1">
      <alignment horizontal="center"/>
    </xf>
    <xf numFmtId="0" fontId="0" fillId="43" borderId="0" xfId="0" applyFill="1" applyAlignment="1">
      <alignment horizontal="center"/>
    </xf>
    <xf numFmtId="0" fontId="0" fillId="42" borderId="10" xfId="0" applyFill="1" applyBorder="1" applyAlignment="1">
      <alignment horizontal="center" vertical="top"/>
    </xf>
    <xf numFmtId="0" fontId="0" fillId="44" borderId="0" xfId="0" applyFill="1" applyAlignment="1">
      <alignment horizontal="center"/>
    </xf>
    <xf numFmtId="0" fontId="4" fillId="13" borderId="10" xfId="0" applyFont="1" applyFill="1" applyBorder="1" applyAlignment="1">
      <alignment vertical="top" wrapText="1"/>
    </xf>
    <xf numFmtId="0" fontId="2" fillId="13" borderId="0" xfId="0" applyFont="1" applyFill="1" applyAlignment="1">
      <alignment wrapText="1"/>
    </xf>
    <xf numFmtId="0" fontId="32" fillId="13" borderId="0" xfId="0" applyFont="1" applyFill="1"/>
    <xf numFmtId="0" fontId="31" fillId="14" borderId="0" xfId="0" applyFont="1" applyFill="1" applyAlignment="1">
      <alignment wrapText="1"/>
    </xf>
    <xf numFmtId="0" fontId="31" fillId="14" borderId="0" xfId="0" applyFont="1" applyFill="1"/>
    <xf numFmtId="0" fontId="32" fillId="14" borderId="0" xfId="0" applyFont="1" applyFill="1"/>
    <xf numFmtId="0" fontId="2" fillId="15" borderId="0" xfId="0" applyFont="1" applyFill="1" applyAlignment="1">
      <alignment vertical="center" wrapText="1"/>
    </xf>
    <xf numFmtId="0" fontId="32" fillId="15" borderId="0" xfId="0" applyFont="1" applyFill="1" applyAlignment="1">
      <alignment vertical="center"/>
    </xf>
    <xf numFmtId="0" fontId="32" fillId="15" borderId="0" xfId="0" applyFont="1" applyFill="1"/>
    <xf numFmtId="0" fontId="2" fillId="15" borderId="0" xfId="0" applyFont="1" applyFill="1" applyAlignment="1">
      <alignment vertical="top" wrapText="1"/>
    </xf>
    <xf numFmtId="0" fontId="2" fillId="14" borderId="0" xfId="0" applyFont="1" applyFill="1" applyAlignment="1">
      <alignment vertical="center"/>
    </xf>
    <xf numFmtId="0" fontId="2" fillId="14" borderId="10" xfId="0" applyFont="1" applyFill="1" applyBorder="1" applyAlignment="1">
      <alignment vertical="top"/>
    </xf>
    <xf numFmtId="2" fontId="2" fillId="23" borderId="10" xfId="0" applyNumberFormat="1" applyFont="1" applyFill="1" applyBorder="1" applyAlignment="1" applyProtection="1">
      <alignment horizontal="center" vertical="top" wrapText="1"/>
      <protection locked="0"/>
    </xf>
    <xf numFmtId="0" fontId="2" fillId="17" borderId="10" xfId="0" applyFont="1" applyFill="1" applyBorder="1" applyAlignment="1">
      <alignment horizontal="center" vertical="top"/>
    </xf>
    <xf numFmtId="10" fontId="2" fillId="23" borderId="10" xfId="18" applyNumberFormat="1" applyFont="1" applyFill="1" applyBorder="1" applyAlignment="1" applyProtection="1">
      <alignment horizontal="center" vertical="top"/>
      <protection locked="0"/>
    </xf>
    <xf numFmtId="0" fontId="2" fillId="15" borderId="10" xfId="0" applyFont="1" applyFill="1" applyBorder="1" applyAlignment="1">
      <alignment vertical="top"/>
    </xf>
    <xf numFmtId="0" fontId="2" fillId="30" borderId="10" xfId="0" applyFont="1" applyFill="1" applyBorder="1" applyAlignment="1" applyProtection="1">
      <alignment horizontal="center" vertical="top"/>
      <protection locked="0"/>
    </xf>
    <xf numFmtId="2" fontId="2" fillId="23" borderId="10" xfId="0" applyNumberFormat="1" applyFont="1" applyFill="1" applyBorder="1" applyAlignment="1" applyProtection="1">
      <alignment horizontal="left" vertical="top" wrapText="1"/>
      <protection locked="0"/>
    </xf>
    <xf numFmtId="0" fontId="2" fillId="23" borderId="10" xfId="0" applyFont="1" applyFill="1" applyBorder="1" applyAlignment="1" applyProtection="1">
      <alignment vertical="top"/>
      <protection locked="0"/>
    </xf>
    <xf numFmtId="0" fontId="2" fillId="14" borderId="10" xfId="0" applyFont="1" applyFill="1" applyBorder="1" applyAlignment="1">
      <alignment horizontal="center" vertical="top"/>
    </xf>
    <xf numFmtId="0" fontId="51" fillId="15" borderId="0" xfId="0" applyFont="1" applyFill="1" applyAlignment="1">
      <alignment vertical="top"/>
    </xf>
    <xf numFmtId="0" fontId="51" fillId="13" borderId="0" xfId="0" applyFont="1" applyFill="1" applyAlignment="1">
      <alignment vertical="top"/>
    </xf>
    <xf numFmtId="0" fontId="4" fillId="29" borderId="0" xfId="0" applyFont="1" applyFill="1" applyAlignment="1">
      <alignment vertical="center" wrapText="1"/>
    </xf>
    <xf numFmtId="0" fontId="31" fillId="29" borderId="0" xfId="0" applyFont="1" applyFill="1"/>
    <xf numFmtId="0" fontId="2" fillId="13" borderId="0" xfId="0" applyFont="1" applyFill="1" applyAlignment="1">
      <alignment horizontal="left" vertical="top" shrinkToFit="1"/>
    </xf>
    <xf numFmtId="0" fontId="2" fillId="13" borderId="0" xfId="0" applyFont="1" applyFill="1" applyAlignment="1">
      <alignment horizontal="center" vertical="top" wrapText="1" shrinkToFit="1"/>
    </xf>
    <xf numFmtId="0" fontId="32" fillId="0" borderId="0" xfId="0" applyFont="1"/>
    <xf numFmtId="166" fontId="24" fillId="17" borderId="10" xfId="0" applyNumberFormat="1" applyFont="1" applyFill="1" applyBorder="1" applyAlignment="1">
      <alignment horizontal="center" vertical="center" wrapText="1"/>
    </xf>
    <xf numFmtId="0" fontId="49" fillId="28" borderId="0" xfId="0" applyFont="1" applyFill="1" applyAlignment="1">
      <alignment vertical="top" wrapText="1"/>
    </xf>
    <xf numFmtId="0" fontId="2" fillId="28" borderId="0" xfId="0" applyFont="1" applyFill="1" applyAlignment="1">
      <alignment vertical="top" wrapText="1"/>
    </xf>
    <xf numFmtId="0" fontId="49" fillId="28" borderId="36" xfId="0" applyFont="1" applyFill="1" applyBorder="1" applyAlignment="1">
      <alignment vertical="top" wrapText="1"/>
    </xf>
    <xf numFmtId="164" fontId="34" fillId="17" borderId="10" xfId="18" applyNumberFormat="1" applyFont="1" applyFill="1" applyBorder="1" applyAlignment="1" applyProtection="1">
      <alignment horizontal="center"/>
    </xf>
    <xf numFmtId="0" fontId="95" fillId="13" borderId="0" xfId="19" applyFont="1" applyFill="1" applyAlignment="1">
      <alignment horizontal="left" vertical="top" wrapText="1"/>
    </xf>
    <xf numFmtId="0" fontId="39" fillId="13" borderId="0" xfId="19" applyFont="1" applyFill="1" applyAlignment="1">
      <alignment horizontal="left" vertical="top" wrapText="1"/>
    </xf>
    <xf numFmtId="0" fontId="0" fillId="45" borderId="10" xfId="0" applyFill="1" applyBorder="1" applyAlignment="1">
      <alignment horizontal="center" vertical="top"/>
    </xf>
    <xf numFmtId="0" fontId="96" fillId="13" borderId="0" xfId="0" applyFont="1" applyFill="1" applyAlignment="1">
      <alignment horizontal="left" vertical="top" wrapText="1"/>
    </xf>
    <xf numFmtId="0" fontId="5" fillId="28" borderId="0" xfId="0" quotePrefix="1" applyFont="1" applyFill="1" applyAlignment="1">
      <alignment horizontal="right" vertical="top" wrapText="1"/>
    </xf>
    <xf numFmtId="0" fontId="5" fillId="28" borderId="0" xfId="0" applyFont="1" applyFill="1" applyAlignment="1">
      <alignment horizontal="left" vertical="top" wrapText="1"/>
    </xf>
    <xf numFmtId="0" fontId="97" fillId="13" borderId="0" xfId="0" applyFont="1" applyFill="1" applyAlignment="1">
      <alignment horizontal="left" vertical="top" wrapText="1"/>
    </xf>
    <xf numFmtId="0" fontId="98" fillId="13" borderId="0" xfId="0" applyFont="1" applyFill="1" applyAlignment="1">
      <alignment horizontal="left" vertical="top" wrapText="1"/>
    </xf>
    <xf numFmtId="0" fontId="99" fillId="13" borderId="17" xfId="0" applyFont="1" applyFill="1" applyBorder="1" applyAlignment="1">
      <alignment horizontal="left" vertical="top" wrapText="1"/>
    </xf>
    <xf numFmtId="0" fontId="8" fillId="20" borderId="66" xfId="14" applyFill="1" applyBorder="1" applyAlignment="1" applyProtection="1">
      <alignment horizontal="left" vertical="top" wrapText="1"/>
    </xf>
    <xf numFmtId="0" fontId="97" fillId="28" borderId="0" xfId="0" applyFont="1" applyFill="1" applyAlignment="1">
      <alignment horizontal="left" vertical="top" wrapText="1"/>
    </xf>
    <xf numFmtId="0" fontId="2" fillId="0" borderId="0" xfId="0" quotePrefix="1" applyFont="1"/>
    <xf numFmtId="0" fontId="34" fillId="13" borderId="0" xfId="0" applyFont="1" applyFill="1" applyAlignment="1">
      <alignment horizontal="left" vertical="top" wrapText="1"/>
    </xf>
    <xf numFmtId="0" fontId="101" fillId="13" borderId="0" xfId="0" applyFont="1" applyFill="1" applyAlignment="1">
      <alignment horizontal="left" vertical="center"/>
    </xf>
    <xf numFmtId="0" fontId="2" fillId="30" borderId="31" xfId="0" applyFont="1" applyFill="1" applyBorder="1" applyAlignment="1" applyProtection="1">
      <alignment vertical="top" wrapText="1"/>
      <protection locked="0"/>
    </xf>
    <xf numFmtId="0" fontId="2" fillId="30" borderId="147" xfId="0" applyFont="1" applyFill="1" applyBorder="1" applyAlignment="1" applyProtection="1">
      <alignment horizontal="center"/>
      <protection locked="0"/>
    </xf>
    <xf numFmtId="3" fontId="0" fillId="30" borderId="140" xfId="0" applyNumberFormat="1" applyFill="1" applyBorder="1" applyAlignment="1" applyProtection="1">
      <alignment horizontal="center"/>
      <protection locked="0"/>
    </xf>
    <xf numFmtId="3" fontId="0" fillId="30" borderId="15" xfId="0" applyNumberFormat="1" applyFill="1" applyBorder="1" applyAlignment="1" applyProtection="1">
      <alignment horizontal="center"/>
      <protection locked="0"/>
    </xf>
    <xf numFmtId="0" fontId="0" fillId="30" borderId="15" xfId="0" applyFill="1" applyBorder="1" applyAlignment="1" applyProtection="1">
      <alignment horizontal="center"/>
      <protection locked="0"/>
    </xf>
    <xf numFmtId="0" fontId="0" fillId="30" borderId="16" xfId="0" applyFill="1" applyBorder="1" applyAlignment="1" applyProtection="1">
      <alignment horizontal="center"/>
      <protection locked="0"/>
    </xf>
    <xf numFmtId="2" fontId="0" fillId="30" borderId="38" xfId="0" applyNumberFormat="1" applyFill="1" applyBorder="1" applyAlignment="1" applyProtection="1">
      <alignment horizontal="center"/>
      <protection locked="0"/>
    </xf>
    <xf numFmtId="0" fontId="0" fillId="30" borderId="67" xfId="0" applyFill="1" applyBorder="1" applyAlignment="1" applyProtection="1">
      <alignment horizontal="center"/>
      <protection locked="0"/>
    </xf>
    <xf numFmtId="2" fontId="0" fillId="30" borderId="30" xfId="0" applyNumberFormat="1" applyFill="1" applyBorder="1" applyAlignment="1" applyProtection="1">
      <alignment horizontal="center"/>
      <protection locked="0"/>
    </xf>
    <xf numFmtId="0" fontId="0" fillId="30" borderId="10" xfId="0" applyFill="1" applyBorder="1" applyAlignment="1" applyProtection="1">
      <alignment horizontal="center"/>
      <protection locked="0"/>
    </xf>
    <xf numFmtId="167" fontId="0" fillId="30" borderId="141" xfId="0" applyNumberFormat="1" applyFill="1" applyBorder="1" applyAlignment="1" applyProtection="1">
      <alignment horizontal="center"/>
      <protection locked="0"/>
    </xf>
    <xf numFmtId="167" fontId="0" fillId="30" borderId="111" xfId="0" applyNumberFormat="1" applyFill="1" applyBorder="1" applyAlignment="1" applyProtection="1">
      <alignment horizontal="center"/>
      <protection locked="0"/>
    </xf>
    <xf numFmtId="167" fontId="0" fillId="30" borderId="112" xfId="0" applyNumberFormat="1" applyFill="1" applyBorder="1" applyAlignment="1" applyProtection="1">
      <alignment horizontal="center"/>
      <protection locked="0"/>
    </xf>
    <xf numFmtId="0" fontId="0" fillId="30" borderId="113" xfId="0" applyFill="1" applyBorder="1" applyAlignment="1" applyProtection="1">
      <alignment horizontal="center"/>
      <protection locked="0"/>
    </xf>
    <xf numFmtId="0" fontId="6" fillId="40" borderId="17" xfId="19" applyFont="1" applyFill="1" applyBorder="1" applyAlignment="1" applyProtection="1">
      <alignment horizontal="center" vertical="top" wrapText="1"/>
      <protection locked="0"/>
    </xf>
    <xf numFmtId="14" fontId="6" fillId="40" borderId="10" xfId="19" applyNumberFormat="1" applyFont="1" applyFill="1" applyBorder="1" applyAlignment="1" applyProtection="1">
      <alignment horizontal="center" vertical="top" wrapText="1"/>
      <protection locked="0"/>
    </xf>
    <xf numFmtId="0" fontId="104" fillId="13" borderId="0" xfId="0" applyFont="1" applyFill="1" applyAlignment="1">
      <alignment horizontal="left" vertical="center" wrapText="1"/>
    </xf>
    <xf numFmtId="0" fontId="106" fillId="38" borderId="0" xfId="0" applyFont="1" applyFill="1" applyAlignment="1">
      <alignment horizontal="center"/>
    </xf>
    <xf numFmtId="0" fontId="10" fillId="13" borderId="0" xfId="0" applyFont="1" applyFill="1" applyAlignment="1">
      <alignment vertical="top" wrapText="1"/>
    </xf>
    <xf numFmtId="0" fontId="86" fillId="28" borderId="0" xfId="0" applyFont="1" applyFill="1" applyAlignment="1">
      <alignment horizontal="left" vertical="center" wrapText="1"/>
    </xf>
    <xf numFmtId="0" fontId="2" fillId="28" borderId="0" xfId="0" applyFont="1" applyFill="1" applyAlignment="1">
      <alignment vertical="top"/>
    </xf>
    <xf numFmtId="0" fontId="2" fillId="0" borderId="0" xfId="0" applyFont="1" applyAlignment="1">
      <alignment horizontal="left" vertical="center" wrapText="1" indent="1"/>
    </xf>
    <xf numFmtId="0" fontId="2" fillId="0" borderId="0" xfId="0" applyFont="1" applyAlignment="1">
      <alignment horizontal="left" vertical="center" indent="1"/>
    </xf>
    <xf numFmtId="167" fontId="2" fillId="30" borderId="141" xfId="0" applyNumberFormat="1" applyFont="1" applyFill="1" applyBorder="1" applyAlignment="1" applyProtection="1">
      <alignment horizontal="center"/>
      <protection locked="0"/>
    </xf>
    <xf numFmtId="167" fontId="2" fillId="30" borderId="186" xfId="0" applyNumberFormat="1" applyFont="1" applyFill="1" applyBorder="1" applyAlignment="1" applyProtection="1">
      <alignment horizontal="center"/>
      <protection locked="0"/>
    </xf>
    <xf numFmtId="0" fontId="0" fillId="30" borderId="185" xfId="0" applyFill="1" applyBorder="1" applyAlignment="1" applyProtection="1">
      <alignment horizontal="center"/>
      <protection locked="0"/>
    </xf>
    <xf numFmtId="0" fontId="4" fillId="13" borderId="53" xfId="0" applyFont="1" applyFill="1" applyBorder="1" applyAlignment="1">
      <alignment horizontal="center"/>
    </xf>
    <xf numFmtId="0" fontId="2" fillId="13" borderId="0" xfId="0" applyFont="1" applyFill="1" applyAlignment="1">
      <alignment horizontal="center"/>
    </xf>
    <xf numFmtId="0" fontId="3" fillId="28" borderId="0" xfId="0" applyFont="1" applyFill="1" applyAlignment="1">
      <alignment horizontal="left"/>
    </xf>
    <xf numFmtId="0" fontId="3" fillId="28" borderId="0" xfId="0" applyFont="1" applyFill="1" applyAlignment="1">
      <alignment vertical="top" wrapText="1"/>
    </xf>
    <xf numFmtId="0" fontId="109" fillId="13" borderId="0" xfId="0" applyFont="1" applyFill="1" applyAlignment="1">
      <alignment vertical="top" wrapText="1"/>
    </xf>
    <xf numFmtId="0" fontId="57" fillId="28" borderId="0" xfId="0" applyFont="1" applyFill="1" applyAlignment="1">
      <alignment horizontal="left" vertical="center" wrapText="1" indent="1"/>
    </xf>
    <xf numFmtId="0" fontId="30" fillId="13" borderId="0" xfId="0" applyFont="1" applyFill="1" applyAlignment="1">
      <alignment horizontal="left" vertical="center"/>
    </xf>
    <xf numFmtId="0" fontId="102" fillId="13" borderId="0" xfId="0" applyFont="1" applyFill="1"/>
    <xf numFmtId="0" fontId="100" fillId="13" borderId="0" xfId="0" applyFont="1" applyFill="1"/>
    <xf numFmtId="0" fontId="101" fillId="13" borderId="0" xfId="0" applyFont="1" applyFill="1" applyAlignment="1">
      <alignment horizontal="left" vertical="center" wrapText="1"/>
    </xf>
    <xf numFmtId="0" fontId="102" fillId="13" borderId="0" xfId="0" applyFont="1" applyFill="1" applyAlignment="1">
      <alignment horizontal="left" vertical="top"/>
    </xf>
    <xf numFmtId="0" fontId="102" fillId="28" borderId="31" xfId="0" applyFont="1" applyFill="1" applyBorder="1" applyAlignment="1">
      <alignment vertical="top" wrapText="1"/>
    </xf>
    <xf numFmtId="0" fontId="102" fillId="28" borderId="0" xfId="0" applyFont="1" applyFill="1"/>
    <xf numFmtId="0" fontId="4" fillId="13" borderId="110" xfId="0" applyFont="1" applyFill="1" applyBorder="1" applyAlignment="1">
      <alignment horizontal="center"/>
    </xf>
    <xf numFmtId="0" fontId="2" fillId="13" borderId="148" xfId="0" applyFont="1" applyFill="1" applyBorder="1" applyAlignment="1">
      <alignment horizontal="center"/>
    </xf>
    <xf numFmtId="0" fontId="2" fillId="13" borderId="149" xfId="0" applyFont="1" applyFill="1" applyBorder="1" applyAlignment="1">
      <alignment horizontal="center"/>
    </xf>
    <xf numFmtId="0" fontId="2" fillId="13" borderId="150" xfId="0" applyFont="1" applyFill="1" applyBorder="1" applyAlignment="1">
      <alignment horizontal="center"/>
    </xf>
    <xf numFmtId="0" fontId="2" fillId="13" borderId="151" xfId="0" applyFont="1" applyFill="1" applyBorder="1" applyAlignment="1">
      <alignment horizontal="center"/>
    </xf>
    <xf numFmtId="0" fontId="2" fillId="13" borderId="152" xfId="0" applyFont="1" applyFill="1" applyBorder="1" applyAlignment="1">
      <alignment horizontal="center"/>
    </xf>
    <xf numFmtId="0" fontId="2" fillId="13" borderId="153" xfId="0" applyFont="1" applyFill="1" applyBorder="1" applyAlignment="1">
      <alignment horizontal="center"/>
    </xf>
    <xf numFmtId="169" fontId="0" fillId="31" borderId="142" xfId="0" applyNumberFormat="1" applyFill="1" applyBorder="1" applyAlignment="1">
      <alignment horizontal="center"/>
    </xf>
    <xf numFmtId="2" fontId="0" fillId="31" borderId="67" xfId="0" applyNumberFormat="1" applyFill="1" applyBorder="1" applyAlignment="1">
      <alignment horizontal="center"/>
    </xf>
    <xf numFmtId="3" fontId="0" fillId="31" borderId="10" xfId="0" applyNumberFormat="1" applyFill="1" applyBorder="1" applyAlignment="1">
      <alignment horizontal="center"/>
    </xf>
    <xf numFmtId="169" fontId="0" fillId="31" borderId="182" xfId="0" applyNumberFormat="1" applyFill="1" applyBorder="1" applyAlignment="1">
      <alignment horizontal="center"/>
    </xf>
    <xf numFmtId="0" fontId="2" fillId="13" borderId="181" xfId="0" applyFont="1" applyFill="1" applyBorder="1" applyAlignment="1">
      <alignment horizontal="center"/>
    </xf>
    <xf numFmtId="0" fontId="2" fillId="13" borderId="173" xfId="0" applyFont="1" applyFill="1" applyBorder="1" applyAlignment="1">
      <alignment horizontal="center"/>
    </xf>
    <xf numFmtId="0" fontId="2" fillId="13" borderId="174" xfId="0" applyFont="1" applyFill="1" applyBorder="1" applyAlignment="1">
      <alignment horizontal="center"/>
    </xf>
    <xf numFmtId="0" fontId="2" fillId="13" borderId="175" xfId="0" applyFont="1" applyFill="1" applyBorder="1" applyAlignment="1">
      <alignment horizontal="center"/>
    </xf>
    <xf numFmtId="0" fontId="4" fillId="28" borderId="0" xfId="0" applyFont="1" applyFill="1"/>
    <xf numFmtId="3" fontId="4" fillId="31" borderId="16" xfId="0" applyNumberFormat="1" applyFont="1" applyFill="1" applyBorder="1" applyAlignment="1">
      <alignment horizontal="center"/>
    </xf>
    <xf numFmtId="0" fontId="4" fillId="13" borderId="0" xfId="0" applyFont="1" applyFill="1" applyAlignment="1">
      <alignment horizontal="center"/>
    </xf>
    <xf numFmtId="2" fontId="0" fillId="31" borderId="54" xfId="0" applyNumberFormat="1" applyFill="1" applyBorder="1" applyAlignment="1">
      <alignment horizontal="center"/>
    </xf>
    <xf numFmtId="2" fontId="0" fillId="31" borderId="55" xfId="0" applyNumberFormat="1" applyFill="1" applyBorder="1" applyAlignment="1">
      <alignment horizontal="center"/>
    </xf>
    <xf numFmtId="168" fontId="0" fillId="31" borderId="56" xfId="0" applyNumberFormat="1" applyFill="1" applyBorder="1" applyAlignment="1">
      <alignment horizontal="center"/>
    </xf>
    <xf numFmtId="3" fontId="0" fillId="31" borderId="56" xfId="0" applyNumberFormat="1" applyFill="1" applyBorder="1" applyAlignment="1">
      <alignment horizontal="center"/>
    </xf>
    <xf numFmtId="3" fontId="4" fillId="28" borderId="0" xfId="0" applyNumberFormat="1" applyFont="1" applyFill="1" applyAlignment="1">
      <alignment horizontal="center"/>
    </xf>
    <xf numFmtId="2" fontId="0" fillId="28" borderId="0" xfId="0" applyNumberFormat="1" applyFill="1" applyAlignment="1">
      <alignment horizontal="center"/>
    </xf>
    <xf numFmtId="1" fontId="0" fillId="28" borderId="0" xfId="0" applyNumberFormat="1" applyFill="1" applyAlignment="1">
      <alignment horizontal="center"/>
    </xf>
    <xf numFmtId="0" fontId="101" fillId="13" borderId="0" xfId="0" applyFont="1" applyFill="1"/>
    <xf numFmtId="0" fontId="101" fillId="28" borderId="160" xfId="0" applyFont="1" applyFill="1" applyBorder="1" applyAlignment="1">
      <alignment horizontal="center"/>
    </xf>
    <xf numFmtId="0" fontId="102" fillId="28" borderId="129" xfId="0" applyFont="1" applyFill="1" applyBorder="1" applyAlignment="1">
      <alignment horizontal="center"/>
    </xf>
    <xf numFmtId="0" fontId="102" fillId="28" borderId="163" xfId="0" applyFont="1" applyFill="1" applyBorder="1" applyAlignment="1">
      <alignment horizontal="center"/>
    </xf>
    <xf numFmtId="0" fontId="102" fillId="28" borderId="164" xfId="0" applyFont="1" applyFill="1" applyBorder="1" applyAlignment="1">
      <alignment horizontal="center"/>
    </xf>
    <xf numFmtId="0" fontId="102" fillId="28" borderId="165" xfId="0" applyFont="1" applyFill="1" applyBorder="1" applyAlignment="1">
      <alignment horizontal="center"/>
    </xf>
    <xf numFmtId="3" fontId="102" fillId="28" borderId="133" xfId="0" applyNumberFormat="1" applyFont="1" applyFill="1" applyBorder="1" applyAlignment="1">
      <alignment horizontal="center"/>
    </xf>
    <xf numFmtId="167" fontId="102" fillId="28" borderId="134" xfId="0" applyNumberFormat="1" applyFont="1" applyFill="1" applyBorder="1" applyAlignment="1">
      <alignment horizontal="center"/>
    </xf>
    <xf numFmtId="0" fontId="102" fillId="28" borderId="135" xfId="0" applyFont="1" applyFill="1" applyBorder="1" applyAlignment="1">
      <alignment horizontal="center"/>
    </xf>
    <xf numFmtId="169" fontId="102" fillId="28" borderId="136" xfId="0" applyNumberFormat="1" applyFont="1" applyFill="1" applyBorder="1" applyAlignment="1">
      <alignment horizontal="center"/>
    </xf>
    <xf numFmtId="2" fontId="102" fillId="28" borderId="137" xfId="0" applyNumberFormat="1" applyFont="1" applyFill="1" applyBorder="1" applyAlignment="1">
      <alignment horizontal="center"/>
    </xf>
    <xf numFmtId="2" fontId="102" fillId="28" borderId="135" xfId="0" applyNumberFormat="1" applyFont="1" applyFill="1" applyBorder="1" applyAlignment="1">
      <alignment horizontal="center"/>
    </xf>
    <xf numFmtId="3" fontId="102" fillId="28" borderId="135" xfId="0" applyNumberFormat="1" applyFont="1" applyFill="1" applyBorder="1" applyAlignment="1">
      <alignment horizontal="center"/>
    </xf>
    <xf numFmtId="3" fontId="102" fillId="28" borderId="128" xfId="0" applyNumberFormat="1" applyFont="1" applyFill="1" applyBorder="1" applyAlignment="1">
      <alignment horizontal="center"/>
    </xf>
    <xf numFmtId="167" fontId="102" fillId="28" borderId="125" xfId="0" applyNumberFormat="1" applyFont="1" applyFill="1" applyBorder="1" applyAlignment="1">
      <alignment horizontal="center"/>
    </xf>
    <xf numFmtId="0" fontId="102" fillId="28" borderId="121" xfId="0" applyFont="1" applyFill="1" applyBorder="1" applyAlignment="1">
      <alignment horizontal="center"/>
    </xf>
    <xf numFmtId="2" fontId="102" fillId="28" borderId="123" xfId="0" applyNumberFormat="1" applyFont="1" applyFill="1" applyBorder="1" applyAlignment="1">
      <alignment horizontal="center"/>
    </xf>
    <xf numFmtId="3" fontId="102" fillId="28" borderId="121" xfId="0" applyNumberFormat="1" applyFont="1" applyFill="1" applyBorder="1" applyAlignment="1">
      <alignment horizontal="center"/>
    </xf>
    <xf numFmtId="0" fontId="102" fillId="28" borderId="125" xfId="0" applyFont="1" applyFill="1" applyBorder="1" applyAlignment="1">
      <alignment horizontal="center"/>
    </xf>
    <xf numFmtId="0" fontId="102" fillId="28" borderId="0" xfId="0" applyFont="1" applyFill="1" applyAlignment="1">
      <alignment horizontal="right"/>
    </xf>
    <xf numFmtId="0" fontId="0" fillId="0" borderId="0" xfId="0" applyAlignment="1">
      <alignment horizontal="right"/>
    </xf>
    <xf numFmtId="3" fontId="102" fillId="28" borderId="0" xfId="0" applyNumberFormat="1" applyFont="1" applyFill="1" applyAlignment="1">
      <alignment horizontal="center"/>
    </xf>
    <xf numFmtId="0" fontId="102" fillId="28" borderId="0" xfId="0" applyFont="1" applyFill="1" applyAlignment="1">
      <alignment horizontal="center"/>
    </xf>
    <xf numFmtId="2" fontId="102" fillId="28" borderId="0" xfId="0" applyNumberFormat="1" applyFont="1" applyFill="1" applyAlignment="1">
      <alignment horizontal="center"/>
    </xf>
    <xf numFmtId="1" fontId="102" fillId="28" borderId="0" xfId="0" applyNumberFormat="1" applyFont="1" applyFill="1" applyAlignment="1">
      <alignment horizontal="center"/>
    </xf>
    <xf numFmtId="0" fontId="102" fillId="28" borderId="178" xfId="0" applyFont="1" applyFill="1" applyBorder="1" applyAlignment="1">
      <alignment horizontal="center"/>
    </xf>
    <xf numFmtId="3" fontId="101" fillId="28" borderId="129" xfId="0" applyNumberFormat="1" applyFont="1" applyFill="1" applyBorder="1" applyAlignment="1">
      <alignment horizontal="center"/>
    </xf>
    <xf numFmtId="0" fontId="101" fillId="13" borderId="0" xfId="0" applyFont="1" applyFill="1" applyAlignment="1">
      <alignment horizontal="center"/>
    </xf>
    <xf numFmtId="2" fontId="102" fillId="28" borderId="155" xfId="0" applyNumberFormat="1" applyFont="1" applyFill="1" applyBorder="1" applyAlignment="1">
      <alignment horizontal="center"/>
    </xf>
    <xf numFmtId="170" fontId="102" fillId="28" borderId="155" xfId="0" applyNumberFormat="1" applyFont="1" applyFill="1" applyBorder="1" applyAlignment="1">
      <alignment horizontal="center"/>
    </xf>
    <xf numFmtId="3" fontId="102" fillId="28" borderId="155" xfId="0" applyNumberFormat="1" applyFont="1" applyFill="1" applyBorder="1" applyAlignment="1">
      <alignment horizontal="center"/>
    </xf>
    <xf numFmtId="3" fontId="102" fillId="28" borderId="156" xfId="0" applyNumberFormat="1" applyFont="1" applyFill="1" applyBorder="1" applyAlignment="1">
      <alignment horizontal="center"/>
    </xf>
    <xf numFmtId="3" fontId="101" fillId="28" borderId="0" xfId="0" applyNumberFormat="1" applyFont="1" applyFill="1" applyAlignment="1">
      <alignment horizontal="center"/>
    </xf>
    <xf numFmtId="0" fontId="2" fillId="28" borderId="0" xfId="0" applyFont="1" applyFill="1"/>
    <xf numFmtId="169" fontId="0" fillId="31" borderId="183" xfId="0" applyNumberFormat="1" applyFill="1" applyBorder="1" applyAlignment="1">
      <alignment horizontal="center"/>
    </xf>
    <xf numFmtId="169" fontId="0" fillId="31" borderId="184" xfId="0" applyNumberFormat="1" applyFill="1" applyBorder="1" applyAlignment="1">
      <alignment horizontal="center"/>
    </xf>
    <xf numFmtId="2" fontId="0" fillId="31" borderId="185" xfId="0" applyNumberFormat="1" applyFill="1" applyBorder="1" applyAlignment="1">
      <alignment horizontal="center"/>
    </xf>
    <xf numFmtId="2" fontId="0" fillId="31" borderId="10" xfId="0" applyNumberFormat="1" applyFill="1" applyBorder="1" applyAlignment="1">
      <alignment horizontal="center"/>
    </xf>
    <xf numFmtId="169" fontId="0" fillId="31" borderId="71" xfId="0" applyNumberFormat="1" applyFill="1" applyBorder="1" applyAlignment="1">
      <alignment horizontal="center"/>
    </xf>
    <xf numFmtId="0" fontId="0" fillId="13" borderId="0" xfId="0" applyFill="1" applyProtection="1">
      <protection locked="0"/>
    </xf>
    <xf numFmtId="167" fontId="2" fillId="30" borderId="111" xfId="0" applyNumberFormat="1" applyFont="1" applyFill="1" applyBorder="1" applyAlignment="1" applyProtection="1">
      <alignment horizontal="center"/>
      <protection locked="0"/>
    </xf>
    <xf numFmtId="0" fontId="8" fillId="0" borderId="0" xfId="14" applyAlignment="1" applyProtection="1"/>
    <xf numFmtId="0" fontId="8" fillId="13" borderId="0" xfId="14" applyFill="1" applyAlignment="1" applyProtection="1">
      <alignment horizontal="left" vertical="top" wrapText="1"/>
    </xf>
    <xf numFmtId="0" fontId="60" fillId="13" borderId="0" xfId="0" applyFont="1" applyFill="1" applyAlignment="1">
      <alignment horizontal="left" vertical="top" wrapText="1" indent="2"/>
    </xf>
    <xf numFmtId="0" fontId="57" fillId="13" borderId="0" xfId="0" applyFont="1" applyFill="1" applyAlignment="1">
      <alignment horizontal="left" vertical="top" wrapText="1"/>
    </xf>
    <xf numFmtId="0" fontId="62" fillId="13" borderId="0" xfId="0" applyFont="1" applyFill="1" applyAlignment="1">
      <alignment horizontal="left" vertical="top" wrapText="1"/>
    </xf>
    <xf numFmtId="0" fontId="8" fillId="13" borderId="0" xfId="14" applyFill="1" applyAlignment="1" applyProtection="1">
      <alignment horizontal="left"/>
    </xf>
    <xf numFmtId="0" fontId="58" fillId="13" borderId="0" xfId="0" applyFont="1" applyFill="1" applyAlignment="1">
      <alignment horizontal="left"/>
    </xf>
    <xf numFmtId="0" fontId="63" fillId="13" borderId="0" xfId="0" applyFont="1" applyFill="1" applyAlignment="1">
      <alignment horizontal="left" vertical="top" wrapText="1"/>
    </xf>
    <xf numFmtId="0" fontId="4" fillId="25" borderId="22" xfId="0" applyFont="1" applyFill="1" applyBorder="1" applyAlignment="1">
      <alignment horizontal="left" vertical="center" wrapText="1" indent="1"/>
    </xf>
    <xf numFmtId="0" fontId="64" fillId="13" borderId="0" xfId="0" applyFont="1" applyFill="1" applyAlignment="1">
      <alignment horizontal="left" vertical="top" wrapText="1"/>
    </xf>
    <xf numFmtId="0" fontId="7" fillId="13" borderId="17" xfId="19" applyFont="1" applyFill="1" applyBorder="1" applyAlignment="1">
      <alignment horizontal="left" vertical="top" wrapText="1"/>
    </xf>
    <xf numFmtId="0" fontId="75" fillId="13" borderId="8" xfId="19" applyFont="1" applyFill="1" applyBorder="1" applyAlignment="1">
      <alignment horizontal="left" vertical="top" wrapText="1"/>
    </xf>
    <xf numFmtId="0" fontId="75" fillId="13" borderId="40" xfId="19" applyFont="1" applyFill="1" applyBorder="1" applyAlignment="1">
      <alignment horizontal="left" vertical="top" wrapText="1"/>
    </xf>
    <xf numFmtId="0" fontId="10" fillId="13" borderId="0" xfId="0" applyFont="1" applyFill="1" applyAlignment="1">
      <alignment horizontal="left" vertical="center" wrapText="1"/>
    </xf>
    <xf numFmtId="0" fontId="54" fillId="13" borderId="0" xfId="0" applyFont="1" applyFill="1" applyAlignment="1">
      <alignment horizontal="left" vertical="top" wrapText="1"/>
    </xf>
    <xf numFmtId="0" fontId="75" fillId="13" borderId="75" xfId="0" applyFont="1" applyFill="1" applyBorder="1" applyAlignment="1">
      <alignment horizontal="left" vertical="top" wrapText="1"/>
    </xf>
    <xf numFmtId="0" fontId="75" fillId="13" borderId="74" xfId="0" applyFont="1" applyFill="1" applyBorder="1" applyAlignment="1">
      <alignment horizontal="left" vertical="top" wrapText="1"/>
    </xf>
    <xf numFmtId="0" fontId="7" fillId="13" borderId="17" xfId="0" applyFont="1" applyFill="1" applyBorder="1" applyAlignment="1">
      <alignment horizontal="left" vertical="top" wrapText="1"/>
    </xf>
    <xf numFmtId="1" fontId="75" fillId="13" borderId="40" xfId="0" applyNumberFormat="1" applyFont="1" applyFill="1" applyBorder="1" applyAlignment="1">
      <alignment horizontal="left" vertical="top" wrapText="1"/>
    </xf>
    <xf numFmtId="0" fontId="57" fillId="37" borderId="65" xfId="0" applyFont="1" applyFill="1" applyBorder="1" applyAlignment="1">
      <alignment horizontal="left" vertical="center" wrapText="1"/>
    </xf>
    <xf numFmtId="0" fontId="57" fillId="37" borderId="76" xfId="0" applyFont="1" applyFill="1" applyBorder="1" applyAlignment="1">
      <alignment horizontal="left" vertical="center" wrapText="1"/>
    </xf>
    <xf numFmtId="0" fontId="4" fillId="28" borderId="0" xfId="0" applyFont="1" applyFill="1" applyAlignment="1">
      <alignment horizontal="left" vertical="top" wrapText="1"/>
    </xf>
    <xf numFmtId="0" fontId="2" fillId="13" borderId="29" xfId="0" applyFont="1" applyFill="1" applyBorder="1" applyAlignment="1">
      <alignment horizontal="left" vertical="top" wrapText="1"/>
    </xf>
    <xf numFmtId="1" fontId="75" fillId="13" borderId="39" xfId="0" applyNumberFormat="1" applyFont="1" applyFill="1" applyBorder="1" applyAlignment="1">
      <alignment horizontal="left" vertical="top" wrapText="1"/>
    </xf>
    <xf numFmtId="0" fontId="7" fillId="13" borderId="10" xfId="0" applyFont="1" applyFill="1" applyBorder="1" applyAlignment="1">
      <alignment horizontal="left" vertical="top" wrapText="1"/>
    </xf>
    <xf numFmtId="0" fontId="59" fillId="13" borderId="0" xfId="0" applyFont="1" applyFill="1" applyAlignment="1">
      <alignment horizontal="left" vertical="top" wrapText="1"/>
    </xf>
    <xf numFmtId="0" fontId="5" fillId="13" borderId="0" xfId="0" applyFont="1" applyFill="1" applyAlignment="1">
      <alignment horizontal="left" vertical="top"/>
    </xf>
    <xf numFmtId="0" fontId="75" fillId="13" borderId="77" xfId="0" applyFont="1" applyFill="1" applyBorder="1" applyAlignment="1">
      <alignment horizontal="left" vertical="top" wrapText="1"/>
    </xf>
    <xf numFmtId="0" fontId="4" fillId="13" borderId="10" xfId="0" applyFont="1" applyFill="1" applyBorder="1" applyAlignment="1">
      <alignment horizontal="left" vertical="top" wrapText="1"/>
    </xf>
    <xf numFmtId="0" fontId="7" fillId="13" borderId="32" xfId="0" applyFont="1" applyFill="1" applyBorder="1" applyAlignment="1">
      <alignment horizontal="left" vertical="top" wrapText="1"/>
    </xf>
    <xf numFmtId="0" fontId="2" fillId="13" borderId="10" xfId="0" applyFont="1" applyFill="1" applyBorder="1" applyAlignment="1">
      <alignment horizontal="left" vertical="top"/>
    </xf>
    <xf numFmtId="0" fontId="4" fillId="13" borderId="10" xfId="0" applyFont="1" applyFill="1" applyBorder="1" applyAlignment="1">
      <alignment horizontal="left" vertical="top"/>
    </xf>
    <xf numFmtId="0" fontId="43" fillId="13" borderId="0" xfId="0" applyFont="1" applyFill="1" applyAlignment="1">
      <alignment horizontal="left" vertical="center" wrapText="1"/>
    </xf>
    <xf numFmtId="0" fontId="4" fillId="13" borderId="17" xfId="0" applyFont="1" applyFill="1" applyBorder="1" applyAlignment="1">
      <alignment horizontal="left" vertical="top"/>
    </xf>
    <xf numFmtId="0" fontId="69" fillId="28" borderId="10" xfId="0" applyFont="1" applyFill="1" applyBorder="1" applyAlignment="1">
      <alignment horizontal="left" vertical="top"/>
    </xf>
    <xf numFmtId="0" fontId="69" fillId="28" borderId="17" xfId="0" applyFont="1" applyFill="1" applyBorder="1" applyAlignment="1">
      <alignment horizontal="left" vertical="top"/>
    </xf>
    <xf numFmtId="0" fontId="85" fillId="13" borderId="0" xfId="0" applyFont="1" applyFill="1" applyAlignment="1">
      <alignment horizontal="left" vertical="center" wrapText="1"/>
    </xf>
    <xf numFmtId="0" fontId="73" fillId="13" borderId="17" xfId="0" applyFont="1" applyFill="1" applyBorder="1" applyAlignment="1">
      <alignment horizontal="left" vertical="top"/>
    </xf>
    <xf numFmtId="0" fontId="5" fillId="13" borderId="63" xfId="0" applyFont="1" applyFill="1" applyBorder="1" applyAlignment="1">
      <alignment horizontal="left" vertical="top" wrapText="1"/>
    </xf>
    <xf numFmtId="0" fontId="5" fillId="13" borderId="51" xfId="0" applyFont="1" applyFill="1" applyBorder="1" applyAlignment="1">
      <alignment horizontal="left" vertical="top" wrapText="1"/>
    </xf>
    <xf numFmtId="0" fontId="57" fillId="37" borderId="65" xfId="0" applyFont="1" applyFill="1" applyBorder="1" applyAlignment="1">
      <alignment horizontal="left" vertical="center" wrapText="1" indent="1"/>
    </xf>
    <xf numFmtId="0" fontId="57" fillId="37" borderId="76" xfId="0" applyFont="1" applyFill="1" applyBorder="1" applyAlignment="1">
      <alignment horizontal="left" vertical="center" wrapText="1" indent="1"/>
    </xf>
    <xf numFmtId="0" fontId="54" fillId="13" borderId="51" xfId="0" applyFont="1" applyFill="1" applyBorder="1" applyAlignment="1">
      <alignment horizontal="left" vertical="top" wrapText="1"/>
    </xf>
    <xf numFmtId="0" fontId="73" fillId="13" borderId="10" xfId="0" applyFont="1" applyFill="1" applyBorder="1" applyAlignment="1">
      <alignment horizontal="left" vertical="top"/>
    </xf>
    <xf numFmtId="0" fontId="5" fillId="13" borderId="52" xfId="0" applyFont="1" applyFill="1" applyBorder="1" applyAlignment="1">
      <alignment horizontal="left" vertical="top" wrapText="1"/>
    </xf>
    <xf numFmtId="0" fontId="11" fillId="13" borderId="0" xfId="0" applyFont="1" applyFill="1" applyAlignment="1">
      <alignment horizontal="left" vertical="top" wrapText="1"/>
    </xf>
    <xf numFmtId="0" fontId="6" fillId="13" borderId="17" xfId="0" applyFont="1" applyFill="1" applyBorder="1" applyAlignment="1">
      <alignment horizontal="left" vertical="top" wrapText="1"/>
    </xf>
    <xf numFmtId="0" fontId="6" fillId="13" borderId="35" xfId="0" applyFont="1" applyFill="1" applyBorder="1" applyAlignment="1">
      <alignment horizontal="left" vertical="top" wrapText="1"/>
    </xf>
    <xf numFmtId="0" fontId="36" fillId="13" borderId="17" xfId="0" applyFont="1" applyFill="1" applyBorder="1" applyAlignment="1">
      <alignment horizontal="left" vertical="top" wrapText="1"/>
    </xf>
    <xf numFmtId="0" fontId="4" fillId="47" borderId="0" xfId="0" applyFont="1" applyFill="1" applyAlignment="1">
      <alignment horizontal="left" vertical="top" wrapText="1"/>
    </xf>
    <xf numFmtId="0" fontId="2" fillId="47" borderId="0" xfId="19" applyFill="1" applyAlignment="1">
      <alignment horizontal="left" vertical="center" wrapText="1"/>
    </xf>
    <xf numFmtId="0" fontId="4" fillId="47" borderId="0" xfId="0" applyFont="1" applyFill="1" applyAlignment="1">
      <alignment horizontal="left" vertical="center"/>
    </xf>
    <xf numFmtId="0" fontId="2" fillId="47" borderId="0" xfId="0" applyFont="1" applyFill="1" applyAlignment="1">
      <alignment horizontal="left" vertical="center"/>
    </xf>
    <xf numFmtId="0" fontId="2" fillId="47" borderId="46" xfId="0" applyFont="1" applyFill="1" applyBorder="1" applyAlignment="1">
      <alignment horizontal="left" vertical="center"/>
    </xf>
    <xf numFmtId="0" fontId="4" fillId="48" borderId="65" xfId="0" applyFont="1" applyFill="1" applyBorder="1" applyAlignment="1">
      <alignment horizontal="left" vertical="top" wrapText="1"/>
    </xf>
    <xf numFmtId="0" fontId="4" fillId="48" borderId="23" xfId="0" applyFont="1" applyFill="1" applyBorder="1" applyAlignment="1">
      <alignment horizontal="left"/>
    </xf>
    <xf numFmtId="0" fontId="10" fillId="47" borderId="0" xfId="0" applyFont="1" applyFill="1" applyAlignment="1">
      <alignment horizontal="left" vertical="top" wrapText="1"/>
    </xf>
    <xf numFmtId="0" fontId="112" fillId="47" borderId="0" xfId="0" applyFont="1" applyFill="1" applyAlignment="1">
      <alignment horizontal="left" vertical="top" wrapText="1"/>
    </xf>
    <xf numFmtId="0" fontId="113" fillId="47" borderId="0" xfId="0" applyFont="1" applyFill="1" applyAlignment="1">
      <alignment horizontal="left" vertical="top" wrapText="1"/>
    </xf>
    <xf numFmtId="0" fontId="114" fillId="47" borderId="0" xfId="0" applyFont="1" applyFill="1" applyAlignment="1">
      <alignment horizontal="left" vertical="top" wrapText="1"/>
    </xf>
    <xf numFmtId="0" fontId="115" fillId="48" borderId="66" xfId="14" applyFont="1" applyFill="1" applyBorder="1" applyAlignment="1" applyProtection="1">
      <alignment horizontal="left" vertical="top" wrapText="1"/>
    </xf>
    <xf numFmtId="0" fontId="116" fillId="47" borderId="0" xfId="0" applyFont="1" applyFill="1" applyAlignment="1">
      <alignment horizontal="left" vertical="top" wrapText="1"/>
    </xf>
    <xf numFmtId="0" fontId="113" fillId="47" borderId="0" xfId="0" applyFont="1" applyFill="1" applyAlignment="1">
      <alignment horizontal="left"/>
    </xf>
    <xf numFmtId="0" fontId="112" fillId="47" borderId="0" xfId="0" applyFont="1" applyFill="1" applyAlignment="1">
      <alignment horizontal="left"/>
    </xf>
    <xf numFmtId="0" fontId="115" fillId="0" borderId="0" xfId="14" applyFont="1" applyFill="1" applyBorder="1" applyAlignment="1" applyProtection="1"/>
    <xf numFmtId="0" fontId="114" fillId="47" borderId="0" xfId="14" applyFont="1" applyFill="1" applyBorder="1" applyAlignment="1" applyProtection="1">
      <alignment horizontal="left"/>
    </xf>
    <xf numFmtId="0" fontId="115" fillId="48" borderId="0" xfId="14" applyFont="1" applyFill="1" applyBorder="1" applyAlignment="1" applyProtection="1">
      <alignment horizontal="left" vertical="top" wrapText="1"/>
    </xf>
    <xf numFmtId="0" fontId="117" fillId="47" borderId="0" xfId="0" applyFont="1" applyFill="1" applyAlignment="1">
      <alignment horizontal="left" vertical="top" wrapText="1"/>
    </xf>
    <xf numFmtId="0" fontId="95" fillId="47" borderId="13" xfId="0" applyFont="1" applyFill="1" applyBorder="1" applyAlignment="1">
      <alignment horizontal="left" vertical="top" wrapText="1"/>
    </xf>
    <xf numFmtId="0" fontId="118" fillId="47" borderId="0" xfId="0" applyFont="1" applyFill="1" applyAlignment="1">
      <alignment horizontal="left" vertical="top" wrapText="1"/>
    </xf>
    <xf numFmtId="0" fontId="70" fillId="47" borderId="0" xfId="0" applyFont="1" applyFill="1" applyAlignment="1">
      <alignment horizontal="left" vertical="top" wrapText="1"/>
    </xf>
    <xf numFmtId="0" fontId="4" fillId="48" borderId="65" xfId="0" applyFont="1" applyFill="1" applyBorder="1" applyAlignment="1">
      <alignment horizontal="left" vertical="center" wrapText="1"/>
    </xf>
    <xf numFmtId="0" fontId="120" fillId="47" borderId="0" xfId="19" applyFont="1" applyFill="1" applyAlignment="1">
      <alignment horizontal="left" vertical="top" wrapText="1"/>
    </xf>
    <xf numFmtId="0" fontId="95" fillId="47" borderId="0" xfId="19" applyFont="1" applyFill="1" applyAlignment="1">
      <alignment horizontal="left" vertical="top" wrapText="1"/>
    </xf>
    <xf numFmtId="0" fontId="7" fillId="47" borderId="17" xfId="19" applyFont="1" applyFill="1" applyBorder="1" applyAlignment="1">
      <alignment horizontal="left" vertical="top" wrapText="1"/>
    </xf>
    <xf numFmtId="0" fontId="36" fillId="47" borderId="10" xfId="19" applyFont="1" applyFill="1" applyBorder="1" applyAlignment="1">
      <alignment horizontal="left" vertical="top" wrapText="1"/>
    </xf>
    <xf numFmtId="0" fontId="36" fillId="47" borderId="17" xfId="19" applyFont="1" applyFill="1" applyBorder="1" applyAlignment="1">
      <alignment horizontal="left" vertical="top" wrapText="1"/>
    </xf>
    <xf numFmtId="0" fontId="24" fillId="47" borderId="0" xfId="0" applyFont="1" applyFill="1" applyAlignment="1">
      <alignment horizontal="left" vertical="top" wrapText="1"/>
    </xf>
    <xf numFmtId="0" fontId="121" fillId="48" borderId="0" xfId="0" applyFont="1" applyFill="1" applyAlignment="1">
      <alignment horizontal="left" vertical="top" wrapText="1"/>
    </xf>
    <xf numFmtId="0" fontId="24" fillId="47" borderId="0" xfId="0" applyFont="1" applyFill="1" applyAlignment="1">
      <alignment horizontal="left" vertical="top"/>
    </xf>
    <xf numFmtId="0" fontId="120" fillId="47" borderId="0" xfId="0" applyFont="1" applyFill="1" applyAlignment="1">
      <alignment horizontal="left" vertical="top" wrapText="1"/>
    </xf>
    <xf numFmtId="0" fontId="2" fillId="47" borderId="0" xfId="0" applyFont="1" applyFill="1" applyAlignment="1">
      <alignment horizontal="left" wrapText="1"/>
    </xf>
    <xf numFmtId="0" fontId="4" fillId="47" borderId="0" xfId="0" applyFont="1" applyFill="1" applyAlignment="1">
      <alignment horizontal="left" vertical="top"/>
    </xf>
    <xf numFmtId="0" fontId="94" fillId="47" borderId="0" xfId="0" applyFont="1" applyFill="1" applyAlignment="1">
      <alignment horizontal="left" vertical="center"/>
    </xf>
    <xf numFmtId="0" fontId="94" fillId="47" borderId="0" xfId="0" applyFont="1" applyFill="1" applyAlignment="1">
      <alignment horizontal="left" vertical="top" wrapText="1"/>
    </xf>
    <xf numFmtId="0" fontId="4" fillId="47" borderId="0" xfId="0" applyFont="1" applyFill="1" applyAlignment="1">
      <alignment horizontal="left"/>
    </xf>
    <xf numFmtId="0" fontId="2" fillId="47" borderId="29" xfId="0" applyFont="1" applyFill="1" applyBorder="1" applyAlignment="1">
      <alignment horizontal="left" vertical="top" wrapText="1"/>
    </xf>
    <xf numFmtId="0" fontId="94" fillId="47" borderId="0" xfId="0" applyFont="1" applyFill="1" applyAlignment="1">
      <alignment horizontal="left" vertical="center" wrapText="1"/>
    </xf>
    <xf numFmtId="0" fontId="7" fillId="47" borderId="17" xfId="0" applyFont="1" applyFill="1" applyBorder="1" applyAlignment="1">
      <alignment horizontal="left" vertical="top" wrapText="1"/>
    </xf>
    <xf numFmtId="0" fontId="35" fillId="47" borderId="10" xfId="0" applyFont="1" applyFill="1" applyBorder="1" applyAlignment="1">
      <alignment horizontal="left" vertical="top" wrapText="1"/>
    </xf>
    <xf numFmtId="0" fontId="36" fillId="47" borderId="10" xfId="0" applyFont="1" applyFill="1" applyBorder="1" applyAlignment="1">
      <alignment horizontal="left" vertical="top" wrapText="1"/>
    </xf>
    <xf numFmtId="0" fontId="6" fillId="47" borderId="17" xfId="0" applyFont="1" applyFill="1" applyBorder="1" applyAlignment="1">
      <alignment horizontal="left" vertical="top" wrapText="1"/>
    </xf>
    <xf numFmtId="0" fontId="6" fillId="47" borderId="10" xfId="0" applyFont="1" applyFill="1" applyBorder="1" applyAlignment="1">
      <alignment horizontal="left" vertical="top" wrapText="1"/>
    </xf>
    <xf numFmtId="0" fontId="94" fillId="47" borderId="0" xfId="0" applyFont="1" applyFill="1" applyAlignment="1">
      <alignment horizontal="left" vertical="top"/>
    </xf>
    <xf numFmtId="0" fontId="6" fillId="47" borderId="35" xfId="0" applyFont="1" applyFill="1" applyBorder="1" applyAlignment="1">
      <alignment horizontal="left" vertical="top" wrapText="1"/>
    </xf>
    <xf numFmtId="0" fontId="7" fillId="47" borderId="31" xfId="0" applyFont="1" applyFill="1" applyBorder="1" applyAlignment="1">
      <alignment horizontal="left" vertical="top" wrapText="1"/>
    </xf>
    <xf numFmtId="0" fontId="7" fillId="47" borderId="32" xfId="0" applyFont="1" applyFill="1" applyBorder="1" applyAlignment="1">
      <alignment horizontal="left" vertical="top" wrapText="1"/>
    </xf>
    <xf numFmtId="0" fontId="122" fillId="47" borderId="17" xfId="0" applyFont="1" applyFill="1" applyBorder="1" applyAlignment="1">
      <alignment horizontal="left" vertical="top" wrapText="1"/>
    </xf>
    <xf numFmtId="0" fontId="7" fillId="47" borderId="10" xfId="0" applyFont="1" applyFill="1" applyBorder="1" applyAlignment="1">
      <alignment horizontal="left" vertical="top"/>
    </xf>
    <xf numFmtId="0" fontId="36" fillId="47" borderId="32" xfId="0" applyFont="1" applyFill="1" applyBorder="1" applyAlignment="1">
      <alignment horizontal="left" vertical="center" wrapText="1"/>
    </xf>
    <xf numFmtId="0" fontId="4" fillId="47" borderId="32" xfId="0" applyFont="1" applyFill="1" applyBorder="1" applyAlignment="1">
      <alignment horizontal="left" vertical="center" wrapText="1"/>
    </xf>
    <xf numFmtId="0" fontId="7" fillId="47" borderId="10" xfId="0" applyFont="1" applyFill="1" applyBorder="1" applyAlignment="1">
      <alignment horizontal="left" vertical="top" wrapText="1"/>
    </xf>
    <xf numFmtId="0" fontId="36" fillId="47" borderId="17" xfId="0" applyFont="1" applyFill="1" applyBorder="1" applyAlignment="1">
      <alignment horizontal="left" vertical="top" wrapText="1"/>
    </xf>
    <xf numFmtId="0" fontId="4" fillId="47" borderId="32" xfId="0" applyFont="1" applyFill="1" applyBorder="1" applyAlignment="1">
      <alignment horizontal="left" vertical="center"/>
    </xf>
    <xf numFmtId="0" fontId="123" fillId="47" borderId="0" xfId="0" applyFont="1" applyFill="1" applyAlignment="1">
      <alignment horizontal="left" vertical="top" wrapText="1"/>
    </xf>
    <xf numFmtId="0" fontId="28" fillId="47" borderId="17" xfId="0" applyFont="1" applyFill="1" applyBorder="1" applyAlignment="1">
      <alignment horizontal="left" vertical="top" wrapText="1"/>
    </xf>
    <xf numFmtId="0" fontId="28" fillId="47" borderId="32" xfId="0" applyFont="1" applyFill="1" applyBorder="1" applyAlignment="1">
      <alignment horizontal="left" vertical="top" wrapText="1"/>
    </xf>
    <xf numFmtId="0" fontId="36" fillId="47" borderId="32" xfId="0" applyFont="1" applyFill="1" applyBorder="1" applyAlignment="1">
      <alignment horizontal="left" vertical="top" wrapText="1"/>
    </xf>
    <xf numFmtId="0" fontId="36" fillId="47" borderId="35" xfId="0" applyFont="1" applyFill="1" applyBorder="1" applyAlignment="1">
      <alignment horizontal="left" vertical="top" wrapText="1"/>
    </xf>
    <xf numFmtId="0" fontId="29" fillId="47" borderId="10" xfId="0" applyFont="1" applyFill="1" applyBorder="1" applyAlignment="1">
      <alignment horizontal="left" vertical="top"/>
    </xf>
    <xf numFmtId="0" fontId="124" fillId="47" borderId="0" xfId="0" applyFont="1" applyFill="1" applyAlignment="1">
      <alignment horizontal="left" vertical="center" wrapText="1"/>
    </xf>
    <xf numFmtId="0" fontId="93" fillId="47" borderId="0" xfId="0" applyFont="1" applyFill="1" applyAlignment="1">
      <alignment horizontal="left" vertical="top" wrapText="1"/>
    </xf>
    <xf numFmtId="0" fontId="113" fillId="47" borderId="0" xfId="0" applyFont="1" applyFill="1" applyAlignment="1">
      <alignment horizontal="left" vertical="top"/>
    </xf>
    <xf numFmtId="0" fontId="2" fillId="47" borderId="0" xfId="0" applyFont="1" applyFill="1" applyAlignment="1">
      <alignment horizontal="left" vertical="top"/>
    </xf>
    <xf numFmtId="0" fontId="29" fillId="47" borderId="17" xfId="0" applyFont="1" applyFill="1" applyBorder="1" applyAlignment="1">
      <alignment horizontal="left" vertical="top"/>
    </xf>
    <xf numFmtId="0" fontId="2" fillId="47" borderId="0" xfId="0" applyFont="1" applyFill="1" applyAlignment="1">
      <alignment horizontal="left" vertical="top" wrapText="1"/>
    </xf>
    <xf numFmtId="0" fontId="93" fillId="47" borderId="52" xfId="0" quotePrefix="1" applyFont="1" applyFill="1" applyBorder="1" applyAlignment="1">
      <alignment horizontal="left" vertical="top" wrapText="1"/>
    </xf>
    <xf numFmtId="0" fontId="94" fillId="47" borderId="52" xfId="0" applyFont="1" applyFill="1" applyBorder="1" applyAlignment="1">
      <alignment horizontal="left" vertical="top" wrapText="1"/>
    </xf>
    <xf numFmtId="0" fontId="93" fillId="47" borderId="63" xfId="0" quotePrefix="1" applyFont="1" applyFill="1" applyBorder="1" applyAlignment="1">
      <alignment horizontal="left" vertical="top" wrapText="1"/>
    </xf>
    <xf numFmtId="0" fontId="94" fillId="47" borderId="63" xfId="0" applyFont="1" applyFill="1" applyBorder="1" applyAlignment="1">
      <alignment horizontal="left" vertical="top" wrapText="1"/>
    </xf>
    <xf numFmtId="0" fontId="94" fillId="47" borderId="51" xfId="0" applyFont="1" applyFill="1" applyBorder="1" applyAlignment="1">
      <alignment horizontal="left" vertical="top" wrapText="1"/>
    </xf>
    <xf numFmtId="0" fontId="93" fillId="47" borderId="0" xfId="0" quotePrefix="1" applyFont="1" applyFill="1" applyAlignment="1">
      <alignment horizontal="left" vertical="top" wrapText="1"/>
    </xf>
    <xf numFmtId="0" fontId="93" fillId="47" borderId="51" xfId="0" quotePrefix="1" applyFont="1" applyFill="1" applyBorder="1" applyAlignment="1">
      <alignment horizontal="left" vertical="top" wrapText="1"/>
    </xf>
    <xf numFmtId="0" fontId="125" fillId="47" borderId="0" xfId="0" applyFont="1" applyFill="1" applyAlignment="1">
      <alignment horizontal="left" vertical="top" wrapText="1"/>
    </xf>
    <xf numFmtId="0" fontId="4" fillId="47" borderId="10" xfId="0" applyFont="1" applyFill="1" applyBorder="1" applyAlignment="1">
      <alignment horizontal="left" vertical="top"/>
    </xf>
    <xf numFmtId="0" fontId="4" fillId="47" borderId="17" xfId="0" applyFont="1" applyFill="1" applyBorder="1" applyAlignment="1">
      <alignment horizontal="left" vertical="top"/>
    </xf>
    <xf numFmtId="0" fontId="2" fillId="47" borderId="10" xfId="0" applyFont="1" applyFill="1" applyBorder="1" applyAlignment="1">
      <alignment horizontal="left" vertical="top"/>
    </xf>
    <xf numFmtId="0" fontId="4" fillId="47" borderId="10" xfId="0" applyFont="1" applyFill="1" applyBorder="1" applyAlignment="1">
      <alignment horizontal="left" vertical="top" wrapText="1"/>
    </xf>
    <xf numFmtId="0" fontId="29" fillId="47" borderId="10" xfId="0" applyFont="1" applyFill="1" applyBorder="1" applyAlignment="1">
      <alignment horizontal="left" vertical="top" wrapText="1"/>
    </xf>
    <xf numFmtId="0" fontId="95" fillId="47" borderId="0" xfId="0" applyFont="1" applyFill="1" applyAlignment="1">
      <alignment horizontal="left" vertical="top" wrapText="1"/>
    </xf>
    <xf numFmtId="0" fontId="126" fillId="47" borderId="0" xfId="0" applyFont="1" applyFill="1" applyAlignment="1">
      <alignment horizontal="left" vertical="top" wrapText="1"/>
    </xf>
    <xf numFmtId="0" fontId="36" fillId="47" borderId="37" xfId="0" applyFont="1" applyFill="1" applyBorder="1" applyAlignment="1">
      <alignment horizontal="left" vertical="top" wrapText="1"/>
    </xf>
    <xf numFmtId="0" fontId="2" fillId="49" borderId="0" xfId="0" applyFont="1" applyFill="1" applyAlignment="1">
      <alignment horizontal="left"/>
    </xf>
    <xf numFmtId="0" fontId="2" fillId="49" borderId="0" xfId="0" applyFont="1" applyFill="1" applyAlignment="1">
      <alignment horizontal="left" vertical="top"/>
    </xf>
    <xf numFmtId="0" fontId="127" fillId="50" borderId="0" xfId="0" applyFont="1" applyFill="1" applyAlignment="1">
      <alignment horizontal="left"/>
    </xf>
    <xf numFmtId="0" fontId="128" fillId="50" borderId="0" xfId="0" applyFont="1" applyFill="1" applyAlignment="1">
      <alignment horizontal="left"/>
    </xf>
    <xf numFmtId="49" fontId="129" fillId="49" borderId="0" xfId="0" applyNumberFormat="1" applyFont="1" applyFill="1" applyAlignment="1">
      <alignment horizontal="left"/>
    </xf>
    <xf numFmtId="0" fontId="2" fillId="49" borderId="0" xfId="0" applyFont="1" applyFill="1" applyAlignment="1">
      <alignment horizontal="left" wrapText="1" shrinkToFit="1"/>
    </xf>
    <xf numFmtId="0" fontId="2" fillId="49" borderId="0" xfId="0" applyFont="1" applyFill="1" applyAlignment="1">
      <alignment horizontal="left" wrapText="1"/>
    </xf>
    <xf numFmtId="0" fontId="115" fillId="47" borderId="0" xfId="14" applyFont="1" applyFill="1" applyBorder="1" applyAlignment="1" applyProtection="1">
      <alignment horizontal="left" vertical="center" wrapText="1"/>
    </xf>
    <xf numFmtId="0" fontId="130" fillId="47" borderId="0" xfId="14" applyFont="1" applyFill="1" applyBorder="1" applyAlignment="1" applyProtection="1">
      <alignment horizontal="left" vertical="top" wrapText="1"/>
    </xf>
    <xf numFmtId="0" fontId="115" fillId="47" borderId="0" xfId="14" applyFont="1" applyFill="1" applyBorder="1" applyAlignment="1" applyProtection="1">
      <alignment horizontal="left" vertical="top" wrapText="1"/>
    </xf>
    <xf numFmtId="0" fontId="115" fillId="0" borderId="0" xfId="14" applyFont="1" applyFill="1" applyBorder="1" applyAlignment="1" applyProtection="1">
      <alignment horizontal="left"/>
    </xf>
    <xf numFmtId="0" fontId="36" fillId="47" borderId="31" xfId="0" applyFont="1" applyFill="1" applyBorder="1" applyAlignment="1">
      <alignment horizontal="left" vertical="center" wrapText="1"/>
    </xf>
    <xf numFmtId="0" fontId="67" fillId="47" borderId="0" xfId="0" applyFont="1" applyFill="1" applyAlignment="1">
      <alignment horizontal="left"/>
    </xf>
    <xf numFmtId="0" fontId="81" fillId="52" borderId="0" xfId="0" applyFont="1" applyFill="1" applyAlignment="1">
      <alignment horizontal="left"/>
    </xf>
    <xf numFmtId="0" fontId="131" fillId="47" borderId="0" xfId="0" applyFont="1" applyFill="1" applyAlignment="1">
      <alignment horizontal="left" vertical="center"/>
    </xf>
    <xf numFmtId="0" fontId="30" fillId="47" borderId="0" xfId="0" applyFont="1" applyFill="1" applyAlignment="1">
      <alignment horizontal="left" vertical="center"/>
    </xf>
    <xf numFmtId="0" fontId="132" fillId="47" borderId="0" xfId="0" applyFont="1" applyFill="1" applyAlignment="1">
      <alignment horizontal="left" vertical="top" wrapText="1" indent="2"/>
    </xf>
    <xf numFmtId="0" fontId="84" fillId="49" borderId="0" xfId="0" applyFont="1" applyFill="1" applyAlignment="1">
      <alignment horizontal="left" vertical="top" wrapText="1"/>
    </xf>
    <xf numFmtId="0" fontId="115" fillId="47" borderId="0" xfId="14" applyFont="1" applyFill="1" applyBorder="1" applyAlignment="1" applyProtection="1">
      <alignment horizontal="left"/>
    </xf>
    <xf numFmtId="0" fontId="4" fillId="53" borderId="22" xfId="0" applyFont="1" applyFill="1" applyBorder="1" applyAlignment="1">
      <alignment horizontal="left" vertical="center" wrapText="1" indent="1"/>
    </xf>
    <xf numFmtId="0" fontId="133" fillId="47" borderId="8" xfId="19" applyFont="1" applyFill="1" applyBorder="1" applyAlignment="1">
      <alignment horizontal="left" vertical="top" wrapText="1"/>
    </xf>
    <xf numFmtId="0" fontId="133" fillId="47" borderId="40" xfId="19" applyFont="1" applyFill="1" applyBorder="1" applyAlignment="1">
      <alignment horizontal="left" vertical="top" wrapText="1"/>
    </xf>
    <xf numFmtId="0" fontId="134" fillId="50" borderId="0" xfId="0" applyFont="1" applyFill="1" applyAlignment="1">
      <alignment horizontal="left"/>
    </xf>
    <xf numFmtId="0" fontId="36" fillId="54" borderId="0" xfId="0" applyFont="1" applyFill="1" applyAlignment="1">
      <alignment horizontal="left" vertical="top" wrapText="1"/>
    </xf>
    <xf numFmtId="0" fontId="4" fillId="47" borderId="0" xfId="0" applyFont="1" applyFill="1" applyAlignment="1">
      <alignment horizontal="left" wrapText="1"/>
    </xf>
    <xf numFmtId="0" fontId="10" fillId="47" borderId="0" xfId="0" applyFont="1" applyFill="1" applyAlignment="1">
      <alignment horizontal="left" vertical="center" wrapText="1"/>
    </xf>
    <xf numFmtId="0" fontId="134" fillId="50" borderId="0" xfId="0" applyFont="1" applyFill="1" applyAlignment="1">
      <alignment horizontal="left" vertical="center"/>
    </xf>
    <xf numFmtId="0" fontId="113" fillId="55" borderId="65" xfId="0" applyFont="1" applyFill="1" applyBorder="1" applyAlignment="1">
      <alignment horizontal="left" vertical="center" wrapText="1"/>
    </xf>
    <xf numFmtId="0" fontId="113" fillId="55" borderId="76" xfId="0" applyFont="1" applyFill="1" applyBorder="1" applyAlignment="1">
      <alignment horizontal="left" vertical="center" wrapText="1"/>
    </xf>
    <xf numFmtId="0" fontId="135" fillId="47" borderId="0" xfId="0" applyFont="1" applyFill="1" applyAlignment="1">
      <alignment horizontal="left" vertical="center" wrapText="1"/>
    </xf>
    <xf numFmtId="0" fontId="137" fillId="47" borderId="0" xfId="0" applyFont="1" applyFill="1" applyAlignment="1">
      <alignment horizontal="left" vertical="top" wrapText="1"/>
    </xf>
    <xf numFmtId="0" fontId="133" fillId="47" borderId="74" xfId="0" applyFont="1" applyFill="1" applyBorder="1" applyAlignment="1">
      <alignment horizontal="left" vertical="top" wrapText="1"/>
    </xf>
    <xf numFmtId="0" fontId="133" fillId="47" borderId="75" xfId="0" applyFont="1" applyFill="1" applyBorder="1" applyAlignment="1">
      <alignment horizontal="left" vertical="top" wrapText="1"/>
    </xf>
    <xf numFmtId="1" fontId="133" fillId="47" borderId="39" xfId="0" applyNumberFormat="1" applyFont="1" applyFill="1" applyBorder="1" applyAlignment="1">
      <alignment horizontal="left" vertical="top" wrapText="1"/>
    </xf>
    <xf numFmtId="1" fontId="133" fillId="47" borderId="40" xfId="0" applyNumberFormat="1" applyFont="1" applyFill="1" applyBorder="1" applyAlignment="1">
      <alignment horizontal="left" vertical="top" wrapText="1"/>
    </xf>
    <xf numFmtId="0" fontId="2" fillId="47" borderId="0" xfId="0" applyFont="1" applyFill="1" applyAlignment="1">
      <alignment horizontal="left"/>
    </xf>
    <xf numFmtId="0" fontId="2" fillId="47" borderId="55" xfId="0" applyFont="1" applyFill="1" applyBorder="1" applyAlignment="1">
      <alignment horizontal="left" vertical="top"/>
    </xf>
    <xf numFmtId="0" fontId="2" fillId="49" borderId="10" xfId="0" applyFont="1" applyFill="1" applyBorder="1" applyAlignment="1">
      <alignment horizontal="left" vertical="center"/>
    </xf>
    <xf numFmtId="0" fontId="138" fillId="47" borderId="0" xfId="0" applyFont="1" applyFill="1" applyAlignment="1">
      <alignment horizontal="left" vertical="top" wrapText="1"/>
    </xf>
    <xf numFmtId="0" fontId="4" fillId="47" borderId="0" xfId="0" applyFont="1" applyFill="1" applyAlignment="1">
      <alignment horizontal="left" vertical="center" wrapText="1"/>
    </xf>
    <xf numFmtId="0" fontId="133" fillId="47" borderId="32" xfId="0" applyFont="1" applyFill="1" applyBorder="1" applyAlignment="1">
      <alignment horizontal="left" vertical="top" wrapText="1"/>
    </xf>
    <xf numFmtId="0" fontId="133" fillId="47" borderId="35" xfId="0" applyFont="1" applyFill="1" applyBorder="1" applyAlignment="1">
      <alignment horizontal="left" vertical="top" wrapText="1"/>
    </xf>
    <xf numFmtId="0" fontId="133" fillId="47" borderId="37" xfId="0" applyFont="1" applyFill="1" applyBorder="1" applyAlignment="1">
      <alignment horizontal="left" vertical="top" wrapText="1"/>
    </xf>
    <xf numFmtId="0" fontId="133" fillId="47" borderId="77" xfId="0" applyFont="1" applyFill="1" applyBorder="1" applyAlignment="1">
      <alignment horizontal="left" vertical="top" wrapText="1"/>
    </xf>
    <xf numFmtId="0" fontId="113" fillId="55" borderId="65" xfId="0" applyFont="1" applyFill="1" applyBorder="1" applyAlignment="1">
      <alignment horizontal="left" vertical="center" wrapText="1" indent="1"/>
    </xf>
    <xf numFmtId="0" fontId="113" fillId="55" borderId="76" xfId="0" applyFont="1" applyFill="1" applyBorder="1" applyAlignment="1">
      <alignment horizontal="left" vertical="center" wrapText="1" indent="1"/>
    </xf>
    <xf numFmtId="0" fontId="139" fillId="47" borderId="0" xfId="0" applyFont="1" applyFill="1" applyAlignment="1">
      <alignment horizontal="left" vertical="center" wrapText="1"/>
    </xf>
    <xf numFmtId="0" fontId="140" fillId="47" borderId="10" xfId="0" applyFont="1" applyFill="1" applyBorder="1" applyAlignment="1">
      <alignment horizontal="left" vertical="top"/>
    </xf>
    <xf numFmtId="0" fontId="140" fillId="47" borderId="17" xfId="0" applyFont="1" applyFill="1" applyBorder="1" applyAlignment="1">
      <alignment horizontal="left" vertical="top"/>
    </xf>
    <xf numFmtId="0" fontId="141" fillId="47" borderId="17" xfId="0" applyFont="1" applyFill="1" applyBorder="1" applyAlignment="1">
      <alignment horizontal="left" vertical="top"/>
    </xf>
    <xf numFmtId="0" fontId="141" fillId="47" borderId="10" xfId="0" applyFont="1" applyFill="1" applyBorder="1" applyAlignment="1">
      <alignment horizontal="left" vertical="top"/>
    </xf>
    <xf numFmtId="0" fontId="93" fillId="47" borderId="51" xfId="0" applyFont="1" applyFill="1" applyBorder="1" applyAlignment="1">
      <alignment horizontal="left" vertical="top" wrapText="1"/>
    </xf>
    <xf numFmtId="0" fontId="142" fillId="47" borderId="0" xfId="0" applyFont="1" applyFill="1" applyAlignment="1">
      <alignment horizontal="left" vertical="center"/>
    </xf>
    <xf numFmtId="0" fontId="86" fillId="47" borderId="0" xfId="0" applyFont="1" applyFill="1" applyAlignment="1">
      <alignment horizontal="left" vertical="center" wrapText="1"/>
    </xf>
    <xf numFmtId="0" fontId="127" fillId="56" borderId="11" xfId="0" applyFont="1" applyFill="1" applyBorder="1" applyAlignment="1">
      <alignment horizontal="left" vertical="center"/>
    </xf>
    <xf numFmtId="0" fontId="127" fillId="50" borderId="10" xfId="0" quotePrefix="1" applyFont="1" applyFill="1" applyBorder="1" applyAlignment="1">
      <alignment horizontal="left" wrapText="1"/>
    </xf>
    <xf numFmtId="0" fontId="127" fillId="50" borderId="67" xfId="0" quotePrefix="1" applyFont="1" applyFill="1" applyBorder="1" applyAlignment="1">
      <alignment horizontal="left" wrapText="1"/>
    </xf>
    <xf numFmtId="0" fontId="2" fillId="49" borderId="0" xfId="0" applyFont="1" applyFill="1" applyAlignment="1">
      <alignment horizontal="left" shrinkToFit="1"/>
    </xf>
    <xf numFmtId="0" fontId="34" fillId="47" borderId="0" xfId="0" applyFont="1" applyFill="1" applyAlignment="1">
      <alignment horizontal="left" vertical="top" wrapText="1"/>
    </xf>
    <xf numFmtId="0" fontId="143" fillId="47" borderId="0" xfId="0" applyFont="1" applyFill="1" applyAlignment="1">
      <alignment horizontal="left" vertical="center"/>
    </xf>
    <xf numFmtId="0" fontId="2" fillId="47" borderId="0" xfId="0" applyFont="1" applyFill="1" applyAlignment="1">
      <alignment vertical="top"/>
    </xf>
    <xf numFmtId="0" fontId="0" fillId="13" borderId="187" xfId="0" applyFill="1" applyBorder="1" applyAlignment="1">
      <alignment vertical="center"/>
    </xf>
    <xf numFmtId="0" fontId="2" fillId="13" borderId="189" xfId="0" applyFont="1" applyFill="1" applyBorder="1" applyAlignment="1">
      <alignment vertical="top"/>
    </xf>
    <xf numFmtId="0" fontId="4" fillId="13" borderId="189" xfId="0" applyFont="1" applyFill="1" applyBorder="1" applyAlignment="1">
      <alignment horizontal="center" vertical="top"/>
    </xf>
    <xf numFmtId="0" fontId="4" fillId="13" borderId="189" xfId="0" applyFont="1" applyFill="1" applyBorder="1" applyAlignment="1">
      <alignment horizontal="right" vertical="top"/>
    </xf>
    <xf numFmtId="0" fontId="0" fillId="13" borderId="189" xfId="0" applyFill="1" applyBorder="1" applyAlignment="1">
      <alignment vertical="top" wrapText="1"/>
    </xf>
    <xf numFmtId="169" fontId="102" fillId="28" borderId="154" xfId="0" applyNumberFormat="1" applyFont="1" applyFill="1" applyBorder="1" applyAlignment="1">
      <alignment horizontal="center"/>
    </xf>
    <xf numFmtId="0" fontId="2" fillId="47" borderId="46" xfId="0" applyFont="1" applyFill="1" applyBorder="1" applyAlignment="1">
      <alignment horizontal="left" vertical="center" wrapText="1"/>
    </xf>
    <xf numFmtId="0" fontId="2" fillId="47" borderId="49" xfId="0" applyFont="1" applyFill="1" applyBorder="1" applyAlignment="1">
      <alignment horizontal="left" vertical="center" wrapText="1"/>
    </xf>
    <xf numFmtId="0" fontId="2" fillId="47" borderId="50" xfId="0" applyFont="1" applyFill="1" applyBorder="1" applyAlignment="1">
      <alignment horizontal="left" vertical="center" wrapText="1"/>
    </xf>
    <xf numFmtId="0" fontId="2" fillId="47" borderId="64" xfId="0" applyFont="1" applyFill="1" applyBorder="1" applyAlignment="1">
      <alignment horizontal="left" vertical="center" wrapText="1"/>
    </xf>
    <xf numFmtId="0" fontId="118" fillId="47" borderId="187" xfId="0" applyFont="1" applyFill="1" applyBorder="1" applyAlignment="1">
      <alignment horizontal="left" vertical="top" wrapText="1"/>
    </xf>
    <xf numFmtId="0" fontId="64" fillId="13" borderId="187" xfId="0" applyFont="1" applyFill="1" applyBorder="1" applyAlignment="1">
      <alignment horizontal="left" vertical="top" wrapText="1"/>
    </xf>
    <xf numFmtId="0" fontId="2" fillId="51" borderId="0" xfId="0" applyFont="1" applyFill="1"/>
    <xf numFmtId="0" fontId="2" fillId="49" borderId="10" xfId="0" applyFont="1" applyFill="1" applyBorder="1" applyAlignment="1">
      <alignment horizontal="left"/>
    </xf>
    <xf numFmtId="0" fontId="8" fillId="28" borderId="0" xfId="14" applyFill="1" applyAlignment="1" applyProtection="1">
      <alignment horizontal="left" vertical="center"/>
    </xf>
    <xf numFmtId="0" fontId="0" fillId="0" borderId="0" xfId="0" applyAlignment="1">
      <alignment horizontal="left" vertical="center"/>
    </xf>
    <xf numFmtId="0" fontId="8" fillId="39" borderId="78" xfId="14" applyFill="1" applyBorder="1" applyAlignment="1" applyProtection="1">
      <alignment horizontal="center" vertical="top" wrapText="1"/>
    </xf>
    <xf numFmtId="0" fontId="66" fillId="28" borderId="0" xfId="14" applyFont="1" applyFill="1" applyAlignment="1" applyProtection="1">
      <alignment horizontal="left" vertical="center"/>
    </xf>
    <xf numFmtId="0" fontId="4" fillId="20" borderId="65" xfId="0" applyFont="1" applyFill="1" applyBorder="1" applyAlignment="1">
      <alignment horizontal="center" vertical="center" wrapText="1"/>
    </xf>
    <xf numFmtId="0" fontId="4" fillId="20" borderId="46" xfId="0" applyFont="1" applyFill="1" applyBorder="1" applyAlignment="1">
      <alignment horizontal="center" vertical="center" wrapText="1"/>
    </xf>
    <xf numFmtId="0" fontId="4" fillId="20" borderId="79" xfId="0" applyFont="1" applyFill="1" applyBorder="1" applyAlignment="1">
      <alignment horizontal="center" vertical="center" wrapText="1"/>
    </xf>
    <xf numFmtId="0" fontId="4" fillId="20" borderId="53" xfId="0" applyFont="1" applyFill="1" applyBorder="1" applyAlignment="1">
      <alignment horizontal="center" vertical="center" wrapText="1"/>
    </xf>
    <xf numFmtId="0" fontId="4" fillId="20" borderId="0" xfId="0" applyFont="1" applyFill="1" applyAlignment="1">
      <alignment horizontal="center" vertical="center" wrapText="1"/>
    </xf>
    <xf numFmtId="0" fontId="4" fillId="20" borderId="73" xfId="0" applyFont="1" applyFill="1" applyBorder="1" applyAlignment="1">
      <alignment horizontal="center" vertical="center" wrapText="1"/>
    </xf>
    <xf numFmtId="0" fontId="4" fillId="20" borderId="76" xfId="0" applyFont="1" applyFill="1" applyBorder="1" applyAlignment="1">
      <alignment horizontal="center" vertical="center" wrapText="1"/>
    </xf>
    <xf numFmtId="0" fontId="4" fillId="20" borderId="187" xfId="0" applyFont="1" applyFill="1" applyBorder="1" applyAlignment="1">
      <alignment horizontal="center" vertical="center" wrapText="1"/>
    </xf>
    <xf numFmtId="0" fontId="4" fillId="20" borderId="188" xfId="0" applyFont="1" applyFill="1" applyBorder="1" applyAlignment="1">
      <alignment horizontal="center" vertical="center" wrapText="1"/>
    </xf>
    <xf numFmtId="0" fontId="8" fillId="20" borderId="25" xfId="14" applyFill="1" applyBorder="1" applyAlignment="1" applyProtection="1">
      <alignment horizontal="center" vertical="top" wrapText="1"/>
    </xf>
    <xf numFmtId="0" fontId="8" fillId="20" borderId="78" xfId="14" applyFill="1" applyBorder="1" applyAlignment="1" applyProtection="1">
      <alignment horizontal="center" vertical="top" wrapText="1"/>
    </xf>
    <xf numFmtId="0" fontId="8" fillId="39" borderId="22" xfId="14" applyFill="1" applyBorder="1" applyAlignment="1" applyProtection="1">
      <alignment horizontal="center"/>
    </xf>
    <xf numFmtId="0" fontId="8" fillId="39" borderId="24" xfId="14" applyFill="1" applyBorder="1" applyAlignment="1" applyProtection="1">
      <alignment horizontal="center"/>
    </xf>
    <xf numFmtId="0" fontId="8" fillId="20" borderId="80" xfId="14" applyFill="1" applyBorder="1" applyAlignment="1" applyProtection="1">
      <alignment horizontal="center" vertical="top" wrapText="1"/>
    </xf>
    <xf numFmtId="0" fontId="8" fillId="20" borderId="81" xfId="14" applyFill="1" applyBorder="1" applyAlignment="1" applyProtection="1">
      <alignment horizontal="center" vertical="top" wrapText="1"/>
    </xf>
    <xf numFmtId="0" fontId="8" fillId="39" borderId="81" xfId="14" applyFill="1" applyBorder="1" applyAlignment="1" applyProtection="1">
      <alignment horizontal="center" vertical="top" wrapText="1"/>
    </xf>
    <xf numFmtId="0" fontId="4" fillId="20" borderId="22" xfId="0" applyFont="1" applyFill="1" applyBorder="1" applyAlignment="1">
      <alignment horizontal="center"/>
    </xf>
    <xf numFmtId="0" fontId="4" fillId="20" borderId="24" xfId="0" applyFont="1" applyFill="1" applyBorder="1" applyAlignment="1">
      <alignment horizontal="center"/>
    </xf>
    <xf numFmtId="0" fontId="8" fillId="20" borderId="22" xfId="14" applyFill="1" applyBorder="1" applyAlignment="1" applyProtection="1">
      <alignment horizontal="center"/>
    </xf>
    <xf numFmtId="0" fontId="8" fillId="20" borderId="24" xfId="14" applyFill="1" applyBorder="1" applyAlignment="1" applyProtection="1">
      <alignment horizontal="center"/>
    </xf>
    <xf numFmtId="0" fontId="8" fillId="28" borderId="0" xfId="14" applyFill="1" applyBorder="1" applyAlignment="1" applyProtection="1">
      <alignment vertical="center" wrapText="1"/>
    </xf>
    <xf numFmtId="0" fontId="0" fillId="13" borderId="64" xfId="0" applyFill="1" applyBorder="1" applyAlignment="1">
      <alignment vertical="center" wrapText="1"/>
    </xf>
    <xf numFmtId="0" fontId="0" fillId="13" borderId="44" xfId="0" applyFill="1" applyBorder="1" applyAlignment="1">
      <alignment vertical="center" wrapText="1"/>
    </xf>
    <xf numFmtId="0" fontId="0" fillId="13" borderId="82" xfId="0" applyFill="1" applyBorder="1" applyAlignment="1">
      <alignment vertical="center" wrapText="1"/>
    </xf>
    <xf numFmtId="0" fontId="4" fillId="28" borderId="0" xfId="0" applyFont="1" applyFill="1" applyAlignment="1">
      <alignment vertical="top" wrapText="1"/>
    </xf>
    <xf numFmtId="0" fontId="0" fillId="13" borderId="0" xfId="0" applyFill="1" applyAlignment="1">
      <alignment vertical="top" wrapText="1"/>
    </xf>
    <xf numFmtId="0" fontId="0" fillId="13" borderId="46" xfId="0" applyFill="1" applyBorder="1" applyAlignment="1">
      <alignment horizontal="center" vertical="center" wrapText="1"/>
    </xf>
    <xf numFmtId="0" fontId="0" fillId="13" borderId="49" xfId="0" applyFill="1" applyBorder="1" applyAlignment="1">
      <alignment vertical="center" wrapText="1"/>
    </xf>
    <xf numFmtId="0" fontId="0" fillId="13" borderId="41" xfId="0" applyFill="1" applyBorder="1" applyAlignment="1">
      <alignment vertical="center" wrapText="1"/>
    </xf>
    <xf numFmtId="0" fontId="0" fillId="13" borderId="83" xfId="0" applyFill="1" applyBorder="1" applyAlignment="1">
      <alignment vertical="center" wrapText="1"/>
    </xf>
    <xf numFmtId="0" fontId="0" fillId="13" borderId="50" xfId="0" applyFill="1" applyBorder="1" applyAlignment="1">
      <alignment vertical="center" wrapText="1"/>
    </xf>
    <xf numFmtId="0" fontId="0" fillId="13" borderId="29" xfId="0" applyFill="1" applyBorder="1" applyAlignment="1">
      <alignment vertical="center" wrapText="1"/>
    </xf>
    <xf numFmtId="0" fontId="0" fillId="13" borderId="30" xfId="0" applyFill="1" applyBorder="1" applyAlignment="1">
      <alignment vertical="center" wrapText="1"/>
    </xf>
    <xf numFmtId="0" fontId="0" fillId="13" borderId="0" xfId="0" applyFill="1" applyAlignment="1">
      <alignment vertical="center" wrapText="1"/>
    </xf>
    <xf numFmtId="0" fontId="2" fillId="28" borderId="0" xfId="0" applyFont="1" applyFill="1" applyAlignment="1">
      <alignment vertical="top" wrapText="1"/>
    </xf>
    <xf numFmtId="0" fontId="58" fillId="13" borderId="0" xfId="0" applyFont="1" applyFill="1" applyAlignment="1">
      <alignment horizontal="justify" vertical="top" wrapText="1"/>
    </xf>
    <xf numFmtId="0" fontId="0" fillId="20" borderId="10" xfId="0" applyFill="1" applyBorder="1" applyAlignment="1">
      <alignment vertical="top" wrapText="1"/>
    </xf>
    <xf numFmtId="0" fontId="2" fillId="13" borderId="0" xfId="0" applyFont="1" applyFill="1" applyAlignment="1">
      <alignment horizontal="justify" vertical="top" wrapText="1"/>
    </xf>
    <xf numFmtId="0" fontId="8" fillId="46" borderId="0" xfId="14" applyFill="1" applyAlignment="1" applyProtection="1">
      <alignment vertical="top" wrapText="1"/>
    </xf>
    <xf numFmtId="0" fontId="2" fillId="46" borderId="0" xfId="0" applyFont="1" applyFill="1" applyAlignment="1">
      <alignment vertical="top" wrapText="1"/>
    </xf>
    <xf numFmtId="0" fontId="4" fillId="25" borderId="22" xfId="0" applyFont="1" applyFill="1" applyBorder="1" applyAlignment="1">
      <alignment horizontal="left" vertical="center" wrapText="1" indent="1"/>
    </xf>
    <xf numFmtId="0" fontId="4" fillId="25" borderId="23" xfId="0" applyFont="1" applyFill="1" applyBorder="1" applyAlignment="1">
      <alignment horizontal="left" vertical="center" wrapText="1" indent="1"/>
    </xf>
    <xf numFmtId="0" fontId="2" fillId="13" borderId="24" xfId="0" applyFont="1" applyFill="1" applyBorder="1" applyAlignment="1">
      <alignment horizontal="left" vertical="center" wrapText="1" indent="1"/>
    </xf>
    <xf numFmtId="0" fontId="64" fillId="13" borderId="0" xfId="0" applyFont="1" applyFill="1" applyAlignment="1">
      <alignment horizontal="left" vertical="top" wrapText="1"/>
    </xf>
    <xf numFmtId="0" fontId="2" fillId="13" borderId="0" xfId="0" applyFont="1" applyFill="1" applyAlignment="1">
      <alignment horizontal="left" vertical="top" wrapText="1"/>
    </xf>
    <xf numFmtId="0" fontId="39" fillId="13" borderId="13" xfId="0" applyFont="1" applyFill="1" applyBorder="1" applyAlignment="1">
      <alignment vertical="top" wrapText="1"/>
    </xf>
    <xf numFmtId="0" fontId="61" fillId="13" borderId="0" xfId="0" applyFont="1" applyFill="1" applyAlignment="1">
      <alignment horizontal="justify" vertical="top" wrapText="1"/>
    </xf>
    <xf numFmtId="0" fontId="0" fillId="23" borderId="10" xfId="0" applyFill="1" applyBorder="1" applyAlignment="1" applyProtection="1">
      <alignment vertical="top" wrapText="1"/>
      <protection locked="0"/>
    </xf>
    <xf numFmtId="0" fontId="2" fillId="13" borderId="10" xfId="0" applyFont="1" applyFill="1" applyBorder="1" applyAlignment="1" applyProtection="1">
      <alignment vertical="top" wrapText="1"/>
      <protection locked="0"/>
    </xf>
    <xf numFmtId="0" fontId="57" fillId="13" borderId="0" xfId="0" applyFont="1" applyFill="1" applyAlignment="1">
      <alignment horizontal="justify" vertical="top" wrapText="1"/>
    </xf>
    <xf numFmtId="0" fontId="0" fillId="26" borderId="10" xfId="0" applyFill="1" applyBorder="1" applyAlignment="1">
      <alignment vertical="top" wrapText="1"/>
    </xf>
    <xf numFmtId="0" fontId="2" fillId="13" borderId="10" xfId="0" applyFont="1" applyFill="1" applyBorder="1" applyAlignment="1">
      <alignment vertical="top" wrapText="1"/>
    </xf>
    <xf numFmtId="165" fontId="0" fillId="27" borderId="10" xfId="0" applyNumberFormat="1" applyFill="1" applyBorder="1" applyAlignment="1" applyProtection="1">
      <alignment vertical="top" wrapText="1"/>
      <protection locked="0"/>
    </xf>
    <xf numFmtId="0" fontId="108" fillId="13" borderId="0" xfId="0" applyFont="1" applyFill="1" applyAlignment="1">
      <alignment horizontal="left" vertical="top" wrapText="1"/>
    </xf>
    <xf numFmtId="0" fontId="108" fillId="13" borderId="0" xfId="0" applyFont="1" applyFill="1" applyAlignment="1">
      <alignment vertical="top" wrapText="1"/>
    </xf>
    <xf numFmtId="165" fontId="0" fillId="17" borderId="10" xfId="0" applyNumberFormat="1" applyFill="1" applyBorder="1" applyAlignment="1">
      <alignment vertical="top" wrapText="1"/>
    </xf>
    <xf numFmtId="0" fontId="2" fillId="13" borderId="0" xfId="0" applyFont="1" applyFill="1" applyAlignment="1">
      <alignment vertical="top" wrapText="1"/>
    </xf>
    <xf numFmtId="0" fontId="58" fillId="0" borderId="0" xfId="0" applyFont="1" applyAlignment="1" applyProtection="1">
      <alignment horizontal="justify" vertical="top" wrapText="1"/>
      <protection locked="0"/>
    </xf>
    <xf numFmtId="0" fontId="8" fillId="20" borderId="0" xfId="14" applyFill="1" applyAlignment="1" applyProtection="1">
      <alignment vertical="top" wrapText="1"/>
    </xf>
    <xf numFmtId="0" fontId="62" fillId="13" borderId="0" xfId="0" applyFont="1" applyFill="1" applyAlignment="1">
      <alignment horizontal="left" vertical="top" wrapText="1"/>
    </xf>
    <xf numFmtId="0" fontId="8" fillId="13" borderId="0" xfId="14" applyFill="1" applyAlignment="1" applyProtection="1">
      <alignment horizontal="left"/>
    </xf>
    <xf numFmtId="0" fontId="58" fillId="13" borderId="0" xfId="0" applyFont="1" applyFill="1" applyAlignment="1">
      <alignment horizontal="left"/>
    </xf>
    <xf numFmtId="0" fontId="0" fillId="0" borderId="0" xfId="0" applyAlignment="1">
      <alignment horizontal="left"/>
    </xf>
    <xf numFmtId="0" fontId="2" fillId="20" borderId="0" xfId="0" applyFont="1" applyFill="1" applyAlignment="1">
      <alignment vertical="top" wrapText="1"/>
    </xf>
    <xf numFmtId="0" fontId="63" fillId="13" borderId="0" xfId="0" applyFont="1" applyFill="1" applyAlignment="1">
      <alignment horizontal="left" vertical="top" wrapText="1"/>
    </xf>
    <xf numFmtId="0" fontId="8" fillId="20" borderId="66" xfId="14" applyFill="1" applyBorder="1" applyAlignment="1" applyProtection="1">
      <alignment horizontal="center" vertical="top" wrapText="1"/>
    </xf>
    <xf numFmtId="0" fontId="2" fillId="20" borderId="66" xfId="0" applyFont="1" applyFill="1" applyBorder="1" applyAlignment="1">
      <alignment horizontal="center" vertical="top" wrapText="1"/>
    </xf>
    <xf numFmtId="0" fontId="2" fillId="20" borderId="0" xfId="0" applyFont="1" applyFill="1" applyAlignment="1">
      <alignment horizontal="center" vertical="top" wrapText="1"/>
    </xf>
    <xf numFmtId="0" fontId="80" fillId="13" borderId="0" xfId="0" applyFont="1" applyFill="1" applyAlignment="1">
      <alignment horizontal="justify" vertical="top" wrapText="1"/>
    </xf>
    <xf numFmtId="0" fontId="60" fillId="13" borderId="0" xfId="0" applyFont="1" applyFill="1" applyAlignment="1">
      <alignment horizontal="left" vertical="top" wrapText="1" indent="2"/>
    </xf>
    <xf numFmtId="0" fontId="8" fillId="13" borderId="0" xfId="14" applyFill="1" applyAlignment="1" applyProtection="1">
      <alignment horizontal="left" vertical="top" wrapText="1"/>
    </xf>
    <xf numFmtId="0" fontId="27" fillId="13" borderId="0" xfId="14" applyFont="1" applyFill="1" applyAlignment="1" applyProtection="1">
      <alignment horizontal="left" vertical="top" wrapText="1"/>
    </xf>
    <xf numFmtId="0" fontId="57" fillId="13" borderId="0" xfId="0" applyFont="1" applyFill="1" applyAlignment="1">
      <alignment horizontal="left" vertical="top" wrapText="1"/>
    </xf>
    <xf numFmtId="0" fontId="107" fillId="14" borderId="0" xfId="0" applyFont="1" applyFill="1" applyAlignment="1">
      <alignment horizontal="left" vertical="top" wrapText="1"/>
    </xf>
    <xf numFmtId="0" fontId="2" fillId="0" borderId="0" xfId="0" applyFont="1" applyAlignment="1">
      <alignment vertical="top" wrapText="1"/>
    </xf>
    <xf numFmtId="0" fontId="10" fillId="13" borderId="0" xfId="0" applyFont="1" applyFill="1" applyAlignment="1">
      <alignment vertical="top" wrapText="1"/>
    </xf>
    <xf numFmtId="0" fontId="8" fillId="0" borderId="0" xfId="14" applyAlignment="1" applyProtection="1"/>
    <xf numFmtId="0" fontId="57" fillId="13" borderId="0" xfId="0" applyFont="1" applyFill="1" applyAlignment="1">
      <alignment vertical="top" wrapText="1"/>
    </xf>
    <xf numFmtId="0" fontId="4" fillId="20" borderId="23" xfId="0" applyFont="1" applyFill="1" applyBorder="1" applyAlignment="1">
      <alignment horizontal="center"/>
    </xf>
    <xf numFmtId="0" fontId="4" fillId="20" borderId="65" xfId="0" applyFont="1" applyFill="1" applyBorder="1" applyAlignment="1">
      <alignment horizontal="center" vertical="top" wrapText="1"/>
    </xf>
    <xf numFmtId="0" fontId="4" fillId="20" borderId="46" xfId="0" applyFont="1" applyFill="1" applyBorder="1" applyAlignment="1">
      <alignment horizontal="center" vertical="top" wrapText="1"/>
    </xf>
    <xf numFmtId="0" fontId="0" fillId="0" borderId="79" xfId="0" applyBorder="1" applyAlignment="1">
      <alignment horizontal="center" vertical="top" wrapText="1"/>
    </xf>
    <xf numFmtId="0" fontId="0" fillId="0" borderId="53" xfId="0" applyBorder="1" applyAlignment="1">
      <alignment horizontal="center" vertical="top" wrapText="1"/>
    </xf>
    <xf numFmtId="0" fontId="0" fillId="0" borderId="0" xfId="0" applyAlignment="1">
      <alignment horizontal="center" vertical="top" wrapText="1"/>
    </xf>
    <xf numFmtId="0" fontId="0" fillId="0" borderId="73" xfId="0" applyBorder="1" applyAlignment="1">
      <alignment horizontal="center" vertical="top" wrapText="1"/>
    </xf>
    <xf numFmtId="0" fontId="0" fillId="0" borderId="76" xfId="0" applyBorder="1" applyAlignment="1">
      <alignment horizontal="center" vertical="top" wrapText="1"/>
    </xf>
    <xf numFmtId="0" fontId="0" fillId="0" borderId="187" xfId="0" applyBorder="1" applyAlignment="1">
      <alignment horizontal="center" vertical="top" wrapText="1"/>
    </xf>
    <xf numFmtId="0" fontId="0" fillId="0" borderId="188" xfId="0" applyBorder="1" applyAlignment="1">
      <alignment horizontal="center" vertical="top" wrapText="1"/>
    </xf>
    <xf numFmtId="0" fontId="8" fillId="20" borderId="84" xfId="14" applyFill="1" applyBorder="1" applyAlignment="1" applyProtection="1">
      <alignment horizontal="center" vertical="top" wrapText="1"/>
    </xf>
    <xf numFmtId="0" fontId="6" fillId="40" borderId="10" xfId="19" applyFont="1" applyFill="1" applyBorder="1" applyAlignment="1" applyProtection="1">
      <alignment horizontal="left" vertical="top" wrapText="1"/>
      <protection locked="0"/>
    </xf>
    <xf numFmtId="0" fontId="11" fillId="13" borderId="0" xfId="19" applyFont="1" applyFill="1" applyAlignment="1">
      <alignment horizontal="left" vertical="top" wrapText="1"/>
    </xf>
    <xf numFmtId="0" fontId="59" fillId="13" borderId="0" xfId="19" applyFont="1" applyFill="1" applyAlignment="1">
      <alignment horizontal="left" vertical="top" wrapText="1"/>
    </xf>
    <xf numFmtId="0" fontId="6" fillId="40" borderId="17" xfId="19" applyFont="1" applyFill="1" applyBorder="1" applyAlignment="1" applyProtection="1">
      <alignment horizontal="left" vertical="top" wrapText="1"/>
      <protection locked="0"/>
    </xf>
    <xf numFmtId="0" fontId="0" fillId="40" borderId="29" xfId="0" applyFill="1" applyBorder="1" applyAlignment="1" applyProtection="1">
      <alignment horizontal="left" vertical="top" wrapText="1"/>
      <protection locked="0"/>
    </xf>
    <xf numFmtId="0" fontId="0" fillId="40" borderId="30" xfId="0" applyFill="1" applyBorder="1" applyAlignment="1" applyProtection="1">
      <alignment horizontal="left" vertical="top" wrapText="1"/>
      <protection locked="0"/>
    </xf>
    <xf numFmtId="0" fontId="10" fillId="13" borderId="0" xfId="0" applyFont="1" applyFill="1" applyAlignment="1">
      <alignment horizontal="left" vertical="center" wrapText="1"/>
    </xf>
    <xf numFmtId="0" fontId="3" fillId="18" borderId="0" xfId="19" applyFont="1" applyFill="1" applyAlignment="1">
      <alignment horizontal="left"/>
    </xf>
    <xf numFmtId="0" fontId="54" fillId="13" borderId="0" xfId="0" applyFont="1" applyFill="1" applyAlignment="1">
      <alignment horizontal="left" vertical="top" wrapText="1"/>
    </xf>
    <xf numFmtId="0" fontId="0" fillId="13" borderId="0" xfId="0" applyFill="1" applyAlignment="1">
      <alignment horizontal="left" vertical="top" wrapText="1"/>
    </xf>
    <xf numFmtId="0" fontId="2" fillId="20" borderId="46" xfId="0" applyFont="1" applyFill="1" applyBorder="1" applyAlignment="1">
      <alignment horizontal="center" vertical="center" wrapText="1"/>
    </xf>
    <xf numFmtId="0" fontId="2" fillId="20" borderId="79" xfId="0" applyFont="1" applyFill="1" applyBorder="1" applyAlignment="1">
      <alignment horizontal="center" vertical="center" wrapText="1"/>
    </xf>
    <xf numFmtId="0" fontId="0" fillId="20" borderId="53" xfId="0" applyFill="1" applyBorder="1" applyAlignment="1">
      <alignment horizontal="center" vertical="center" wrapText="1"/>
    </xf>
    <xf numFmtId="0" fontId="0" fillId="20" borderId="0" xfId="0" applyFill="1" applyAlignment="1">
      <alignment horizontal="center" vertical="center" wrapText="1"/>
    </xf>
    <xf numFmtId="0" fontId="0" fillId="20" borderId="73" xfId="0" applyFill="1" applyBorder="1" applyAlignment="1">
      <alignment horizontal="center" vertical="center" wrapText="1"/>
    </xf>
    <xf numFmtId="0" fontId="0" fillId="20" borderId="76" xfId="0" applyFill="1" applyBorder="1" applyAlignment="1">
      <alignment horizontal="center" vertical="center" wrapText="1"/>
    </xf>
    <xf numFmtId="0" fontId="0" fillId="20" borderId="187" xfId="0" applyFill="1" applyBorder="1" applyAlignment="1">
      <alignment horizontal="center" vertical="center" wrapText="1"/>
    </xf>
    <xf numFmtId="0" fontId="0" fillId="20" borderId="188" xfId="0" applyFill="1" applyBorder="1" applyAlignment="1">
      <alignment horizontal="center" vertical="center" wrapText="1"/>
    </xf>
    <xf numFmtId="0" fontId="0" fillId="0" borderId="0" xfId="0" applyAlignment="1">
      <alignment horizontal="left" vertical="top" wrapText="1"/>
    </xf>
    <xf numFmtId="0" fontId="7" fillId="13" borderId="17" xfId="19" applyFont="1" applyFill="1" applyBorder="1" applyAlignment="1">
      <alignment horizontal="left" vertical="top" wrapText="1"/>
    </xf>
    <xf numFmtId="0" fontId="7" fillId="13" borderId="29" xfId="19" applyFont="1" applyFill="1" applyBorder="1" applyAlignment="1">
      <alignment horizontal="left" vertical="top" wrapText="1"/>
    </xf>
    <xf numFmtId="0" fontId="7" fillId="13" borderId="30" xfId="19" applyFont="1" applyFill="1" applyBorder="1" applyAlignment="1">
      <alignment horizontal="left" vertical="top" wrapText="1"/>
    </xf>
    <xf numFmtId="0" fontId="7" fillId="13" borderId="10" xfId="19" applyFont="1" applyFill="1" applyBorder="1" applyAlignment="1">
      <alignment horizontal="center" vertical="top" wrapText="1"/>
    </xf>
    <xf numFmtId="0" fontId="75" fillId="13" borderId="39" xfId="19" applyFont="1" applyFill="1" applyBorder="1" applyAlignment="1">
      <alignment horizontal="left" vertical="top" wrapText="1"/>
    </xf>
    <xf numFmtId="0" fontId="75" fillId="13" borderId="8" xfId="19" applyFont="1" applyFill="1" applyBorder="1" applyAlignment="1">
      <alignment horizontal="left" vertical="top" wrapText="1"/>
    </xf>
    <xf numFmtId="0" fontId="75" fillId="13" borderId="40" xfId="19" applyFont="1" applyFill="1" applyBorder="1" applyAlignment="1">
      <alignment horizontal="left" vertical="top" wrapText="1"/>
    </xf>
    <xf numFmtId="0" fontId="75" fillId="0" borderId="8" xfId="19" applyFont="1" applyBorder="1" applyAlignment="1">
      <alignment horizontal="left" vertical="top" wrapText="1"/>
    </xf>
    <xf numFmtId="0" fontId="69" fillId="0" borderId="8" xfId="0" applyFont="1" applyBorder="1" applyAlignment="1">
      <alignment horizontal="left" vertical="top" wrapText="1"/>
    </xf>
    <xf numFmtId="0" fontId="69" fillId="0" borderId="40" xfId="0" applyFont="1" applyBorder="1" applyAlignment="1">
      <alignment horizontal="left" vertical="top" wrapText="1"/>
    </xf>
    <xf numFmtId="0" fontId="6" fillId="40" borderId="29" xfId="19" applyFont="1" applyFill="1" applyBorder="1" applyAlignment="1" applyProtection="1">
      <alignment horizontal="left" vertical="top" wrapText="1"/>
      <protection locked="0"/>
    </xf>
    <xf numFmtId="0" fontId="6" fillId="40" borderId="30" xfId="19" applyFont="1" applyFill="1" applyBorder="1" applyAlignment="1" applyProtection="1">
      <alignment horizontal="left" vertical="top" wrapText="1"/>
      <protection locked="0"/>
    </xf>
    <xf numFmtId="0" fontId="2" fillId="13" borderId="0" xfId="0" applyFont="1" applyFill="1" applyAlignment="1">
      <alignment wrapText="1"/>
    </xf>
    <xf numFmtId="0" fontId="0" fillId="28" borderId="0" xfId="0" applyFill="1" applyAlignment="1">
      <alignment wrapText="1"/>
    </xf>
    <xf numFmtId="0" fontId="2" fillId="40" borderId="17" xfId="0" applyFont="1" applyFill="1" applyBorder="1" applyAlignment="1" applyProtection="1">
      <alignment horizontal="left" vertical="center" shrinkToFit="1"/>
      <protection locked="0"/>
    </xf>
    <xf numFmtId="0" fontId="2" fillId="40" borderId="29" xfId="0" applyFont="1" applyFill="1" applyBorder="1" applyAlignment="1" applyProtection="1">
      <alignment horizontal="left" vertical="center" shrinkToFit="1"/>
      <protection locked="0"/>
    </xf>
    <xf numFmtId="0" fontId="2" fillId="40" borderId="30" xfId="0" applyFont="1" applyFill="1" applyBorder="1" applyAlignment="1" applyProtection="1">
      <alignment horizontal="left" vertical="center" shrinkToFit="1"/>
      <protection locked="0"/>
    </xf>
    <xf numFmtId="0" fontId="6" fillId="40" borderId="10" xfId="0" applyFont="1" applyFill="1" applyBorder="1" applyAlignment="1" applyProtection="1">
      <alignment horizontal="left" vertical="top" wrapText="1"/>
      <protection locked="0"/>
    </xf>
    <xf numFmtId="0" fontId="2" fillId="40" borderId="10" xfId="0" applyFont="1" applyFill="1" applyBorder="1" applyAlignment="1" applyProtection="1">
      <alignment vertical="top" wrapText="1"/>
      <protection locked="0"/>
    </xf>
    <xf numFmtId="0" fontId="4" fillId="13" borderId="0" xfId="0" applyFont="1" applyFill="1" applyAlignment="1">
      <alignment horizontal="left" vertical="top"/>
    </xf>
    <xf numFmtId="0" fontId="6" fillId="0" borderId="38" xfId="0" applyFont="1" applyBorder="1" applyAlignment="1" applyProtection="1">
      <alignment horizontal="left" vertical="top" wrapText="1"/>
      <protection locked="0"/>
    </xf>
    <xf numFmtId="0" fontId="6" fillId="0" borderId="67" xfId="0" applyFont="1" applyBorder="1" applyAlignment="1" applyProtection="1">
      <alignment horizontal="left" vertical="top" wrapText="1"/>
      <protection locked="0"/>
    </xf>
    <xf numFmtId="0" fontId="2" fillId="0" borderId="37" xfId="0" applyFont="1" applyBorder="1" applyAlignment="1" applyProtection="1">
      <alignment vertical="top" wrapText="1"/>
      <protection locked="0"/>
    </xf>
    <xf numFmtId="0" fontId="3" fillId="18" borderId="0" xfId="0" applyFont="1" applyFill="1" applyAlignment="1">
      <alignment horizontal="left"/>
    </xf>
    <xf numFmtId="0" fontId="5" fillId="13" borderId="0" xfId="0" applyFont="1" applyFill="1" applyAlignment="1">
      <alignment vertical="top" wrapText="1"/>
    </xf>
    <xf numFmtId="0" fontId="6" fillId="27" borderId="10" xfId="0" applyFont="1" applyFill="1" applyBorder="1" applyAlignment="1" applyProtection="1">
      <alignment horizontal="left" vertical="top" wrapText="1"/>
      <protection locked="0"/>
    </xf>
    <xf numFmtId="0" fontId="8" fillId="20" borderId="98" xfId="14" applyFill="1" applyBorder="1" applyAlignment="1" applyProtection="1">
      <alignment horizontal="center" vertical="top" wrapText="1"/>
    </xf>
    <xf numFmtId="0" fontId="8" fillId="20" borderId="99" xfId="14" applyFill="1" applyBorder="1" applyAlignment="1" applyProtection="1">
      <alignment horizontal="center" vertical="top" wrapText="1"/>
    </xf>
    <xf numFmtId="0" fontId="8" fillId="20" borderId="96" xfId="14" applyFill="1" applyBorder="1" applyAlignment="1" applyProtection="1">
      <alignment horizontal="center" vertical="top" wrapText="1"/>
    </xf>
    <xf numFmtId="0" fontId="8" fillId="20" borderId="97" xfId="14" applyFill="1" applyBorder="1" applyAlignment="1" applyProtection="1">
      <alignment horizontal="center" vertical="top" wrapText="1"/>
    </xf>
    <xf numFmtId="0" fontId="8" fillId="20" borderId="100" xfId="14" applyFill="1" applyBorder="1" applyAlignment="1" applyProtection="1">
      <alignment horizontal="center" vertical="top" wrapText="1"/>
    </xf>
    <xf numFmtId="0" fontId="8" fillId="20" borderId="101" xfId="14" applyFill="1" applyBorder="1" applyAlignment="1" applyProtection="1">
      <alignment horizontal="center" vertical="top" wrapText="1"/>
    </xf>
    <xf numFmtId="0" fontId="8" fillId="20" borderId="102" xfId="14" applyFill="1" applyBorder="1" applyAlignment="1" applyProtection="1">
      <alignment horizontal="center" vertical="top" wrapText="1"/>
    </xf>
    <xf numFmtId="0" fontId="34" fillId="23" borderId="17" xfId="0" applyFont="1" applyFill="1" applyBorder="1" applyAlignment="1" applyProtection="1">
      <alignment vertical="top" wrapText="1"/>
      <protection locked="0"/>
    </xf>
    <xf numFmtId="0" fontId="0" fillId="23" borderId="30" xfId="0" applyFill="1" applyBorder="1" applyAlignment="1" applyProtection="1">
      <alignment vertical="top" wrapText="1"/>
      <protection locked="0"/>
    </xf>
    <xf numFmtId="0" fontId="24" fillId="13" borderId="0" xfId="0" applyFont="1" applyFill="1" applyAlignment="1">
      <alignment horizontal="left" vertical="top" wrapText="1"/>
    </xf>
    <xf numFmtId="0" fontId="0" fillId="13" borderId="0" xfId="0" applyFill="1" applyAlignment="1"/>
    <xf numFmtId="0" fontId="8" fillId="20" borderId="86" xfId="14" applyFill="1" applyBorder="1" applyAlignment="1" applyProtection="1">
      <alignment horizontal="center" vertical="top" wrapText="1"/>
    </xf>
    <xf numFmtId="0" fontId="36" fillId="0" borderId="0" xfId="0" applyFont="1" applyAlignment="1">
      <alignment vertical="top" wrapText="1"/>
    </xf>
    <xf numFmtId="0" fontId="29" fillId="0" borderId="0" xfId="0" applyFont="1" applyAlignment="1">
      <alignment vertical="top" wrapText="1"/>
    </xf>
    <xf numFmtId="0" fontId="0" fillId="40" borderId="10" xfId="0" applyFill="1" applyBorder="1" applyAlignment="1" applyProtection="1">
      <alignment horizontal="left" vertical="center" shrinkToFit="1"/>
      <protection locked="0"/>
    </xf>
    <xf numFmtId="0" fontId="5" fillId="13" borderId="0" xfId="0" applyFont="1" applyFill="1" applyAlignment="1">
      <alignment horizontal="left" vertical="top" wrapText="1"/>
    </xf>
    <xf numFmtId="0" fontId="5" fillId="0" borderId="0" xfId="0" applyFont="1" applyAlignment="1">
      <alignment horizontal="left" vertical="top" wrapText="1"/>
    </xf>
    <xf numFmtId="0" fontId="4" fillId="13" borderId="0" xfId="0" applyFont="1" applyFill="1" applyAlignment="1">
      <alignment wrapText="1"/>
    </xf>
    <xf numFmtId="0" fontId="91" fillId="35" borderId="0" xfId="0" applyFont="1" applyFill="1" applyAlignment="1">
      <alignment horizontal="left" vertical="top" wrapText="1"/>
    </xf>
    <xf numFmtId="0" fontId="83" fillId="35" borderId="36" xfId="0" applyFont="1" applyFill="1" applyBorder="1" applyAlignment="1"/>
    <xf numFmtId="0" fontId="2" fillId="23" borderId="10" xfId="0" applyFont="1" applyFill="1" applyBorder="1" applyAlignment="1" applyProtection="1">
      <alignment horizontal="left" vertical="center" shrinkToFit="1"/>
      <protection locked="0"/>
    </xf>
    <xf numFmtId="0" fontId="0" fillId="23" borderId="29" xfId="0" applyFill="1" applyBorder="1" applyAlignment="1" applyProtection="1">
      <alignment vertical="top" wrapText="1"/>
      <protection locked="0"/>
    </xf>
    <xf numFmtId="0" fontId="6" fillId="23" borderId="17" xfId="0" applyFont="1" applyFill="1"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6" fillId="17" borderId="17" xfId="0" applyFont="1" applyFill="1" applyBorder="1" applyAlignment="1">
      <alignment vertical="top" wrapText="1"/>
    </xf>
    <xf numFmtId="0" fontId="6" fillId="17" borderId="29" xfId="0" applyFont="1" applyFill="1" applyBorder="1" applyAlignment="1">
      <alignment vertical="top" wrapText="1"/>
    </xf>
    <xf numFmtId="0" fontId="2" fillId="13" borderId="30" xfId="0" applyFont="1" applyFill="1" applyBorder="1" applyAlignment="1">
      <alignment vertical="top" wrapText="1"/>
    </xf>
    <xf numFmtId="1" fontId="6" fillId="23" borderId="10" xfId="0" applyNumberFormat="1" applyFont="1" applyFill="1"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4" fillId="28" borderId="0" xfId="0" applyFont="1" applyFill="1" applyAlignment="1">
      <alignment horizontal="left" vertical="top" wrapText="1"/>
    </xf>
    <xf numFmtId="0" fontId="3" fillId="18" borderId="0" xfId="0" applyFont="1" applyFill="1" applyAlignment="1">
      <alignment horizontal="left" vertical="center"/>
    </xf>
    <xf numFmtId="0" fontId="6" fillId="23" borderId="10" xfId="0" applyFont="1" applyFill="1" applyBorder="1" applyAlignment="1" applyProtection="1">
      <alignment horizontal="left" shrinkToFit="1"/>
      <protection locked="0"/>
    </xf>
    <xf numFmtId="0" fontId="0" fillId="0" borderId="10" xfId="0" applyBorder="1" applyAlignment="1" applyProtection="1">
      <alignment horizontal="left" shrinkToFit="1"/>
      <protection locked="0"/>
    </xf>
    <xf numFmtId="0" fontId="5" fillId="13" borderId="0" xfId="0" applyFont="1" applyFill="1" applyAlignment="1">
      <alignment horizontal="left" vertical="top"/>
    </xf>
    <xf numFmtId="0" fontId="75" fillId="13" borderId="75" xfId="0" applyFont="1" applyFill="1" applyBorder="1" applyAlignment="1">
      <alignment vertical="top" wrapText="1"/>
    </xf>
    <xf numFmtId="0" fontId="73" fillId="0" borderId="85" xfId="0" applyFont="1" applyBorder="1" applyAlignment="1">
      <alignment vertical="top" wrapText="1"/>
    </xf>
    <xf numFmtId="0" fontId="73" fillId="0" borderId="86" xfId="0" applyFont="1" applyBorder="1" applyAlignment="1">
      <alignment vertical="top" wrapText="1"/>
    </xf>
    <xf numFmtId="0" fontId="7" fillId="13" borderId="17" xfId="0" applyFont="1" applyFill="1" applyBorder="1" applyAlignment="1">
      <alignment vertical="top" wrapText="1"/>
    </xf>
    <xf numFmtId="0" fontId="4" fillId="13" borderId="29" xfId="0" applyFont="1" applyFill="1" applyBorder="1" applyAlignment="1">
      <alignment vertical="top" wrapText="1"/>
    </xf>
    <xf numFmtId="0" fontId="75" fillId="13" borderId="74" xfId="0" applyFont="1" applyFill="1" applyBorder="1" applyAlignment="1">
      <alignment vertical="top" wrapText="1"/>
    </xf>
    <xf numFmtId="0" fontId="73" fillId="0" borderId="87" xfId="0" applyFont="1" applyBorder="1" applyAlignment="1">
      <alignment vertical="top" wrapText="1"/>
    </xf>
    <xf numFmtId="0" fontId="73" fillId="0" borderId="88" xfId="0" applyFont="1" applyBorder="1" applyAlignment="1">
      <alignment vertical="top" wrapText="1"/>
    </xf>
    <xf numFmtId="0" fontId="49" fillId="17" borderId="17" xfId="0" applyFont="1" applyFill="1" applyBorder="1" applyAlignment="1">
      <alignment vertical="top" wrapText="1"/>
    </xf>
    <xf numFmtId="0" fontId="49" fillId="17" borderId="29" xfId="0" applyFont="1" applyFill="1" applyBorder="1" applyAlignment="1">
      <alignment vertical="top" wrapText="1"/>
    </xf>
    <xf numFmtId="0" fontId="54" fillId="28" borderId="0" xfId="0" applyFont="1" applyFill="1" applyAlignment="1">
      <alignment horizontal="left" vertical="top" wrapText="1"/>
    </xf>
    <xf numFmtId="0" fontId="75" fillId="13" borderId="74" xfId="0" applyFont="1" applyFill="1" applyBorder="1" applyAlignment="1">
      <alignment horizontal="left" vertical="top" wrapText="1"/>
    </xf>
    <xf numFmtId="0" fontId="75" fillId="13" borderId="87" xfId="0" applyFont="1" applyFill="1" applyBorder="1" applyAlignment="1">
      <alignment horizontal="left" vertical="top" wrapText="1"/>
    </xf>
    <xf numFmtId="0" fontId="75" fillId="13" borderId="88" xfId="0" applyFont="1" applyFill="1" applyBorder="1" applyAlignment="1">
      <alignment horizontal="left" vertical="top" wrapText="1"/>
    </xf>
    <xf numFmtId="0" fontId="75" fillId="13" borderId="75" xfId="0" applyFont="1" applyFill="1" applyBorder="1" applyAlignment="1">
      <alignment horizontal="left" vertical="top" wrapText="1"/>
    </xf>
    <xf numFmtId="0" fontId="6" fillId="0" borderId="85" xfId="0" applyFont="1" applyBorder="1" applyAlignment="1">
      <alignment horizontal="left" vertical="top" wrapText="1"/>
    </xf>
    <xf numFmtId="0" fontId="6" fillId="0" borderId="86" xfId="0" applyFont="1" applyBorder="1" applyAlignment="1">
      <alignment horizontal="left" vertical="top" wrapText="1"/>
    </xf>
    <xf numFmtId="0" fontId="7" fillId="13" borderId="10" xfId="0" applyFont="1" applyFill="1" applyBorder="1" applyAlignment="1">
      <alignment horizontal="left" vertical="top" wrapText="1"/>
    </xf>
    <xf numFmtId="1" fontId="75" fillId="13" borderId="39" xfId="0" applyNumberFormat="1" applyFont="1" applyFill="1" applyBorder="1" applyAlignment="1">
      <alignment horizontal="left" vertical="top" wrapText="1"/>
    </xf>
    <xf numFmtId="0" fontId="69" fillId="0" borderId="39" xfId="0" applyFont="1" applyBorder="1" applyAlignment="1">
      <alignment horizontal="left" vertical="top" wrapText="1"/>
    </xf>
    <xf numFmtId="0" fontId="6" fillId="23" borderId="10" xfId="0" applyFont="1" applyFill="1" applyBorder="1" applyAlignment="1" applyProtection="1">
      <alignment horizontal="left" vertical="top" wrapText="1"/>
      <protection locked="0"/>
    </xf>
    <xf numFmtId="0" fontId="0" fillId="0" borderId="87" xfId="0" applyBorder="1" applyAlignment="1">
      <alignment horizontal="left" vertical="top" wrapText="1"/>
    </xf>
    <xf numFmtId="0" fontId="0" fillId="0" borderId="88" xfId="0" applyBorder="1" applyAlignment="1">
      <alignment horizontal="left" vertical="top" wrapText="1"/>
    </xf>
    <xf numFmtId="0" fontId="6" fillId="0" borderId="10" xfId="0" applyFont="1" applyBorder="1" applyAlignment="1">
      <alignment horizontal="left" vertical="top" wrapText="1"/>
    </xf>
    <xf numFmtId="0" fontId="0" fillId="0" borderId="10" xfId="0" applyBorder="1" applyAlignment="1">
      <alignment horizontal="left" vertical="top" wrapText="1"/>
    </xf>
    <xf numFmtId="0" fontId="7" fillId="13" borderId="17" xfId="0" applyFont="1" applyFill="1" applyBorder="1" applyAlignment="1">
      <alignment horizontal="left" vertical="top" wrapText="1"/>
    </xf>
    <xf numFmtId="0" fontId="0" fillId="0" borderId="30" xfId="0" applyBorder="1" applyAlignment="1">
      <alignment horizontal="left" vertical="top" wrapText="1"/>
    </xf>
    <xf numFmtId="0" fontId="59" fillId="13" borderId="0" xfId="0" applyFont="1" applyFill="1" applyAlignment="1">
      <alignment horizontal="left" vertical="top" wrapText="1"/>
    </xf>
    <xf numFmtId="0" fontId="7" fillId="13" borderId="29" xfId="0" applyFont="1" applyFill="1" applyBorder="1" applyAlignment="1">
      <alignment horizontal="left" vertical="top" wrapText="1"/>
    </xf>
    <xf numFmtId="0" fontId="7" fillId="13" borderId="30" xfId="0" applyFont="1" applyFill="1" applyBorder="1" applyAlignment="1">
      <alignment horizontal="left" vertical="top" wrapText="1"/>
    </xf>
    <xf numFmtId="0" fontId="11" fillId="13" borderId="0" xfId="0" applyFont="1" applyFill="1" applyAlignment="1">
      <alignment vertical="top" wrapText="1"/>
    </xf>
    <xf numFmtId="0" fontId="11" fillId="28" borderId="0" xfId="0" applyFont="1" applyFill="1" applyAlignment="1">
      <alignment vertical="top" wrapText="1"/>
    </xf>
    <xf numFmtId="0" fontId="4" fillId="13" borderId="36" xfId="0" applyFont="1" applyFill="1" applyBorder="1" applyAlignment="1">
      <alignment horizontal="left" vertical="top" wrapText="1"/>
    </xf>
    <xf numFmtId="0" fontId="6" fillId="23" borderId="10" xfId="0" applyFont="1" applyFill="1" applyBorder="1" applyAlignment="1" applyProtection="1">
      <alignment horizontal="left" vertical="center" wrapText="1"/>
      <protection locked="0"/>
    </xf>
    <xf numFmtId="0" fontId="0" fillId="23" borderId="10" xfId="0" applyFill="1" applyBorder="1" applyAlignment="1" applyProtection="1">
      <alignment horizontal="left" vertical="center" wrapText="1"/>
      <protection locked="0"/>
    </xf>
    <xf numFmtId="0" fontId="5" fillId="28" borderId="0" xfId="0" applyFont="1" applyFill="1" applyAlignment="1">
      <alignment horizontal="left" vertical="center" wrapText="1"/>
    </xf>
    <xf numFmtId="0" fontId="4" fillId="13" borderId="0" xfId="0" applyFont="1" applyFill="1" applyAlignment="1">
      <alignment horizontal="left" vertical="top" wrapText="1"/>
    </xf>
    <xf numFmtId="0" fontId="2" fillId="13" borderId="29" xfId="0" applyFont="1" applyFill="1" applyBorder="1" applyAlignment="1">
      <alignment horizontal="left" vertical="top" wrapText="1"/>
    </xf>
    <xf numFmtId="0" fontId="4" fillId="13" borderId="0" xfId="0" applyFont="1" applyFill="1" applyAlignment="1">
      <alignment horizontal="left"/>
    </xf>
    <xf numFmtId="0" fontId="4" fillId="13" borderId="36" xfId="0" applyFont="1" applyFill="1" applyBorder="1" applyAlignment="1">
      <alignment horizontal="left"/>
    </xf>
    <xf numFmtId="0" fontId="2" fillId="17" borderId="35" xfId="0" applyFont="1" applyFill="1" applyBorder="1" applyAlignment="1">
      <alignment horizontal="left" wrapText="1"/>
    </xf>
    <xf numFmtId="0" fontId="2" fillId="17" borderId="0" xfId="0" applyFont="1" applyFill="1" applyAlignment="1">
      <alignment horizontal="left" wrapText="1"/>
    </xf>
    <xf numFmtId="0" fontId="2" fillId="13" borderId="43" xfId="0" applyFont="1" applyFill="1" applyBorder="1" applyAlignment="1">
      <alignment vertical="top" wrapText="1"/>
    </xf>
    <xf numFmtId="0" fontId="5" fillId="0" borderId="0" xfId="0" applyFont="1" applyAlignment="1">
      <alignment horizontal="left" vertical="center" wrapText="1"/>
    </xf>
    <xf numFmtId="0" fontId="6" fillId="23" borderId="32" xfId="0" applyFont="1" applyFill="1" applyBorder="1" applyAlignment="1" applyProtection="1">
      <alignment horizontal="left" vertical="top" wrapText="1"/>
      <protection locked="0"/>
    </xf>
    <xf numFmtId="0" fontId="6" fillId="23" borderId="66" xfId="0" applyFont="1" applyFill="1" applyBorder="1" applyAlignment="1" applyProtection="1">
      <alignment horizontal="left" vertical="top" wrapText="1"/>
      <protection locked="0"/>
    </xf>
    <xf numFmtId="0" fontId="6" fillId="23" borderId="33" xfId="0" applyFont="1" applyFill="1" applyBorder="1" applyAlignment="1" applyProtection="1">
      <alignment horizontal="left" vertical="top" wrapText="1"/>
      <protection locked="0"/>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13" xfId="0" applyBorder="1" applyAlignment="1">
      <alignment horizontal="left" vertical="top" wrapText="1"/>
    </xf>
    <xf numFmtId="0" fontId="0" fillId="0" borderId="38" xfId="0" applyBorder="1" applyAlignment="1">
      <alignment horizontal="left" vertical="top" wrapText="1"/>
    </xf>
    <xf numFmtId="0" fontId="57" fillId="37" borderId="65" xfId="0" applyFont="1" applyFill="1" applyBorder="1" applyAlignment="1">
      <alignment horizontal="left" vertical="center" wrapText="1"/>
    </xf>
    <xf numFmtId="0" fontId="57" fillId="37" borderId="46" xfId="0" applyFont="1" applyFill="1" applyBorder="1" applyAlignment="1">
      <alignment horizontal="left" vertical="center" wrapText="1"/>
    </xf>
    <xf numFmtId="0" fontId="57" fillId="37" borderId="79" xfId="0" applyFont="1" applyFill="1" applyBorder="1" applyAlignment="1">
      <alignment horizontal="left" vertical="center" wrapText="1"/>
    </xf>
    <xf numFmtId="0" fontId="57" fillId="37" borderId="76" xfId="0" applyFont="1" applyFill="1" applyBorder="1" applyAlignment="1">
      <alignment horizontal="left" vertical="center" wrapText="1"/>
    </xf>
    <xf numFmtId="0" fontId="0" fillId="37" borderId="187" xfId="0" applyFill="1" applyBorder="1" applyAlignment="1">
      <alignment horizontal="left" vertical="center" wrapText="1"/>
    </xf>
    <xf numFmtId="0" fontId="0" fillId="0" borderId="188" xfId="0" applyBorder="1" applyAlignment="1">
      <alignment horizontal="left" vertical="center" wrapText="1"/>
    </xf>
    <xf numFmtId="0" fontId="4" fillId="13" borderId="0" xfId="0" applyFont="1" applyFill="1" applyAlignment="1">
      <alignment vertical="top" wrapText="1"/>
    </xf>
    <xf numFmtId="0" fontId="69" fillId="0" borderId="88" xfId="0" applyFont="1" applyBorder="1" applyAlignment="1">
      <alignment horizontal="left" vertical="top" wrapText="1"/>
    </xf>
    <xf numFmtId="0" fontId="75" fillId="13" borderId="39" xfId="0" applyFont="1" applyFill="1" applyBorder="1" applyAlignment="1">
      <alignment horizontal="left" vertical="top" wrapText="1"/>
    </xf>
    <xf numFmtId="0" fontId="75" fillId="13" borderId="40" xfId="0" applyFont="1" applyFill="1" applyBorder="1" applyAlignment="1">
      <alignment horizontal="left" vertical="top" wrapText="1"/>
    </xf>
    <xf numFmtId="1" fontId="75" fillId="13" borderId="40" xfId="0" applyNumberFormat="1" applyFont="1" applyFill="1" applyBorder="1" applyAlignment="1">
      <alignment horizontal="left" vertical="top" wrapText="1"/>
    </xf>
    <xf numFmtId="0" fontId="6" fillId="23" borderId="30" xfId="0" applyFont="1" applyFill="1" applyBorder="1" applyAlignment="1" applyProtection="1">
      <alignment horizontal="left" vertical="top" wrapText="1"/>
      <protection locked="0"/>
    </xf>
    <xf numFmtId="0" fontId="69" fillId="0" borderId="86" xfId="0" applyFont="1" applyBorder="1" applyAlignment="1">
      <alignment horizontal="left" vertical="top" wrapText="1"/>
    </xf>
    <xf numFmtId="0" fontId="0" fillId="0" borderId="85" xfId="0" applyBorder="1" applyAlignment="1">
      <alignment horizontal="left" vertical="top" wrapText="1"/>
    </xf>
    <xf numFmtId="0" fontId="0" fillId="0" borderId="29" xfId="0" applyBorder="1" applyAlignment="1">
      <alignment horizontal="left" vertical="top" wrapText="1"/>
    </xf>
    <xf numFmtId="0" fontId="0" fillId="0" borderId="86" xfId="0" applyBorder="1" applyAlignment="1">
      <alignment horizontal="left" vertical="top" wrapText="1"/>
    </xf>
    <xf numFmtId="0" fontId="73" fillId="13" borderId="85" xfId="0" applyFont="1" applyFill="1" applyBorder="1" applyAlignment="1">
      <alignment horizontal="left" vertical="top" wrapText="1"/>
    </xf>
    <xf numFmtId="0" fontId="73" fillId="13" borderId="86" xfId="0" applyFont="1" applyFill="1" applyBorder="1" applyAlignment="1">
      <alignment horizontal="left" vertical="top" wrapText="1"/>
    </xf>
    <xf numFmtId="0" fontId="6" fillId="23" borderId="31" xfId="0" applyFont="1" applyFill="1" applyBorder="1" applyAlignment="1" applyProtection="1">
      <alignment horizontal="center" vertical="center" wrapText="1"/>
      <protection locked="0"/>
    </xf>
    <xf numFmtId="0" fontId="6" fillId="23" borderId="67" xfId="0" applyFont="1" applyFill="1" applyBorder="1" applyAlignment="1" applyProtection="1">
      <alignment horizontal="center" vertical="center" wrapText="1"/>
      <protection locked="0"/>
    </xf>
    <xf numFmtId="0" fontId="6" fillId="23" borderId="17" xfId="0" applyFont="1" applyFill="1" applyBorder="1" applyAlignment="1" applyProtection="1">
      <alignment vertical="top" wrapText="1"/>
      <protection locked="0"/>
    </xf>
    <xf numFmtId="0" fontId="6" fillId="23" borderId="29" xfId="0" applyFont="1" applyFill="1" applyBorder="1" applyAlignment="1" applyProtection="1">
      <alignment vertical="top" wrapText="1"/>
      <protection locked="0"/>
    </xf>
    <xf numFmtId="0" fontId="4" fillId="13" borderId="10" xfId="0" applyFont="1" applyFill="1" applyBorder="1" applyAlignment="1">
      <alignment horizontal="left" vertical="top" wrapText="1"/>
    </xf>
    <xf numFmtId="0" fontId="73" fillId="13" borderId="87" xfId="0" applyFont="1" applyFill="1" applyBorder="1" applyAlignment="1">
      <alignment horizontal="left" vertical="top" wrapText="1"/>
    </xf>
    <xf numFmtId="0" fontId="73" fillId="13" borderId="88" xfId="0" applyFont="1" applyFill="1" applyBorder="1" applyAlignment="1">
      <alignment horizontal="left" vertical="top" wrapText="1"/>
    </xf>
    <xf numFmtId="0" fontId="5" fillId="28" borderId="0" xfId="0" applyFont="1" applyFill="1" applyAlignment="1">
      <alignment vertical="top" wrapText="1"/>
    </xf>
    <xf numFmtId="0" fontId="6" fillId="13" borderId="32" xfId="0" applyFont="1" applyFill="1" applyBorder="1" applyAlignment="1">
      <alignment vertical="top" wrapText="1"/>
    </xf>
    <xf numFmtId="0" fontId="6" fillId="13" borderId="33" xfId="0" applyFont="1" applyFill="1" applyBorder="1" applyAlignment="1">
      <alignment vertical="top" wrapText="1"/>
    </xf>
    <xf numFmtId="0" fontId="6" fillId="40" borderId="32" xfId="0" applyFont="1" applyFill="1" applyBorder="1" applyAlignment="1" applyProtection="1">
      <alignment vertical="top" wrapText="1"/>
      <protection locked="0"/>
    </xf>
    <xf numFmtId="0" fontId="0" fillId="40" borderId="66" xfId="0" applyFill="1" applyBorder="1" applyAlignment="1" applyProtection="1">
      <alignment vertical="top" wrapText="1"/>
      <protection locked="0"/>
    </xf>
    <xf numFmtId="0" fontId="0" fillId="40" borderId="33" xfId="0" applyFill="1" applyBorder="1" applyAlignment="1" applyProtection="1">
      <alignment vertical="top" wrapText="1"/>
      <protection locked="0"/>
    </xf>
    <xf numFmtId="0" fontId="6" fillId="13" borderId="17" xfId="0" applyFont="1" applyFill="1" applyBorder="1" applyAlignment="1">
      <alignment vertical="top" wrapText="1"/>
    </xf>
    <xf numFmtId="0" fontId="6" fillId="13" borderId="30" xfId="0" applyFont="1" applyFill="1" applyBorder="1" applyAlignment="1">
      <alignment vertical="top" wrapText="1"/>
    </xf>
    <xf numFmtId="0" fontId="6" fillId="40" borderId="17" xfId="0" applyFont="1" applyFill="1" applyBorder="1" applyAlignment="1" applyProtection="1">
      <alignment vertical="top" wrapText="1"/>
      <protection locked="0"/>
    </xf>
    <xf numFmtId="0" fontId="0" fillId="40" borderId="29" xfId="0" applyFill="1" applyBorder="1" applyAlignment="1" applyProtection="1">
      <alignment vertical="top" wrapText="1"/>
      <protection locked="0"/>
    </xf>
    <xf numFmtId="0" fontId="0" fillId="40" borderId="30" xfId="0" applyFill="1" applyBorder="1" applyAlignment="1" applyProtection="1">
      <alignment vertical="top" wrapText="1"/>
      <protection locked="0"/>
    </xf>
    <xf numFmtId="0" fontId="4" fillId="0" borderId="0" xfId="0" applyFont="1" applyAlignment="1">
      <alignment vertical="top" wrapText="1"/>
    </xf>
    <xf numFmtId="0" fontId="6" fillId="23" borderId="30" xfId="0" applyFont="1" applyFill="1" applyBorder="1" applyAlignment="1" applyProtection="1">
      <alignment vertical="top" wrapText="1"/>
      <protection locked="0"/>
    </xf>
    <xf numFmtId="0" fontId="6" fillId="23" borderId="32" xfId="0" applyFont="1" applyFill="1" applyBorder="1" applyAlignment="1" applyProtection="1">
      <alignment vertical="top" wrapText="1"/>
      <protection locked="0"/>
    </xf>
    <xf numFmtId="0" fontId="0" fillId="23" borderId="66" xfId="0" applyFill="1" applyBorder="1" applyAlignment="1" applyProtection="1">
      <alignment vertical="top" wrapText="1"/>
      <protection locked="0"/>
    </xf>
    <xf numFmtId="0" fontId="0" fillId="23" borderId="33" xfId="0" applyFill="1" applyBorder="1" applyAlignment="1" applyProtection="1">
      <alignment vertical="top" wrapText="1"/>
      <protection locked="0"/>
    </xf>
    <xf numFmtId="0" fontId="6" fillId="23" borderId="35" xfId="0" applyFont="1" applyFill="1" applyBorder="1" applyAlignment="1" applyProtection="1">
      <alignment vertical="top" wrapText="1"/>
      <protection locked="0"/>
    </xf>
    <xf numFmtId="0" fontId="0" fillId="23" borderId="0" xfId="0" applyFill="1" applyAlignment="1" applyProtection="1">
      <alignment vertical="top" wrapText="1"/>
      <protection locked="0"/>
    </xf>
    <xf numFmtId="0" fontId="0" fillId="23" borderId="36" xfId="0" applyFill="1" applyBorder="1" applyAlignment="1" applyProtection="1">
      <alignment vertical="top" wrapText="1"/>
      <protection locked="0"/>
    </xf>
    <xf numFmtId="0" fontId="6" fillId="23" borderId="37" xfId="0" applyFont="1" applyFill="1" applyBorder="1" applyAlignment="1" applyProtection="1">
      <alignment vertical="top" wrapText="1"/>
      <protection locked="0"/>
    </xf>
    <xf numFmtId="0" fontId="0" fillId="23" borderId="13" xfId="0" applyFill="1" applyBorder="1" applyAlignment="1" applyProtection="1">
      <alignment vertical="top" wrapText="1"/>
      <protection locked="0"/>
    </xf>
    <xf numFmtId="0" fontId="0" fillId="23" borderId="38" xfId="0" applyFill="1" applyBorder="1" applyAlignment="1" applyProtection="1">
      <alignment vertical="top" wrapText="1"/>
      <protection locked="0"/>
    </xf>
    <xf numFmtId="0" fontId="6" fillId="40" borderId="29" xfId="0" applyFont="1" applyFill="1" applyBorder="1" applyAlignment="1" applyProtection="1">
      <alignment vertical="top" wrapText="1"/>
      <protection locked="0"/>
    </xf>
    <xf numFmtId="0" fontId="6" fillId="40" borderId="30" xfId="0" applyFont="1" applyFill="1" applyBorder="1" applyAlignment="1" applyProtection="1">
      <alignment vertical="top" wrapText="1"/>
      <protection locked="0"/>
    </xf>
    <xf numFmtId="0" fontId="6" fillId="40" borderId="37" xfId="0" applyFont="1" applyFill="1" applyBorder="1" applyAlignment="1" applyProtection="1">
      <alignment vertical="top" wrapText="1"/>
      <protection locked="0"/>
    </xf>
    <xf numFmtId="0" fontId="0" fillId="40" borderId="13" xfId="0" applyFill="1" applyBorder="1" applyAlignment="1" applyProtection="1">
      <alignment vertical="top" wrapText="1"/>
      <protection locked="0"/>
    </xf>
    <xf numFmtId="0" fontId="0" fillId="40" borderId="38" xfId="0" applyFill="1" applyBorder="1" applyAlignment="1" applyProtection="1">
      <alignment vertical="top" wrapText="1"/>
      <protection locked="0"/>
    </xf>
    <xf numFmtId="0" fontId="6" fillId="40" borderId="35" xfId="0" applyFont="1" applyFill="1" applyBorder="1" applyAlignment="1" applyProtection="1">
      <alignment vertical="top" wrapText="1"/>
      <protection locked="0"/>
    </xf>
    <xf numFmtId="0" fontId="0" fillId="40" borderId="0" xfId="0" applyFill="1" applyAlignment="1" applyProtection="1">
      <alignment vertical="top" wrapText="1"/>
      <protection locked="0"/>
    </xf>
    <xf numFmtId="0" fontId="0" fillId="40" borderId="36" xfId="0" applyFill="1" applyBorder="1" applyAlignment="1" applyProtection="1">
      <alignment vertical="top" wrapText="1"/>
      <protection locked="0"/>
    </xf>
    <xf numFmtId="0" fontId="75" fillId="13" borderId="69" xfId="0" applyFont="1" applyFill="1" applyBorder="1" applyAlignment="1">
      <alignment horizontal="center" vertical="center" wrapText="1"/>
    </xf>
    <xf numFmtId="0" fontId="0" fillId="0" borderId="67" xfId="0" applyBorder="1" applyAlignment="1">
      <alignment horizontal="center" vertical="center" wrapText="1"/>
    </xf>
    <xf numFmtId="0" fontId="29" fillId="13" borderId="0" xfId="0" applyFont="1" applyFill="1" applyAlignment="1">
      <alignment horizontal="left" vertical="top" wrapText="1"/>
    </xf>
    <xf numFmtId="0" fontId="75" fillId="13" borderId="39" xfId="0" applyFont="1" applyFill="1" applyBorder="1" applyAlignment="1">
      <alignment horizontal="center" vertical="center" wrapText="1"/>
    </xf>
    <xf numFmtId="0" fontId="75" fillId="13" borderId="8" xfId="0" applyFont="1" applyFill="1" applyBorder="1" applyAlignment="1">
      <alignment horizontal="center" vertical="center" wrapText="1"/>
    </xf>
    <xf numFmtId="0" fontId="75" fillId="13" borderId="31" xfId="0" applyFont="1" applyFill="1" applyBorder="1" applyAlignment="1">
      <alignment horizontal="left" vertical="center" wrapText="1"/>
    </xf>
    <xf numFmtId="0" fontId="75" fillId="13" borderId="89" xfId="0" applyFont="1" applyFill="1" applyBorder="1" applyAlignment="1">
      <alignment horizontal="left" vertical="center" wrapText="1"/>
    </xf>
    <xf numFmtId="0" fontId="75" fillId="13" borderId="69" xfId="0" applyFont="1" applyFill="1" applyBorder="1" applyAlignment="1">
      <alignment horizontal="left" vertical="center" wrapText="1"/>
    </xf>
    <xf numFmtId="0" fontId="75" fillId="13" borderId="67" xfId="0" applyFont="1" applyFill="1" applyBorder="1" applyAlignment="1">
      <alignment horizontal="left" vertical="center" wrapText="1"/>
    </xf>
    <xf numFmtId="3" fontId="75" fillId="13" borderId="8" xfId="0" applyNumberFormat="1" applyFont="1" applyFill="1" applyBorder="1" applyAlignment="1">
      <alignment horizontal="center" vertical="center" wrapText="1"/>
    </xf>
    <xf numFmtId="0" fontId="75" fillId="13" borderId="40" xfId="0" applyFont="1" applyFill="1" applyBorder="1" applyAlignment="1">
      <alignment horizontal="center" vertical="center" wrapText="1"/>
    </xf>
    <xf numFmtId="0" fontId="75" fillId="13" borderId="91" xfId="0" applyFont="1" applyFill="1" applyBorder="1" applyAlignment="1">
      <alignment horizontal="left" vertical="center" wrapText="1"/>
    </xf>
    <xf numFmtId="0" fontId="0" fillId="0" borderId="92" xfId="0" applyBorder="1" applyAlignment="1">
      <alignment horizontal="left" vertical="center" wrapText="1"/>
    </xf>
    <xf numFmtId="0" fontId="0" fillId="0" borderId="37" xfId="0" applyBorder="1" applyAlignment="1">
      <alignment horizontal="left" vertical="center" wrapText="1"/>
    </xf>
    <xf numFmtId="0" fontId="0" fillId="0" borderId="38" xfId="0" applyBorder="1" applyAlignment="1">
      <alignment horizontal="left" vertical="center" wrapText="1"/>
    </xf>
    <xf numFmtId="0" fontId="75" fillId="13" borderId="32" xfId="0" applyFont="1" applyFill="1" applyBorder="1" applyAlignment="1">
      <alignment horizontal="left" vertical="center" wrapText="1"/>
    </xf>
    <xf numFmtId="0" fontId="0" fillId="0" borderId="33" xfId="0" applyBorder="1" applyAlignment="1">
      <alignment horizontal="left" vertical="center" wrapText="1"/>
    </xf>
    <xf numFmtId="0" fontId="0" fillId="0" borderId="93" xfId="0" applyBorder="1" applyAlignment="1">
      <alignment horizontal="left" vertical="center" wrapText="1"/>
    </xf>
    <xf numFmtId="0" fontId="0" fillId="0" borderId="94" xfId="0" applyBorder="1" applyAlignment="1">
      <alignment horizontal="left" vertical="center" wrapText="1"/>
    </xf>
    <xf numFmtId="0" fontId="75" fillId="13" borderId="31" xfId="0" applyFont="1" applyFill="1" applyBorder="1" applyAlignment="1">
      <alignment horizontal="center" vertical="center" wrapText="1"/>
    </xf>
    <xf numFmtId="0" fontId="0" fillId="0" borderId="89" xfId="0" applyBorder="1" applyAlignment="1">
      <alignment horizontal="center" vertical="center" wrapText="1"/>
    </xf>
    <xf numFmtId="0" fontId="6" fillId="23" borderId="32" xfId="0" applyFont="1" applyFill="1" applyBorder="1" applyAlignment="1" applyProtection="1">
      <alignment horizontal="left" vertical="center" wrapText="1"/>
      <protection locked="0"/>
    </xf>
    <xf numFmtId="0" fontId="6" fillId="23" borderId="33" xfId="0" applyFont="1" applyFill="1" applyBorder="1" applyAlignment="1" applyProtection="1">
      <alignment horizontal="left" vertical="center" wrapText="1"/>
      <protection locked="0"/>
    </xf>
    <xf numFmtId="0" fontId="6" fillId="23" borderId="37" xfId="0" applyFont="1" applyFill="1" applyBorder="1" applyAlignment="1" applyProtection="1">
      <alignment horizontal="left" vertical="center" wrapText="1"/>
      <protection locked="0"/>
    </xf>
    <xf numFmtId="0" fontId="6" fillId="23" borderId="38" xfId="0" applyFont="1" applyFill="1" applyBorder="1" applyAlignment="1" applyProtection="1">
      <alignment horizontal="left" vertical="center" wrapText="1"/>
      <protection locked="0"/>
    </xf>
    <xf numFmtId="0" fontId="7" fillId="13" borderId="17" xfId="0" applyFont="1" applyFill="1" applyBorder="1" applyAlignment="1">
      <alignment horizontal="center" vertical="top" wrapText="1"/>
    </xf>
    <xf numFmtId="0" fontId="7" fillId="13" borderId="30" xfId="0" applyFont="1" applyFill="1" applyBorder="1" applyAlignment="1">
      <alignment horizontal="center" vertical="top" wrapText="1"/>
    </xf>
    <xf numFmtId="0" fontId="7" fillId="13" borderId="29" xfId="0" applyFont="1" applyFill="1" applyBorder="1" applyAlignment="1">
      <alignment horizontal="center" vertical="top" wrapText="1"/>
    </xf>
    <xf numFmtId="0" fontId="7" fillId="13" borderId="31" xfId="0" applyFont="1" applyFill="1" applyBorder="1" applyAlignment="1">
      <alignment horizontal="center" vertical="top" wrapText="1"/>
    </xf>
    <xf numFmtId="0" fontId="7" fillId="13" borderId="67" xfId="0" applyFont="1" applyFill="1" applyBorder="1" applyAlignment="1">
      <alignment horizontal="center" vertical="top" wrapText="1"/>
    </xf>
    <xf numFmtId="0" fontId="7" fillId="13" borderId="32" xfId="0" applyFont="1" applyFill="1" applyBorder="1" applyAlignment="1">
      <alignment horizontal="left" vertical="top" wrapText="1"/>
    </xf>
    <xf numFmtId="0" fontId="7" fillId="13" borderId="33" xfId="0" applyFont="1" applyFill="1" applyBorder="1" applyAlignment="1">
      <alignment horizontal="left" vertical="top" wrapText="1"/>
    </xf>
    <xf numFmtId="0" fontId="7" fillId="13" borderId="37" xfId="0" applyFont="1" applyFill="1" applyBorder="1" applyAlignment="1">
      <alignment horizontal="left" vertical="top" wrapText="1"/>
    </xf>
    <xf numFmtId="0" fontId="7" fillId="13" borderId="38" xfId="0" applyFont="1" applyFill="1" applyBorder="1" applyAlignment="1">
      <alignment horizontal="left" vertical="top" wrapText="1"/>
    </xf>
    <xf numFmtId="0" fontId="7" fillId="13" borderId="31" xfId="0" applyFont="1" applyFill="1" applyBorder="1" applyAlignment="1">
      <alignment horizontal="left" vertical="center" wrapText="1"/>
    </xf>
    <xf numFmtId="0" fontId="7" fillId="13" borderId="67" xfId="0" applyFont="1" applyFill="1" applyBorder="1" applyAlignment="1">
      <alignment horizontal="left" vertical="center" wrapText="1"/>
    </xf>
    <xf numFmtId="0" fontId="4" fillId="13" borderId="0" xfId="0" applyFont="1" applyFill="1" applyAlignment="1">
      <alignment vertical="center" wrapText="1"/>
    </xf>
    <xf numFmtId="0" fontId="2" fillId="13" borderId="0" xfId="0" applyFont="1" applyFill="1" applyAlignment="1">
      <alignment vertical="center" wrapText="1"/>
    </xf>
    <xf numFmtId="0" fontId="75" fillId="13" borderId="37" xfId="0" applyFont="1" applyFill="1" applyBorder="1" applyAlignment="1">
      <alignment vertical="top" wrapText="1"/>
    </xf>
    <xf numFmtId="0" fontId="75" fillId="13" borderId="13" xfId="0" applyFont="1" applyFill="1" applyBorder="1" applyAlignment="1">
      <alignment vertical="top" wrapText="1"/>
    </xf>
    <xf numFmtId="0" fontId="75" fillId="13" borderId="38" xfId="0" applyFont="1" applyFill="1" applyBorder="1" applyAlignment="1">
      <alignment vertical="top" wrapText="1"/>
    </xf>
    <xf numFmtId="0" fontId="75" fillId="13" borderId="32" xfId="0" applyFont="1" applyFill="1" applyBorder="1" applyAlignment="1">
      <alignment vertical="top" wrapText="1"/>
    </xf>
    <xf numFmtId="0" fontId="75" fillId="13" borderId="66" xfId="0" applyFont="1" applyFill="1" applyBorder="1" applyAlignment="1">
      <alignment vertical="top" wrapText="1"/>
    </xf>
    <xf numFmtId="0" fontId="75" fillId="13" borderId="33" xfId="0" applyFont="1" applyFill="1" applyBorder="1" applyAlignment="1">
      <alignment vertical="top" wrapText="1"/>
    </xf>
    <xf numFmtId="0" fontId="75" fillId="13" borderId="35" xfId="0" applyFont="1" applyFill="1" applyBorder="1" applyAlignment="1">
      <alignment vertical="top" wrapText="1"/>
    </xf>
    <xf numFmtId="0" fontId="75" fillId="13" borderId="0" xfId="0" applyFont="1" applyFill="1" applyAlignment="1">
      <alignment vertical="top" wrapText="1"/>
    </xf>
    <xf numFmtId="0" fontId="75" fillId="13" borderId="36" xfId="0" applyFont="1" applyFill="1" applyBorder="1" applyAlignment="1">
      <alignment vertical="top" wrapText="1"/>
    </xf>
    <xf numFmtId="0" fontId="73" fillId="0" borderId="0" xfId="0" applyFont="1" applyAlignment="1">
      <alignment vertical="top" wrapText="1"/>
    </xf>
    <xf numFmtId="0" fontId="73" fillId="0" borderId="36" xfId="0" applyFont="1" applyBorder="1" applyAlignment="1">
      <alignment vertical="top" wrapText="1"/>
    </xf>
    <xf numFmtId="49" fontId="6" fillId="23" borderId="32" xfId="0" applyNumberFormat="1" applyFont="1" applyFill="1" applyBorder="1" applyAlignment="1" applyProtection="1">
      <alignment horizontal="left" vertical="top" wrapText="1"/>
      <protection locked="0"/>
    </xf>
    <xf numFmtId="49" fontId="6" fillId="23" borderId="66" xfId="0" applyNumberFormat="1" applyFont="1" applyFill="1" applyBorder="1" applyAlignment="1" applyProtection="1">
      <alignment horizontal="left" vertical="top" wrapText="1"/>
      <protection locked="0"/>
    </xf>
    <xf numFmtId="49" fontId="6" fillId="23" borderId="33" xfId="0" applyNumberFormat="1" applyFont="1" applyFill="1" applyBorder="1" applyAlignment="1" applyProtection="1">
      <alignment horizontal="left" vertical="top" wrapText="1"/>
      <protection locked="0"/>
    </xf>
    <xf numFmtId="0" fontId="0" fillId="15" borderId="17" xfId="0" applyFill="1" applyBorder="1" applyAlignment="1">
      <alignment horizontal="center" vertical="center"/>
    </xf>
    <xf numFmtId="0" fontId="0" fillId="15" borderId="10" xfId="0" applyFill="1" applyBorder="1" applyAlignment="1">
      <alignment horizontal="center" vertical="center"/>
    </xf>
    <xf numFmtId="0" fontId="0" fillId="0" borderId="67" xfId="0" applyBorder="1" applyAlignment="1">
      <alignment horizontal="left" vertical="center" wrapText="1"/>
    </xf>
    <xf numFmtId="0" fontId="4" fillId="13" borderId="30" xfId="0" applyFont="1" applyFill="1" applyBorder="1" applyAlignment="1">
      <alignment horizontal="left" vertical="top" wrapText="1"/>
    </xf>
    <xf numFmtId="0" fontId="29" fillId="0" borderId="0" xfId="0" applyFont="1" applyAlignment="1">
      <alignment horizontal="left" vertical="top" wrapText="1"/>
    </xf>
    <xf numFmtId="0" fontId="6" fillId="23" borderId="29" xfId="0" applyFont="1" applyFill="1" applyBorder="1" applyAlignment="1" applyProtection="1">
      <alignment horizontal="left" vertical="top" wrapText="1"/>
      <protection locked="0"/>
    </xf>
    <xf numFmtId="0" fontId="75" fillId="13" borderId="77" xfId="0" applyFont="1" applyFill="1" applyBorder="1" applyAlignment="1">
      <alignment horizontal="left" vertical="top" wrapText="1"/>
    </xf>
    <xf numFmtId="0" fontId="73" fillId="13" borderId="52" xfId="0" applyFont="1" applyFill="1" applyBorder="1" applyAlignment="1">
      <alignment horizontal="left" vertical="top" wrapText="1"/>
    </xf>
    <xf numFmtId="0" fontId="73" fillId="13" borderId="90" xfId="0" applyFont="1" applyFill="1" applyBorder="1" applyAlignment="1">
      <alignment horizontal="left" vertical="top" wrapText="1"/>
    </xf>
    <xf numFmtId="0" fontId="2" fillId="13" borderId="29" xfId="0" applyFont="1" applyFill="1" applyBorder="1" applyAlignment="1">
      <alignment vertical="top" wrapText="1"/>
    </xf>
    <xf numFmtId="0" fontId="73" fillId="13" borderId="74" xfId="0" applyFont="1" applyFill="1" applyBorder="1" applyAlignment="1">
      <alignment horizontal="left" vertical="top" wrapText="1"/>
    </xf>
    <xf numFmtId="0" fontId="4" fillId="13" borderId="0" xfId="0" applyFont="1" applyFill="1" applyAlignment="1">
      <alignment horizontal="left" vertical="center"/>
    </xf>
    <xf numFmtId="0" fontId="4" fillId="13" borderId="36" xfId="0" applyFont="1" applyFill="1" applyBorder="1" applyAlignment="1">
      <alignment horizontal="left" vertical="center"/>
    </xf>
    <xf numFmtId="0" fontId="4" fillId="28" borderId="0" xfId="0" applyFont="1" applyFill="1" applyAlignment="1">
      <alignment horizontal="left" vertical="center" wrapText="1"/>
    </xf>
    <xf numFmtId="0" fontId="4" fillId="28" borderId="36" xfId="0" applyFont="1" applyFill="1" applyBorder="1" applyAlignment="1">
      <alignment horizontal="left" vertical="center" wrapText="1"/>
    </xf>
    <xf numFmtId="0" fontId="4" fillId="28" borderId="0" xfId="0" applyFont="1" applyFill="1" applyAlignment="1">
      <alignment horizontal="left" vertical="center"/>
    </xf>
    <xf numFmtId="0" fontId="4" fillId="28" borderId="36" xfId="0" applyFont="1" applyFill="1" applyBorder="1" applyAlignment="1">
      <alignment horizontal="left" vertical="center"/>
    </xf>
    <xf numFmtId="0" fontId="57" fillId="0" borderId="0" xfId="0" applyFont="1" applyAlignment="1">
      <alignment vertical="top" wrapText="1"/>
    </xf>
    <xf numFmtId="0" fontId="5" fillId="28" borderId="0" xfId="0" applyFont="1" applyFill="1" applyAlignment="1">
      <alignment horizontal="left" vertical="top" wrapText="1"/>
    </xf>
    <xf numFmtId="0" fontId="103" fillId="28" borderId="0" xfId="0" applyFont="1" applyFill="1" applyAlignment="1">
      <alignment horizontal="left" vertical="top" wrapText="1"/>
    </xf>
    <xf numFmtId="0" fontId="8" fillId="20" borderId="95" xfId="14" applyFill="1" applyBorder="1" applyAlignment="1" applyProtection="1">
      <alignment horizontal="center" vertical="top" wrapText="1"/>
    </xf>
    <xf numFmtId="0" fontId="2" fillId="40" borderId="32" xfId="0" applyFont="1" applyFill="1" applyBorder="1" applyAlignment="1" applyProtection="1">
      <alignment horizontal="left" vertical="top" wrapText="1"/>
      <protection locked="0"/>
    </xf>
    <xf numFmtId="0" fontId="2" fillId="40" borderId="66" xfId="0" applyFont="1" applyFill="1" applyBorder="1" applyAlignment="1" applyProtection="1">
      <alignment horizontal="left" vertical="top" wrapText="1"/>
      <protection locked="0"/>
    </xf>
    <xf numFmtId="0" fontId="2" fillId="40" borderId="33" xfId="0" applyFont="1" applyFill="1" applyBorder="1" applyAlignment="1" applyProtection="1">
      <alignment horizontal="left" vertical="top" wrapText="1"/>
      <protection locked="0"/>
    </xf>
    <xf numFmtId="0" fontId="2" fillId="23" borderId="32" xfId="0" applyFont="1" applyFill="1" applyBorder="1" applyAlignment="1" applyProtection="1">
      <alignment horizontal="left" vertical="top" wrapText="1"/>
      <protection locked="0"/>
    </xf>
    <xf numFmtId="0" fontId="2" fillId="23" borderId="66" xfId="0" applyFont="1" applyFill="1" applyBorder="1" applyAlignment="1" applyProtection="1">
      <alignment horizontal="left" vertical="top" wrapText="1"/>
      <protection locked="0"/>
    </xf>
    <xf numFmtId="0" fontId="2" fillId="23" borderId="33" xfId="0" applyFont="1" applyFill="1" applyBorder="1" applyAlignment="1" applyProtection="1">
      <alignment horizontal="left" vertical="top" wrapText="1"/>
      <protection locked="0"/>
    </xf>
    <xf numFmtId="0" fontId="0" fillId="23" borderId="66" xfId="0" applyFill="1" applyBorder="1" applyAlignment="1" applyProtection="1">
      <alignment horizontal="left" vertical="top" wrapText="1"/>
      <protection locked="0"/>
    </xf>
    <xf numFmtId="0" fontId="0" fillId="23" borderId="33" xfId="0" applyFill="1" applyBorder="1" applyAlignment="1" applyProtection="1">
      <alignment horizontal="left" vertical="top" wrapText="1"/>
      <protection locked="0"/>
    </xf>
    <xf numFmtId="0" fontId="2" fillId="13" borderId="10" xfId="0" applyFont="1" applyFill="1" applyBorder="1" applyAlignment="1">
      <alignment horizontal="left" vertical="top"/>
    </xf>
    <xf numFmtId="0" fontId="2" fillId="17" borderId="17" xfId="0" applyFont="1" applyFill="1" applyBorder="1" applyAlignment="1">
      <alignment horizontal="left" vertical="top"/>
    </xf>
    <xf numFmtId="0" fontId="2" fillId="17" borderId="29" xfId="0" applyFont="1" applyFill="1" applyBorder="1" applyAlignment="1">
      <alignment horizontal="left" vertical="top"/>
    </xf>
    <xf numFmtId="0" fontId="2" fillId="17" borderId="30" xfId="0" applyFont="1" applyFill="1" applyBorder="1" applyAlignment="1">
      <alignment horizontal="left" vertical="top"/>
    </xf>
    <xf numFmtId="0" fontId="4" fillId="13" borderId="10" xfId="0" applyFont="1" applyFill="1" applyBorder="1" applyAlignment="1">
      <alignment horizontal="left" vertical="top"/>
    </xf>
    <xf numFmtId="0" fontId="43" fillId="13" borderId="0" xfId="0" applyFont="1" applyFill="1" applyAlignment="1">
      <alignment horizontal="left" vertical="center" wrapText="1"/>
    </xf>
    <xf numFmtId="0" fontId="4" fillId="13" borderId="17" xfId="0" applyFont="1" applyFill="1" applyBorder="1" applyAlignment="1">
      <alignment horizontal="left" vertical="top"/>
    </xf>
    <xf numFmtId="0" fontId="4" fillId="13" borderId="29" xfId="0" applyFont="1" applyFill="1" applyBorder="1" applyAlignment="1">
      <alignment horizontal="left" vertical="top"/>
    </xf>
    <xf numFmtId="0" fontId="4" fillId="13" borderId="30" xfId="0" applyFont="1" applyFill="1" applyBorder="1" applyAlignment="1">
      <alignment horizontal="left" vertical="top"/>
    </xf>
    <xf numFmtId="0" fontId="2" fillId="23" borderId="10" xfId="0" applyFont="1" applyFill="1" applyBorder="1" applyAlignment="1" applyProtection="1">
      <alignment horizontal="center" vertical="top"/>
      <protection locked="0"/>
    </xf>
    <xf numFmtId="0" fontId="0" fillId="17" borderId="17" xfId="0" applyFill="1" applyBorder="1" applyAlignment="1">
      <alignment horizontal="left" vertical="top"/>
    </xf>
    <xf numFmtId="0" fontId="0" fillId="17" borderId="29" xfId="0" applyFill="1" applyBorder="1" applyAlignment="1">
      <alignment horizontal="left" vertical="top"/>
    </xf>
    <xf numFmtId="0" fontId="0" fillId="17" borderId="30" xfId="0" applyFill="1" applyBorder="1" applyAlignment="1">
      <alignment horizontal="left" vertical="top"/>
    </xf>
    <xf numFmtId="0" fontId="2" fillId="23" borderId="10" xfId="0" applyFont="1" applyFill="1" applyBorder="1" applyAlignment="1" applyProtection="1">
      <alignment horizontal="left" vertical="top"/>
      <protection locked="0"/>
    </xf>
    <xf numFmtId="0" fontId="2" fillId="13" borderId="36" xfId="0" applyFont="1" applyFill="1" applyBorder="1" applyAlignment="1">
      <alignment horizontal="left" vertical="top" wrapText="1"/>
    </xf>
    <xf numFmtId="0" fontId="2" fillId="23" borderId="17" xfId="0" applyFont="1" applyFill="1" applyBorder="1" applyAlignment="1" applyProtection="1">
      <alignment horizontal="center" vertical="top"/>
      <protection locked="0"/>
    </xf>
    <xf numFmtId="0" fontId="2" fillId="23" borderId="30" xfId="0" applyFont="1" applyFill="1" applyBorder="1" applyAlignment="1" applyProtection="1">
      <alignment horizontal="center" vertical="top"/>
      <protection locked="0"/>
    </xf>
    <xf numFmtId="0" fontId="2" fillId="23" borderId="32" xfId="0" applyFont="1" applyFill="1" applyBorder="1" applyAlignment="1" applyProtection="1">
      <alignment vertical="top" wrapText="1"/>
      <protection locked="0"/>
    </xf>
    <xf numFmtId="0" fontId="2" fillId="23" borderId="35" xfId="0" applyFont="1" applyFill="1" applyBorder="1" applyAlignment="1" applyProtection="1">
      <alignment vertical="top" wrapText="1"/>
      <protection locked="0"/>
    </xf>
    <xf numFmtId="0" fontId="2" fillId="23" borderId="37" xfId="0" applyFont="1" applyFill="1" applyBorder="1" applyAlignment="1" applyProtection="1">
      <alignment vertical="top" wrapText="1"/>
      <protection locked="0"/>
    </xf>
    <xf numFmtId="0" fontId="43" fillId="13" borderId="3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17" xfId="0" applyFont="1" applyFill="1" applyBorder="1" applyAlignment="1">
      <alignment horizontal="left" vertical="center" wrapText="1"/>
    </xf>
    <xf numFmtId="0" fontId="4" fillId="17" borderId="54" xfId="0" applyFont="1" applyFill="1" applyBorder="1" applyAlignment="1">
      <alignment horizontal="center" vertical="center"/>
    </xf>
    <xf numFmtId="0" fontId="4" fillId="17" borderId="56" xfId="0" applyFont="1" applyFill="1" applyBorder="1" applyAlignment="1">
      <alignment horizontal="center" vertical="center"/>
    </xf>
    <xf numFmtId="0" fontId="2" fillId="23" borderId="17" xfId="0" applyFont="1" applyFill="1" applyBorder="1" applyAlignment="1" applyProtection="1">
      <alignment horizontal="left" vertical="top"/>
      <protection locked="0"/>
    </xf>
    <xf numFmtId="0" fontId="2" fillId="23" borderId="29" xfId="0" applyFont="1" applyFill="1" applyBorder="1" applyAlignment="1" applyProtection="1">
      <alignment horizontal="left" vertical="top"/>
      <protection locked="0"/>
    </xf>
    <xf numFmtId="0" fontId="2" fillId="23" borderId="30" xfId="0" applyFont="1" applyFill="1" applyBorder="1" applyAlignment="1" applyProtection="1">
      <alignment horizontal="left" vertical="top"/>
      <protection locked="0"/>
    </xf>
    <xf numFmtId="0" fontId="0" fillId="0" borderId="35" xfId="0" applyBorder="1" applyAlignment="1">
      <alignment vertical="top" wrapText="1"/>
    </xf>
    <xf numFmtId="0" fontId="0" fillId="0" borderId="0" xfId="0" applyAlignment="1">
      <alignment vertical="top" wrapText="1"/>
    </xf>
    <xf numFmtId="0" fontId="0" fillId="0" borderId="37" xfId="0" applyBorder="1" applyAlignment="1">
      <alignment vertical="top" wrapText="1"/>
    </xf>
    <xf numFmtId="0" fontId="0" fillId="0" borderId="13" xfId="0" applyBorder="1" applyAlignment="1">
      <alignment vertical="top" wrapText="1"/>
    </xf>
    <xf numFmtId="0" fontId="2" fillId="23" borderId="66" xfId="0" applyFont="1" applyFill="1" applyBorder="1" applyAlignment="1" applyProtection="1">
      <alignment vertical="top" wrapText="1"/>
      <protection locked="0"/>
    </xf>
    <xf numFmtId="0" fontId="2" fillId="23" borderId="33" xfId="0" applyFont="1" applyFill="1" applyBorder="1" applyAlignment="1" applyProtection="1">
      <alignment vertical="top" wrapText="1"/>
      <protection locked="0"/>
    </xf>
    <xf numFmtId="0" fontId="0" fillId="0" borderId="36" xfId="0" applyBorder="1" applyAlignment="1">
      <alignment vertical="top" wrapText="1"/>
    </xf>
    <xf numFmtId="0" fontId="0" fillId="0" borderId="38" xfId="0" applyBorder="1" applyAlignment="1">
      <alignment vertical="top" wrapText="1"/>
    </xf>
    <xf numFmtId="0" fontId="0" fillId="40" borderId="35" xfId="0" applyFill="1" applyBorder="1" applyAlignment="1">
      <alignment horizontal="left" vertical="top" wrapText="1"/>
    </xf>
    <xf numFmtId="0" fontId="0" fillId="40" borderId="0" xfId="0" applyFill="1" applyAlignment="1">
      <alignment horizontal="left" vertical="top" wrapText="1"/>
    </xf>
    <xf numFmtId="0" fontId="0" fillId="40" borderId="36" xfId="0" applyFill="1" applyBorder="1" applyAlignment="1">
      <alignment horizontal="left" vertical="top" wrapText="1"/>
    </xf>
    <xf numFmtId="0" fontId="0" fillId="40" borderId="37" xfId="0" applyFill="1" applyBorder="1" applyAlignment="1">
      <alignment horizontal="left" vertical="top" wrapText="1"/>
    </xf>
    <xf numFmtId="0" fontId="0" fillId="40" borderId="13" xfId="0" applyFill="1" applyBorder="1" applyAlignment="1">
      <alignment horizontal="left" vertical="top" wrapText="1"/>
    </xf>
    <xf numFmtId="0" fontId="0" fillId="40" borderId="38" xfId="0" applyFill="1" applyBorder="1" applyAlignment="1">
      <alignment horizontal="left" vertical="top" wrapText="1"/>
    </xf>
    <xf numFmtId="1" fontId="69" fillId="28" borderId="17" xfId="0" applyNumberFormat="1" applyFont="1" applyFill="1" applyBorder="1" applyAlignment="1">
      <alignment horizontal="left" vertical="top"/>
    </xf>
    <xf numFmtId="0" fontId="69" fillId="28" borderId="29" xfId="0" applyFont="1" applyFill="1" applyBorder="1" applyAlignment="1">
      <alignment horizontal="left" vertical="top"/>
    </xf>
    <xf numFmtId="0" fontId="69" fillId="28" borderId="30" xfId="0" applyFont="1" applyFill="1" applyBorder="1" applyAlignment="1">
      <alignment horizontal="left" vertical="top"/>
    </xf>
    <xf numFmtId="0" fontId="54" fillId="13" borderId="63" xfId="0" quotePrefix="1" applyFont="1" applyFill="1" applyBorder="1" applyAlignment="1">
      <alignment horizontal="right" vertical="top" wrapText="1"/>
    </xf>
    <xf numFmtId="0" fontId="0" fillId="0" borderId="0" xfId="0" applyAlignment="1">
      <alignment horizontal="right" vertical="top" wrapText="1"/>
    </xf>
    <xf numFmtId="0" fontId="5" fillId="13" borderId="52" xfId="0" applyFont="1" applyFill="1" applyBorder="1" applyAlignment="1">
      <alignment horizontal="left" vertical="top" wrapText="1"/>
    </xf>
    <xf numFmtId="0" fontId="57" fillId="37" borderId="65" xfId="0" applyFont="1" applyFill="1" applyBorder="1" applyAlignment="1">
      <alignment horizontal="left" vertical="center" wrapText="1" indent="1"/>
    </xf>
    <xf numFmtId="0" fontId="57" fillId="37" borderId="46" xfId="0" applyFont="1" applyFill="1" applyBorder="1" applyAlignment="1">
      <alignment horizontal="left" vertical="center" wrapText="1" indent="1"/>
    </xf>
    <xf numFmtId="0" fontId="57" fillId="37" borderId="79" xfId="0" applyFont="1" applyFill="1" applyBorder="1" applyAlignment="1">
      <alignment horizontal="left" vertical="center" wrapText="1" indent="1"/>
    </xf>
    <xf numFmtId="0" fontId="57" fillId="37" borderId="76" xfId="0" applyFont="1" applyFill="1" applyBorder="1" applyAlignment="1">
      <alignment horizontal="left" vertical="center" wrapText="1" indent="1"/>
    </xf>
    <xf numFmtId="0" fontId="0" fillId="37" borderId="187" xfId="0" applyFill="1" applyBorder="1" applyAlignment="1">
      <alignment horizontal="left" vertical="center" wrapText="1" indent="1"/>
    </xf>
    <xf numFmtId="0" fontId="0" fillId="37" borderId="188" xfId="0" applyFill="1" applyBorder="1" applyAlignment="1">
      <alignment horizontal="left" vertical="center" wrapText="1" indent="1"/>
    </xf>
    <xf numFmtId="0" fontId="54" fillId="13" borderId="51" xfId="0" applyFont="1" applyFill="1" applyBorder="1" applyAlignment="1">
      <alignment horizontal="left" vertical="top" wrapText="1"/>
    </xf>
    <xf numFmtId="0" fontId="0" fillId="0" borderId="51" xfId="0" applyBorder="1" applyAlignment="1">
      <alignment horizontal="right" vertical="top" wrapText="1"/>
    </xf>
    <xf numFmtId="0" fontId="5" fillId="13" borderId="51" xfId="0" applyFont="1" applyFill="1" applyBorder="1" applyAlignment="1">
      <alignment horizontal="left" vertical="top" wrapText="1"/>
    </xf>
    <xf numFmtId="0" fontId="5" fillId="13" borderId="63" xfId="0" applyFont="1" applyFill="1" applyBorder="1" applyAlignment="1">
      <alignment horizontal="left" vertical="top" wrapText="1"/>
    </xf>
    <xf numFmtId="0" fontId="73" fillId="13" borderId="10" xfId="0" applyFont="1" applyFill="1" applyBorder="1" applyAlignment="1">
      <alignment horizontal="left" vertical="top"/>
    </xf>
    <xf numFmtId="0" fontId="72" fillId="28" borderId="10" xfId="0" applyFont="1" applyFill="1" applyBorder="1" applyAlignment="1">
      <alignment horizontal="left" vertical="top"/>
    </xf>
    <xf numFmtId="0" fontId="72" fillId="28" borderId="17" xfId="0" applyFont="1" applyFill="1" applyBorder="1" applyAlignment="1">
      <alignment horizontal="left" vertical="top"/>
    </xf>
    <xf numFmtId="0" fontId="72" fillId="28" borderId="29" xfId="0" applyFont="1" applyFill="1" applyBorder="1" applyAlignment="1">
      <alignment horizontal="left" vertical="top"/>
    </xf>
    <xf numFmtId="0" fontId="72" fillId="28" borderId="30" xfId="0" applyFont="1" applyFill="1" applyBorder="1" applyAlignment="1">
      <alignment horizontal="left" vertical="top"/>
    </xf>
    <xf numFmtId="0" fontId="54" fillId="13" borderId="0" xfId="0" quotePrefix="1" applyFont="1" applyFill="1" applyAlignment="1">
      <alignment horizontal="right" vertical="top" wrapText="1"/>
    </xf>
    <xf numFmtId="0" fontId="54" fillId="13" borderId="51" xfId="0" quotePrefix="1" applyFont="1" applyFill="1" applyBorder="1" applyAlignment="1">
      <alignment horizontal="right" vertical="top" wrapText="1"/>
    </xf>
    <xf numFmtId="0" fontId="2" fillId="23" borderId="37" xfId="0" applyFont="1" applyFill="1" applyBorder="1" applyAlignment="1" applyProtection="1">
      <alignment horizontal="left" vertical="top" wrapText="1"/>
      <protection locked="0"/>
    </xf>
    <xf numFmtId="0" fontId="2" fillId="23" borderId="13" xfId="0" applyFont="1" applyFill="1" applyBorder="1" applyAlignment="1" applyProtection="1">
      <alignment horizontal="left" vertical="top" wrapText="1"/>
      <protection locked="0"/>
    </xf>
    <xf numFmtId="0" fontId="2" fillId="23" borderId="38" xfId="0" applyFont="1" applyFill="1" applyBorder="1" applyAlignment="1" applyProtection="1">
      <alignment horizontal="left" vertical="top" wrapText="1"/>
      <protection locked="0"/>
    </xf>
    <xf numFmtId="0" fontId="69" fillId="28" borderId="10" xfId="0" applyFont="1" applyFill="1" applyBorder="1" applyAlignment="1">
      <alignment horizontal="left" vertical="top"/>
    </xf>
    <xf numFmtId="0" fontId="69" fillId="28" borderId="17" xfId="0" applyFont="1" applyFill="1" applyBorder="1" applyAlignment="1">
      <alignment horizontal="left" vertical="top"/>
    </xf>
    <xf numFmtId="0" fontId="2" fillId="23" borderId="35" xfId="0" applyFont="1" applyFill="1" applyBorder="1" applyAlignment="1" applyProtection="1">
      <alignment horizontal="left" vertical="top" wrapText="1"/>
      <protection locked="0"/>
    </xf>
    <xf numFmtId="0" fontId="2" fillId="23" borderId="0" xfId="0" applyFont="1" applyFill="1" applyAlignment="1" applyProtection="1">
      <alignment horizontal="left" vertical="top" wrapText="1"/>
      <protection locked="0"/>
    </xf>
    <xf numFmtId="0" fontId="2" fillId="23" borderId="36" xfId="0" applyFont="1" applyFill="1" applyBorder="1" applyAlignment="1" applyProtection="1">
      <alignment horizontal="left" vertical="top" wrapText="1"/>
      <protection locked="0"/>
    </xf>
    <xf numFmtId="0" fontId="73" fillId="13" borderId="17" xfId="0" applyFont="1" applyFill="1" applyBorder="1" applyAlignment="1">
      <alignment horizontal="left" vertical="top" shrinkToFit="1"/>
    </xf>
    <xf numFmtId="0" fontId="73" fillId="13" borderId="29" xfId="0" applyFont="1" applyFill="1" applyBorder="1" applyAlignment="1">
      <alignment horizontal="left" vertical="top" shrinkToFit="1"/>
    </xf>
    <xf numFmtId="0" fontId="73" fillId="13" borderId="30" xfId="0" applyFont="1" applyFill="1" applyBorder="1" applyAlignment="1">
      <alignment horizontal="left" vertical="top" shrinkToFit="1"/>
    </xf>
    <xf numFmtId="0" fontId="73" fillId="13" borderId="77" xfId="0" applyFont="1" applyFill="1" applyBorder="1" applyAlignment="1">
      <alignment horizontal="left" vertical="top"/>
    </xf>
    <xf numFmtId="0" fontId="73" fillId="13" borderId="52" xfId="0" applyFont="1" applyFill="1" applyBorder="1" applyAlignment="1">
      <alignment horizontal="left" vertical="top"/>
    </xf>
    <xf numFmtId="0" fontId="73" fillId="13" borderId="90" xfId="0" applyFont="1" applyFill="1" applyBorder="1" applyAlignment="1">
      <alignment horizontal="left" vertical="top"/>
    </xf>
    <xf numFmtId="0" fontId="8" fillId="20" borderId="96" xfId="14" applyFill="1" applyBorder="1" applyAlignment="1" applyProtection="1">
      <alignment horizontal="left" vertical="top" wrapText="1"/>
    </xf>
    <xf numFmtId="0" fontId="0" fillId="0" borderId="97" xfId="0" applyBorder="1" applyAlignment="1">
      <alignment horizontal="left" vertical="top" wrapText="1"/>
    </xf>
    <xf numFmtId="0" fontId="72" fillId="13" borderId="0" xfId="0" applyFont="1" applyFill="1" applyAlignment="1">
      <alignment horizontal="left" vertical="top" wrapText="1"/>
    </xf>
    <xf numFmtId="0" fontId="72" fillId="13" borderId="36" xfId="0" applyFont="1" applyFill="1" applyBorder="1" applyAlignment="1">
      <alignment horizontal="left" vertical="top" wrapText="1"/>
    </xf>
    <xf numFmtId="0" fontId="8" fillId="20" borderId="95" xfId="14" applyFill="1" applyBorder="1" applyAlignment="1" applyProtection="1">
      <alignment horizontal="left" vertical="top" wrapText="1"/>
    </xf>
    <xf numFmtId="0" fontId="0" fillId="0" borderId="84" xfId="0" applyBorder="1" applyAlignment="1">
      <alignment horizontal="left" vertical="top" wrapText="1"/>
    </xf>
    <xf numFmtId="0" fontId="85" fillId="13" borderId="0" xfId="0" applyFont="1" applyFill="1" applyAlignment="1">
      <alignment horizontal="left" vertical="center" wrapText="1"/>
    </xf>
    <xf numFmtId="0" fontId="85" fillId="13" borderId="36" xfId="0" applyFont="1" applyFill="1" applyBorder="1" applyAlignment="1">
      <alignment horizontal="left" vertical="center" wrapText="1"/>
    </xf>
    <xf numFmtId="0" fontId="89" fillId="13" borderId="10" xfId="0" applyFont="1" applyFill="1" applyBorder="1" applyAlignment="1">
      <alignment horizontal="left" vertical="center" wrapText="1"/>
    </xf>
    <xf numFmtId="0" fontId="89" fillId="13" borderId="17" xfId="0" applyFont="1" applyFill="1" applyBorder="1" applyAlignment="1">
      <alignment horizontal="left" vertical="center" wrapText="1"/>
    </xf>
    <xf numFmtId="0" fontId="73" fillId="13" borderId="17" xfId="0" applyFont="1" applyFill="1" applyBorder="1" applyAlignment="1">
      <alignment horizontal="left" vertical="top"/>
    </xf>
    <xf numFmtId="0" fontId="73" fillId="13" borderId="29" xfId="0" applyFont="1" applyFill="1" applyBorder="1" applyAlignment="1">
      <alignment horizontal="left" vertical="top"/>
    </xf>
    <xf numFmtId="0" fontId="73" fillId="13" borderId="30" xfId="0" applyFont="1" applyFill="1" applyBorder="1" applyAlignment="1">
      <alignment horizontal="left" vertical="top"/>
    </xf>
    <xf numFmtId="0" fontId="90" fillId="13" borderId="54" xfId="0" applyFont="1" applyFill="1" applyBorder="1" applyAlignment="1">
      <alignment horizontal="center" vertical="center"/>
    </xf>
    <xf numFmtId="0" fontId="90" fillId="13" borderId="56" xfId="0" applyFont="1" applyFill="1" applyBorder="1" applyAlignment="1">
      <alignment horizontal="center" vertical="center"/>
    </xf>
    <xf numFmtId="0" fontId="73" fillId="13" borderId="17" xfId="0" applyFont="1" applyFill="1" applyBorder="1" applyAlignment="1">
      <alignment horizontal="center" vertical="top"/>
    </xf>
    <xf numFmtId="0" fontId="73" fillId="13" borderId="30" xfId="0" applyFont="1" applyFill="1" applyBorder="1" applyAlignment="1">
      <alignment horizontal="center" vertical="top"/>
    </xf>
    <xf numFmtId="0" fontId="72" fillId="13" borderId="10" xfId="0" applyFont="1" applyFill="1" applyBorder="1" applyAlignment="1">
      <alignment horizontal="left" vertical="top"/>
    </xf>
    <xf numFmtId="0" fontId="69" fillId="13" borderId="40" xfId="0" applyFont="1" applyFill="1" applyBorder="1" applyAlignment="1">
      <alignment horizontal="left" vertical="top"/>
    </xf>
    <xf numFmtId="0" fontId="69" fillId="13" borderId="39" xfId="0" applyFont="1" applyFill="1" applyBorder="1" applyAlignment="1">
      <alignment horizontal="left" vertical="top"/>
    </xf>
    <xf numFmtId="0" fontId="73" fillId="13" borderId="75" xfId="0" applyFont="1" applyFill="1" applyBorder="1" applyAlignment="1">
      <alignment horizontal="left" vertical="top"/>
    </xf>
    <xf numFmtId="0" fontId="73" fillId="13" borderId="85" xfId="0" applyFont="1" applyFill="1" applyBorder="1" applyAlignment="1">
      <alignment horizontal="left" vertical="top"/>
    </xf>
    <xf numFmtId="0" fontId="73" fillId="13" borderId="86" xfId="0" applyFont="1" applyFill="1" applyBorder="1" applyAlignment="1">
      <alignment horizontal="left" vertical="top"/>
    </xf>
    <xf numFmtId="0" fontId="8" fillId="20" borderId="84" xfId="14" applyFill="1" applyBorder="1" applyAlignment="1" applyProtection="1">
      <alignment horizontal="left" vertical="top" wrapText="1"/>
    </xf>
    <xf numFmtId="0" fontId="69" fillId="28" borderId="10" xfId="0" applyFont="1" applyFill="1" applyBorder="1" applyAlignment="1">
      <alignment horizontal="center" vertical="top"/>
    </xf>
    <xf numFmtId="0" fontId="69" fillId="13" borderId="74" xfId="0" applyFont="1" applyFill="1" applyBorder="1" applyAlignment="1">
      <alignment horizontal="left" vertical="top"/>
    </xf>
    <xf numFmtId="0" fontId="69" fillId="13" borderId="87" xfId="0" applyFont="1" applyFill="1" applyBorder="1" applyAlignment="1">
      <alignment horizontal="left" vertical="top"/>
    </xf>
    <xf numFmtId="0" fontId="69" fillId="13" borderId="88" xfId="0" applyFont="1" applyFill="1" applyBorder="1" applyAlignment="1">
      <alignment horizontal="left" vertical="top"/>
    </xf>
    <xf numFmtId="0" fontId="69" fillId="13" borderId="8" xfId="0" applyFont="1" applyFill="1" applyBorder="1" applyAlignment="1">
      <alignment horizontal="left" vertical="top"/>
    </xf>
    <xf numFmtId="0" fontId="72" fillId="13" borderId="17" xfId="0" applyFont="1" applyFill="1" applyBorder="1" applyAlignment="1">
      <alignment horizontal="left" vertical="top"/>
    </xf>
    <xf numFmtId="0" fontId="72" fillId="13" borderId="29" xfId="0" applyFont="1" applyFill="1" applyBorder="1" applyAlignment="1">
      <alignment horizontal="left" vertical="top"/>
    </xf>
    <xf numFmtId="0" fontId="72" fillId="13" borderId="30" xfId="0" applyFont="1" applyFill="1" applyBorder="1" applyAlignment="1">
      <alignment horizontal="left" vertical="top"/>
    </xf>
    <xf numFmtId="0" fontId="73" fillId="13" borderId="74" xfId="0" applyFont="1" applyFill="1" applyBorder="1" applyAlignment="1">
      <alignment horizontal="left" vertical="top"/>
    </xf>
    <xf numFmtId="0" fontId="73" fillId="13" borderId="87" xfId="0" applyFont="1" applyFill="1" applyBorder="1" applyAlignment="1">
      <alignment horizontal="left" vertical="top"/>
    </xf>
    <xf numFmtId="0" fontId="73" fillId="13" borderId="88" xfId="0" applyFont="1" applyFill="1" applyBorder="1" applyAlignment="1">
      <alignment horizontal="left" vertical="top"/>
    </xf>
    <xf numFmtId="0" fontId="6" fillId="13" borderId="17" xfId="0" applyFont="1" applyFill="1" applyBorder="1" applyAlignment="1">
      <alignment horizontal="left" vertical="top" wrapText="1"/>
    </xf>
    <xf numFmtId="0" fontId="6" fillId="13" borderId="30" xfId="0" applyFont="1" applyFill="1" applyBorder="1" applyAlignment="1">
      <alignment horizontal="left" vertical="top" wrapText="1"/>
    </xf>
    <xf numFmtId="0" fontId="6" fillId="13" borderId="32" xfId="0" applyFont="1" applyFill="1" applyBorder="1" applyAlignment="1">
      <alignment horizontal="left" vertical="top" wrapText="1"/>
    </xf>
    <xf numFmtId="0" fontId="6" fillId="13" borderId="33" xfId="0" applyFont="1" applyFill="1" applyBorder="1" applyAlignment="1">
      <alignment horizontal="left" vertical="top" wrapText="1"/>
    </xf>
    <xf numFmtId="0" fontId="6" fillId="13" borderId="35" xfId="0" applyFont="1" applyFill="1" applyBorder="1" applyAlignment="1">
      <alignment horizontal="left" vertical="top" wrapText="1"/>
    </xf>
    <xf numFmtId="0" fontId="6" fillId="13" borderId="36" xfId="0" applyFont="1" applyFill="1" applyBorder="1" applyAlignment="1">
      <alignment horizontal="left" vertical="top" wrapText="1"/>
    </xf>
    <xf numFmtId="0" fontId="6" fillId="13" borderId="37" xfId="0" applyFont="1" applyFill="1" applyBorder="1" applyAlignment="1">
      <alignment horizontal="left" vertical="top" wrapText="1"/>
    </xf>
    <xf numFmtId="0" fontId="6" fillId="13" borderId="38" xfId="0" applyFont="1" applyFill="1" applyBorder="1" applyAlignment="1">
      <alignment horizontal="left" vertical="top" wrapText="1"/>
    </xf>
    <xf numFmtId="0" fontId="6" fillId="23" borderId="35" xfId="0" applyFont="1" applyFill="1" applyBorder="1" applyAlignment="1" applyProtection="1">
      <alignment horizontal="left" vertical="top" wrapText="1"/>
      <protection locked="0"/>
    </xf>
    <xf numFmtId="0" fontId="6" fillId="23" borderId="0" xfId="0" applyFont="1" applyFill="1" applyAlignment="1" applyProtection="1">
      <alignment horizontal="left" vertical="top" wrapText="1"/>
      <protection locked="0"/>
    </xf>
    <xf numFmtId="0" fontId="6" fillId="23" borderId="36" xfId="0" applyFont="1" applyFill="1" applyBorder="1" applyAlignment="1" applyProtection="1">
      <alignment horizontal="left" vertical="top" wrapText="1"/>
      <protection locked="0"/>
    </xf>
    <xf numFmtId="0" fontId="6" fillId="23" borderId="37" xfId="0" applyFont="1" applyFill="1" applyBorder="1" applyAlignment="1" applyProtection="1">
      <alignment horizontal="left" vertical="top" wrapText="1"/>
      <protection locked="0"/>
    </xf>
    <xf numFmtId="0" fontId="6" fillId="23" borderId="13" xfId="0" applyFont="1" applyFill="1" applyBorder="1" applyAlignment="1" applyProtection="1">
      <alignment horizontal="left" vertical="top" wrapText="1"/>
      <protection locked="0"/>
    </xf>
    <xf numFmtId="0" fontId="6" fillId="23" borderId="38" xfId="0" applyFont="1" applyFill="1" applyBorder="1" applyAlignment="1" applyProtection="1">
      <alignment horizontal="left" vertical="top" wrapText="1"/>
      <protection locked="0"/>
    </xf>
    <xf numFmtId="0" fontId="11" fillId="13" borderId="0" xfId="0" applyFont="1" applyFill="1" applyAlignment="1">
      <alignment horizontal="left" vertical="top" wrapText="1"/>
    </xf>
    <xf numFmtId="0" fontId="2" fillId="13" borderId="30" xfId="0" applyFont="1" applyFill="1" applyBorder="1" applyAlignment="1">
      <alignment horizontal="left" vertical="top" wrapText="1"/>
    </xf>
    <xf numFmtId="0" fontId="75" fillId="13" borderId="8" xfId="0" applyFont="1" applyFill="1" applyBorder="1" applyAlignment="1">
      <alignment horizontal="left" vertical="top" wrapText="1"/>
    </xf>
    <xf numFmtId="0" fontId="75" fillId="13" borderId="90" xfId="0" applyFont="1" applyFill="1" applyBorder="1" applyAlignment="1">
      <alignment horizontal="left" vertical="top" wrapText="1"/>
    </xf>
    <xf numFmtId="0" fontId="75" fillId="13" borderId="52" xfId="0" applyFont="1" applyFill="1" applyBorder="1" applyAlignment="1">
      <alignment horizontal="left" vertical="top" wrapText="1"/>
    </xf>
    <xf numFmtId="0" fontId="36" fillId="23" borderId="10" xfId="0" applyFont="1" applyFill="1" applyBorder="1" applyAlignment="1" applyProtection="1">
      <alignment horizontal="left" vertical="top" wrapText="1"/>
      <protection locked="0"/>
    </xf>
    <xf numFmtId="0" fontId="75" fillId="13" borderId="86" xfId="0" applyFont="1" applyFill="1" applyBorder="1" applyAlignment="1">
      <alignment horizontal="left" vertical="top" wrapText="1"/>
    </xf>
    <xf numFmtId="0" fontId="4" fillId="13" borderId="29" xfId="0" applyFont="1" applyFill="1" applyBorder="1" applyAlignment="1">
      <alignment horizontal="left" vertical="top" wrapText="1"/>
    </xf>
    <xf numFmtId="0" fontId="36" fillId="13" borderId="17" xfId="0" applyFont="1" applyFill="1" applyBorder="1" applyAlignment="1">
      <alignment horizontal="left" vertical="top" wrapText="1"/>
    </xf>
    <xf numFmtId="0" fontId="36" fillId="13" borderId="30" xfId="0" applyFont="1" applyFill="1" applyBorder="1" applyAlignment="1">
      <alignment horizontal="left" vertical="top" wrapText="1"/>
    </xf>
    <xf numFmtId="0" fontId="2" fillId="13" borderId="33" xfId="0" applyFont="1" applyFill="1" applyBorder="1" applyAlignment="1">
      <alignment horizontal="left" vertical="top" wrapText="1"/>
    </xf>
    <xf numFmtId="0" fontId="2" fillId="13" borderId="35" xfId="0" applyFont="1" applyFill="1" applyBorder="1" applyAlignment="1">
      <alignment horizontal="left" vertical="top" wrapText="1"/>
    </xf>
    <xf numFmtId="0" fontId="2" fillId="13" borderId="37" xfId="0" applyFont="1" applyFill="1" applyBorder="1" applyAlignment="1">
      <alignment horizontal="left" vertical="top" wrapText="1"/>
    </xf>
    <xf numFmtId="0" fontId="2" fillId="13" borderId="38" xfId="0" applyFont="1" applyFill="1" applyBorder="1" applyAlignment="1">
      <alignment horizontal="left" vertical="top" wrapText="1"/>
    </xf>
    <xf numFmtId="0" fontId="6" fillId="23" borderId="10" xfId="0" applyFont="1" applyFill="1" applyBorder="1" applyAlignment="1" applyProtection="1">
      <alignment horizontal="left" vertical="top" wrapText="1" shrinkToFit="1"/>
      <protection locked="0"/>
    </xf>
    <xf numFmtId="0" fontId="6" fillId="40" borderId="35" xfId="0" applyFont="1" applyFill="1" applyBorder="1" applyAlignment="1" applyProtection="1">
      <alignment horizontal="left" vertical="top" wrapText="1"/>
      <protection locked="0"/>
    </xf>
    <xf numFmtId="0" fontId="6" fillId="40" borderId="0" xfId="0" applyFont="1" applyFill="1" applyAlignment="1" applyProtection="1">
      <alignment horizontal="left" vertical="top" wrapText="1"/>
      <protection locked="0"/>
    </xf>
    <xf numFmtId="0" fontId="6" fillId="40" borderId="36" xfId="0" applyFont="1" applyFill="1" applyBorder="1" applyAlignment="1" applyProtection="1">
      <alignment horizontal="left" vertical="top" wrapText="1"/>
      <protection locked="0"/>
    </xf>
    <xf numFmtId="0" fontId="6" fillId="40" borderId="37" xfId="0" applyFont="1" applyFill="1" applyBorder="1" applyAlignment="1" applyProtection="1">
      <alignment horizontal="left" vertical="top" wrapText="1"/>
      <protection locked="0"/>
    </xf>
    <xf numFmtId="0" fontId="6" fillId="40" borderId="13" xfId="0" applyFont="1" applyFill="1" applyBorder="1" applyAlignment="1" applyProtection="1">
      <alignment horizontal="left" vertical="top" wrapText="1"/>
      <protection locked="0"/>
    </xf>
    <xf numFmtId="0" fontId="6" fillId="40" borderId="38" xfId="0" applyFont="1" applyFill="1" applyBorder="1" applyAlignment="1" applyProtection="1">
      <alignment horizontal="left" vertical="top" wrapText="1"/>
      <protection locked="0"/>
    </xf>
    <xf numFmtId="0" fontId="6" fillId="40" borderId="32" xfId="0" applyFont="1" applyFill="1" applyBorder="1" applyAlignment="1" applyProtection="1">
      <alignment horizontal="left" vertical="top" wrapText="1"/>
      <protection locked="0"/>
    </xf>
    <xf numFmtId="0" fontId="6" fillId="40" borderId="66" xfId="0" applyFont="1" applyFill="1" applyBorder="1" applyAlignment="1" applyProtection="1">
      <alignment horizontal="left" vertical="top" wrapText="1"/>
      <protection locked="0"/>
    </xf>
    <xf numFmtId="0" fontId="6" fillId="40" borderId="33" xfId="0" applyFont="1" applyFill="1" applyBorder="1" applyAlignment="1" applyProtection="1">
      <alignment horizontal="left" vertical="top" wrapText="1"/>
      <protection locked="0"/>
    </xf>
    <xf numFmtId="0" fontId="4" fillId="13" borderId="169" xfId="0" applyFont="1" applyFill="1" applyBorder="1" applyAlignment="1">
      <alignment horizontal="center" vertical="center" wrapText="1"/>
    </xf>
    <xf numFmtId="0" fontId="4" fillId="0" borderId="161" xfId="0" applyFont="1" applyBorder="1" applyAlignment="1">
      <alignment horizontal="center" vertical="center" wrapText="1"/>
    </xf>
    <xf numFmtId="0" fontId="4" fillId="13" borderId="170" xfId="0" applyFont="1" applyFill="1" applyBorder="1" applyAlignment="1">
      <alignment horizontal="center" vertical="center" wrapText="1"/>
    </xf>
    <xf numFmtId="0" fontId="4" fillId="0" borderId="172" xfId="0" applyFont="1" applyBorder="1" applyAlignment="1">
      <alignment horizontal="center" vertical="center" wrapText="1"/>
    </xf>
    <xf numFmtId="0" fontId="0" fillId="0" borderId="0" xfId="0" applyAlignment="1">
      <alignment wrapText="1"/>
    </xf>
    <xf numFmtId="0" fontId="4" fillId="13" borderId="179" xfId="0" applyFont="1" applyFill="1" applyBorder="1" applyAlignment="1">
      <alignment horizontal="center" wrapText="1"/>
    </xf>
    <xf numFmtId="0" fontId="4" fillId="0" borderId="180" xfId="0" applyFont="1" applyBorder="1" applyAlignment="1">
      <alignment horizontal="center" wrapText="1"/>
    </xf>
    <xf numFmtId="0" fontId="4" fillId="13" borderId="168" xfId="0" applyFont="1" applyFill="1" applyBorder="1" applyAlignment="1">
      <alignment horizontal="center" vertical="center" wrapText="1"/>
    </xf>
    <xf numFmtId="0" fontId="4" fillId="0" borderId="171" xfId="0" applyFont="1" applyBorder="1" applyAlignment="1">
      <alignment horizontal="center" vertical="center" wrapText="1"/>
    </xf>
    <xf numFmtId="0" fontId="2" fillId="30" borderId="17" xfId="0" applyFont="1" applyFill="1" applyBorder="1" applyAlignment="1" applyProtection="1">
      <alignment horizontal="right"/>
      <protection locked="0"/>
    </xf>
    <xf numFmtId="0" fontId="0" fillId="0" borderId="43" xfId="0" applyBorder="1" applyAlignment="1" applyProtection="1">
      <alignment horizontal="right"/>
      <protection locked="0"/>
    </xf>
    <xf numFmtId="0" fontId="0" fillId="30" borderId="17" xfId="0" applyFill="1" applyBorder="1" applyAlignment="1" applyProtection="1">
      <alignment horizontal="right"/>
      <protection locked="0"/>
    </xf>
    <xf numFmtId="0" fontId="2" fillId="30" borderId="37" xfId="0" applyFont="1" applyFill="1" applyBorder="1" applyAlignment="1" applyProtection="1">
      <alignment horizontal="right"/>
      <protection locked="0"/>
    </xf>
    <xf numFmtId="0" fontId="0" fillId="0" borderId="118" xfId="0" applyBorder="1" applyAlignment="1" applyProtection="1">
      <alignment horizontal="right"/>
      <protection locked="0"/>
    </xf>
    <xf numFmtId="0" fontId="44" fillId="13" borderId="0" xfId="0" applyFont="1" applyFill="1" applyAlignment="1">
      <alignment vertical="center" wrapText="1"/>
    </xf>
    <xf numFmtId="0" fontId="110" fillId="13" borderId="0" xfId="0" applyFont="1" applyFill="1" applyAlignment="1">
      <alignment vertical="center" wrapText="1"/>
    </xf>
    <xf numFmtId="0" fontId="4" fillId="13" borderId="65" xfId="0" applyFont="1" applyFill="1" applyBorder="1" applyAlignment="1">
      <alignment horizontal="center" vertical="center" wrapText="1"/>
    </xf>
    <xf numFmtId="0" fontId="0" fillId="0" borderId="79" xfId="0" applyBorder="1" applyAlignment="1">
      <alignment horizontal="center" vertical="center" wrapText="1"/>
    </xf>
    <xf numFmtId="0" fontId="0" fillId="0" borderId="53" xfId="0" applyBorder="1" applyAlignment="1">
      <alignment horizontal="center" vertical="center" wrapText="1"/>
    </xf>
    <xf numFmtId="0" fontId="0" fillId="0" borderId="73" xfId="0" applyBorder="1" applyAlignment="1">
      <alignment horizontal="center" vertical="center" wrapText="1"/>
    </xf>
    <xf numFmtId="0" fontId="0" fillId="0" borderId="76" xfId="0" applyBorder="1" applyAlignment="1">
      <alignment horizontal="center" vertical="center" wrapText="1"/>
    </xf>
    <xf numFmtId="0" fontId="0" fillId="0" borderId="188" xfId="0" applyBorder="1" applyAlignment="1">
      <alignment horizontal="center" vertical="center" wrapText="1"/>
    </xf>
    <xf numFmtId="0" fontId="4" fillId="13" borderId="119" xfId="0" applyFont="1" applyFill="1" applyBorder="1" applyAlignment="1">
      <alignment horizontal="center" vertical="center" wrapText="1"/>
    </xf>
    <xf numFmtId="0" fontId="0" fillId="0" borderId="120" xfId="0" applyBorder="1" applyAlignment="1">
      <alignment horizontal="center" vertical="center" wrapText="1"/>
    </xf>
    <xf numFmtId="0" fontId="4" fillId="13" borderId="107" xfId="0" applyFont="1" applyFill="1" applyBorder="1" applyAlignment="1">
      <alignment horizontal="center" vertical="center" wrapText="1"/>
    </xf>
    <xf numFmtId="0" fontId="0" fillId="0" borderId="108" xfId="0" applyBorder="1" applyAlignment="1">
      <alignment horizontal="center" vertical="center" wrapText="1"/>
    </xf>
    <xf numFmtId="0" fontId="0" fillId="0" borderId="109" xfId="0" applyBorder="1" applyAlignment="1">
      <alignment horizontal="center" vertical="center" wrapText="1"/>
    </xf>
    <xf numFmtId="0" fontId="4" fillId="13" borderId="143" xfId="0" applyFont="1" applyFill="1" applyBorder="1" applyAlignment="1">
      <alignment horizontal="center" vertical="center" wrapText="1"/>
    </xf>
    <xf numFmtId="0" fontId="0" fillId="0" borderId="115" xfId="0" applyBorder="1" applyAlignment="1">
      <alignment horizontal="center" vertical="center" wrapText="1"/>
    </xf>
    <xf numFmtId="0" fontId="4" fillId="13" borderId="144" xfId="0" applyFont="1" applyFill="1" applyBorder="1" applyAlignment="1">
      <alignment horizontal="center" vertical="center" wrapText="1"/>
    </xf>
    <xf numFmtId="0" fontId="0" fillId="0" borderId="114" xfId="0" applyBorder="1" applyAlignment="1">
      <alignment horizontal="center" vertical="center" wrapText="1"/>
    </xf>
    <xf numFmtId="0" fontId="4" fillId="13" borderId="145" xfId="0" applyFont="1" applyFill="1" applyBorder="1" applyAlignment="1">
      <alignment horizontal="center" vertical="center" wrapText="1"/>
    </xf>
    <xf numFmtId="0" fontId="4" fillId="0" borderId="146" xfId="0" applyFont="1" applyBorder="1" applyAlignment="1">
      <alignment horizontal="center" vertical="center" wrapText="1"/>
    </xf>
    <xf numFmtId="0" fontId="4" fillId="13" borderId="116" xfId="0" applyFont="1" applyFill="1" applyBorder="1" applyAlignment="1">
      <alignment horizontal="center" vertical="center" wrapText="1"/>
    </xf>
    <xf numFmtId="0" fontId="0" fillId="0" borderId="117" xfId="0" applyBorder="1" applyAlignment="1">
      <alignment horizontal="center" vertical="center" wrapText="1"/>
    </xf>
    <xf numFmtId="0" fontId="2" fillId="30" borderId="17" xfId="0" applyFont="1" applyFill="1" applyBorder="1" applyAlignment="1" applyProtection="1">
      <alignment vertical="top" wrapText="1"/>
      <protection locked="0"/>
    </xf>
    <xf numFmtId="0" fontId="2" fillId="30" borderId="29" xfId="0" applyFont="1" applyFill="1" applyBorder="1" applyAlignment="1" applyProtection="1">
      <alignment vertical="top" wrapText="1"/>
      <protection locked="0"/>
    </xf>
    <xf numFmtId="0" fontId="2" fillId="30" borderId="30" xfId="0" applyFont="1" applyFill="1" applyBorder="1" applyAlignment="1" applyProtection="1">
      <alignment vertical="top" wrapText="1"/>
      <protection locked="0"/>
    </xf>
    <xf numFmtId="0" fontId="57" fillId="37" borderId="22" xfId="0" applyFont="1" applyFill="1" applyBorder="1" applyAlignment="1">
      <alignment horizontal="left" vertical="center" wrapText="1" indent="1"/>
    </xf>
    <xf numFmtId="0" fontId="57" fillId="37" borderId="23" xfId="0" applyFont="1" applyFill="1" applyBorder="1" applyAlignment="1">
      <alignment horizontal="left" vertical="center" wrapText="1" indent="1"/>
    </xf>
    <xf numFmtId="0" fontId="57" fillId="37" borderId="24" xfId="0" applyFont="1" applyFill="1" applyBorder="1" applyAlignment="1">
      <alignment horizontal="left" vertical="center" wrapText="1" indent="1"/>
    </xf>
    <xf numFmtId="0" fontId="3" fillId="18" borderId="0" xfId="0" applyFont="1" applyFill="1" applyAlignment="1">
      <alignment vertical="top" wrapText="1"/>
    </xf>
    <xf numFmtId="0" fontId="0" fillId="40" borderId="32" xfId="0" applyFill="1" applyBorder="1" applyAlignment="1" applyProtection="1">
      <alignment wrapText="1"/>
      <protection locked="0"/>
    </xf>
    <xf numFmtId="0" fontId="2" fillId="40" borderId="66" xfId="0" applyFont="1" applyFill="1" applyBorder="1" applyAlignment="1" applyProtection="1">
      <alignment wrapText="1"/>
      <protection locked="0"/>
    </xf>
    <xf numFmtId="0" fontId="2" fillId="40" borderId="33" xfId="0" applyFont="1" applyFill="1" applyBorder="1" applyAlignment="1" applyProtection="1">
      <alignment wrapText="1"/>
      <protection locked="0"/>
    </xf>
    <xf numFmtId="0" fontId="0" fillId="0" borderId="35" xfId="0" applyBorder="1" applyAlignment="1" applyProtection="1">
      <alignment wrapText="1"/>
      <protection locked="0"/>
    </xf>
    <xf numFmtId="0" fontId="0" fillId="0" borderId="0" xfId="0" applyAlignment="1" applyProtection="1">
      <alignment wrapText="1"/>
      <protection locked="0"/>
    </xf>
    <xf numFmtId="0" fontId="0" fillId="0" borderId="36" xfId="0" applyBorder="1" applyAlignment="1" applyProtection="1">
      <alignment wrapText="1"/>
      <protection locked="0"/>
    </xf>
    <xf numFmtId="0" fontId="0" fillId="0" borderId="37" xfId="0" applyBorder="1" applyAlignment="1" applyProtection="1">
      <alignment wrapText="1"/>
      <protection locked="0"/>
    </xf>
    <xf numFmtId="0" fontId="0" fillId="0" borderId="13" xfId="0" applyBorder="1" applyAlignment="1" applyProtection="1">
      <alignment wrapText="1"/>
      <protection locked="0"/>
    </xf>
    <xf numFmtId="0" fontId="0" fillId="0" borderId="38" xfId="0" applyBorder="1" applyAlignment="1" applyProtection="1">
      <alignment wrapText="1"/>
      <protection locked="0"/>
    </xf>
    <xf numFmtId="0" fontId="101" fillId="13" borderId="176" xfId="0" applyFont="1" applyFill="1" applyBorder="1" applyAlignment="1">
      <alignment horizontal="center" wrapText="1"/>
    </xf>
    <xf numFmtId="0" fontId="101" fillId="0" borderId="177" xfId="0" applyFont="1" applyBorder="1" applyAlignment="1">
      <alignment horizontal="center" wrapText="1"/>
    </xf>
    <xf numFmtId="0" fontId="101" fillId="13" borderId="0" xfId="0" applyFont="1" applyFill="1" applyAlignment="1">
      <alignment wrapText="1"/>
    </xf>
    <xf numFmtId="2" fontId="101" fillId="28" borderId="158" xfId="0" applyNumberFormat="1" applyFont="1" applyFill="1" applyBorder="1" applyAlignment="1">
      <alignment horizontal="center" vertical="center"/>
    </xf>
    <xf numFmtId="0" fontId="0" fillId="0" borderId="161" xfId="0" applyBorder="1" applyAlignment="1">
      <alignment horizontal="center" vertical="center"/>
    </xf>
    <xf numFmtId="0" fontId="101" fillId="28" borderId="166" xfId="0" applyFont="1" applyFill="1" applyBorder="1" applyAlignment="1">
      <alignment horizontal="center"/>
    </xf>
    <xf numFmtId="0" fontId="0" fillId="0" borderId="167" xfId="0" applyBorder="1" applyAlignment="1">
      <alignment horizontal="center"/>
    </xf>
    <xf numFmtId="2" fontId="101" fillId="28" borderId="157" xfId="0" applyNumberFormat="1" applyFont="1" applyFill="1" applyBorder="1" applyAlignment="1">
      <alignment horizontal="center" vertical="center" wrapText="1"/>
    </xf>
    <xf numFmtId="0" fontId="0" fillId="0" borderId="160" xfId="0" applyBorder="1" applyAlignment="1">
      <alignment horizontal="center" vertical="center" wrapText="1"/>
    </xf>
    <xf numFmtId="0" fontId="101" fillId="28" borderId="158" xfId="0" applyFont="1" applyFill="1" applyBorder="1" applyAlignment="1">
      <alignment horizontal="center" vertical="center" wrapText="1"/>
    </xf>
    <xf numFmtId="0" fontId="0" fillId="0" borderId="161" xfId="0" applyBorder="1" applyAlignment="1">
      <alignment horizontal="center" vertical="center" wrapText="1"/>
    </xf>
    <xf numFmtId="3" fontId="101" fillId="28" borderId="158" xfId="0" applyNumberFormat="1" applyFont="1" applyFill="1" applyBorder="1" applyAlignment="1">
      <alignment horizontal="center" vertical="center" wrapText="1"/>
    </xf>
    <xf numFmtId="0" fontId="101" fillId="0" borderId="161" xfId="0" applyFont="1" applyBorder="1" applyAlignment="1">
      <alignment horizontal="center" vertical="center" wrapText="1"/>
    </xf>
    <xf numFmtId="1" fontId="101" fillId="28" borderId="159" xfId="0" applyNumberFormat="1" applyFont="1" applyFill="1" applyBorder="1" applyAlignment="1">
      <alignment horizontal="center" vertical="center" wrapText="1"/>
    </xf>
    <xf numFmtId="0" fontId="101" fillId="0" borderId="162" xfId="0" applyFont="1" applyBorder="1" applyAlignment="1">
      <alignment horizontal="center" vertical="center" wrapText="1"/>
    </xf>
    <xf numFmtId="0" fontId="102" fillId="28" borderId="131" xfId="0" applyFont="1" applyFill="1" applyBorder="1" applyAlignment="1">
      <alignment horizontal="right"/>
    </xf>
    <xf numFmtId="0" fontId="0" fillId="0" borderId="132" xfId="0" applyBorder="1" applyAlignment="1">
      <alignment horizontal="right"/>
    </xf>
    <xf numFmtId="0" fontId="102" fillId="28" borderId="122" xfId="0" applyFont="1" applyFill="1" applyBorder="1" applyAlignment="1">
      <alignment horizontal="right"/>
    </xf>
    <xf numFmtId="0" fontId="0" fillId="0" borderId="130" xfId="0" applyBorder="1" applyAlignment="1">
      <alignment horizontal="right"/>
    </xf>
    <xf numFmtId="0" fontId="101" fillId="28" borderId="157" xfId="0" applyFont="1" applyFill="1" applyBorder="1" applyAlignment="1">
      <alignment horizontal="center"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8" fillId="20" borderId="103" xfId="14" applyFill="1" applyBorder="1" applyAlignment="1" applyProtection="1">
      <alignment horizontal="center" vertical="top" wrapText="1"/>
    </xf>
    <xf numFmtId="0" fontId="102" fillId="28" borderId="17" xfId="0" applyFont="1" applyFill="1" applyBorder="1" applyAlignment="1">
      <alignment vertical="top" wrapText="1"/>
    </xf>
    <xf numFmtId="0" fontId="102" fillId="28" borderId="29" xfId="0" applyFont="1" applyFill="1" applyBorder="1" applyAlignment="1">
      <alignment vertical="top" wrapText="1"/>
    </xf>
    <xf numFmtId="0" fontId="102" fillId="28" borderId="30" xfId="0" applyFont="1" applyFill="1" applyBorder="1" applyAlignment="1">
      <alignment vertical="top" wrapText="1"/>
    </xf>
    <xf numFmtId="0" fontId="101" fillId="28" borderId="159" xfId="0" applyFont="1" applyFill="1" applyBorder="1" applyAlignment="1">
      <alignment horizontal="center" vertical="center" wrapText="1"/>
    </xf>
    <xf numFmtId="0" fontId="101" fillId="28" borderId="162" xfId="0" applyFont="1" applyFill="1" applyBorder="1" applyAlignment="1">
      <alignment horizontal="center" vertical="center" wrapText="1"/>
    </xf>
    <xf numFmtId="0" fontId="101" fillId="28" borderId="124" xfId="0" applyFont="1" applyFill="1" applyBorder="1" applyAlignment="1">
      <alignment horizontal="center" vertical="center" wrapText="1"/>
    </xf>
    <xf numFmtId="0" fontId="0" fillId="0" borderId="138" xfId="0" applyBorder="1" applyAlignment="1">
      <alignment horizontal="center" vertical="center" wrapText="1"/>
    </xf>
    <xf numFmtId="0" fontId="0" fillId="0" borderId="125" xfId="0" applyBorder="1" applyAlignment="1">
      <alignment horizontal="center" vertical="center" wrapText="1"/>
    </xf>
    <xf numFmtId="0" fontId="0" fillId="0" borderId="122" xfId="0" applyBorder="1" applyAlignment="1">
      <alignment horizontal="center" vertical="center" wrapText="1"/>
    </xf>
    <xf numFmtId="0" fontId="0" fillId="0" borderId="126" xfId="0" applyBorder="1" applyAlignment="1">
      <alignment horizontal="center" vertical="center" wrapText="1"/>
    </xf>
    <xf numFmtId="0" fontId="0" fillId="0" borderId="139" xfId="0" applyBorder="1" applyAlignment="1">
      <alignment horizontal="center" vertical="center" wrapText="1"/>
    </xf>
    <xf numFmtId="0" fontId="101" fillId="28" borderId="127" xfId="0" applyFont="1" applyFill="1" applyBorder="1" applyAlignment="1">
      <alignment horizontal="center" vertical="center" wrapText="1"/>
    </xf>
    <xf numFmtId="0" fontId="0" fillId="0" borderId="128" xfId="0" applyBorder="1" applyAlignment="1">
      <alignment horizontal="center" vertical="center" wrapText="1"/>
    </xf>
    <xf numFmtId="0" fontId="8" fillId="20" borderId="104" xfId="14" applyFill="1" applyBorder="1" applyAlignment="1" applyProtection="1">
      <alignment horizontal="center" vertical="top" wrapText="1"/>
    </xf>
    <xf numFmtId="0" fontId="8" fillId="20" borderId="80" xfId="14" applyFill="1" applyBorder="1" applyAlignment="1" applyProtection="1"/>
    <xf numFmtId="0" fontId="8" fillId="20" borderId="81" xfId="14" applyFill="1" applyBorder="1" applyAlignment="1" applyProtection="1"/>
    <xf numFmtId="0" fontId="8" fillId="20" borderId="96" xfId="14" quotePrefix="1" applyFill="1" applyBorder="1" applyAlignment="1" applyProtection="1">
      <alignment horizontal="center"/>
    </xf>
    <xf numFmtId="0" fontId="8" fillId="20" borderId="97" xfId="14" applyFill="1" applyBorder="1" applyAlignment="1" applyProtection="1">
      <alignment horizontal="center"/>
    </xf>
    <xf numFmtId="0" fontId="8" fillId="20" borderId="105" xfId="14" applyFill="1" applyBorder="1" applyAlignment="1" applyProtection="1">
      <alignment horizontal="center" vertical="top" wrapText="1"/>
    </xf>
    <xf numFmtId="0" fontId="8" fillId="20" borderId="106" xfId="14" applyFill="1" applyBorder="1" applyAlignment="1" applyProtection="1">
      <alignment horizontal="center" vertical="top" wrapText="1"/>
    </xf>
    <xf numFmtId="0" fontId="83" fillId="36" borderId="22" xfId="0" applyFont="1" applyFill="1" applyBorder="1" applyAlignment="1">
      <alignment horizontal="center" vertical="center"/>
    </xf>
    <xf numFmtId="0" fontId="83" fillId="36" borderId="23" xfId="0" applyFont="1" applyFill="1" applyBorder="1" applyAlignment="1">
      <alignment horizontal="center" vertical="center"/>
    </xf>
    <xf numFmtId="0" fontId="83" fillId="36" borderId="24" xfId="0" applyFont="1" applyFill="1" applyBorder="1" applyAlignment="1">
      <alignment horizontal="center" vertical="center"/>
    </xf>
    <xf numFmtId="0" fontId="86" fillId="28" borderId="0" xfId="0" applyFont="1" applyFill="1" applyAlignment="1">
      <alignment horizontal="left" vertical="center"/>
    </xf>
    <xf numFmtId="0" fontId="83" fillId="36" borderId="11" xfId="0" applyFont="1" applyFill="1" applyBorder="1" applyAlignment="1">
      <alignment horizontal="center" vertical="center"/>
    </xf>
  </cellXfs>
  <cellStyles count="23">
    <cellStyle name="Accent1" xfId="1" xr:uid="{00000000-0005-0000-0000-000000000000}"/>
    <cellStyle name="Accent2" xfId="2" xr:uid="{00000000-0005-0000-0000-000001000000}"/>
    <cellStyle name="Accent3" xfId="3" xr:uid="{00000000-0005-0000-0000-000002000000}"/>
    <cellStyle name="Accent4" xfId="4" xr:uid="{00000000-0005-0000-0000-000003000000}"/>
    <cellStyle name="Accent5" xfId="5" xr:uid="{00000000-0005-0000-0000-000004000000}"/>
    <cellStyle name="Accent6" xfId="6" xr:uid="{00000000-0005-0000-0000-000005000000}"/>
    <cellStyle name="Bad" xfId="7" xr:uid="{00000000-0005-0000-0000-000006000000}"/>
    <cellStyle name="Check Cell" xfId="8" xr:uid="{00000000-0005-0000-0000-000007000000}"/>
    <cellStyle name="Good" xfId="9" xr:uid="{00000000-0005-0000-0000-000008000000}"/>
    <cellStyle name="Heading 1" xfId="10" xr:uid="{00000000-0005-0000-0000-000009000000}"/>
    <cellStyle name="Heading 2" xfId="11" xr:uid="{00000000-0005-0000-0000-00000A000000}"/>
    <cellStyle name="Heading 3" xfId="12" xr:uid="{00000000-0005-0000-0000-00000B000000}"/>
    <cellStyle name="Heading 4" xfId="13" xr:uid="{00000000-0005-0000-0000-00000C000000}"/>
    <cellStyle name="Hyperlinkki" xfId="14" builtinId="8"/>
    <cellStyle name="Linked Cell" xfId="15" xr:uid="{00000000-0005-0000-0000-00000E000000}"/>
    <cellStyle name="Neutraali" xfId="22" builtinId="28" hidden="1"/>
    <cellStyle name="Neutral" xfId="16" xr:uid="{00000000-0005-0000-0000-000010000000}"/>
    <cellStyle name="Normaali" xfId="0" builtinId="0"/>
    <cellStyle name="Note" xfId="17" xr:uid="{00000000-0005-0000-0000-000012000000}"/>
    <cellStyle name="Prosenttia" xfId="18" builtinId="5"/>
    <cellStyle name="Standard 2" xfId="19" xr:uid="{00000000-0005-0000-0000-000014000000}"/>
    <cellStyle name="Standard_Outline NIMs template 10-09-30" xfId="20" xr:uid="{00000000-0005-0000-0000-000015000000}"/>
    <cellStyle name="Title" xfId="21" xr:uid="{00000000-0005-0000-0000-000016000000}"/>
  </cellStyles>
  <dxfs count="320">
    <dxf>
      <border>
        <top style="thin">
          <color indexed="64"/>
        </top>
      </border>
    </dxf>
    <dxf>
      <fill>
        <patternFill>
          <bgColor theme="1" tint="0.24994659260841701"/>
        </patternFill>
      </fill>
    </dxf>
    <dxf>
      <border>
        <top style="thin">
          <color indexed="64"/>
        </top>
      </border>
    </dxf>
    <dxf>
      <fill>
        <patternFill>
          <bgColor theme="1" tint="0.24994659260841701"/>
        </patternFill>
      </fill>
    </dxf>
    <dxf>
      <border>
        <top style="thin">
          <color indexed="64"/>
        </top>
      </border>
    </dxf>
    <dxf>
      <border>
        <top style="thin">
          <color indexed="64"/>
        </top>
      </border>
    </dxf>
    <dxf>
      <fill>
        <patternFill>
          <bgColor rgb="FF7030A0"/>
        </patternFill>
      </fill>
    </dxf>
    <dxf>
      <fill>
        <patternFill>
          <bgColor rgb="FF7030A0"/>
        </patternFill>
      </fill>
    </dxf>
    <dxf>
      <fill>
        <patternFill>
          <bgColor rgb="FF7030A0"/>
        </patternFill>
      </fill>
    </dxf>
    <dxf>
      <border>
        <top style="thin">
          <color indexed="64"/>
        </top>
      </border>
    </dxf>
    <dxf>
      <border>
        <top style="thin">
          <color indexed="64"/>
        </top>
      </border>
    </dxf>
    <dxf>
      <fill>
        <patternFill>
          <bgColor theme="9"/>
        </patternFill>
      </fill>
    </dxf>
    <dxf>
      <fill>
        <patternFill>
          <bgColor rgb="FF7030A0"/>
        </patternFill>
      </fill>
    </dxf>
    <dxf>
      <fill>
        <patternFill>
          <bgColor theme="1" tint="0.24994659260841701"/>
        </patternFill>
      </fill>
    </dxf>
    <dxf>
      <fill>
        <patternFill>
          <bgColor theme="9"/>
        </patternFill>
      </fill>
    </dxf>
    <dxf>
      <fill>
        <patternFill>
          <bgColor rgb="FF7030A0"/>
        </patternFill>
      </fill>
    </dxf>
    <dxf>
      <fill>
        <patternFill>
          <bgColor theme="1" tint="0.24994659260841701"/>
        </patternFill>
      </fill>
    </dxf>
    <dxf>
      <fill>
        <patternFill>
          <bgColor theme="9"/>
        </patternFill>
      </fill>
    </dxf>
    <dxf>
      <fill>
        <patternFill>
          <bgColor rgb="FF7030A0"/>
        </patternFill>
      </fill>
    </dxf>
    <dxf>
      <fill>
        <patternFill>
          <bgColor theme="1" tint="0.24994659260841701"/>
        </patternFill>
      </fill>
    </dxf>
    <dxf>
      <fill>
        <patternFill>
          <bgColor theme="1" tint="0.24994659260841701"/>
        </patternFill>
      </fill>
    </dxf>
    <dxf>
      <fill>
        <patternFill>
          <bgColor rgb="FF7030A0"/>
        </patternFill>
      </fill>
    </dxf>
    <dxf>
      <fill>
        <patternFill>
          <bgColor theme="9"/>
        </patternFill>
      </fill>
    </dxf>
    <dxf>
      <border>
        <top style="thin">
          <color indexed="64"/>
        </top>
      </border>
    </dxf>
    <dxf>
      <border>
        <top style="thin">
          <color indexed="64"/>
        </top>
      </border>
    </dxf>
    <dxf>
      <border>
        <top style="thin">
          <color indexed="64"/>
        </top>
      </border>
    </dxf>
    <dxf>
      <border>
        <top style="thin">
          <color indexed="64"/>
        </top>
      </border>
    </dxf>
    <dxf>
      <fill>
        <patternFill>
          <bgColor theme="1" tint="0.24994659260841701"/>
        </patternFill>
      </fill>
    </dxf>
    <dxf>
      <border>
        <top style="thin">
          <color indexed="64"/>
        </top>
      </border>
    </dxf>
    <dxf>
      <border>
        <top style="thin">
          <color indexed="64"/>
        </top>
      </border>
    </dxf>
    <dxf>
      <border>
        <top style="thin">
          <color indexed="64"/>
        </top>
      </border>
    </dxf>
    <dxf>
      <border>
        <top style="thin">
          <color indexed="64"/>
        </top>
      </border>
    </dxf>
    <dxf>
      <fill>
        <patternFill>
          <bgColor rgb="FFFF0000"/>
        </patternFill>
      </fill>
    </dxf>
    <dxf>
      <font>
        <color theme="1"/>
      </font>
      <fill>
        <patternFill>
          <bgColor theme="1" tint="0.14996795556505021"/>
        </patternFill>
      </fill>
    </dxf>
    <dxf>
      <border>
        <top style="thin">
          <color indexed="64"/>
        </top>
      </border>
    </dxf>
    <dxf>
      <fill>
        <patternFill>
          <bgColor theme="9"/>
        </patternFill>
      </fill>
    </dxf>
    <dxf>
      <fill>
        <patternFill>
          <bgColor rgb="FF7030A0"/>
        </patternFill>
      </fill>
    </dxf>
    <dxf>
      <fill>
        <patternFill>
          <bgColor theme="1" tint="0.24994659260841701"/>
        </patternFill>
      </fill>
    </dxf>
    <dxf>
      <border>
        <top style="thin">
          <color indexed="64"/>
        </top>
      </border>
    </dxf>
    <dxf>
      <font>
        <color theme="1"/>
      </font>
      <fill>
        <patternFill>
          <bgColor theme="1" tint="0.14996795556505021"/>
        </patternFill>
      </fill>
    </dxf>
    <dxf>
      <fill>
        <patternFill>
          <bgColor theme="1" tint="0.24994659260841701"/>
        </patternFill>
      </fill>
    </dxf>
    <dxf>
      <font>
        <color indexed="8"/>
      </font>
      <fill>
        <patternFill>
          <bgColor indexed="63"/>
        </patternFill>
      </fill>
    </dxf>
    <dxf>
      <fill>
        <patternFill>
          <bgColor indexed="10"/>
        </patternFill>
      </fill>
    </dxf>
    <dxf>
      <fill>
        <patternFill patternType="lightUp">
          <bgColor indexed="65"/>
        </patternFill>
      </fill>
    </dxf>
    <dxf>
      <fill>
        <patternFill patternType="lightUp">
          <bgColor indexed="65"/>
        </patternFill>
      </fill>
    </dxf>
    <dxf>
      <fill>
        <patternFill>
          <bgColor rgb="FF7030A0"/>
        </patternFill>
      </fill>
    </dxf>
    <dxf>
      <fill>
        <patternFill>
          <bgColor rgb="FFFF0000"/>
        </patternFill>
      </fill>
    </dxf>
    <dxf>
      <border>
        <top style="thin">
          <color rgb="FF000000"/>
        </top>
      </border>
    </dxf>
    <dxf>
      <fill>
        <patternFill>
          <bgColor rgb="FFF79646"/>
        </patternFill>
      </fill>
    </dxf>
    <dxf>
      <fill>
        <patternFill>
          <bgColor rgb="FF7030A0"/>
        </patternFill>
      </fill>
    </dxf>
    <dxf>
      <fill>
        <patternFill>
          <bgColor rgb="FF404040"/>
        </patternFill>
      </fill>
    </dxf>
    <dxf>
      <border>
        <top style="thin">
          <color rgb="FF000000"/>
        </top>
      </border>
    </dxf>
    <dxf>
      <font>
        <color rgb="FF000000"/>
      </font>
      <fill>
        <patternFill>
          <bgColor rgb="FF262626"/>
        </patternFill>
      </fill>
    </dxf>
    <dxf>
      <fill>
        <patternFill>
          <bgColor rgb="FF404040"/>
        </patternFill>
      </fill>
    </dxf>
    <dxf>
      <font>
        <color rgb="FF000000"/>
      </font>
      <fill>
        <patternFill>
          <bgColor rgb="FF333333"/>
        </patternFill>
      </fill>
    </dxf>
    <dxf>
      <fill>
        <patternFill>
          <bgColor rgb="FFFF0000"/>
        </patternFill>
      </fill>
    </dxf>
    <dxf>
      <fill>
        <patternFill patternType="lightUp">
          <bgColor rgb="FFFFFFFF"/>
        </patternFill>
      </fill>
    </dxf>
    <dxf>
      <fill>
        <patternFill patternType="lightUp">
          <bgColor rgb="FFFFFFFF"/>
        </patternFill>
      </fill>
    </dxf>
    <dxf>
      <numFmt numFmtId="169" formatCode="0.0000"/>
    </dxf>
    <dxf>
      <fill>
        <patternFill patternType="lightUp">
          <fgColor theme="1" tint="0.34998626667073579"/>
          <bgColor theme="0"/>
        </patternFill>
      </fill>
    </dxf>
    <dxf>
      <numFmt numFmtId="2" formatCode="0.00"/>
    </dxf>
    <dxf>
      <numFmt numFmtId="169" formatCode="0.0000"/>
    </dxf>
    <dxf>
      <numFmt numFmtId="2" formatCode="0.00"/>
    </dxf>
    <dxf>
      <fill>
        <patternFill patternType="lightUp">
          <fgColor theme="1" tint="0.34998626667073579"/>
          <bgColor theme="0"/>
        </patternFill>
      </fill>
    </dxf>
    <dxf>
      <numFmt numFmtId="169" formatCode="0.0000"/>
    </dxf>
    <dxf>
      <fill>
        <patternFill patternType="lightUp">
          <fgColor theme="1" tint="0.34998626667073579"/>
          <bgColor theme="0"/>
        </patternFill>
      </fill>
    </dxf>
    <dxf>
      <numFmt numFmtId="2" formatCode="0.00"/>
    </dxf>
    <dxf>
      <numFmt numFmtId="169" formatCode="0.0000"/>
    </dxf>
    <dxf>
      <numFmt numFmtId="2" formatCode="0.00"/>
    </dxf>
    <dxf>
      <fill>
        <patternFill patternType="lightUp">
          <fgColor theme="1" tint="0.34998626667073579"/>
          <bgColor theme="0"/>
        </patternFill>
      </fill>
    </dxf>
    <dxf>
      <numFmt numFmtId="169" formatCode="0.0000"/>
    </dxf>
    <dxf>
      <fill>
        <patternFill patternType="lightUp">
          <fgColor theme="1" tint="0.34998626667073579"/>
          <bgColor theme="0"/>
        </patternFill>
      </fill>
    </dxf>
    <dxf>
      <numFmt numFmtId="2" formatCode="0.00"/>
    </dxf>
    <dxf>
      <numFmt numFmtId="169" formatCode="0.0000"/>
    </dxf>
    <dxf>
      <fill>
        <patternFill patternType="lightUp">
          <fgColor theme="1" tint="0.34998626667073579"/>
          <bgColor theme="0"/>
        </patternFill>
      </fill>
    </dxf>
    <dxf>
      <numFmt numFmtId="2" formatCode="0.00"/>
    </dxf>
    <dxf>
      <numFmt numFmtId="169" formatCode="0.0000"/>
    </dxf>
    <dxf>
      <numFmt numFmtId="2" formatCode="0.00"/>
    </dxf>
    <dxf>
      <fill>
        <patternFill patternType="lightUp">
          <fgColor theme="1" tint="0.34998626667073579"/>
          <bgColor theme="0"/>
        </patternFill>
      </fill>
    </dxf>
    <dxf>
      <numFmt numFmtId="169" formatCode="0.0000"/>
    </dxf>
    <dxf>
      <numFmt numFmtId="2" formatCode="0.00"/>
    </dxf>
    <dxf>
      <fill>
        <patternFill patternType="lightUp">
          <fgColor theme="1" tint="0.34998626667073579"/>
          <bgColor theme="0"/>
        </patternFill>
      </fill>
    </dxf>
    <dxf>
      <numFmt numFmtId="169" formatCode="0.0000"/>
    </dxf>
    <dxf>
      <numFmt numFmtId="2" formatCode="0.00"/>
    </dxf>
    <dxf>
      <fill>
        <patternFill patternType="lightUp">
          <fgColor theme="1" tint="0.34998626667073579"/>
          <bgColor theme="0"/>
        </patternFill>
      </fill>
    </dxf>
    <dxf>
      <numFmt numFmtId="169" formatCode="0.0000"/>
    </dxf>
    <dxf>
      <numFmt numFmtId="2" formatCode="0.00"/>
    </dxf>
    <dxf>
      <fill>
        <patternFill patternType="lightUp">
          <fgColor theme="1" tint="0.34998626667073579"/>
          <bgColor theme="0"/>
        </patternFill>
      </fill>
    </dxf>
    <dxf>
      <numFmt numFmtId="169" formatCode="0.0000"/>
    </dxf>
    <dxf>
      <numFmt numFmtId="2" formatCode="0.00"/>
    </dxf>
    <dxf>
      <fill>
        <patternFill patternType="lightUp">
          <fgColor theme="1" tint="0.34998626667073579"/>
          <bgColor theme="0"/>
        </patternFill>
      </fill>
    </dxf>
    <dxf>
      <numFmt numFmtId="169" formatCode="0.0000"/>
    </dxf>
    <dxf>
      <fill>
        <patternFill patternType="lightUp">
          <fgColor theme="1" tint="0.34998626667073579"/>
          <bgColor theme="0"/>
        </patternFill>
      </fill>
    </dxf>
    <dxf>
      <numFmt numFmtId="2" formatCode="0.00"/>
    </dxf>
    <dxf>
      <numFmt numFmtId="169" formatCode="0.0000"/>
    </dxf>
    <dxf>
      <fill>
        <patternFill patternType="lightUp">
          <fgColor theme="1" tint="0.34998626667073579"/>
          <bgColor theme="0"/>
        </patternFill>
      </fill>
    </dxf>
    <dxf>
      <numFmt numFmtId="2" formatCode="0.00"/>
    </dxf>
    <dxf>
      <numFmt numFmtId="169" formatCode="0.0000"/>
    </dxf>
    <dxf>
      <fill>
        <patternFill patternType="lightUp">
          <fgColor theme="1" tint="0.34998626667073579"/>
          <bgColor theme="0"/>
        </patternFill>
      </fill>
    </dxf>
    <dxf>
      <numFmt numFmtId="2" formatCode="0.00"/>
    </dxf>
    <dxf>
      <numFmt numFmtId="169" formatCode="0.0000"/>
    </dxf>
    <dxf>
      <numFmt numFmtId="2" formatCode="0.00"/>
    </dxf>
    <dxf>
      <fill>
        <patternFill patternType="lightUp">
          <fgColor theme="1" tint="0.34998626667073579"/>
          <bgColor theme="0"/>
        </patternFill>
      </fill>
    </dxf>
    <dxf>
      <numFmt numFmtId="169" formatCode="0.0000"/>
    </dxf>
    <dxf>
      <fill>
        <patternFill patternType="lightUp">
          <fgColor theme="1" tint="0.34998626667073579"/>
          <bgColor theme="0"/>
        </patternFill>
      </fill>
    </dxf>
    <dxf>
      <numFmt numFmtId="2" formatCode="0.00"/>
    </dxf>
    <dxf>
      <numFmt numFmtId="169" formatCode="0.0000"/>
    </dxf>
    <dxf>
      <fill>
        <patternFill patternType="lightUp">
          <fgColor theme="1" tint="0.34998626667073579"/>
          <bgColor theme="0"/>
        </patternFill>
      </fill>
    </dxf>
    <dxf>
      <numFmt numFmtId="2" formatCode="0.00"/>
    </dxf>
    <dxf>
      <numFmt numFmtId="169" formatCode="0.0000"/>
    </dxf>
    <dxf>
      <numFmt numFmtId="2" formatCode="0.00"/>
    </dxf>
    <dxf>
      <fill>
        <patternFill patternType="lightUp">
          <fgColor theme="1" tint="0.34998626667073579"/>
          <bgColor theme="0"/>
        </patternFill>
      </fill>
    </dxf>
    <dxf>
      <numFmt numFmtId="169" formatCode="0.0000"/>
    </dxf>
    <dxf>
      <fill>
        <patternFill patternType="lightUp">
          <fgColor theme="1" tint="0.34998626667073579"/>
          <bgColor theme="0"/>
        </patternFill>
      </fill>
    </dxf>
    <dxf>
      <numFmt numFmtId="2" formatCode="0.00"/>
    </dxf>
    <dxf>
      <numFmt numFmtId="169" formatCode="0.0000"/>
    </dxf>
    <dxf>
      <numFmt numFmtId="2" formatCode="0.00"/>
    </dxf>
    <dxf>
      <fill>
        <patternFill patternType="lightUp">
          <fgColor theme="1" tint="0.34998626667073579"/>
          <bgColor theme="0"/>
        </patternFill>
      </fill>
    </dxf>
    <dxf>
      <numFmt numFmtId="169" formatCode="0.0000"/>
    </dxf>
    <dxf>
      <fill>
        <patternFill patternType="lightUp">
          <fgColor theme="1" tint="0.34998626667073579"/>
          <bgColor theme="0"/>
        </patternFill>
      </fill>
    </dxf>
    <dxf>
      <numFmt numFmtId="2" formatCode="0.00"/>
    </dxf>
    <dxf>
      <numFmt numFmtId="169" formatCode="0.0000"/>
    </dxf>
    <dxf>
      <fill>
        <patternFill patternType="lightUp">
          <fgColor theme="1" tint="0.34998626667073579"/>
          <bgColor theme="0"/>
        </patternFill>
      </fill>
    </dxf>
    <dxf>
      <numFmt numFmtId="2" formatCode="0.00"/>
    </dxf>
    <dxf>
      <numFmt numFmtId="169" formatCode="0.0000"/>
    </dxf>
    <dxf>
      <numFmt numFmtId="2" formatCode="0.00"/>
    </dxf>
    <dxf>
      <fill>
        <patternFill patternType="lightUp">
          <fgColor theme="1" tint="0.34998626667073579"/>
          <bgColor theme="0"/>
        </patternFill>
      </fill>
    </dxf>
    <dxf>
      <numFmt numFmtId="169" formatCode="0.0000"/>
    </dxf>
    <dxf>
      <numFmt numFmtId="2" formatCode="0.00"/>
    </dxf>
    <dxf>
      <fill>
        <patternFill patternType="lightUp">
          <fgColor theme="1" tint="0.34998626667073579"/>
          <bgColor theme="0"/>
        </patternFill>
      </fill>
    </dxf>
    <dxf>
      <numFmt numFmtId="169" formatCode="0.0000"/>
    </dxf>
    <dxf>
      <numFmt numFmtId="2" formatCode="0.00"/>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fgColor theme="1" tint="0.34998626667073579"/>
          <bgColor theme="0"/>
        </patternFill>
      </fill>
    </dxf>
    <dxf>
      <fill>
        <patternFill patternType="lightUp">
          <bgColor indexed="65"/>
        </patternFill>
      </fill>
    </dxf>
    <dxf>
      <fill>
        <patternFill patternType="lightUp">
          <bgColor indexed="65"/>
        </patternFill>
      </fill>
    </dxf>
    <dxf>
      <fill>
        <patternFill>
          <bgColor rgb="FFFFFFCC"/>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bgColor rgb="FFFFFFCC"/>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bgColor rgb="FFFFFFCC"/>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bgColor rgb="FFFFFFCC"/>
        </patternFill>
      </fill>
    </dxf>
    <dxf>
      <fill>
        <patternFill patternType="lightUp">
          <bgColor indexed="65"/>
        </patternFill>
      </fill>
    </dxf>
    <dxf>
      <font>
        <color rgb="FFFF0000"/>
      </font>
    </dxf>
    <dxf>
      <fill>
        <patternFill patternType="lightUp">
          <bgColor indexed="65"/>
        </patternFill>
      </fill>
    </dxf>
    <dxf>
      <fill>
        <patternFill patternType="lightUp">
          <bgColor indexed="65"/>
        </patternFill>
      </fill>
    </dxf>
    <dxf>
      <fill>
        <patternFill patternType="lightUp">
          <bgColor indexed="65"/>
        </patternFill>
      </fill>
    </dxf>
  </dxfs>
  <tableStyles count="0" defaultTableStyle="TableStyleMedium9" defaultPivotStyle="PivotStyleLight16"/>
  <colors>
    <mruColors>
      <color rgb="FFFFFFCC"/>
      <color rgb="FFCCFFFF"/>
      <color rgb="FFCCFFCC"/>
      <color rgb="FFFFFF00"/>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635</xdr:colOff>
      <xdr:row>230</xdr:row>
      <xdr:rowOff>0</xdr:rowOff>
    </xdr:from>
    <xdr:to>
      <xdr:col>6</xdr:col>
      <xdr:colOff>635</xdr:colOff>
      <xdr:row>230</xdr:row>
      <xdr:rowOff>0</xdr:rowOff>
    </xdr:to>
    <xdr:sp macro="[0]!DieseArbeitsmappe.AddProcedures" textlink="">
      <xdr:nvSpPr>
        <xdr:cNvPr id="6" name="Plus 1">
          <a:extLst>
            <a:ext uri="{FF2B5EF4-FFF2-40B4-BE49-F238E27FC236}">
              <a16:creationId xmlns:a16="http://schemas.microsoft.com/office/drawing/2014/main" id="{D9481EE3-3DE1-CA41-BA39-9740AC377C33}"/>
            </a:ext>
          </a:extLst>
        </xdr:cNvPr>
        <xdr:cNvSpPr/>
      </xdr:nvSpPr>
      <xdr:spPr bwMode="auto">
        <a:xfrm>
          <a:off x="2245435" y="24175010"/>
          <a:ext cx="405776" cy="387724"/>
        </a:xfrm>
        <a:prstGeom prst="mathPlus">
          <a:avLst/>
        </a:prstGeom>
        <a:solidFill>
          <a:schemeClr val="bg2">
            <a:lumMod val="75000"/>
          </a:schemeClr>
        </a:solidFill>
        <a:ln>
          <a:noFill/>
        </a:ln>
        <a:effectLst>
          <a:outerShdw dist="35921" dir="2700000" algn="ctr" rotWithShape="0">
            <a:srgbClr val="000000"/>
          </a:outerShdw>
        </a:effectLst>
      </xdr:spPr>
      <xdr:txBody>
        <a:bodyPr vertOverflow="clip" horzOverflow="clip" wrap="square" lIns="18288" tIns="0" rIns="0" bIns="0" rtlCol="0" anchor="t" upright="1"/>
        <a:lstStyle/>
        <a:p>
          <a:endParaRPr lang="fi-FI"/>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mweltbundesamt.at\Organisation\112\Intern\Personen\Coosmann\CNP%20template\04%20Andere%20Template-Vorlagen\CBAM%20SEE%20Communication_UBA_en_071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_Versions"/>
      <sheetName val="a_Contents"/>
      <sheetName val="b_Guidelines&amp;Conditions"/>
      <sheetName val="c_CodeLists"/>
      <sheetName val="A_InstData"/>
      <sheetName val="B_EmInst"/>
      <sheetName val="C_Emissions&amp;Energy"/>
      <sheetName val="D_Processes"/>
      <sheetName val="E_PurchPrec"/>
      <sheetName val="F_Tools"/>
      <sheetName val="G_FurtherGuidance"/>
      <sheetName val="Summary_Processes"/>
      <sheetName val="Summary_Products"/>
      <sheetName val="Summary_Communication"/>
      <sheetName val="InputOutput"/>
      <sheetName val="Parameters_Constants"/>
      <sheetName val="Parameters_CNCodes"/>
      <sheetName val="Translations"/>
      <sheetName val="VersionDocumen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Elina Seppänen" id="{784C9CF8-6B9B-48E1-97F8-D5267C452C94}" userId="S::elina.seppanen@palvelut.energiavirasto.fi::7c4f0070-470b-4d61-a817-478a475a7295" providerId="AD"/>
</personList>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noFill/>
        <a:ln>
          <a:noFill/>
        </a:ln>
        <a:effectLst>
          <a:outerShdw dist="35921" dir="2700000" algn="ctr" rotWithShape="0">
            <a:srgbClr val="000000"/>
          </a:outerShdw>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821" dT="2024-11-19T08:43:44.07" personId="{784C9CF8-6B9B-48E1-97F8-D5267C452C94}" id="{C6350687-55E9-49EE-98F9-B9371965B66A}">
    <text>Tästä eteenpäin tekstit ovat Energiviraston lisäämiä</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hyperlink" Target="https://energiavirasto.fi/jakelijoiden-paastokauppa" TargetMode="External"/><Relationship Id="rId13" Type="http://schemas.openxmlformats.org/officeDocument/2006/relationships/comments" Target="../comments1.xml"/><Relationship Id="rId3" Type="http://schemas.openxmlformats.org/officeDocument/2006/relationships/hyperlink" Target="https://energiavirasto.fi/jakelijoiden-paastokauppa" TargetMode="External"/><Relationship Id="rId7" Type="http://schemas.openxmlformats.org/officeDocument/2006/relationships/hyperlink" Target="mailto:ETS2@energiavirasto.fi" TargetMode="External"/><Relationship Id="rId12" Type="http://schemas.openxmlformats.org/officeDocument/2006/relationships/vmlDrawing" Target="../drawings/vmlDrawing1.vml"/><Relationship Id="rId2" Type="http://schemas.openxmlformats.org/officeDocument/2006/relationships/hyperlink" Target="mailto:ETS2@energiavirasto.fi" TargetMode="External"/><Relationship Id="rId1" Type="http://schemas.openxmlformats.org/officeDocument/2006/relationships/hyperlink" Target="https://eur-lex.europa.eu/homepage.html?locale=fi" TargetMode="External"/><Relationship Id="rId6" Type="http://schemas.openxmlformats.org/officeDocument/2006/relationships/hyperlink" Target="https://eur-lex.europa.eu/homepage.html?locale=fi" TargetMode="External"/><Relationship Id="rId11" Type="http://schemas.openxmlformats.org/officeDocument/2006/relationships/printerSettings" Target="../printerSettings/printerSettings11.bin"/><Relationship Id="rId5" Type="http://schemas.openxmlformats.org/officeDocument/2006/relationships/hyperlink" Target="https://eur-lex.europa.eu/legal-content/FI/TXT/?uri=CELEX:02018R2066-20240701" TargetMode="External"/><Relationship Id="rId10" Type="http://schemas.openxmlformats.org/officeDocument/2006/relationships/hyperlink" Target="https://eur-lex.europa.eu/legal-content/FI/TXT/?uri=CELEX:02018R2066-20240701" TargetMode="External"/><Relationship Id="rId4" Type="http://schemas.openxmlformats.org/officeDocument/2006/relationships/hyperlink" Target="https://ets2.energiavirasto.fi/" TargetMode="External"/><Relationship Id="rId9" Type="http://schemas.openxmlformats.org/officeDocument/2006/relationships/hyperlink" Target="https://ets2.energiavirasto.fi/" TargetMode="External"/><Relationship Id="rId1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hyperlink" Target="https://climate.ec.europa.eu/eu-action/eu-emissions-trading-system-eu-ets_en" TargetMode="External"/><Relationship Id="rId13" Type="http://schemas.openxmlformats.org/officeDocument/2006/relationships/hyperlink" Target="https://energiavirasto.fi/sv/handel-med-utslappsratter-for-bransle-ets2" TargetMode="External"/><Relationship Id="rId3" Type="http://schemas.openxmlformats.org/officeDocument/2006/relationships/hyperlink" Target="http://ec.europa.eu/clima/documentation/ets/docs/decision_benchmarking_15_dec_en.pdf." TargetMode="External"/><Relationship Id="rId7" Type="http://schemas.openxmlformats.org/officeDocument/2006/relationships/hyperlink" Target="https://eur-lex.europa.eu/eli/reg_impl/2018/2066/2022-08-28" TargetMode="External"/><Relationship Id="rId12" Type="http://schemas.openxmlformats.org/officeDocument/2006/relationships/hyperlink" Target="https://energiavirasto.fi/sv/handel-med-utslappsratter-for-bransle-ets2" TargetMode="External"/><Relationship Id="rId2" Type="http://schemas.openxmlformats.org/officeDocument/2006/relationships/hyperlink" Target="https://climate.ec.europa.eu/eu-action/eu-emissions-trading-system-eu-ets/monitoring-reporting-and-verification-eu-ets-emissions_en" TargetMode="External"/><Relationship Id="rId1" Type="http://schemas.openxmlformats.org/officeDocument/2006/relationships/hyperlink" Target="http://eur-lex.europa.eu/en/index.htm" TargetMode="External"/><Relationship Id="rId6" Type="http://schemas.openxmlformats.org/officeDocument/2006/relationships/hyperlink" Target="https://eur-lex.europa.eu/eli/reg_impl/2018/2066/oj" TargetMode="External"/><Relationship Id="rId11" Type="http://schemas.openxmlformats.org/officeDocument/2006/relationships/hyperlink" Target="https://ets2.energiavirasto.fi/" TargetMode="External"/><Relationship Id="rId5" Type="http://schemas.openxmlformats.org/officeDocument/2006/relationships/hyperlink" Target="https://climate.ec.europa.eu/eu-action/eu-emissions-trading-system-eu-ets/monitoring-reporting-and-verification-eu-ets-emissions_en" TargetMode="External"/><Relationship Id="rId10" Type="http://schemas.openxmlformats.org/officeDocument/2006/relationships/hyperlink" Target="mailto:ETS2@energiavirasto.fi" TargetMode="External"/><Relationship Id="rId4" Type="http://schemas.openxmlformats.org/officeDocument/2006/relationships/hyperlink" Target="https://eur-lex.europa.eu/eli/dir/2003/87" TargetMode="External"/><Relationship Id="rId9" Type="http://schemas.openxmlformats.org/officeDocument/2006/relationships/hyperlink" Target="https://energiavirasto.fi/sv/handel-med-utslappsratter-for-bransle-ets2"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0">
    <tabColor indexed="9"/>
    <pageSetUpPr fitToPage="1"/>
  </sheetPr>
  <dimension ref="A1:T76"/>
  <sheetViews>
    <sheetView topLeftCell="B1" zoomScale="94" zoomScaleNormal="94" workbookViewId="0">
      <pane ySplit="4" topLeftCell="A5" activePane="bottomLeft" state="frozen"/>
      <selection pane="bottomLeft" activeCell="L63" sqref="L63"/>
    </sheetView>
  </sheetViews>
  <sheetFormatPr defaultColWidth="9.1796875" defaultRowHeight="12.5" x14ac:dyDescent="0.25"/>
  <cols>
    <col min="1" max="1" width="2.7265625" style="418" hidden="1" customWidth="1"/>
    <col min="2" max="3" width="4.7265625" style="22" customWidth="1"/>
    <col min="4" max="4" width="6.26953125" style="22" customWidth="1"/>
    <col min="5" max="14" width="12.7265625" style="22" customWidth="1"/>
    <col min="15" max="15" width="2.7265625" style="453" customWidth="1"/>
    <col min="16" max="16" width="9.1796875" style="22"/>
    <col min="17" max="20" width="11.453125" style="418" hidden="1" customWidth="1"/>
    <col min="21" max="16384" width="9.1796875" style="22"/>
  </cols>
  <sheetData>
    <row r="1" spans="1:20" s="418" customFormat="1" ht="13" hidden="1" thickBot="1" x14ac:dyDescent="0.3">
      <c r="A1" s="347" t="s">
        <v>0</v>
      </c>
      <c r="O1" s="452"/>
      <c r="P1" s="347"/>
      <c r="Q1" s="347" t="s">
        <v>0</v>
      </c>
      <c r="R1" s="347" t="s">
        <v>0</v>
      </c>
      <c r="S1" s="347" t="s">
        <v>0</v>
      </c>
      <c r="T1" s="347" t="s">
        <v>0</v>
      </c>
    </row>
    <row r="2" spans="1:20" ht="13.5" thickBot="1" x14ac:dyDescent="0.35">
      <c r="B2" s="884" t="str">
        <f>Translations!$B$507</f>
        <v>a. Innehållsförteckning</v>
      </c>
      <c r="C2" s="885"/>
      <c r="D2" s="886"/>
      <c r="E2" s="900" t="str">
        <f>Translations!$B$25</f>
        <v>Navigationsområde</v>
      </c>
      <c r="F2" s="901"/>
      <c r="G2" s="902" t="str">
        <f>Translations!$B$26</f>
        <v>Innehållsförteckning</v>
      </c>
      <c r="H2" s="903"/>
      <c r="I2" s="902"/>
      <c r="J2" s="903"/>
      <c r="K2" s="902" t="str">
        <f ca="1">HYPERLINK("#"&amp;INDEX(a_Inhållsförteckning!$R$4:$R$54,MATCH(INDEX(a_Inhållsförteckning!$T$4:$T$54,MATCH($T$2,a_Inhållsförteckning!$S$4:$S$54,0))+1,a_Inhållsförteckning!$T$4:$T$54,0)),EUconst_NextSheet)</f>
        <v>Nästa flik</v>
      </c>
      <c r="L2" s="903"/>
      <c r="M2" s="895" t="str">
        <f ca="1">HYPERLINK("#"&amp;a_Inhållsförteckning!$R$51,INDIRECT(a_Inhållsförteckning!$R$51))</f>
        <v>H Sammanfattning</v>
      </c>
      <c r="N2" s="896"/>
      <c r="P2" s="401"/>
      <c r="Q2" s="347" t="s">
        <v>1</v>
      </c>
      <c r="R2" s="348" t="str">
        <f>ADDRESS(ROW($B$6),COLUMN($B$6)) &amp; ":" &amp; ADDRESS(MATCH("PRINT",$P:$P,0),COLUMN($O$6))</f>
        <v>$B$6:$O$76</v>
      </c>
      <c r="S2" s="347" t="s">
        <v>2</v>
      </c>
      <c r="T2" s="349" t="str">
        <f ca="1">IF(ISERROR(CELL("filename",U2)),"a_Contents",MID(CELL("filename",U2),FIND("]",CELL("filename",U2))+1,1024))</f>
        <v>a_Inhållsförteckning</v>
      </c>
    </row>
    <row r="3" spans="1:20" x14ac:dyDescent="0.25">
      <c r="B3" s="887"/>
      <c r="C3" s="888"/>
      <c r="D3" s="889"/>
      <c r="E3" s="897"/>
      <c r="F3" s="898"/>
      <c r="G3" s="898" t="str">
        <f>IFERROR(HYPERLINK("#"&amp;ADDRESS(ROW($A$1)+MATCH(Q3,$A:$A,0)-1,3),INDEX($Q:$Q,MATCH(Q3,$A:$A,0))),"")</f>
        <v/>
      </c>
      <c r="H3" s="898"/>
      <c r="I3" s="898" t="str">
        <f>IFERROR(HYPERLINK("#"&amp;ADDRESS(ROW($A$1)+MATCH(S3,$A:$A,0)-1,3),INDEX($Q:$Q,MATCH(S3,$A:$A,0))),"")</f>
        <v/>
      </c>
      <c r="J3" s="898"/>
      <c r="K3" s="898" t="str">
        <f>IFERROR(HYPERLINK("#"&amp;ADDRESS(ROW($A$1)+MATCH(U3,$A:$A,0)-1,3),INDEX($Q:$Q,MATCH(U3,$A:$A,0))),"")</f>
        <v/>
      </c>
      <c r="L3" s="898"/>
      <c r="M3" s="899" t="str">
        <f>IFERROR(HYPERLINK("#"&amp;ADDRESS(ROW($A$1)+MATCH(W3,$A:$A,0)-1,3),INDEX($Q:$Q,MATCH(W3,$A:$A,0))),"")</f>
        <v/>
      </c>
      <c r="N3" s="899"/>
      <c r="P3" s="401"/>
      <c r="Q3" s="347"/>
      <c r="R3" s="347"/>
      <c r="S3" s="347"/>
      <c r="T3" s="347"/>
    </row>
    <row r="4" spans="1:20" ht="13" thickBot="1" x14ac:dyDescent="0.3">
      <c r="B4" s="890"/>
      <c r="C4" s="891"/>
      <c r="D4" s="892"/>
      <c r="E4" s="893"/>
      <c r="F4" s="894"/>
      <c r="G4" s="894" t="str">
        <f>IFERROR(HYPERLINK("#"&amp;ADDRESS(ROW($A$1)+MATCH(Q4,$A:$A,0)-1,3),INDEX($Q:$Q,MATCH(Q4,$A:$A,0))),"")</f>
        <v/>
      </c>
      <c r="H4" s="894"/>
      <c r="I4" s="894" t="str">
        <f>IFERROR(HYPERLINK("#"&amp;ADDRESS(ROW($A$1)+MATCH(S4,$A:$A,0)-1,3),INDEX($Q:$Q,MATCH(S4,$A:$A,0))),"")</f>
        <v/>
      </c>
      <c r="J4" s="894"/>
      <c r="K4" s="894" t="str">
        <f>IFERROR(HYPERLINK("#"&amp;ADDRESS(ROW($A$1)+MATCH(U4,$A:$A,0)-1,3),INDEX($Q:$Q,MATCH(U4,$A:$A,0))),"")</f>
        <v/>
      </c>
      <c r="L4" s="894"/>
      <c r="M4" s="882" t="str">
        <f>IFERROR(HYPERLINK("#"&amp;ADDRESS(ROW($A$1)+MATCH(W4,$A:$A,0)-1,3),INDEX($Q:$Q,MATCH(W4,$A:$A,0))),"")</f>
        <v/>
      </c>
      <c r="N4" s="882"/>
      <c r="P4" s="401"/>
      <c r="Q4" s="347"/>
      <c r="R4" s="347"/>
      <c r="S4" s="347"/>
      <c r="T4" s="347"/>
    </row>
    <row r="5" spans="1:20" x14ac:dyDescent="0.25">
      <c r="P5" s="401"/>
      <c r="Q5" s="347"/>
      <c r="R5" s="347"/>
      <c r="S5" s="347"/>
      <c r="T5" s="347"/>
    </row>
    <row r="6" spans="1:20" ht="35.25" customHeight="1" x14ac:dyDescent="0.25">
      <c r="B6" s="327"/>
      <c r="C6" s="328" t="str">
        <f>Translations!$B$508</f>
        <v>ÖVERVAKNINGSPLAN FÖR UTSLÄPP</v>
      </c>
      <c r="D6" s="327"/>
      <c r="E6" s="327"/>
      <c r="F6" s="327"/>
      <c r="G6" s="327"/>
      <c r="H6" s="327"/>
      <c r="I6" s="327"/>
      <c r="J6" s="327"/>
      <c r="P6" s="450"/>
      <c r="Q6" s="402"/>
      <c r="R6" s="402"/>
      <c r="S6" s="402"/>
      <c r="T6" s="402"/>
    </row>
    <row r="7" spans="1:20" ht="13" x14ac:dyDescent="0.25">
      <c r="B7" s="327"/>
      <c r="C7" s="329"/>
      <c r="D7" s="327"/>
      <c r="E7" s="327"/>
      <c r="F7" s="327"/>
      <c r="G7" s="327"/>
      <c r="H7" s="327"/>
      <c r="I7" s="327"/>
      <c r="J7" s="327"/>
      <c r="P7" s="401"/>
      <c r="Q7" s="347"/>
      <c r="R7" s="347"/>
      <c r="S7" s="347"/>
      <c r="T7" s="347"/>
    </row>
    <row r="8" spans="1:20" ht="15.5" x14ac:dyDescent="0.25">
      <c r="B8" s="330"/>
      <c r="C8" s="331" t="str">
        <f>Translations!$B$509</f>
        <v>INNEHÅLLSFÖRTECKNING</v>
      </c>
      <c r="D8" s="330"/>
      <c r="E8" s="330"/>
      <c r="F8" s="330"/>
      <c r="G8" s="330"/>
      <c r="H8" s="330"/>
      <c r="I8" s="330"/>
      <c r="J8" s="330"/>
      <c r="K8" s="24"/>
      <c r="P8" s="451"/>
      <c r="Q8" s="347"/>
      <c r="R8" s="347"/>
      <c r="S8" s="347"/>
      <c r="T8" s="347"/>
    </row>
    <row r="9" spans="1:20" x14ac:dyDescent="0.25">
      <c r="B9" s="330"/>
      <c r="C9" s="330"/>
      <c r="D9" s="330"/>
      <c r="E9" s="330"/>
      <c r="F9" s="330"/>
      <c r="G9" s="330"/>
      <c r="H9" s="330"/>
      <c r="I9" s="330"/>
      <c r="J9" s="330"/>
      <c r="K9" s="24"/>
      <c r="P9" s="401"/>
      <c r="Q9" s="347"/>
      <c r="R9" s="347"/>
      <c r="S9" s="347"/>
      <c r="T9" s="347"/>
    </row>
    <row r="10" spans="1:20" ht="13" x14ac:dyDescent="0.25">
      <c r="B10" s="330"/>
      <c r="C10" s="406"/>
      <c r="D10" s="883" t="str">
        <f ca="1">HYPERLINK("#"&amp;R10,INDIRECT(R10))</f>
        <v>INNEHÅLLSFÖRTECKNING</v>
      </c>
      <c r="E10" s="881"/>
      <c r="F10" s="881"/>
      <c r="G10" s="881"/>
      <c r="H10" s="881"/>
      <c r="I10" s="881"/>
      <c r="J10" s="881"/>
      <c r="K10" s="881"/>
      <c r="P10" s="451"/>
      <c r="Q10" s="347"/>
      <c r="R10" s="403" t="str">
        <f ca="1">ADDRESS(8,3,,,S10)</f>
        <v>a_Inhållsförteckning!$C$8</v>
      </c>
      <c r="S10" s="404" t="str">
        <f ca="1">$T$2</f>
        <v>a_Inhållsförteckning</v>
      </c>
      <c r="T10" s="404">
        <v>1</v>
      </c>
    </row>
    <row r="11" spans="1:20" ht="5.15" customHeight="1" x14ac:dyDescent="0.25">
      <c r="B11" s="330"/>
      <c r="C11" s="401"/>
      <c r="D11" s="401"/>
      <c r="E11" s="401"/>
      <c r="F11" s="401"/>
      <c r="G11" s="401"/>
      <c r="H11" s="401"/>
      <c r="I11" s="401"/>
      <c r="J11" s="401"/>
      <c r="K11" s="401"/>
      <c r="P11" s="401"/>
      <c r="Q11" s="347"/>
      <c r="R11" s="347"/>
      <c r="S11" s="347"/>
      <c r="T11" s="347"/>
    </row>
    <row r="12" spans="1:20" ht="13" x14ac:dyDescent="0.25">
      <c r="B12" s="330"/>
      <c r="C12" s="406"/>
      <c r="D12" s="883" t="str">
        <f ca="1">HYPERLINK("#"&amp;R12,INDIRECT(R12))</f>
        <v xml:space="preserve">Kommissionens anvisningar och villkor för blankettmallen </v>
      </c>
      <c r="E12" s="881"/>
      <c r="F12" s="881"/>
      <c r="G12" s="881"/>
      <c r="H12" s="881"/>
      <c r="I12" s="881"/>
      <c r="J12" s="881"/>
      <c r="K12" s="881"/>
      <c r="P12" s="451"/>
      <c r="Q12" s="347"/>
      <c r="R12" s="403" t="str">
        <f ca="1">ADDRESS(6,4,,,S12)</f>
        <v>'b_Anvisningar och vilkor'!$D$6</v>
      </c>
      <c r="S12" s="404" t="str">
        <f ca="1">'b_Anvisningar och vilkor'!$T$2</f>
        <v>b_Anvisningar och vilkor</v>
      </c>
      <c r="T12" s="404">
        <v>2</v>
      </c>
    </row>
    <row r="13" spans="1:20" ht="5.15" customHeight="1" x14ac:dyDescent="0.25">
      <c r="B13" s="327"/>
      <c r="C13" s="401"/>
      <c r="D13" s="401"/>
      <c r="E13" s="401"/>
      <c r="F13" s="401"/>
      <c r="G13" s="401"/>
      <c r="H13" s="401"/>
      <c r="I13" s="401"/>
      <c r="J13" s="401"/>
      <c r="K13" s="401"/>
      <c r="P13" s="401"/>
      <c r="Q13" s="347"/>
      <c r="R13" s="347"/>
      <c r="S13" s="347"/>
      <c r="T13" s="347"/>
    </row>
    <row r="14" spans="1:20" ht="13" x14ac:dyDescent="0.25">
      <c r="B14" s="330"/>
      <c r="C14" s="406"/>
      <c r="D14" s="883" t="str">
        <f ca="1">HYPERLINK("#"&amp;R14,INDIRECT(R14))</f>
        <v>A. Hantering av ändringar av övervakningsplanen</v>
      </c>
      <c r="E14" s="881"/>
      <c r="F14" s="881"/>
      <c r="G14" s="881"/>
      <c r="H14" s="881"/>
      <c r="I14" s="881"/>
      <c r="J14" s="881"/>
      <c r="K14" s="881"/>
      <c r="P14" s="451"/>
      <c r="Q14" s="347"/>
      <c r="R14" s="403" t="str">
        <f ca="1">ADDRESS(6,3,,,S14)</f>
        <v>A_Versionsinformation!$C$6</v>
      </c>
      <c r="S14" s="404" t="str">
        <f ca="1">A_Versionsinformation!$T$2</f>
        <v>A_Versionsinformation</v>
      </c>
      <c r="T14" s="404">
        <v>3</v>
      </c>
    </row>
    <row r="15" spans="1:20" ht="5.15" customHeight="1" x14ac:dyDescent="0.25">
      <c r="B15" s="327"/>
      <c r="C15" s="401"/>
      <c r="D15" s="401"/>
      <c r="E15" s="401"/>
      <c r="F15" s="401"/>
      <c r="G15" s="401"/>
      <c r="H15" s="401"/>
      <c r="I15" s="401"/>
      <c r="J15" s="401"/>
      <c r="K15" s="401"/>
      <c r="P15" s="401"/>
      <c r="Q15" s="347"/>
      <c r="R15" s="347"/>
      <c r="S15" s="347"/>
      <c r="T15" s="347"/>
    </row>
    <row r="16" spans="1:20" ht="13" x14ac:dyDescent="0.25">
      <c r="B16" s="327"/>
      <c r="C16" s="406"/>
      <c r="D16" s="883" t="str">
        <f ca="1">HYPERLINK("#"&amp;R16,INDIRECT(R16))</f>
        <v>B. Uppgifter om den reglerade enheten</v>
      </c>
      <c r="E16" s="881"/>
      <c r="F16" s="881"/>
      <c r="G16" s="881"/>
      <c r="H16" s="881"/>
      <c r="I16" s="881"/>
      <c r="J16" s="881"/>
      <c r="K16" s="881"/>
      <c r="P16" s="401"/>
      <c r="Q16" s="347"/>
      <c r="R16" s="403" t="str">
        <f ca="1">ADDRESS(6,3,,,S16)</f>
        <v>'B_Uppgifter om den RE'!$C$6</v>
      </c>
      <c r="S16" s="404" t="str">
        <f ca="1">'B_Uppgifter om den RE'!$T$2</f>
        <v>B_Uppgifter om den RE</v>
      </c>
      <c r="T16" s="347">
        <v>4</v>
      </c>
    </row>
    <row r="17" spans="2:20" ht="13" x14ac:dyDescent="0.25">
      <c r="B17" s="327"/>
      <c r="C17" s="406"/>
      <c r="D17" s="407">
        <v>1</v>
      </c>
      <c r="E17" s="880" t="str">
        <f ca="1">HYPERLINK("#"&amp;R17,INDIRECT(R17))</f>
        <v>Information om den reglerade enheten</v>
      </c>
      <c r="F17" s="881"/>
      <c r="G17" s="881"/>
      <c r="H17" s="881"/>
      <c r="I17" s="881"/>
      <c r="J17" s="881"/>
      <c r="K17" s="881"/>
      <c r="L17" s="881"/>
      <c r="M17" s="881"/>
      <c r="N17" s="881"/>
      <c r="P17" s="401"/>
      <c r="Q17" s="347"/>
      <c r="R17" s="405" t="str">
        <f ca="1">ADDRESS(MATCH(D17,INDIRECT("'"&amp; S17 &amp; "'!A:A"),0),4,,,S17)</f>
        <v>'B_Uppgifter om den RE'!$D$8</v>
      </c>
      <c r="S17" s="347" t="str">
        <f ca="1">S16</f>
        <v>B_Uppgifter om den RE</v>
      </c>
      <c r="T17" s="347"/>
    </row>
    <row r="18" spans="2:20" ht="13" x14ac:dyDescent="0.25">
      <c r="B18" s="330"/>
      <c r="C18" s="406"/>
      <c r="D18" s="407">
        <v>2</v>
      </c>
      <c r="E18" s="880" t="str">
        <f ca="1">HYPERLINK("#"&amp;R18,INDIRECT(R18))</f>
        <v>Uppgifter om den reglerade enheten</v>
      </c>
      <c r="F18" s="881"/>
      <c r="G18" s="881"/>
      <c r="H18" s="881"/>
      <c r="I18" s="881"/>
      <c r="J18" s="881"/>
      <c r="K18" s="881"/>
      <c r="L18" s="881"/>
      <c r="M18" s="881"/>
      <c r="N18" s="881"/>
      <c r="P18" s="401"/>
      <c r="Q18" s="347"/>
      <c r="R18" s="405" t="str">
        <f ca="1">ADDRESS(MATCH(D18,INDIRECT("'"&amp; S18 &amp; "'!A:A"),0),4,,,S18)</f>
        <v>'B_Uppgifter om den RE'!$D$16</v>
      </c>
      <c r="S18" s="347" t="str">
        <f ca="1">S17</f>
        <v>B_Uppgifter om den RE</v>
      </c>
      <c r="T18" s="347"/>
    </row>
    <row r="19" spans="2:20" ht="12.75" customHeight="1" x14ac:dyDescent="0.25">
      <c r="B19" s="327"/>
      <c r="C19" s="406"/>
      <c r="D19" s="407">
        <v>3</v>
      </c>
      <c r="E19" s="880" t="str">
        <f ca="1">HYPERLINK("#"&amp;R19,INDIRECT(R19))</f>
        <v>Kontaktpersonens uppgifter</v>
      </c>
      <c r="F19" s="881"/>
      <c r="G19" s="881"/>
      <c r="H19" s="881"/>
      <c r="I19" s="881"/>
      <c r="J19" s="881"/>
      <c r="K19" s="881"/>
      <c r="L19" s="881"/>
      <c r="M19" s="881"/>
      <c r="N19" s="881"/>
      <c r="P19" s="401"/>
      <c r="Q19" s="347"/>
      <c r="R19" s="405" t="str">
        <f ca="1">ADDRESS(MATCH(D19,INDIRECT("'"&amp; S19 &amp; "'!A:A"),0),4,,,S19)</f>
        <v>'B_Uppgifter om den RE'!$D$37</v>
      </c>
      <c r="S19" s="347" t="str">
        <f ca="1">S18</f>
        <v>B_Uppgifter om den RE</v>
      </c>
      <c r="T19" s="347"/>
    </row>
    <row r="20" spans="2:20" ht="5.15" customHeight="1" x14ac:dyDescent="0.25">
      <c r="B20" s="327"/>
      <c r="C20" s="406"/>
      <c r="D20" s="408"/>
      <c r="E20" s="401"/>
      <c r="F20" s="401"/>
      <c r="G20" s="401"/>
      <c r="H20" s="401"/>
      <c r="I20" s="401"/>
      <c r="J20" s="401"/>
      <c r="K20" s="401"/>
      <c r="P20" s="401"/>
      <c r="Q20" s="347"/>
      <c r="R20" s="347"/>
      <c r="S20" s="347"/>
      <c r="T20" s="347"/>
    </row>
    <row r="21" spans="2:20" ht="13" x14ac:dyDescent="0.25">
      <c r="B21" s="330"/>
      <c r="C21" s="406"/>
      <c r="D21" s="883" t="str">
        <f ca="1">HYPERLINK("#"&amp;R21,INDIRECT(R21))</f>
        <v>C. Beskrivning av den reglerade enheten</v>
      </c>
      <c r="E21" s="881"/>
      <c r="F21" s="881"/>
      <c r="G21" s="881"/>
      <c r="H21" s="881"/>
      <c r="I21" s="881"/>
      <c r="J21" s="881"/>
      <c r="K21" s="881"/>
      <c r="P21" s="401"/>
      <c r="Q21" s="347"/>
      <c r="R21" s="403" t="str">
        <f ca="1">ADDRESS(6,3,,,S21)</f>
        <v>'C_Beskrivining av den RE'!$C$6</v>
      </c>
      <c r="S21" s="404" t="str">
        <f ca="1">'C_Beskrivining av den RE'!$T$2</f>
        <v>C_Beskrivining av den RE</v>
      </c>
      <c r="T21" s="347">
        <v>5</v>
      </c>
    </row>
    <row r="22" spans="2:20" ht="13" x14ac:dyDescent="0.25">
      <c r="B22" s="327"/>
      <c r="C22" s="406"/>
      <c r="D22" s="407">
        <v>1</v>
      </c>
      <c r="E22" s="880" t="str">
        <f ca="1">HYPERLINK("#"&amp;R22,INDIRECT(R22))</f>
        <v>Information om den reglerade enheten</v>
      </c>
      <c r="F22" s="881"/>
      <c r="G22" s="881"/>
      <c r="H22" s="881"/>
      <c r="I22" s="881"/>
      <c r="J22" s="881"/>
      <c r="K22" s="881"/>
      <c r="L22" s="881"/>
      <c r="M22" s="881"/>
      <c r="N22" s="881"/>
      <c r="P22" s="401"/>
      <c r="Q22" s="347"/>
      <c r="R22" s="405" t="str">
        <f ca="1">ADDRESS(MATCH(D22,INDIRECT("'"&amp; S22 &amp; "'!A:A"),0),4,,,S22)</f>
        <v>'C_Beskrivining av den RE'!$D$8</v>
      </c>
      <c r="S22" s="347" t="str">
        <f ca="1">S21</f>
        <v>C_Beskrivining av den RE</v>
      </c>
      <c r="T22" s="347"/>
    </row>
    <row r="23" spans="2:20" ht="13" x14ac:dyDescent="0.25">
      <c r="B23" s="330"/>
      <c r="C23" s="406"/>
      <c r="D23" s="407">
        <v>2</v>
      </c>
      <c r="E23" s="880" t="str">
        <f ca="1">HYPERLINK("#"&amp;R23,INDIRECT(R23))</f>
        <v>Sätt att frisläppa bränsle för konsumtion</v>
      </c>
      <c r="F23" s="881"/>
      <c r="G23" s="881"/>
      <c r="H23" s="881"/>
      <c r="I23" s="881"/>
      <c r="J23" s="881"/>
      <c r="K23" s="881"/>
      <c r="L23" s="881"/>
      <c r="M23" s="881"/>
      <c r="N23" s="881"/>
      <c r="P23" s="401"/>
      <c r="Q23" s="347"/>
      <c r="R23" s="405" t="str">
        <f ca="1">ADDRESS(MATCH(D23,INDIRECT("'"&amp; S23 &amp; "'!A:A"),0),4,,,S23)</f>
        <v>'C_Beskrivining av den RE'!$D$63</v>
      </c>
      <c r="S23" s="347" t="str">
        <f ca="1">S22</f>
        <v>C_Beskrivining av den RE</v>
      </c>
      <c r="T23" s="347"/>
    </row>
    <row r="24" spans="2:20" ht="13" x14ac:dyDescent="0.25">
      <c r="B24" s="327"/>
      <c r="C24" s="406"/>
      <c r="D24" s="407">
        <v>3</v>
      </c>
      <c r="E24" s="880" t="str">
        <f ca="1">HYPERLINK("#"&amp;R24,INDIRECT(R24))</f>
        <v>Bränsleflöden</v>
      </c>
      <c r="F24" s="881"/>
      <c r="G24" s="881"/>
      <c r="H24" s="881"/>
      <c r="I24" s="881"/>
      <c r="J24" s="881"/>
      <c r="K24" s="881"/>
      <c r="L24" s="881"/>
      <c r="M24" s="881"/>
      <c r="N24" s="881"/>
      <c r="P24" s="451"/>
      <c r="Q24" s="347"/>
      <c r="R24" s="405" t="str">
        <f ca="1">ADDRESS(MATCH(D24,INDIRECT("'"&amp; S24 &amp; "'!A:A"),0),4,,,S24)</f>
        <v>'C_Beskrivining av den RE'!$D$103</v>
      </c>
      <c r="S24" s="347" t="str">
        <f ca="1">S23</f>
        <v>C_Beskrivining av den RE</v>
      </c>
      <c r="T24" s="347"/>
    </row>
    <row r="25" spans="2:20" ht="5.15" customHeight="1" x14ac:dyDescent="0.25">
      <c r="B25" s="327"/>
      <c r="C25" s="333"/>
      <c r="D25" s="904"/>
      <c r="E25" s="904"/>
      <c r="F25" s="904"/>
      <c r="G25" s="904"/>
      <c r="H25" s="904"/>
      <c r="I25" s="904"/>
      <c r="J25" s="904"/>
      <c r="K25" s="24"/>
      <c r="P25" s="401"/>
      <c r="Q25" s="347"/>
      <c r="R25" s="347"/>
      <c r="S25" s="347"/>
      <c r="T25" s="347"/>
    </row>
    <row r="26" spans="2:20" ht="13" x14ac:dyDescent="0.25">
      <c r="B26" s="327"/>
      <c r="C26" s="406"/>
      <c r="D26" s="883" t="str">
        <f ca="1">HYPERLINK("#"&amp;R26,INDIRECT(R26))</f>
        <v>D. Beräkningsmetod</v>
      </c>
      <c r="E26" s="881"/>
      <c r="F26" s="881"/>
      <c r="G26" s="881"/>
      <c r="H26" s="881"/>
      <c r="I26" s="881"/>
      <c r="J26" s="881"/>
      <c r="K26" s="881"/>
      <c r="P26" s="401"/>
      <c r="Q26" s="347"/>
      <c r="R26" s="403" t="str">
        <f ca="1">ADDRESS(6,3,,,S26)</f>
        <v>D_Beräkningsmetod!$C$6</v>
      </c>
      <c r="S26" s="404" t="str">
        <f ca="1">D_Beräkningsmetod!$T$2</f>
        <v>D_Beräkningsmetod</v>
      </c>
      <c r="T26" s="347">
        <v>6</v>
      </c>
    </row>
    <row r="27" spans="2:20" ht="13" x14ac:dyDescent="0.25">
      <c r="B27" s="327"/>
      <c r="C27" s="406"/>
      <c r="D27" s="407">
        <v>1</v>
      </c>
      <c r="E27" s="880" t="str">
        <f t="shared" ref="E27:E32" ca="1" si="0">HYPERLINK("#"&amp;R27,INDIRECT(R27))</f>
        <v>Förenklingar som tillämpas på övervakningen</v>
      </c>
      <c r="F27" s="881"/>
      <c r="G27" s="881"/>
      <c r="H27" s="881"/>
      <c r="I27" s="881"/>
      <c r="J27" s="881"/>
      <c r="K27" s="881"/>
      <c r="L27" s="881"/>
      <c r="M27" s="881"/>
      <c r="N27" s="881"/>
      <c r="P27" s="401"/>
      <c r="Q27" s="347"/>
      <c r="R27" s="405" t="str">
        <f ca="1">ADDRESS(MATCH(D27,INDIRECT("'"&amp; S27 &amp; "'!A:A"),0),4,,,S27)</f>
        <v>D_Beräkningsmetod!$D$8</v>
      </c>
      <c r="S27" s="347" t="str">
        <f t="shared" ref="S27:S32" ca="1" si="1">S26</f>
        <v>D_Beräkningsmetod</v>
      </c>
      <c r="T27" s="347"/>
    </row>
    <row r="28" spans="2:20" ht="13" x14ac:dyDescent="0.25">
      <c r="B28" s="327"/>
      <c r="C28" s="406"/>
      <c r="D28" s="407">
        <v>2</v>
      </c>
      <c r="E28" s="880" t="str">
        <f t="shared" ca="1" si="0"/>
        <v>Beskrivning av metoden som baserar sig på beräkningen:</v>
      </c>
      <c r="F28" s="880"/>
      <c r="G28" s="880"/>
      <c r="H28" s="880"/>
      <c r="I28" s="880"/>
      <c r="J28" s="880"/>
      <c r="K28" s="880"/>
      <c r="L28" s="880"/>
      <c r="M28" s="880"/>
      <c r="N28" s="880"/>
      <c r="P28" s="451"/>
      <c r="Q28" s="347"/>
      <c r="R28" s="405" t="str">
        <f ca="1">ADDRESS(MATCH(D28,INDIRECT("'"&amp; S28 &amp; "'!A:A"),0),5,,,S28)</f>
        <v>D_Beräkningsmetod!$E$34</v>
      </c>
      <c r="S28" s="347" t="str">
        <f t="shared" ca="1" si="1"/>
        <v>D_Beräkningsmetod</v>
      </c>
      <c r="T28" s="347"/>
    </row>
    <row r="29" spans="2:20" ht="13" x14ac:dyDescent="0.25">
      <c r="B29" s="327"/>
      <c r="C29" s="406"/>
      <c r="D29" s="407">
        <v>3</v>
      </c>
      <c r="E29" s="880" t="str">
        <f t="shared" ca="1" si="0"/>
        <v>Mätinstrument:</v>
      </c>
      <c r="F29" s="881"/>
      <c r="G29" s="881"/>
      <c r="H29" s="881"/>
      <c r="I29" s="881"/>
      <c r="J29" s="881"/>
      <c r="K29" s="881"/>
      <c r="L29" s="881"/>
      <c r="M29" s="881"/>
      <c r="N29" s="881"/>
      <c r="P29" s="401"/>
      <c r="Q29" s="347"/>
      <c r="R29" s="405" t="str">
        <f ca="1">ADDRESS(MATCH(D29,INDIRECT("'"&amp; S29 &amp; "'!A:A"),0),5,,,S29)</f>
        <v>D_Beräkningsmetod!$E$66</v>
      </c>
      <c r="S29" s="347" t="str">
        <f t="shared" ca="1" si="1"/>
        <v>D_Beräkningsmetod</v>
      </c>
      <c r="T29" s="347"/>
    </row>
    <row r="30" spans="2:20" ht="13" x14ac:dyDescent="0.25">
      <c r="B30" s="330"/>
      <c r="C30" s="406"/>
      <c r="D30" s="407">
        <v>4</v>
      </c>
      <c r="E30" s="880" t="str">
        <f t="shared" ca="1" si="0"/>
        <v>Datakällor för standardvärden för beräkningsfaktorer:</v>
      </c>
      <c r="F30" s="881"/>
      <c r="G30" s="881"/>
      <c r="H30" s="881"/>
      <c r="I30" s="881"/>
      <c r="J30" s="881"/>
      <c r="K30" s="881"/>
      <c r="L30" s="881"/>
      <c r="M30" s="881"/>
      <c r="N30" s="881"/>
      <c r="P30" s="401"/>
      <c r="Q30" s="347"/>
      <c r="R30" s="405" t="str">
        <f ca="1">ADDRESS(MATCH(D30,INDIRECT("'"&amp; S30 &amp; "'!A:A"),0),5,,,S30)</f>
        <v>D_Beräkningsmetod!$E$104</v>
      </c>
      <c r="S30" s="347" t="str">
        <f t="shared" ca="1" si="1"/>
        <v>D_Beräkningsmetod</v>
      </c>
      <c r="T30" s="347"/>
    </row>
    <row r="31" spans="2:20" x14ac:dyDescent="0.25">
      <c r="B31" s="327"/>
      <c r="C31" s="332"/>
      <c r="D31" s="407">
        <v>5</v>
      </c>
      <c r="E31" s="880" t="str">
        <f t="shared" ca="1" si="0"/>
        <v>Analyser (vid behov):</v>
      </c>
      <c r="F31" s="881"/>
      <c r="G31" s="881"/>
      <c r="H31" s="881"/>
      <c r="I31" s="881"/>
      <c r="J31" s="881"/>
      <c r="K31" s="881"/>
      <c r="L31" s="881"/>
      <c r="M31" s="881"/>
      <c r="N31" s="881"/>
      <c r="P31" s="401"/>
      <c r="Q31" s="347"/>
      <c r="R31" s="405" t="str">
        <f ca="1">ADDRESS(MATCH(D31,INDIRECT("'"&amp; S31 &amp; "'!A:A"),0),5,,,S31)</f>
        <v>D_Beräkningsmetod!$E$131</v>
      </c>
      <c r="S31" s="347" t="str">
        <f t="shared" ca="1" si="1"/>
        <v>D_Beräkningsmetod</v>
      </c>
      <c r="T31" s="347"/>
    </row>
    <row r="32" spans="2:20" x14ac:dyDescent="0.25">
      <c r="B32" s="327"/>
      <c r="C32" s="332"/>
      <c r="D32" s="407">
        <v>6</v>
      </c>
      <c r="E32" s="880" t="str">
        <f t="shared" ca="1" si="0"/>
        <v>Skriftliga förfaranden</v>
      </c>
      <c r="F32" s="881"/>
      <c r="G32" s="881"/>
      <c r="H32" s="881"/>
      <c r="I32" s="881"/>
      <c r="J32" s="881"/>
      <c r="K32" s="881"/>
      <c r="L32" s="881"/>
      <c r="M32" s="881"/>
      <c r="N32" s="881"/>
      <c r="P32" s="401"/>
      <c r="Q32" s="347"/>
      <c r="R32" s="405" t="str">
        <f ca="1">ADDRESS(MATCH(D32,INDIRECT("'"&amp; S32 &amp; "'!A:A"),0),4,,,S32)</f>
        <v>D_Beräkningsmetod!$D$156</v>
      </c>
      <c r="S32" s="347" t="str">
        <f t="shared" ca="1" si="1"/>
        <v>D_Beräkningsmetod</v>
      </c>
      <c r="T32" s="347"/>
    </row>
    <row r="33" spans="2:20" ht="5.15" customHeight="1" x14ac:dyDescent="0.25">
      <c r="B33" s="334"/>
      <c r="C33" s="327"/>
      <c r="D33" s="327"/>
      <c r="E33" s="327"/>
      <c r="F33" s="327"/>
      <c r="G33" s="327"/>
      <c r="H33" s="327"/>
      <c r="I33" s="327"/>
      <c r="J33" s="327"/>
      <c r="P33" s="401"/>
      <c r="Q33" s="347"/>
      <c r="R33" s="347"/>
      <c r="S33" s="347"/>
      <c r="T33" s="347"/>
    </row>
    <row r="34" spans="2:20" ht="13" x14ac:dyDescent="0.25">
      <c r="B34" s="334"/>
      <c r="C34" s="406"/>
      <c r="D34" s="883" t="str">
        <f ca="1">HYPERLINK("#"&amp;R34,INDIRECT(R34))</f>
        <v>E. Bränsleflöden</v>
      </c>
      <c r="E34" s="881"/>
      <c r="F34" s="881"/>
      <c r="G34" s="881"/>
      <c r="H34" s="881"/>
      <c r="I34" s="881"/>
      <c r="J34" s="881"/>
      <c r="K34" s="881"/>
      <c r="P34" s="401"/>
      <c r="Q34" s="347"/>
      <c r="R34" s="403" t="str">
        <f ca="1">ADDRESS(6,3,,,S34)</f>
        <v>E_Bränsleflöden!$C$6</v>
      </c>
      <c r="S34" s="404" t="str">
        <f ca="1">E_Bränsleflöden!$T$2</f>
        <v>E_Bränsleflöden</v>
      </c>
      <c r="T34" s="347">
        <v>7</v>
      </c>
    </row>
    <row r="35" spans="2:20" ht="13" x14ac:dyDescent="0.25">
      <c r="B35" s="334"/>
      <c r="C35" s="406"/>
      <c r="D35" s="407">
        <v>1</v>
      </c>
      <c r="E35" s="880" t="str">
        <f ca="1">HYPERLINK("#"&amp;R35,IF(INDIRECT(R35)="",EUconst_NA,INDIRECT(R35)))</f>
        <v>Bränsleflöde 1:</v>
      </c>
      <c r="F35" s="880"/>
      <c r="G35" s="880"/>
      <c r="H35" s="880"/>
      <c r="I35" s="880"/>
      <c r="J35" s="880"/>
      <c r="K35" s="880"/>
      <c r="P35" s="401"/>
      <c r="Q35" s="347"/>
      <c r="R35" s="405" t="str">
        <f ca="1">ADDRESS(MATCH(D35,INDIRECT("'"&amp; S35 &amp; "'!A:A"),0),COLUMN(E_Bränsleflöden!$Q$14),,,S35)</f>
        <v>E_Bränsleflöden!$Q$14</v>
      </c>
      <c r="S35" s="347" t="str">
        <f ca="1">S34</f>
        <v>E_Bränsleflöden</v>
      </c>
      <c r="T35" s="347"/>
    </row>
    <row r="36" spans="2:20" ht="13" x14ac:dyDescent="0.25">
      <c r="B36" s="334"/>
      <c r="C36" s="406"/>
      <c r="D36" s="407">
        <v>2</v>
      </c>
      <c r="E36" s="880" t="str">
        <f ca="1">HYPERLINK("#"&amp;R36,IF(INDIRECT(R36)="",EUconst_NA,INDIRECT(R36)))</f>
        <v>Bränsleflöde 2:</v>
      </c>
      <c r="F36" s="880"/>
      <c r="G36" s="880"/>
      <c r="H36" s="880"/>
      <c r="I36" s="880"/>
      <c r="J36" s="880"/>
      <c r="K36" s="880"/>
      <c r="P36" s="451"/>
      <c r="Q36" s="347"/>
      <c r="R36" s="405" t="str">
        <f ca="1">ADDRESS(MATCH(D36,INDIRECT("'"&amp; S36 &amp; "'!A:A"),0),COLUMN(E_Bränsleflöden!$Q$14),,,S36)</f>
        <v>E_Bränsleflöden!$Q$159</v>
      </c>
      <c r="S36" s="347" t="str">
        <f ca="1">S35</f>
        <v>E_Bränsleflöden</v>
      </c>
      <c r="T36" s="347"/>
    </row>
    <row r="37" spans="2:20" ht="13" x14ac:dyDescent="0.25">
      <c r="B37" s="334"/>
      <c r="C37" s="406"/>
      <c r="D37" s="407">
        <v>3</v>
      </c>
      <c r="E37" s="880" t="str">
        <f ca="1">HYPERLINK("#"&amp;R37,IF(INDIRECT(R37)="",EUconst_NA,INDIRECT(R37)))</f>
        <v>Bränsleflöde 3:</v>
      </c>
      <c r="F37" s="880"/>
      <c r="G37" s="880"/>
      <c r="H37" s="880"/>
      <c r="I37" s="880"/>
      <c r="J37" s="880"/>
      <c r="K37" s="880"/>
      <c r="P37" s="401"/>
      <c r="Q37" s="347"/>
      <c r="R37" s="405" t="str">
        <f ca="1">ADDRESS(MATCH(D37,INDIRECT("'"&amp; S37 &amp; "'!A:A"),0),COLUMN(E_Bränsleflöden!$Q$14),,,S37)</f>
        <v>E_Bränsleflöden!$Q$230</v>
      </c>
      <c r="S37" s="347" t="str">
        <f ca="1">S36</f>
        <v>E_Bränsleflöden</v>
      </c>
      <c r="T37" s="347"/>
    </row>
    <row r="38" spans="2:20" ht="13" x14ac:dyDescent="0.25">
      <c r="B38" s="334"/>
      <c r="C38" s="406"/>
      <c r="D38" s="407">
        <v>4</v>
      </c>
      <c r="E38" s="880" t="str">
        <f ca="1">HYPERLINK("#"&amp;R38,IF(INDIRECT(R38)="",EUconst_NA,INDIRECT(R38)))</f>
        <v>Bränsleflöde 4:</v>
      </c>
      <c r="F38" s="880"/>
      <c r="G38" s="880"/>
      <c r="H38" s="880"/>
      <c r="I38" s="880"/>
      <c r="J38" s="880"/>
      <c r="K38" s="880"/>
      <c r="P38" s="401"/>
      <c r="Q38" s="347"/>
      <c r="R38" s="405" t="str">
        <f ca="1">ADDRESS(MATCH(D38,INDIRECT("'"&amp; S38 &amp; "'!A:A"),0),COLUMN(E_Bränsleflöden!$Q$14),,,S38)</f>
        <v>E_Bränsleflöden!$Q$301</v>
      </c>
      <c r="S38" s="347" t="str">
        <f ca="1">S37</f>
        <v>E_Bränsleflöden</v>
      </c>
      <c r="T38" s="347"/>
    </row>
    <row r="39" spans="2:20" ht="13" x14ac:dyDescent="0.25">
      <c r="B39" s="334"/>
      <c r="C39" s="406"/>
      <c r="D39" s="407">
        <v>5</v>
      </c>
      <c r="E39" s="880" t="str">
        <f ca="1">HYPERLINK("#"&amp;R39,IF(INDIRECT(R39)="",EUconst_NA,INDIRECT(R39)))</f>
        <v>Bränsleflöde 5:</v>
      </c>
      <c r="F39" s="880"/>
      <c r="G39" s="880"/>
      <c r="H39" s="880"/>
      <c r="I39" s="880"/>
      <c r="J39" s="880"/>
      <c r="K39" s="880"/>
      <c r="P39" s="401"/>
      <c r="Q39" s="347"/>
      <c r="R39" s="405" t="str">
        <f ca="1">ADDRESS(MATCH(D39,INDIRECT("'"&amp; S39 &amp; "'!A:A"),0),COLUMN(E_Bränsleflöden!$Q$14),,,S39)</f>
        <v>E_Bränsleflöden!$Q$372</v>
      </c>
      <c r="S39" s="347" t="str">
        <f ca="1">S38</f>
        <v>E_Bränsleflöden</v>
      </c>
      <c r="T39" s="347"/>
    </row>
    <row r="40" spans="2:20" ht="5.15" customHeight="1" x14ac:dyDescent="0.25">
      <c r="B40" s="334"/>
      <c r="C40" s="327"/>
      <c r="D40" s="327"/>
      <c r="E40" s="327"/>
      <c r="F40" s="327"/>
      <c r="G40" s="327"/>
      <c r="H40" s="327"/>
      <c r="I40" s="327"/>
      <c r="J40" s="327"/>
      <c r="P40" s="401"/>
      <c r="Q40" s="347"/>
      <c r="R40" s="347"/>
      <c r="S40" s="347"/>
      <c r="T40" s="347"/>
    </row>
    <row r="41" spans="2:20" ht="13" x14ac:dyDescent="0.25">
      <c r="B41" s="334"/>
      <c r="C41" s="406"/>
      <c r="D41" s="883" t="str">
        <f ca="1">HYPERLINK("#"&amp;R41,INDIRECT(R41))</f>
        <v>F. Datahantering och kontrollverksamhet</v>
      </c>
      <c r="E41" s="881"/>
      <c r="F41" s="881"/>
      <c r="G41" s="881"/>
      <c r="H41" s="881"/>
      <c r="I41" s="881"/>
      <c r="J41" s="881"/>
      <c r="K41" s="881"/>
      <c r="P41" s="401"/>
      <c r="Q41" s="347"/>
      <c r="R41" s="403" t="str">
        <f ca="1">ADDRESS(6,3,,,S41)</f>
        <v>'F_Datahantering och kontrollver'!$C$6</v>
      </c>
      <c r="S41" s="404" t="str">
        <f ca="1">'F_Datahantering och kontrollver'!$T$2</f>
        <v>F_Datahantering och kontrollver</v>
      </c>
      <c r="T41" s="347">
        <v>8</v>
      </c>
    </row>
    <row r="42" spans="2:20" ht="13" x14ac:dyDescent="0.25">
      <c r="B42" s="334"/>
      <c r="C42" s="406"/>
      <c r="D42" s="407">
        <v>1</v>
      </c>
      <c r="E42" s="880" t="str">
        <f t="shared" ref="E42:E47" ca="1" si="2">HYPERLINK("#"&amp;R42,INDIRECT(R42))</f>
        <v>Hantering</v>
      </c>
      <c r="F42" s="881"/>
      <c r="G42" s="881"/>
      <c r="H42" s="881"/>
      <c r="I42" s="881"/>
      <c r="J42" s="881"/>
      <c r="K42" s="881"/>
      <c r="L42" s="881"/>
      <c r="M42" s="881"/>
      <c r="N42" s="881"/>
      <c r="P42" s="401"/>
      <c r="Q42" s="347"/>
      <c r="R42" s="405" t="str">
        <f t="shared" ref="R42:R47" ca="1" si="3">ADDRESS(MATCH(D42,INDIRECT("'"&amp; S42 &amp; "'!A:A"),0),4,,,S42)</f>
        <v>'F_Datahantering och kontrollver'!$D$8</v>
      </c>
      <c r="S42" s="347" t="str">
        <f t="shared" ref="S42:S47" ca="1" si="4">S41</f>
        <v>F_Datahantering och kontrollver</v>
      </c>
      <c r="T42" s="347"/>
    </row>
    <row r="43" spans="2:20" ht="13" x14ac:dyDescent="0.25">
      <c r="B43" s="334"/>
      <c r="C43" s="406"/>
      <c r="D43" s="407">
        <v>2</v>
      </c>
      <c r="E43" s="880" t="str">
        <f t="shared" ca="1" si="2"/>
        <v>Dataflödesaktiviteter</v>
      </c>
      <c r="F43" s="881"/>
      <c r="G43" s="881"/>
      <c r="H43" s="881"/>
      <c r="I43" s="881"/>
      <c r="J43" s="881"/>
      <c r="K43" s="881"/>
      <c r="L43" s="881"/>
      <c r="M43" s="881"/>
      <c r="N43" s="881"/>
      <c r="P43" s="451"/>
      <c r="Q43" s="347"/>
      <c r="R43" s="405" t="str">
        <f t="shared" ca="1" si="3"/>
        <v>'F_Datahantering och kontrollver'!$D$79</v>
      </c>
      <c r="S43" s="347" t="str">
        <f t="shared" ca="1" si="4"/>
        <v>F_Datahantering och kontrollver</v>
      </c>
      <c r="T43" s="347"/>
    </row>
    <row r="44" spans="2:20" ht="13" x14ac:dyDescent="0.25">
      <c r="B44" s="334"/>
      <c r="C44" s="406"/>
      <c r="D44" s="407">
        <v>3</v>
      </c>
      <c r="E44" s="880" t="str">
        <f t="shared" ca="1" si="2"/>
        <v>Kontrollverksamhet</v>
      </c>
      <c r="F44" s="881"/>
      <c r="G44" s="881"/>
      <c r="H44" s="881"/>
      <c r="I44" s="881"/>
      <c r="J44" s="881"/>
      <c r="K44" s="881"/>
      <c r="L44" s="881"/>
      <c r="M44" s="881"/>
      <c r="N44" s="881"/>
      <c r="P44" s="401"/>
      <c r="Q44" s="347"/>
      <c r="R44" s="405" t="str">
        <f t="shared" ca="1" si="3"/>
        <v>'F_Datahantering och kontrollver'!$D$101</v>
      </c>
      <c r="S44" s="347" t="str">
        <f t="shared" ca="1" si="4"/>
        <v>F_Datahantering och kontrollver</v>
      </c>
      <c r="T44" s="347"/>
    </row>
    <row r="45" spans="2:20" x14ac:dyDescent="0.25">
      <c r="B45" s="334"/>
      <c r="C45" s="327"/>
      <c r="D45" s="407">
        <v>4</v>
      </c>
      <c r="E45" s="880" t="str">
        <f t="shared" ca="1" si="2"/>
        <v>Förteckning över använda definitioner och förkortningar</v>
      </c>
      <c r="F45" s="881"/>
      <c r="G45" s="881"/>
      <c r="H45" s="881"/>
      <c r="I45" s="881"/>
      <c r="J45" s="881"/>
      <c r="K45" s="881"/>
      <c r="L45" s="881"/>
      <c r="M45" s="881"/>
      <c r="N45" s="881"/>
      <c r="P45" s="401"/>
      <c r="Q45" s="347"/>
      <c r="R45" s="405" t="str">
        <f t="shared" ca="1" si="3"/>
        <v>'F_Datahantering och kontrollver'!$D$226</v>
      </c>
      <c r="S45" s="347" t="str">
        <f t="shared" ca="1" si="4"/>
        <v>F_Datahantering och kontrollver</v>
      </c>
      <c r="T45" s="347"/>
    </row>
    <row r="46" spans="2:20" x14ac:dyDescent="0.25">
      <c r="B46" s="334"/>
      <c r="C46" s="327"/>
      <c r="D46" s="407">
        <v>5</v>
      </c>
      <c r="E46" s="880" t="str">
        <f t="shared" ca="1" si="2"/>
        <v>Mer information</v>
      </c>
      <c r="F46" s="881"/>
      <c r="G46" s="881"/>
      <c r="H46" s="881"/>
      <c r="I46" s="881"/>
      <c r="J46" s="881"/>
      <c r="K46" s="881"/>
      <c r="L46" s="881"/>
      <c r="M46" s="881"/>
      <c r="N46" s="881"/>
      <c r="P46" s="401"/>
      <c r="Q46" s="347"/>
      <c r="R46" s="405" t="str">
        <f t="shared" ca="1" si="3"/>
        <v>'F_Datahantering och kontrollver'!$D$242</v>
      </c>
      <c r="S46" s="347" t="str">
        <f t="shared" ca="1" si="4"/>
        <v>F_Datahantering och kontrollver</v>
      </c>
      <c r="T46" s="347"/>
    </row>
    <row r="47" spans="2:20" x14ac:dyDescent="0.25">
      <c r="B47" s="334"/>
      <c r="C47" s="327"/>
      <c r="D47" s="407">
        <v>6</v>
      </c>
      <c r="E47" s="880" t="str">
        <f t="shared" ca="1" si="2"/>
        <v>Ytterligare förfaranden</v>
      </c>
      <c r="F47" s="881"/>
      <c r="G47" s="881"/>
      <c r="H47" s="881"/>
      <c r="I47" s="881"/>
      <c r="J47" s="881"/>
      <c r="K47" s="881"/>
      <c r="L47" s="881"/>
      <c r="M47" s="881"/>
      <c r="N47" s="881"/>
      <c r="P47" s="401"/>
      <c r="Q47" s="347"/>
      <c r="R47" s="405" t="str">
        <f t="shared" ca="1" si="3"/>
        <v>'F_Datahantering och kontrollver'!$D$260</v>
      </c>
      <c r="S47" s="347" t="str">
        <f t="shared" ca="1" si="4"/>
        <v>F_Datahantering och kontrollver</v>
      </c>
      <c r="T47" s="347"/>
    </row>
    <row r="48" spans="2:20" ht="5.15" customHeight="1" x14ac:dyDescent="0.25">
      <c r="B48" s="334"/>
      <c r="C48" s="327"/>
      <c r="D48" s="327"/>
      <c r="E48" s="327"/>
      <c r="F48" s="327"/>
      <c r="G48" s="327"/>
      <c r="H48" s="327"/>
      <c r="I48" s="327"/>
      <c r="J48" s="327"/>
      <c r="P48" s="401"/>
      <c r="Q48" s="347"/>
      <c r="R48" s="347"/>
      <c r="S48" s="347"/>
      <c r="T48" s="347"/>
    </row>
    <row r="49" spans="2:20" ht="13" x14ac:dyDescent="0.25">
      <c r="B49" s="334"/>
      <c r="C49" s="406"/>
      <c r="D49" s="883" t="str">
        <f ca="1">HYPERLINK("#"&amp;R49,INDIRECT(R49))</f>
        <v>G. Tilläggsuppgifter och blandade bränslen</v>
      </c>
      <c r="E49" s="881"/>
      <c r="F49" s="881"/>
      <c r="G49" s="881"/>
      <c r="H49" s="881"/>
      <c r="I49" s="881"/>
      <c r="J49" s="881"/>
      <c r="K49" s="881"/>
      <c r="P49" s="401"/>
      <c r="Q49" s="347"/>
      <c r="R49" s="403" t="str">
        <f ca="1">ADDRESS(5,2,,,S49)</f>
        <v>'G_Tillägsupg. och blandade br.'!$B$5</v>
      </c>
      <c r="S49" s="349" t="str">
        <f ca="1">'G_Tillägsupg. och blandade br.'!$O$2</f>
        <v>G_Tillägsupg. och blandade br.</v>
      </c>
      <c r="T49" s="347">
        <v>9</v>
      </c>
    </row>
    <row r="50" spans="2:20" ht="5.15" customHeight="1" x14ac:dyDescent="0.25">
      <c r="B50" s="334"/>
      <c r="C50" s="327"/>
      <c r="D50" s="327"/>
      <c r="E50" s="327"/>
      <c r="F50" s="327"/>
      <c r="G50" s="327"/>
      <c r="H50" s="327"/>
      <c r="I50" s="327"/>
      <c r="J50" s="327"/>
      <c r="P50" s="401"/>
      <c r="Q50" s="347"/>
      <c r="R50" s="347"/>
      <c r="S50" s="347"/>
      <c r="T50" s="347"/>
    </row>
    <row r="51" spans="2:20" ht="13" x14ac:dyDescent="0.25">
      <c r="B51" s="334"/>
      <c r="C51" s="406"/>
      <c r="D51" s="883" t="str">
        <f ca="1">HYPERLINK("#"&amp;R51,INDIRECT(R51))</f>
        <v>H Sammanfattning</v>
      </c>
      <c r="E51" s="881"/>
      <c r="F51" s="881"/>
      <c r="G51" s="881"/>
      <c r="H51" s="881"/>
      <c r="I51" s="881"/>
      <c r="J51" s="881"/>
      <c r="K51" s="881"/>
      <c r="P51" s="401"/>
      <c r="Q51" s="347"/>
      <c r="R51" s="403" t="str">
        <f ca="1">ADDRESS(3,3,,,S51)</f>
        <v>H_Sammanfattning!$C$3</v>
      </c>
      <c r="S51" s="349" t="str">
        <f ca="1">H_Sammanfattning!$BI$2</f>
        <v>H_Sammanfattning</v>
      </c>
      <c r="T51" s="347">
        <v>10</v>
      </c>
    </row>
    <row r="52" spans="2:20" ht="25.5" customHeight="1" x14ac:dyDescent="0.25">
      <c r="B52" s="334"/>
      <c r="C52" s="327"/>
      <c r="D52" s="327"/>
      <c r="E52" s="327"/>
      <c r="F52" s="327"/>
      <c r="G52" s="327"/>
      <c r="H52" s="327"/>
      <c r="I52" s="327"/>
      <c r="J52" s="327"/>
      <c r="P52" s="401"/>
      <c r="Q52" s="347"/>
      <c r="R52" s="347"/>
      <c r="S52" s="347"/>
      <c r="T52" s="347"/>
    </row>
    <row r="53" spans="2:20" ht="13.5" thickBot="1" x14ac:dyDescent="0.3">
      <c r="C53" s="64" t="str">
        <f>Translations!$B$14</f>
        <v>Uppgifter om denna blankett</v>
      </c>
      <c r="P53" s="401"/>
      <c r="Q53" s="347"/>
      <c r="R53" s="347"/>
      <c r="S53" s="347"/>
      <c r="T53" s="347"/>
    </row>
    <row r="54" spans="2:20" ht="12.75" customHeight="1" x14ac:dyDescent="0.25">
      <c r="C54" s="24" t="str">
        <f>Translations!$B$510</f>
        <v>Namn på reglerad enhet</v>
      </c>
      <c r="G54" s="161" t="str">
        <f>IF(ISBLANK('B_Uppgifter om den RE'!I20),"",'B_Uppgifter om den RE'!I20)</f>
        <v/>
      </c>
      <c r="H54" s="162"/>
      <c r="I54" s="162"/>
      <c r="J54" s="163"/>
      <c r="P54" s="401"/>
      <c r="Q54" s="347"/>
      <c r="R54" s="347"/>
      <c r="S54" s="347"/>
      <c r="T54" s="347"/>
    </row>
    <row r="55" spans="2:20" ht="13" x14ac:dyDescent="0.25">
      <c r="C55" s="24" t="str">
        <f>Translations!$B$511</f>
        <v>FO-nummer för reglerad enhet</v>
      </c>
      <c r="G55" s="164" t="str">
        <f>IF(ISBLANK('B_Uppgifter om den RE'!I21),"",'B_Uppgifter om den RE'!I21)</f>
        <v/>
      </c>
      <c r="H55" s="165"/>
      <c r="I55" s="165"/>
      <c r="J55" s="166"/>
      <c r="P55" s="401"/>
      <c r="Q55" s="347"/>
      <c r="R55" s="347"/>
      <c r="S55" s="347"/>
      <c r="T55" s="347"/>
    </row>
    <row r="56" spans="2:20" ht="13.5" thickBot="1" x14ac:dyDescent="0.3">
      <c r="C56" s="24" t="str">
        <f>Translations!$B$15</f>
        <v>Övervakningsplanens versionsnummer:</v>
      </c>
      <c r="G56" s="335" t="str">
        <f>IF(COUNTA(A_Versionsinformation!E22:E46)=0,"",MAX(A_Versionsinformation!E22:E46,0))</f>
        <v/>
      </c>
      <c r="H56" s="167"/>
      <c r="I56" s="167"/>
      <c r="J56" s="168"/>
      <c r="P56" s="401"/>
      <c r="Q56" s="347"/>
      <c r="R56" s="347"/>
      <c r="S56" s="347"/>
      <c r="T56" s="347"/>
    </row>
    <row r="57" spans="2:20" x14ac:dyDescent="0.25">
      <c r="P57" s="401"/>
      <c r="Q57" s="347"/>
      <c r="R57" s="347"/>
      <c r="S57" s="347"/>
      <c r="T57" s="347"/>
    </row>
    <row r="58" spans="2:20" x14ac:dyDescent="0.25">
      <c r="C58" s="908" t="str">
        <f>Translations!$B$16</f>
        <v xml:space="preserve">Fält för underskrift om medlemslandet förutsätter att övervakningsplanen lämnas in som papperskopia. 
OBS! Blanketten skickas till Energimyndigheten elektroniskt via ärendehanteringssystemet ETS2, dvs. det är inte nödvändigt att skriva ut och underteckna blanketten. </v>
      </c>
      <c r="D58" s="909"/>
      <c r="E58" s="909"/>
      <c r="F58" s="909"/>
      <c r="G58" s="909"/>
      <c r="H58" s="909"/>
      <c r="I58" s="909"/>
      <c r="J58" s="909"/>
      <c r="P58" s="401"/>
      <c r="Q58" s="347"/>
      <c r="R58" s="347"/>
      <c r="S58" s="347"/>
      <c r="T58" s="347"/>
    </row>
    <row r="59" spans="2:20" ht="42.65" customHeight="1" x14ac:dyDescent="0.25">
      <c r="C59" s="909"/>
      <c r="D59" s="909"/>
      <c r="E59" s="909"/>
      <c r="F59" s="909"/>
      <c r="G59" s="909"/>
      <c r="H59" s="909"/>
      <c r="I59" s="909"/>
      <c r="J59" s="909"/>
      <c r="P59" s="401"/>
      <c r="Q59" s="347"/>
      <c r="R59" s="347"/>
      <c r="S59" s="347"/>
      <c r="T59" s="347"/>
    </row>
    <row r="60" spans="2:20" x14ac:dyDescent="0.25">
      <c r="P60" s="401"/>
      <c r="Q60" s="347"/>
      <c r="R60" s="347"/>
      <c r="S60" s="347"/>
      <c r="T60" s="347"/>
    </row>
    <row r="61" spans="2:20" x14ac:dyDescent="0.25">
      <c r="P61" s="401"/>
      <c r="Q61" s="347"/>
      <c r="R61" s="347"/>
      <c r="S61" s="347"/>
      <c r="T61" s="347"/>
    </row>
    <row r="62" spans="2:20" x14ac:dyDescent="0.25">
      <c r="P62" s="401"/>
      <c r="Q62" s="347"/>
      <c r="R62" s="347"/>
      <c r="S62" s="347"/>
      <c r="T62" s="347"/>
    </row>
    <row r="63" spans="2:20" x14ac:dyDescent="0.25">
      <c r="P63" s="401"/>
      <c r="Q63" s="347"/>
      <c r="R63" s="347"/>
      <c r="S63" s="347"/>
      <c r="T63" s="347"/>
    </row>
    <row r="64" spans="2:20" x14ac:dyDescent="0.25">
      <c r="P64" s="401"/>
      <c r="Q64" s="347"/>
      <c r="R64" s="347"/>
      <c r="S64" s="347"/>
      <c r="T64" s="347"/>
    </row>
    <row r="65" spans="1:20" ht="13" thickBot="1" x14ac:dyDescent="0.3">
      <c r="C65" s="917"/>
      <c r="D65" s="917"/>
      <c r="E65" s="917"/>
      <c r="G65" s="866"/>
      <c r="H65" s="866"/>
      <c r="I65" s="866"/>
      <c r="J65" s="866"/>
      <c r="P65" s="401"/>
      <c r="Q65" s="347"/>
      <c r="R65" s="347"/>
      <c r="S65" s="347"/>
      <c r="T65" s="347"/>
    </row>
    <row r="66" spans="1:20" ht="12.75" customHeight="1" x14ac:dyDescent="0.25">
      <c r="C66" s="910" t="str">
        <f>Translations!$B$17</f>
        <v>Datum</v>
      </c>
      <c r="D66" s="910"/>
      <c r="E66" s="910"/>
      <c r="G66" s="151" t="str">
        <f>Translations!$B$18</f>
        <v>Namn och underskrift</v>
      </c>
      <c r="H66" s="151"/>
      <c r="I66" s="151"/>
      <c r="J66" s="151"/>
      <c r="P66" s="401"/>
      <c r="Q66" s="347"/>
      <c r="R66" s="347"/>
      <c r="S66" s="347"/>
      <c r="T66" s="347"/>
    </row>
    <row r="67" spans="1:20" x14ac:dyDescent="0.25">
      <c r="P67" s="401"/>
      <c r="Q67" s="347"/>
      <c r="R67" s="347"/>
      <c r="S67" s="347"/>
      <c r="T67" s="347"/>
    </row>
    <row r="68" spans="1:20" x14ac:dyDescent="0.25">
      <c r="P68" s="401"/>
      <c r="Q68" s="347"/>
      <c r="R68" s="347"/>
      <c r="S68" s="347"/>
      <c r="T68" s="347"/>
    </row>
    <row r="69" spans="1:20" x14ac:dyDescent="0.25">
      <c r="P69" s="401"/>
      <c r="Q69" s="347"/>
      <c r="R69" s="347"/>
      <c r="S69" s="347"/>
      <c r="T69" s="347"/>
    </row>
    <row r="70" spans="1:20" ht="13.5" thickBot="1" x14ac:dyDescent="0.3">
      <c r="C70" s="64" t="str">
        <f>Translations!$B$19</f>
        <v>Versionsuppgifter om kommissionens ursprungliga blankettmall:</v>
      </c>
      <c r="P70" s="401"/>
      <c r="Q70" s="347"/>
      <c r="R70" s="347"/>
      <c r="S70" s="347"/>
      <c r="T70" s="347"/>
    </row>
    <row r="71" spans="1:20" x14ac:dyDescent="0.25">
      <c r="C71" s="911" t="str">
        <f>Translations!$B$20</f>
        <v>Blankettmallen lämnas in av:</v>
      </c>
      <c r="D71" s="912"/>
      <c r="E71" s="912"/>
      <c r="F71" s="913"/>
      <c r="G71" s="152" t="str">
        <f>VersionDocumentation!B4</f>
        <v>Finland</v>
      </c>
      <c r="H71" s="145"/>
      <c r="I71" s="145"/>
      <c r="J71" s="146"/>
      <c r="P71" s="401"/>
      <c r="Q71" s="347"/>
      <c r="R71" s="347"/>
      <c r="S71" s="347"/>
      <c r="T71" s="347"/>
    </row>
    <row r="72" spans="1:20" x14ac:dyDescent="0.25">
      <c r="C72" s="914" t="str">
        <f>Translations!$B$21</f>
        <v>Publiceringsdatum:</v>
      </c>
      <c r="D72" s="915"/>
      <c r="E72" s="915"/>
      <c r="F72" s="916"/>
      <c r="G72" s="319">
        <f>VersionDocumentation!B3</f>
        <v>45699</v>
      </c>
      <c r="H72" s="147"/>
      <c r="I72" s="147"/>
      <c r="J72" s="148"/>
      <c r="P72" s="401"/>
      <c r="Q72" s="347"/>
      <c r="R72" s="347"/>
      <c r="S72" s="347"/>
      <c r="T72" s="347"/>
    </row>
    <row r="73" spans="1:20" x14ac:dyDescent="0.25">
      <c r="C73" s="914" t="str">
        <f>Translations!$B$22</f>
        <v>Språkversion:</v>
      </c>
      <c r="D73" s="915"/>
      <c r="E73" s="915"/>
      <c r="F73" s="916"/>
      <c r="G73" s="153" t="str">
        <f>VersionDocumentation!B5</f>
        <v>Swedish</v>
      </c>
      <c r="H73" s="147"/>
      <c r="I73" s="147"/>
      <c r="J73" s="148"/>
      <c r="P73" s="401"/>
      <c r="Q73" s="347"/>
      <c r="R73" s="347"/>
      <c r="S73" s="347"/>
      <c r="T73" s="347"/>
    </row>
    <row r="74" spans="1:20" ht="13" thickBot="1" x14ac:dyDescent="0.3">
      <c r="C74" s="905" t="str">
        <f>Translations!$B$23</f>
        <v>Referensfilens namn:</v>
      </c>
      <c r="D74" s="906"/>
      <c r="E74" s="906"/>
      <c r="F74" s="907"/>
      <c r="G74" s="154" t="str">
        <f>VersionDocumentation!C3</f>
        <v>MP ETS2_FI_sv_110225.xls</v>
      </c>
      <c r="H74" s="149"/>
      <c r="I74" s="149"/>
      <c r="J74" s="150"/>
      <c r="P74" s="401"/>
      <c r="Q74" s="347"/>
      <c r="R74" s="347"/>
      <c r="S74" s="347"/>
      <c r="T74" s="347"/>
    </row>
    <row r="75" spans="1:20" x14ac:dyDescent="0.25">
      <c r="P75" s="401"/>
      <c r="Q75" s="347"/>
      <c r="R75" s="347"/>
      <c r="S75" s="347"/>
      <c r="T75" s="347"/>
    </row>
    <row r="76" spans="1:20" s="418" customFormat="1" hidden="1" x14ac:dyDescent="0.25">
      <c r="A76" s="470" t="s">
        <v>0</v>
      </c>
      <c r="O76" s="452"/>
      <c r="P76" s="347" t="s">
        <v>3</v>
      </c>
      <c r="Q76" s="347"/>
      <c r="R76" s="347"/>
      <c r="S76" s="347"/>
      <c r="T76" s="347"/>
    </row>
  </sheetData>
  <sheetProtection sheet="1" objects="1" scenarios="1" formatCells="0" formatColumns="0" formatRows="0"/>
  <mergeCells count="57">
    <mergeCell ref="D51:K51"/>
    <mergeCell ref="C74:F74"/>
    <mergeCell ref="C58:J59"/>
    <mergeCell ref="C66:E66"/>
    <mergeCell ref="C71:F71"/>
    <mergeCell ref="C72:F72"/>
    <mergeCell ref="C73:F73"/>
    <mergeCell ref="C65:E65"/>
    <mergeCell ref="D12:K12"/>
    <mergeCell ref="D14:K14"/>
    <mergeCell ref="D16:K16"/>
    <mergeCell ref="D26:K26"/>
    <mergeCell ref="E35:K35"/>
    <mergeCell ref="D25:J25"/>
    <mergeCell ref="D34:K34"/>
    <mergeCell ref="E19:N19"/>
    <mergeCell ref="E31:N31"/>
    <mergeCell ref="E32:N32"/>
    <mergeCell ref="E2:F2"/>
    <mergeCell ref="G2:H2"/>
    <mergeCell ref="I2:J2"/>
    <mergeCell ref="K2:L2"/>
    <mergeCell ref="G4:H4"/>
    <mergeCell ref="I4:J4"/>
    <mergeCell ref="K4:L4"/>
    <mergeCell ref="M4:N4"/>
    <mergeCell ref="D49:K49"/>
    <mergeCell ref="E39:K39"/>
    <mergeCell ref="D41:K41"/>
    <mergeCell ref="B2:D4"/>
    <mergeCell ref="D21:K21"/>
    <mergeCell ref="D10:K10"/>
    <mergeCell ref="E4:F4"/>
    <mergeCell ref="E18:N18"/>
    <mergeCell ref="E17:N17"/>
    <mergeCell ref="M2:N2"/>
    <mergeCell ref="E3:F3"/>
    <mergeCell ref="G3:H3"/>
    <mergeCell ref="I3:J3"/>
    <mergeCell ref="K3:L3"/>
    <mergeCell ref="M3:N3"/>
    <mergeCell ref="E44:N44"/>
    <mergeCell ref="E45:N45"/>
    <mergeCell ref="E46:N46"/>
    <mergeCell ref="E47:N47"/>
    <mergeCell ref="E22:N22"/>
    <mergeCell ref="E42:N42"/>
    <mergeCell ref="E43:N43"/>
    <mergeCell ref="E28:N28"/>
    <mergeCell ref="E27:N27"/>
    <mergeCell ref="E29:N29"/>
    <mergeCell ref="E24:N24"/>
    <mergeCell ref="E36:K36"/>
    <mergeCell ref="E37:K37"/>
    <mergeCell ref="E38:K38"/>
    <mergeCell ref="E23:N23"/>
    <mergeCell ref="E30:N30"/>
  </mergeCells>
  <phoneticPr fontId="9" type="noConversion"/>
  <hyperlinks>
    <hyperlink ref="G3:H3" location="JUMP_B_2" display="Operator" xr:uid="{00000000-0004-0000-0000-000000000000}"/>
    <hyperlink ref="I3:J3" location="JUMP_B_3" display="Installation" xr:uid="{00000000-0004-0000-0000-000001000000}"/>
    <hyperlink ref="K3:L3" location="JUMP_B_4" display="Contacts" xr:uid="{00000000-0004-0000-0000-000002000000}"/>
    <hyperlink ref="G2:H2" location="JUMP_a_Content" display="Table of contents" xr:uid="{00000000-0004-0000-0000-000003000000}"/>
  </hyperlinks>
  <pageMargins left="0.78740157480314965" right="0.78740157480314965" top="0.78740157480314965" bottom="0.78740157480314965" header="0.39370078740157483" footer="0.39370078740157483"/>
  <pageSetup paperSize="9" scale="83" orientation="portrait" r:id="rId1"/>
  <headerFooter alignWithMargins="0">
    <oddHeader>&amp;L&amp;F, &amp;A&amp;R&amp;D, &amp;T</oddHeader>
    <oddFooter>&amp;C&amp;P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201">
    <tabColor theme="3" tint="-0.249977111117893"/>
  </sheetPr>
  <dimension ref="A1:GA37"/>
  <sheetViews>
    <sheetView tabSelected="1" topLeftCell="B2" zoomScale="70" zoomScaleNormal="70" workbookViewId="0">
      <selection activeCell="Q42" sqref="Q42"/>
    </sheetView>
  </sheetViews>
  <sheetFormatPr defaultColWidth="0" defaultRowHeight="12.5" x14ac:dyDescent="0.25"/>
  <cols>
    <col min="1" max="1" width="5.7265625" style="410" hidden="1" customWidth="1"/>
    <col min="2" max="3" width="5.7265625" style="410" customWidth="1"/>
    <col min="4" max="4" width="18.81640625" style="410" customWidth="1"/>
    <col min="5" max="5" width="22.54296875" style="410" customWidth="1"/>
    <col min="6" max="6" width="23.453125" style="410" customWidth="1"/>
    <col min="7" max="7" width="20.7265625" style="410" customWidth="1"/>
    <col min="8" max="9" width="12.7265625" style="410" customWidth="1"/>
    <col min="10" max="10" width="13.453125" style="410" customWidth="1"/>
    <col min="11" max="11" width="14.54296875" style="410" customWidth="1"/>
    <col min="12" max="13" width="15.453125" style="410" customWidth="1"/>
    <col min="14" max="14" width="15.81640625" style="410" customWidth="1"/>
    <col min="15" max="15" width="13" style="410" customWidth="1"/>
    <col min="16" max="16" width="14.453125" style="410" customWidth="1"/>
    <col min="17" max="21" width="12.7265625" style="410" customWidth="1"/>
    <col min="22" max="22" width="31.1796875" style="410" customWidth="1"/>
    <col min="23" max="23" width="12.7265625" style="410" customWidth="1"/>
    <col min="24" max="24" width="16.54296875" style="410" customWidth="1"/>
    <col min="25" max="25" width="17" style="410" customWidth="1"/>
    <col min="26" max="27" width="12.7265625" style="410" customWidth="1"/>
    <col min="28" max="28" width="15.453125" style="410" customWidth="1"/>
    <col min="29" max="29" width="15.54296875" style="410" customWidth="1"/>
    <col min="30" max="30" width="13.1796875" style="410" customWidth="1"/>
    <col min="31" max="31" width="12.7265625" style="410" customWidth="1"/>
    <col min="32" max="32" width="15.453125" style="410" customWidth="1"/>
    <col min="33" max="33" width="15.54296875" style="410" customWidth="1"/>
    <col min="34" max="34" width="15.453125" style="410" customWidth="1"/>
    <col min="35" max="35" width="14.26953125" style="410" customWidth="1"/>
    <col min="36" max="36" width="14.54296875" style="410" customWidth="1"/>
    <col min="37" max="37" width="14.81640625" style="410" customWidth="1"/>
    <col min="38" max="38" width="13.1796875" style="410" customWidth="1"/>
    <col min="39" max="39" width="12.7265625" style="410" customWidth="1"/>
    <col min="40" max="40" width="15.54296875" style="410" customWidth="1"/>
    <col min="41" max="41" width="15.26953125" style="410" customWidth="1"/>
    <col min="42" max="42" width="15.453125" style="410" customWidth="1"/>
    <col min="43" max="43" width="14.54296875" style="410" customWidth="1"/>
    <col min="44" max="44" width="15.453125" style="410" customWidth="1"/>
    <col min="45" max="45" width="14.81640625" style="410" customWidth="1"/>
    <col min="46" max="48" width="12.7265625" style="410" customWidth="1"/>
    <col min="49" max="49" width="15.26953125" style="410" customWidth="1"/>
    <col min="50" max="50" width="14.54296875" style="410" customWidth="1"/>
    <col min="51" max="51" width="13.54296875" style="410" customWidth="1"/>
    <col min="52" max="52" width="12.7265625" style="410" customWidth="1"/>
    <col min="53" max="55" width="15.1796875" style="410" customWidth="1"/>
    <col min="56" max="56" width="13.81640625" style="410" customWidth="1"/>
    <col min="57" max="57" width="17.26953125" style="410" customWidth="1"/>
    <col min="58" max="58" width="12.7265625" style="410" customWidth="1"/>
    <col min="59" max="111" width="11.453125" style="363" hidden="1" customWidth="1"/>
    <col min="112" max="183" width="11.453125" style="410" customWidth="1"/>
    <col min="184" max="16384" width="11.453125" style="410" hidden="1"/>
  </cols>
  <sheetData>
    <row r="1" spans="1:111" s="363" customFormat="1" hidden="1" x14ac:dyDescent="0.25">
      <c r="A1" s="326" t="s">
        <v>0</v>
      </c>
      <c r="B1" s="326"/>
      <c r="C1" s="326"/>
      <c r="BG1" s="326" t="s">
        <v>0</v>
      </c>
      <c r="BH1" s="326" t="s">
        <v>0</v>
      </c>
      <c r="BI1" s="326" t="s">
        <v>0</v>
      </c>
      <c r="BJ1" s="326" t="s">
        <v>0</v>
      </c>
      <c r="BK1" s="326" t="s">
        <v>0</v>
      </c>
      <c r="BL1" s="326" t="s">
        <v>0</v>
      </c>
      <c r="BM1" s="326" t="s">
        <v>0</v>
      </c>
      <c r="BN1" s="326" t="s">
        <v>0</v>
      </c>
      <c r="BO1" s="326" t="s">
        <v>0</v>
      </c>
      <c r="BP1" s="326" t="s">
        <v>0</v>
      </c>
      <c r="BQ1" s="326" t="s">
        <v>0</v>
      </c>
      <c r="BR1" s="326" t="s">
        <v>0</v>
      </c>
      <c r="BS1" s="326" t="s">
        <v>0</v>
      </c>
      <c r="BT1" s="326" t="s">
        <v>0</v>
      </c>
      <c r="BU1" s="326" t="s">
        <v>0</v>
      </c>
      <c r="BV1" s="326" t="s">
        <v>0</v>
      </c>
      <c r="BW1" s="326" t="s">
        <v>0</v>
      </c>
      <c r="BX1" s="326" t="s">
        <v>0</v>
      </c>
      <c r="BY1" s="326" t="s">
        <v>0</v>
      </c>
      <c r="BZ1" s="326" t="s">
        <v>0</v>
      </c>
      <c r="CA1" s="326" t="s">
        <v>0</v>
      </c>
      <c r="CB1" s="326" t="s">
        <v>0</v>
      </c>
      <c r="CC1" s="326" t="s">
        <v>0</v>
      </c>
      <c r="CD1" s="326" t="s">
        <v>0</v>
      </c>
      <c r="CE1" s="326" t="s">
        <v>0</v>
      </c>
      <c r="CF1" s="326" t="s">
        <v>0</v>
      </c>
      <c r="CG1" s="326" t="s">
        <v>0</v>
      </c>
      <c r="CH1" s="326" t="s">
        <v>0</v>
      </c>
      <c r="CI1" s="326" t="s">
        <v>0</v>
      </c>
      <c r="CJ1" s="326" t="s">
        <v>0</v>
      </c>
      <c r="CK1" s="326" t="s">
        <v>0</v>
      </c>
      <c r="CL1" s="326" t="s">
        <v>0</v>
      </c>
      <c r="CM1" s="326" t="s">
        <v>0</v>
      </c>
      <c r="CN1" s="326" t="s">
        <v>0</v>
      </c>
      <c r="CO1" s="326" t="s">
        <v>0</v>
      </c>
      <c r="CP1" s="326" t="s">
        <v>0</v>
      </c>
      <c r="CQ1" s="326" t="s">
        <v>0</v>
      </c>
      <c r="CR1" s="326" t="s">
        <v>0</v>
      </c>
      <c r="CS1" s="326" t="s">
        <v>0</v>
      </c>
      <c r="CT1" s="326" t="s">
        <v>0</v>
      </c>
      <c r="CU1" s="326" t="s">
        <v>0</v>
      </c>
      <c r="CV1" s="326" t="s">
        <v>0</v>
      </c>
      <c r="CW1" s="326" t="s">
        <v>0</v>
      </c>
      <c r="CX1" s="326" t="s">
        <v>0</v>
      </c>
      <c r="CY1" s="326" t="s">
        <v>0</v>
      </c>
      <c r="CZ1" s="326" t="s">
        <v>0</v>
      </c>
      <c r="DA1" s="326" t="s">
        <v>0</v>
      </c>
      <c r="DB1" s="326" t="s">
        <v>0</v>
      </c>
      <c r="DC1" s="326" t="s">
        <v>0</v>
      </c>
      <c r="DD1" s="326" t="s">
        <v>0</v>
      </c>
      <c r="DE1" s="326" t="s">
        <v>0</v>
      </c>
      <c r="DF1" s="326" t="s">
        <v>0</v>
      </c>
      <c r="DG1" s="326" t="s">
        <v>0</v>
      </c>
    </row>
    <row r="2" spans="1:111" x14ac:dyDescent="0.25">
      <c r="BH2" s="347" t="s">
        <v>2</v>
      </c>
      <c r="BI2" s="349" t="str">
        <f ca="1">IF(ISERROR(CELL("filename",BJ2)),"H_Accounting",MID(CELL("filename",BJ2),FIND("]",CELL("filename",BJ2))+1,1024))</f>
        <v>H_Sammanfattning</v>
      </c>
    </row>
    <row r="3" spans="1:111" ht="25" x14ac:dyDescent="0.25">
      <c r="C3" s="468" t="str">
        <f>Translations!$B$765</f>
        <v>H Sammanfattning</v>
      </c>
    </row>
    <row r="4" spans="1:111" ht="25" x14ac:dyDescent="0.25">
      <c r="C4" s="468"/>
      <c r="D4" s="1489" t="str">
        <f>Translations!$B$766</f>
        <v>Sammanfattning av uppgifterna om den reglerade enheten och bränsleflöden. 
Uppgifterna kopieras automatiskt från de uppgifter som angetts på tidigare flikar.</v>
      </c>
      <c r="E4" s="1489"/>
      <c r="F4" s="1489"/>
      <c r="G4" s="1489"/>
      <c r="H4" s="1489"/>
      <c r="I4" s="1489"/>
      <c r="J4" s="1489"/>
      <c r="K4" s="1489"/>
      <c r="L4" s="1489"/>
      <c r="M4" s="1489"/>
      <c r="N4" s="1489"/>
      <c r="O4" s="1489"/>
      <c r="P4" s="1489"/>
      <c r="Q4" s="1489"/>
      <c r="R4" s="1489"/>
      <c r="S4" s="1489"/>
      <c r="T4" s="1489"/>
    </row>
    <row r="5" spans="1:111" ht="35.15" customHeight="1" x14ac:dyDescent="0.5">
      <c r="D5" s="313" t="str">
        <f>Translations!$B$490</f>
        <v>Allmän information</v>
      </c>
      <c r="E5" s="437"/>
      <c r="F5" s="4"/>
      <c r="G5" s="4"/>
      <c r="H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row>
    <row r="6" spans="1:111" s="477" customFormat="1" ht="91" customHeight="1" x14ac:dyDescent="0.3">
      <c r="D6" s="315" t="str">
        <f>'B_Uppgifter om den RE'!$E$21</f>
        <v>FO-nummer för reglerad enhet:</v>
      </c>
      <c r="E6" s="315" t="str">
        <f>'B_Uppgifter om den RE'!E14</f>
        <v>Utsläppstillståndets nummer</v>
      </c>
      <c r="F6" s="315" t="str">
        <f>'B_Uppgifter om den RE'!E20</f>
        <v>Namn på reglerad enhet:</v>
      </c>
      <c r="G6" s="314" t="str">
        <f>Translations!$B$88</f>
        <v>Behörig myndighet</v>
      </c>
      <c r="H6" s="315">
        <f>'B_Uppgifter om den RE'!G42</f>
        <v>0</v>
      </c>
      <c r="I6" s="315" t="str">
        <f>'B_Uppgifter om den RE'!G43</f>
        <v>Förnamn:</v>
      </c>
      <c r="J6" s="315" t="str">
        <f>'B_Uppgifter om den RE'!G44</f>
        <v>Efternamn:</v>
      </c>
      <c r="K6" s="315" t="str">
        <f>'B_Uppgifter om den RE'!G45</f>
        <v>Befattning:</v>
      </c>
      <c r="L6" s="315" t="str">
        <f>'B_Uppgifter om den RE'!G46</f>
        <v>Organisationens namn (om annan än den reglerade enheten):</v>
      </c>
      <c r="M6" s="315" t="str">
        <f>'B_Uppgifter om den RE'!G48</f>
        <v>Telefonnummer:</v>
      </c>
      <c r="N6" s="315" t="str">
        <f>'B_Uppgifter om den RE'!G49</f>
        <v>E-postadress:</v>
      </c>
      <c r="O6" s="316" t="str">
        <f>'C_Beskrivining av den RE'!$E$40</f>
        <v>Bränsleflödesschema-filens namn och datum:</v>
      </c>
      <c r="P6" s="316" t="str">
        <f>'C_Beskrivining av den RE'!$E$49</f>
        <v>Genomsnittliga årliga utsläpp</v>
      </c>
      <c r="Q6" s="316" t="str">
        <f>'C_Beskrivining av den RE'!$E$50</f>
        <v>Den reglerade enhetens kategori enligt artikel 75e.2</v>
      </c>
      <c r="R6" s="316" t="str">
        <f>'C_Beskrivining av den RE'!$E$52</f>
        <v>Reglerad enhet med låga utsläpp</v>
      </c>
      <c r="S6" s="316" t="str">
        <f>'C_Beskrivining av den RE'!$E$57</f>
        <v>De årliga utsläppen i punkt c grundar sig på en konservativ uppskattning</v>
      </c>
      <c r="T6" s="316" t="str">
        <f>'C_Beskrivining av den RE'!$E$57</f>
        <v>De årliga utsläppen i punkt c grundar sig på en konservativ uppskattning</v>
      </c>
      <c r="U6" s="4"/>
      <c r="V6" s="4"/>
      <c r="AB6" s="4"/>
      <c r="AC6" s="4"/>
      <c r="AD6" s="4"/>
      <c r="AE6" s="4"/>
      <c r="AF6" s="4"/>
      <c r="AG6" s="4"/>
      <c r="AI6" s="410"/>
      <c r="AJ6" s="410"/>
      <c r="AK6" s="410"/>
      <c r="AL6" s="410"/>
      <c r="AM6" s="410"/>
      <c r="AN6" s="410"/>
      <c r="AO6" s="410"/>
      <c r="AP6" s="410"/>
      <c r="AQ6" s="410"/>
      <c r="AR6" s="410"/>
      <c r="AS6" s="410"/>
      <c r="AT6" s="410"/>
      <c r="AU6" s="410"/>
      <c r="AV6" s="410"/>
      <c r="AW6" s="410"/>
      <c r="AX6" s="410"/>
      <c r="AY6" s="410"/>
      <c r="AZ6" s="410"/>
      <c r="BA6" s="410"/>
      <c r="BB6" s="410"/>
      <c r="BC6" s="410"/>
      <c r="BD6" s="410"/>
      <c r="BE6" s="410"/>
      <c r="BF6" s="410"/>
      <c r="BG6" s="424"/>
      <c r="BH6" s="363"/>
      <c r="BI6" s="363"/>
      <c r="BJ6" s="363"/>
      <c r="BK6" s="363"/>
      <c r="BL6" s="424"/>
      <c r="BM6" s="424"/>
      <c r="BN6" s="424"/>
      <c r="BO6" s="424"/>
      <c r="BP6" s="424"/>
      <c r="BQ6" s="424"/>
      <c r="BR6" s="424"/>
      <c r="BS6" s="424"/>
      <c r="BT6" s="424"/>
      <c r="BU6" s="424"/>
      <c r="BV6" s="424"/>
      <c r="BW6" s="424"/>
      <c r="BX6" s="424"/>
      <c r="BY6" s="424"/>
      <c r="BZ6" s="424"/>
      <c r="CA6" s="424"/>
      <c r="CB6" s="424"/>
      <c r="CC6" s="424"/>
      <c r="CD6" s="424"/>
      <c r="CE6" s="424"/>
      <c r="CF6" s="424"/>
      <c r="CG6" s="424"/>
      <c r="CH6" s="424"/>
      <c r="CI6" s="424"/>
      <c r="CJ6" s="424"/>
      <c r="CK6" s="424"/>
      <c r="CL6" s="424"/>
      <c r="CM6" s="424"/>
      <c r="CN6" s="424"/>
      <c r="CO6" s="424"/>
      <c r="CP6" s="424"/>
      <c r="CQ6" s="424"/>
      <c r="CR6" s="424"/>
      <c r="CS6" s="424"/>
      <c r="CT6" s="424"/>
      <c r="CU6" s="424"/>
      <c r="CV6" s="424"/>
      <c r="CW6" s="424"/>
      <c r="CX6" s="424"/>
      <c r="CY6" s="424"/>
      <c r="CZ6" s="424"/>
      <c r="DA6" s="424"/>
      <c r="DB6" s="424"/>
      <c r="DC6" s="424"/>
      <c r="DD6" s="424"/>
      <c r="DE6" s="424"/>
      <c r="DF6" s="424"/>
      <c r="DG6" s="424"/>
    </row>
    <row r="7" spans="1:111" x14ac:dyDescent="0.25">
      <c r="D7" s="318">
        <f>'B_Uppgifter om den RE'!$I$21</f>
        <v>0</v>
      </c>
      <c r="E7" s="318">
        <f>'B_Uppgifter om den RE'!$K$14</f>
        <v>0</v>
      </c>
      <c r="F7" s="318">
        <f>'B_Uppgifter om den RE'!$I$20</f>
        <v>0</v>
      </c>
      <c r="G7" s="317">
        <f>'B_Uppgifter om den RE'!$I$10</f>
        <v>0</v>
      </c>
      <c r="H7" s="318">
        <f>'B_Uppgifter om den RE'!I42</f>
        <v>0</v>
      </c>
      <c r="I7" s="318">
        <f>'B_Uppgifter om den RE'!I43</f>
        <v>0</v>
      </c>
      <c r="J7" s="318">
        <f>'B_Uppgifter om den RE'!I44</f>
        <v>0</v>
      </c>
      <c r="K7" s="318">
        <f>'B_Uppgifter om den RE'!I45</f>
        <v>0</v>
      </c>
      <c r="L7" s="318">
        <f>'B_Uppgifter om den RE'!I46</f>
        <v>0</v>
      </c>
      <c r="M7" s="318">
        <f>'B_Uppgifter om den RE'!I48</f>
        <v>0</v>
      </c>
      <c r="N7" s="318">
        <f>'B_Uppgifter om den RE'!I49</f>
        <v>0</v>
      </c>
      <c r="O7" s="318">
        <f>'C_Beskrivining av den RE'!$K$40</f>
        <v>0</v>
      </c>
      <c r="P7" s="438">
        <f>'C_Beskrivining av den RE'!$I$49</f>
        <v>0</v>
      </c>
      <c r="Q7" s="317" t="str">
        <f>'C_Beskrivining av den RE'!$I$50</f>
        <v/>
      </c>
      <c r="R7" s="318" t="str">
        <f>IF('C_Beskrivining av den RE'!$I$52="","",'C_Beskrivining av den RE'!$I$52)</f>
        <v/>
      </c>
      <c r="S7" s="318" t="str">
        <f>IF('C_Beskrivining av den RE'!L57="","",'C_Beskrivining av den RE'!L57)</f>
        <v/>
      </c>
      <c r="T7" s="439" t="str">
        <f>IF('C_Beskrivining av den RE'!E59="","",'C_Beskrivining av den RE'!E59)</f>
        <v/>
      </c>
      <c r="U7" s="4"/>
      <c r="V7" s="4"/>
      <c r="AB7" s="4"/>
      <c r="AC7" s="4"/>
      <c r="AD7" s="4"/>
      <c r="AE7" s="4"/>
      <c r="AF7" s="4"/>
      <c r="AG7" s="4"/>
    </row>
    <row r="8" spans="1:111" ht="12.75" customHeight="1" x14ac:dyDescent="0.25"/>
    <row r="9" spans="1:111" hidden="1" x14ac:dyDescent="0.25">
      <c r="A9" s="440" t="s">
        <v>0</v>
      </c>
      <c r="B9" s="440"/>
      <c r="C9" s="440"/>
      <c r="D9" s="441"/>
      <c r="E9" s="441"/>
      <c r="F9" s="441"/>
      <c r="G9" s="441"/>
      <c r="H9" s="441">
        <v>8</v>
      </c>
      <c r="I9" s="441">
        <v>8</v>
      </c>
      <c r="J9" s="441"/>
      <c r="K9" s="441"/>
      <c r="L9" s="441"/>
      <c r="M9" s="441">
        <v>9</v>
      </c>
      <c r="N9" s="441">
        <v>9</v>
      </c>
      <c r="O9" s="441">
        <v>9</v>
      </c>
      <c r="P9" s="441">
        <v>8</v>
      </c>
      <c r="Q9" s="441">
        <v>9</v>
      </c>
      <c r="R9" s="441">
        <v>10</v>
      </c>
      <c r="S9" s="441">
        <v>11</v>
      </c>
      <c r="T9" s="441">
        <v>12</v>
      </c>
      <c r="U9" s="441">
        <v>13</v>
      </c>
      <c r="V9" s="441">
        <v>5</v>
      </c>
      <c r="W9" s="441">
        <v>9</v>
      </c>
      <c r="X9" s="441">
        <v>9</v>
      </c>
      <c r="Y9" s="441">
        <v>9</v>
      </c>
      <c r="Z9" s="441">
        <v>9</v>
      </c>
      <c r="AA9" s="441">
        <v>11</v>
      </c>
      <c r="AB9" s="441">
        <v>8</v>
      </c>
      <c r="AC9" s="441">
        <v>8</v>
      </c>
      <c r="AD9" s="441">
        <v>9</v>
      </c>
      <c r="AE9" s="441">
        <v>10</v>
      </c>
      <c r="AF9" s="441">
        <v>11</v>
      </c>
      <c r="AG9" s="441">
        <v>12</v>
      </c>
      <c r="AH9" s="441">
        <v>13</v>
      </c>
      <c r="AI9" s="441">
        <v>14</v>
      </c>
      <c r="AJ9" s="441">
        <v>8</v>
      </c>
      <c r="AK9" s="441">
        <v>8</v>
      </c>
      <c r="AL9" s="441">
        <v>9</v>
      </c>
      <c r="AM9" s="441">
        <v>10</v>
      </c>
      <c r="AN9" s="441">
        <v>11</v>
      </c>
      <c r="AO9" s="441">
        <v>12</v>
      </c>
      <c r="AP9" s="441">
        <v>13</v>
      </c>
      <c r="AQ9" s="441">
        <v>14</v>
      </c>
      <c r="AR9" s="441">
        <v>8</v>
      </c>
      <c r="AS9" s="441">
        <v>9</v>
      </c>
      <c r="AT9" s="441">
        <v>8</v>
      </c>
      <c r="AU9" s="441">
        <v>5</v>
      </c>
      <c r="AV9" s="441">
        <v>5</v>
      </c>
      <c r="AW9" s="441">
        <v>8</v>
      </c>
      <c r="AX9" s="441">
        <v>8</v>
      </c>
      <c r="AY9" s="441">
        <v>9</v>
      </c>
      <c r="AZ9" s="441">
        <v>10</v>
      </c>
      <c r="BA9" s="441">
        <v>11</v>
      </c>
      <c r="BB9" s="441">
        <v>12</v>
      </c>
      <c r="BC9" s="441">
        <v>13</v>
      </c>
      <c r="BD9" s="441">
        <v>14</v>
      </c>
      <c r="BE9" s="441">
        <v>5</v>
      </c>
      <c r="BF9" s="441"/>
      <c r="BG9" s="441"/>
    </row>
    <row r="10" spans="1:111" ht="35.15" customHeight="1" thickBot="1" x14ac:dyDescent="0.55000000000000004">
      <c r="D10" s="313" t="str">
        <f>Translations!$B$767</f>
        <v>Bränsleflöden</v>
      </c>
      <c r="E10" s="437"/>
      <c r="F10" s="437"/>
      <c r="G10" s="437"/>
      <c r="H10" s="437"/>
      <c r="I10" s="437"/>
      <c r="J10" s="437"/>
      <c r="K10" s="437"/>
      <c r="L10" s="437"/>
      <c r="M10" s="437"/>
      <c r="N10" s="437"/>
      <c r="O10" s="437"/>
      <c r="P10" s="437"/>
      <c r="Q10" s="437"/>
      <c r="R10" s="437"/>
      <c r="S10" s="437"/>
      <c r="T10" s="437"/>
      <c r="U10" s="437"/>
      <c r="V10" s="437"/>
      <c r="W10" s="437"/>
      <c r="X10" s="437"/>
      <c r="Y10" s="437"/>
      <c r="Z10" s="437"/>
      <c r="AB10" s="437"/>
      <c r="AC10" s="437"/>
      <c r="AD10" s="437"/>
      <c r="AE10" s="437"/>
      <c r="AF10" s="437"/>
      <c r="AG10" s="437"/>
      <c r="AH10" s="437"/>
      <c r="AI10" s="437"/>
      <c r="AJ10" s="437"/>
      <c r="AK10" s="437"/>
      <c r="AL10" s="437"/>
      <c r="AM10" s="437"/>
      <c r="AN10" s="437"/>
      <c r="AO10" s="437"/>
      <c r="AP10" s="437"/>
      <c r="AQ10" s="437"/>
      <c r="AR10" s="437"/>
      <c r="AS10" s="437"/>
      <c r="AT10" s="437"/>
      <c r="AU10" s="437"/>
      <c r="AV10" s="437"/>
      <c r="AW10" s="437"/>
      <c r="AX10" s="437"/>
      <c r="AY10" s="437"/>
      <c r="AZ10" s="437"/>
      <c r="BA10" s="437"/>
      <c r="BB10" s="437"/>
      <c r="BC10" s="437"/>
      <c r="BD10" s="437"/>
      <c r="BE10" s="437"/>
      <c r="BF10" s="437"/>
    </row>
    <row r="11" spans="1:111" s="327" customFormat="1" ht="20.149999999999999" customHeight="1" thickBot="1" x14ac:dyDescent="0.3">
      <c r="P11" s="1486" t="str">
        <f>Translations!$B$213</f>
        <v>Använda mätinstrument:</v>
      </c>
      <c r="Q11" s="1487"/>
      <c r="R11" s="1487"/>
      <c r="S11" s="1487"/>
      <c r="T11" s="1487"/>
      <c r="U11" s="1488"/>
      <c r="AB11" s="1490" t="str">
        <f>Translations!$B$768</f>
        <v>Enhetens omvandlingsfaktor (UCF)</v>
      </c>
      <c r="AC11" s="1490"/>
      <c r="AD11" s="1490"/>
      <c r="AE11" s="1490"/>
      <c r="AF11" s="1490"/>
      <c r="AG11" s="1490"/>
      <c r="AH11" s="1490"/>
      <c r="AI11" s="1490"/>
      <c r="AJ11" s="1490" t="str">
        <f>Translations!$B$258</f>
        <v>Emissionsfaktor (preliminär)</v>
      </c>
      <c r="AK11" s="1490"/>
      <c r="AL11" s="1490"/>
      <c r="AM11" s="1490"/>
      <c r="AN11" s="1490"/>
      <c r="AO11" s="1490"/>
      <c r="AP11" s="1490"/>
      <c r="AQ11" s="1490"/>
      <c r="AR11" s="1486" t="str">
        <f>Translations!$B$717</f>
        <v>Täckningsfaktor</v>
      </c>
      <c r="AS11" s="1487"/>
      <c r="AT11" s="1487"/>
      <c r="AU11" s="1487"/>
      <c r="AV11" s="1488"/>
      <c r="AW11" s="1486" t="str">
        <f>Translations!$B$259</f>
        <v>Biomassafraktion (om tillämplig)</v>
      </c>
      <c r="AX11" s="1487"/>
      <c r="AY11" s="1487"/>
      <c r="AZ11" s="1487"/>
      <c r="BA11" s="1487"/>
      <c r="BB11" s="1487"/>
      <c r="BC11" s="1487"/>
      <c r="BD11" s="1488"/>
      <c r="BF11" s="437"/>
      <c r="BG11" s="418"/>
      <c r="BH11" s="418"/>
      <c r="BI11" s="418"/>
      <c r="BJ11" s="418"/>
      <c r="BK11" s="418"/>
      <c r="BL11" s="418"/>
      <c r="BM11" s="418"/>
      <c r="BN11" s="418"/>
      <c r="BO11" s="418"/>
      <c r="BP11" s="418"/>
      <c r="BQ11" s="418"/>
      <c r="BR11" s="418"/>
      <c r="BS11" s="418"/>
      <c r="BT11" s="418"/>
      <c r="BU11" s="418"/>
      <c r="BV11" s="418"/>
      <c r="BW11" s="418"/>
      <c r="BX11" s="418"/>
      <c r="BY11" s="418"/>
      <c r="BZ11" s="418"/>
      <c r="CA11" s="418"/>
      <c r="CB11" s="418"/>
      <c r="CC11" s="418"/>
      <c r="CD11" s="418"/>
      <c r="CE11" s="418"/>
      <c r="CF11" s="418"/>
      <c r="CG11" s="418"/>
      <c r="CH11" s="418"/>
      <c r="CI11" s="418"/>
      <c r="CJ11" s="418"/>
      <c r="CK11" s="418"/>
      <c r="CL11" s="418"/>
      <c r="CM11" s="418"/>
      <c r="CN11" s="418"/>
      <c r="CO11" s="418"/>
      <c r="CP11" s="418"/>
      <c r="CQ11" s="418"/>
      <c r="CR11" s="418"/>
      <c r="CS11" s="418"/>
      <c r="CT11" s="418"/>
      <c r="CU11" s="418"/>
      <c r="CV11" s="418"/>
      <c r="CW11" s="418"/>
      <c r="CX11" s="418"/>
      <c r="CY11" s="418"/>
      <c r="CZ11" s="418"/>
      <c r="DA11" s="418"/>
      <c r="DB11" s="418"/>
      <c r="DC11" s="418"/>
      <c r="DD11" s="418"/>
      <c r="DE11" s="418"/>
      <c r="DF11" s="418"/>
      <c r="DG11" s="418"/>
    </row>
    <row r="12" spans="1:111" s="477" customFormat="1" ht="80.150000000000006" customHeight="1" x14ac:dyDescent="0.3">
      <c r="D12" s="314" t="str">
        <f>Translations!$B$600</f>
        <v>Bränsleflödeskod B1, B2,...</v>
      </c>
      <c r="E12" s="314" t="str">
        <f>Translations!$B$769</f>
        <v>Bränsleflödets namn</v>
      </c>
      <c r="F12" s="314" t="str">
        <f>Translations!$B$602</f>
        <v>Bränsleflödets typ</v>
      </c>
      <c r="G12" s="314" t="str">
        <f>Translations!$B$619</f>
        <v>Bränsleflödets fullständiga namn (namn + typ)</v>
      </c>
      <c r="H12" s="314" t="str">
        <f>Translations!$B$770</f>
        <v>Metoder för frisläppande</v>
      </c>
      <c r="I12" s="314" t="str">
        <f>Translations!$B$771</f>
        <v>Sätt (förmedlare)</v>
      </c>
      <c r="J12" s="314" t="str">
        <f>Translations!$B$119</f>
        <v>Uppskattade utsläpp (t CO2e/år)</v>
      </c>
      <c r="K12" s="314" t="str">
        <f>Translations!$B$120</f>
        <v xml:space="preserve">Möjlig kategori </v>
      </c>
      <c r="L12" s="314" t="str">
        <f>Translations!$B$122</f>
        <v xml:space="preserve">Vald kategori </v>
      </c>
      <c r="M12" s="314" t="str">
        <f>Translations!$B$204</f>
        <v>Bestämningsmetod:</v>
      </c>
      <c r="N12" s="314" t="str">
        <f>Translations!$B$772</f>
        <v>Metoden i artikel 75j.2, om tillämplig</v>
      </c>
      <c r="O12" s="314" t="str">
        <f>Translations!$B$206</f>
        <v>Kontroll av mätinstrument:</v>
      </c>
      <c r="P12" s="430">
        <v>1</v>
      </c>
      <c r="Q12" s="430">
        <v>2</v>
      </c>
      <c r="R12" s="430">
        <v>3</v>
      </c>
      <c r="S12" s="430">
        <v>4</v>
      </c>
      <c r="T12" s="430">
        <v>5</v>
      </c>
      <c r="U12" s="430">
        <v>6</v>
      </c>
      <c r="V12" s="314" t="str">
        <f>Translations!$B$215</f>
        <v>Beskrivning av beräkningen av bränslemängden och osäkerhetsberäkningen eller något annat nödvändigt förfarande, om flera mätinstrument används:</v>
      </c>
      <c r="W12" s="314" t="str">
        <f>Translations!$B$773</f>
        <v>Frisläppta bränslemängder, enheter</v>
      </c>
      <c r="X12" s="314" t="str">
        <f>Translations!$B$774</f>
        <v>Frisläppta bränslemängder, nivå som krävs</v>
      </c>
      <c r="Y12" s="314" t="str">
        <f>Translations!$B$775</f>
        <v>Frisläppta bränslemängder, tillämpad nivå</v>
      </c>
      <c r="Z12" s="314" t="str">
        <f>Translations!$B$219</f>
        <v>Uppnådd osäkerhet:</v>
      </c>
      <c r="AA12" s="314" t="str">
        <f>Translations!$B$220</f>
        <v>Anmärkning:</v>
      </c>
      <c r="AB12" s="430" t="str">
        <f>Translations!$B$255</f>
        <v>nivå som krävs</v>
      </c>
      <c r="AC12" s="430" t="str">
        <f>Translations!$B$256</f>
        <v>nivå som använts</v>
      </c>
      <c r="AD12" s="430" t="str">
        <f>Translations!$B$269</f>
        <v>standardvärde</v>
      </c>
      <c r="AE12" s="430" t="str">
        <f>Translations!$B$270</f>
        <v>enhet</v>
      </c>
      <c r="AF12" s="430" t="str">
        <f>Translations!$B$271</f>
        <v>datakällans identifieringskod</v>
      </c>
      <c r="AG12" s="430" t="str">
        <f>Translations!$B$272</f>
        <v>analysens identifieringskod</v>
      </c>
      <c r="AH12" s="430" t="str">
        <f>Translations!$B$273</f>
        <v>provtagningens identifieringskod</v>
      </c>
      <c r="AI12" s="430" t="str">
        <f>Translations!$B$274</f>
        <v>analysfrekvens</v>
      </c>
      <c r="AJ12" s="430" t="str">
        <f>Translations!$B$255</f>
        <v>nivå som krävs</v>
      </c>
      <c r="AK12" s="430" t="str">
        <f>Translations!$B$256</f>
        <v>nivå som använts</v>
      </c>
      <c r="AL12" s="430" t="str">
        <f>Translations!$B$269</f>
        <v>standardvärde</v>
      </c>
      <c r="AM12" s="430" t="str">
        <f>Translations!$B$270</f>
        <v>enhet</v>
      </c>
      <c r="AN12" s="430" t="str">
        <f>Translations!$B$271</f>
        <v>datakällans identifieringskod</v>
      </c>
      <c r="AO12" s="430" t="str">
        <f>Translations!$B$272</f>
        <v>analysens identifieringskod</v>
      </c>
      <c r="AP12" s="430" t="str">
        <f>Translations!$B$273</f>
        <v>provtagningens identifieringskod</v>
      </c>
      <c r="AQ12" s="430" t="str">
        <f>Translations!$B$274</f>
        <v>analysfrekvens</v>
      </c>
      <c r="AR12" s="430" t="str">
        <f>Translations!$B$776</f>
        <v>Täckningsfaktor, nivå som krävs</v>
      </c>
      <c r="AS12" s="430" t="str">
        <f>Translations!$B$777</f>
        <v>Täckningsfaktor, tillämpad nivå</v>
      </c>
      <c r="AT12" s="430" t="str">
        <f>Translations!$B$778</f>
        <v>Täckningsfaktor, tillämpad metod</v>
      </c>
      <c r="AU12" s="430" t="str">
        <f>Translations!$B$779</f>
        <v>Beskrivning av metoden</v>
      </c>
      <c r="AV12" s="430" t="str">
        <f>Translations!$B$780</f>
        <v>Metod i klass CRF</v>
      </c>
      <c r="AW12" s="430" t="str">
        <f>Translations!$B$255</f>
        <v>nivå som krävs</v>
      </c>
      <c r="AX12" s="430" t="str">
        <f>Translations!$B$256</f>
        <v>nivå som använts</v>
      </c>
      <c r="AY12" s="430" t="str">
        <f>Translations!$B$269</f>
        <v>standardvärde</v>
      </c>
      <c r="AZ12" s="430" t="str">
        <f>Translations!$B$270</f>
        <v>enhet</v>
      </c>
      <c r="BA12" s="430" t="str">
        <f>Translations!$B$271</f>
        <v>datakällans identifieringskod</v>
      </c>
      <c r="BB12" s="430" t="str">
        <f>Translations!$B$272</f>
        <v>analysens identifieringskod</v>
      </c>
      <c r="BC12" s="430" t="str">
        <f>Translations!$B$273</f>
        <v>provtagningens identifieringskod</v>
      </c>
      <c r="BD12" s="430" t="str">
        <f>Translations!$B$274</f>
        <v>analysfrekvens</v>
      </c>
      <c r="BE12" s="314" t="str">
        <f>Translations!$B$474</f>
        <v>Anmärkningar och motiveringar, om de erforderliga nivåerna inte används:</v>
      </c>
      <c r="BF12" s="437"/>
      <c r="BG12" s="424"/>
      <c r="BH12" s="424"/>
      <c r="BI12" s="424"/>
      <c r="BJ12" s="424"/>
      <c r="BK12" s="424"/>
      <c r="BL12" s="424" t="str">
        <f>H12</f>
        <v>Metoder för frisläppande</v>
      </c>
      <c r="BM12" s="424" t="str">
        <f>I12</f>
        <v>Sätt (förmedlare)</v>
      </c>
      <c r="BN12" s="424" t="str">
        <f t="shared" ref="BN12:DF12" si="0">M12</f>
        <v>Bestämningsmetod:</v>
      </c>
      <c r="BO12" s="424" t="str">
        <f t="shared" si="0"/>
        <v>Metoden i artikel 75j.2, om tillämplig</v>
      </c>
      <c r="BP12" s="424" t="str">
        <f t="shared" si="0"/>
        <v>Kontroll av mätinstrument:</v>
      </c>
      <c r="BQ12" s="424">
        <f t="shared" si="0"/>
        <v>1</v>
      </c>
      <c r="BR12" s="424">
        <f t="shared" si="0"/>
        <v>2</v>
      </c>
      <c r="BS12" s="424">
        <f t="shared" si="0"/>
        <v>3</v>
      </c>
      <c r="BT12" s="424">
        <f t="shared" si="0"/>
        <v>4</v>
      </c>
      <c r="BU12" s="424">
        <f t="shared" si="0"/>
        <v>5</v>
      </c>
      <c r="BV12" s="424">
        <f t="shared" si="0"/>
        <v>6</v>
      </c>
      <c r="BW12" s="424" t="str">
        <f t="shared" si="0"/>
        <v>Beskrivning av beräkningen av bränslemängden och osäkerhetsberäkningen eller något annat nödvändigt förfarande, om flera mätinstrument används:</v>
      </c>
      <c r="BX12" s="424" t="str">
        <f t="shared" si="0"/>
        <v>Frisläppta bränslemängder, enheter</v>
      </c>
      <c r="BY12" s="424" t="str">
        <f t="shared" si="0"/>
        <v>Frisläppta bränslemängder, nivå som krävs</v>
      </c>
      <c r="BZ12" s="424" t="str">
        <f t="shared" si="0"/>
        <v>Frisläppta bränslemängder, tillämpad nivå</v>
      </c>
      <c r="CA12" s="424" t="str">
        <f t="shared" si="0"/>
        <v>Uppnådd osäkerhet:</v>
      </c>
      <c r="CB12" s="424" t="str">
        <f t="shared" si="0"/>
        <v>Anmärkning:</v>
      </c>
      <c r="CC12" s="424" t="str">
        <f t="shared" si="0"/>
        <v>nivå som krävs</v>
      </c>
      <c r="CD12" s="424" t="str">
        <f t="shared" si="0"/>
        <v>nivå som använts</v>
      </c>
      <c r="CE12" s="424" t="str">
        <f t="shared" si="0"/>
        <v>standardvärde</v>
      </c>
      <c r="CF12" s="424" t="str">
        <f t="shared" si="0"/>
        <v>enhet</v>
      </c>
      <c r="CG12" s="424" t="str">
        <f t="shared" si="0"/>
        <v>datakällans identifieringskod</v>
      </c>
      <c r="CH12" s="424" t="str">
        <f t="shared" si="0"/>
        <v>analysens identifieringskod</v>
      </c>
      <c r="CI12" s="424" t="str">
        <f t="shared" si="0"/>
        <v>provtagningens identifieringskod</v>
      </c>
      <c r="CJ12" s="424" t="str">
        <f t="shared" si="0"/>
        <v>analysfrekvens</v>
      </c>
      <c r="CK12" s="424" t="str">
        <f t="shared" si="0"/>
        <v>nivå som krävs</v>
      </c>
      <c r="CL12" s="424" t="str">
        <f t="shared" si="0"/>
        <v>nivå som använts</v>
      </c>
      <c r="CM12" s="424" t="str">
        <f t="shared" si="0"/>
        <v>standardvärde</v>
      </c>
      <c r="CN12" s="424" t="str">
        <f t="shared" si="0"/>
        <v>enhet</v>
      </c>
      <c r="CO12" s="424" t="str">
        <f t="shared" si="0"/>
        <v>datakällans identifieringskod</v>
      </c>
      <c r="CP12" s="424" t="str">
        <f t="shared" si="0"/>
        <v>analysens identifieringskod</v>
      </c>
      <c r="CQ12" s="424" t="str">
        <f t="shared" si="0"/>
        <v>provtagningens identifieringskod</v>
      </c>
      <c r="CR12" s="424" t="str">
        <f t="shared" si="0"/>
        <v>analysfrekvens</v>
      </c>
      <c r="CS12" s="424" t="str">
        <f t="shared" si="0"/>
        <v>Täckningsfaktor, nivå som krävs</v>
      </c>
      <c r="CT12" s="424" t="str">
        <f t="shared" si="0"/>
        <v>Täckningsfaktor, tillämpad nivå</v>
      </c>
      <c r="CU12" s="424" t="str">
        <f t="shared" si="0"/>
        <v>Täckningsfaktor, tillämpad metod</v>
      </c>
      <c r="CV12" s="424" t="str">
        <f t="shared" si="0"/>
        <v>Beskrivning av metoden</v>
      </c>
      <c r="CW12" s="424" t="str">
        <f t="shared" si="0"/>
        <v>Metod i klass CRF</v>
      </c>
      <c r="CX12" s="424" t="str">
        <f t="shared" si="0"/>
        <v>nivå som krävs</v>
      </c>
      <c r="CY12" s="424" t="str">
        <f t="shared" si="0"/>
        <v>nivå som använts</v>
      </c>
      <c r="CZ12" s="424" t="str">
        <f t="shared" si="0"/>
        <v>standardvärde</v>
      </c>
      <c r="DA12" s="424" t="str">
        <f t="shared" si="0"/>
        <v>enhet</v>
      </c>
      <c r="DB12" s="424" t="str">
        <f t="shared" si="0"/>
        <v>datakällans identifieringskod</v>
      </c>
      <c r="DC12" s="424" t="str">
        <f t="shared" si="0"/>
        <v>analysens identifieringskod</v>
      </c>
      <c r="DD12" s="424" t="str">
        <f t="shared" si="0"/>
        <v>provtagningens identifieringskod</v>
      </c>
      <c r="DE12" s="424" t="str">
        <f t="shared" si="0"/>
        <v>analysfrekvens</v>
      </c>
      <c r="DF12" s="424" t="str">
        <f t="shared" si="0"/>
        <v>Anmärkningar och motiveringar, om de erforderliga nivåerna inte används:</v>
      </c>
      <c r="DG12" s="424"/>
    </row>
    <row r="13" spans="1:111" ht="12.75" customHeight="1" x14ac:dyDescent="0.3">
      <c r="C13" s="490">
        <v>1</v>
      </c>
      <c r="D13" s="442" t="str">
        <f>IF(COUNTIF($BI$12:BI13,TRUE)&gt;0,"",INDEX('C_Beskrivining av den RE'!$E$154:$E$183,ROWS($A$13:A13)))</f>
        <v/>
      </c>
      <c r="E13" s="443" t="str">
        <f>IF($G13="","",INDEX('C_Beskrivining av den RE'!F:F,MATCH($D13,'C_Beskrivining av den RE'!$E:$E,0)))</f>
        <v/>
      </c>
      <c r="F13" s="443" t="str">
        <f>IF($G13="","",INDEX('C_Beskrivining av den RE'!H:H,MATCH($D13,'C_Beskrivining av den RE'!$E:$E,0)))</f>
        <v/>
      </c>
      <c r="G13" s="443" t="str">
        <f>IF($D13="","",INDEX('C_Beskrivining av den RE'!F:F,MATCH($BH13,'C_Beskrivining av den RE'!$R:$R,0)))</f>
        <v/>
      </c>
      <c r="H13" s="444" t="str">
        <f>IF($G13="","",IF(INDEX(E_Bränsleflöden!$A:$N,BL13,H$9)="","",INDEX(E_Bränsleflöden!$A:$N,BL13,H$9)))</f>
        <v/>
      </c>
      <c r="I13" s="444" t="str">
        <f>IF($G13="","",IF(INDEX(E_Bränsleflöden!$A:$N,BM13,I$9)="","",INDEX(E_Bränsleflöden!$A:$N,BM13,I$9)))</f>
        <v/>
      </c>
      <c r="J13" s="445" t="str">
        <f>IF($G13="","",INDEX('C_Beskrivining av den RE'!L:L,MATCH($BH13,'C_Beskrivining av den RE'!$R:$R,0)))</f>
        <v/>
      </c>
      <c r="K13" s="442" t="str">
        <f>IF($G13="","",INDEX('C_Beskrivining av den RE'!M:M,MATCH($BH13,'C_Beskrivining av den RE'!$R:$R,0)))</f>
        <v/>
      </c>
      <c r="L13" s="442" t="str">
        <f>IF($G13="","",INDEX('C_Beskrivining av den RE'!N:N,MATCH($BH13,'C_Beskrivining av den RE'!$R:$R,0)))</f>
        <v/>
      </c>
      <c r="M13" s="469" t="str">
        <f>IF($G13="","",IF(INDEX(E_Bränsleflöden!$A:$N,BN13,M$9)="","",INDEX(E_Bränsleflöden!$A:$N,BN13,M$9)))</f>
        <v/>
      </c>
      <c r="N13" s="469" t="str">
        <f>IF($G13="","",IF(INDEX(E_Bränsleflöden!$A:$N,BO13,N$9)="","",INDEX(E_Bränsleflöden!$A:$N,BO13,N$9)))</f>
        <v/>
      </c>
      <c r="O13" s="469" t="str">
        <f>IF($G13="","",IF(INDEX(E_Bränsleflöden!$A:$N,BP13,O$9)="","",INDEX(E_Bränsleflöden!$A:$N,BP13,O$9)))</f>
        <v/>
      </c>
      <c r="P13" s="469" t="str">
        <f>IF($G13="","",IF(INDEX(E_Bränsleflöden!$A:$N,BQ13,P$9)="","",INDEX(E_Bränsleflöden!$A:$N,BQ13,P$9)))</f>
        <v/>
      </c>
      <c r="Q13" s="469" t="str">
        <f>IF($G13="","",IF(INDEX(E_Bränsleflöden!$A:$N,BR13,Q$9)="","",INDEX(E_Bränsleflöden!$A:$N,BR13,Q$9)))</f>
        <v/>
      </c>
      <c r="R13" s="469" t="str">
        <f>IF($G13="","",IF(INDEX(E_Bränsleflöden!$A:$N,BS13,R$9)="","",INDEX(E_Bränsleflöden!$A:$N,BS13,R$9)))</f>
        <v/>
      </c>
      <c r="S13" s="469" t="str">
        <f>IF($G13="","",IF(INDEX(E_Bränsleflöden!$A:$N,BT13,S$9)="","",INDEX(E_Bränsleflöden!$A:$N,BT13,S$9)))</f>
        <v/>
      </c>
      <c r="T13" s="469" t="str">
        <f>IF($G13="","",IF(INDEX(E_Bränsleflöden!$A:$N,BU13,T$9)="","",INDEX(E_Bränsleflöden!$A:$N,BU13,T$9)))</f>
        <v/>
      </c>
      <c r="U13" s="469" t="str">
        <f>IF($G13="","",IF(INDEX(E_Bränsleflöden!$A:$N,BV13,U$9)="","",INDEX(E_Bränsleflöden!$A:$N,BV13,U$9)))</f>
        <v/>
      </c>
      <c r="V13" s="469" t="str">
        <f>IF($G13="","",IF(INDEX(E_Bränsleflöden!$A:$N,BW13,V$9)="","",INDEX(E_Bränsleflöden!$A:$N,BW13,V$9)))</f>
        <v/>
      </c>
      <c r="W13" s="446" t="str">
        <f>IF($G13="","",IF(INDEX(E_Bränsleflöden!$A:$N,BX13,W$9)="","",INDEX(E_Bränsleflöden!$A:$N,BX13,W$9)))</f>
        <v/>
      </c>
      <c r="X13" s="446" t="str">
        <f>IF($G13="","",IF(INDEX(E_Bränsleflöden!$A:$N,BY13,X$9)="","",INDEX(E_Bränsleflöden!$A:$N,BY13,X$9)))</f>
        <v/>
      </c>
      <c r="Y13" s="446" t="str">
        <f>IF($G13="","",IF(INDEX(E_Bränsleflöden!$A:$N,BZ13,Y$9)="","",INDEX(E_Bränsleflöden!$A:$N,BZ13,Y$9)))</f>
        <v/>
      </c>
      <c r="Z13" s="447" t="str">
        <f>IF($G13="","",IF(INDEX(E_Bränsleflöden!$A:$N,CA13,Z$9)="","",INDEX(E_Bränsleflöden!$A:$N,CA13,Z$9)))</f>
        <v/>
      </c>
      <c r="AA13" s="491" t="str">
        <f>IF($G13="","",IF(INDEX(E_Bränsleflöden!$A:$N,CB13,AA$9)="","",INDEX(E_Bränsleflöden!$A:$N,CB13,AA$9)))</f>
        <v/>
      </c>
      <c r="AB13" s="446" t="str">
        <f>IF($G13="","",IF(INDEX(E_Bränsleflöden!$A:$N,CC13,AB$9)="","",INDEX(E_Bränsleflöden!$A:$N,CC13,AB$9)))</f>
        <v/>
      </c>
      <c r="AC13" s="446" t="str">
        <f>IF($G13="","",IF(INDEX(E_Bränsleflöden!$A:$N,CD13,AC$9)="","",INDEX(E_Bränsleflöden!$A:$N,CD13,AC$9)))</f>
        <v/>
      </c>
      <c r="AD13" s="446" t="str">
        <f>IF($G13="","",IF(INDEX(E_Bränsleflöden!$A:$N,CE13,AD$9)="","",INDEX(E_Bränsleflöden!$A:$N,CE13,AD$9)))</f>
        <v/>
      </c>
      <c r="AE13" s="446" t="str">
        <f>IF($G13="","",IF(INDEX(E_Bränsleflöden!$A:$N,CF13,AE$9)="","",INDEX(E_Bränsleflöden!$A:$N,CF13,AE$9)))</f>
        <v/>
      </c>
      <c r="AF13" s="469" t="str">
        <f>IF($G13="","",IF(INDEX(E_Bränsleflöden!$A:$N,CG13,AF$9)="","",INDEX(E_Bränsleflöden!$A:$N,CG13,AF$9)))</f>
        <v/>
      </c>
      <c r="AG13" s="469" t="str">
        <f>IF($G13="","",IF(INDEX(E_Bränsleflöden!$A:$N,CH13,AG$9)="","",INDEX(E_Bränsleflöden!$A:$N,CH13,AG$9)))</f>
        <v/>
      </c>
      <c r="AH13" s="469" t="str">
        <f>IF($G13="","",IF(INDEX(E_Bränsleflöden!$A:$N,CI13,AH$9)="","",INDEX(E_Bränsleflöden!$A:$N,CI13,AH$9)))</f>
        <v/>
      </c>
      <c r="AI13" s="469" t="str">
        <f>IF($G13="","",IF(INDEX(E_Bränsleflöden!$A:$N,CJ13,AI$9)="","",INDEX(E_Bränsleflöden!$A:$N,CJ13,AI$9)))</f>
        <v/>
      </c>
      <c r="AJ13" s="446" t="str">
        <f>IF($G13="","",IF(INDEX(E_Bränsleflöden!$A:$N,CK13,AJ$9)="","",INDEX(E_Bränsleflöden!$A:$N,CK13,AJ$9)))</f>
        <v/>
      </c>
      <c r="AK13" s="446" t="str">
        <f>IF($G13="","",IF(INDEX(E_Bränsleflöden!$A:$N,CL13,AK$9)="","",INDEX(E_Bränsleflöden!$A:$N,CL13,AK$9)))</f>
        <v/>
      </c>
      <c r="AL13" s="446" t="str">
        <f>IF($G13="","",IF(INDEX(E_Bränsleflöden!$A:$N,CM13,AL$9)="","",INDEX(E_Bränsleflöden!$A:$N,CM13,AL$9)))</f>
        <v/>
      </c>
      <c r="AM13" s="446" t="str">
        <f>IF($G13="","",IF(INDEX(E_Bränsleflöden!$A:$N,CN13,AM$9)="","",INDEX(E_Bränsleflöden!$A:$N,CN13,AM$9)))</f>
        <v/>
      </c>
      <c r="AN13" s="469" t="str">
        <f>IF($G13="","",IF(INDEX(E_Bränsleflöden!$A:$N,CO13,AN$9)="","",INDEX(E_Bränsleflöden!$A:$N,CO13,AN$9)))</f>
        <v/>
      </c>
      <c r="AO13" s="469" t="str">
        <f>IF($G13="","",IF(INDEX(E_Bränsleflöden!$A:$N,CP13,AO$9)="","",INDEX(E_Bränsleflöden!$A:$N,CP13,AO$9)))</f>
        <v/>
      </c>
      <c r="AP13" s="469" t="str">
        <f>IF($G13="","",IF(INDEX(E_Bränsleflöden!$A:$N,CQ13,AP$9)="","",INDEX(E_Bränsleflöden!$A:$N,CQ13,AP$9)))</f>
        <v/>
      </c>
      <c r="AQ13" s="469" t="str">
        <f>IF($G13="","",IF(INDEX(E_Bränsleflöden!$A:$N,CR13,AQ$9)="","",INDEX(E_Bränsleflöden!$A:$N,CR13,AQ$9)))</f>
        <v/>
      </c>
      <c r="AR13" s="446" t="str">
        <f>IF($G13="","",IF(INDEX(E_Bränsleflöden!$A:$N,CS13,AR$9)="","",INDEX(E_Bränsleflöden!$A:$N,CS13,AR$9)))</f>
        <v/>
      </c>
      <c r="AS13" s="446" t="str">
        <f>IF($G13="","",IF(INDEX(E_Bränsleflöden!$A:$N,CT13,AS$9)="","",INDEX(E_Bränsleflöden!$A:$N,CT13,AS$9)))</f>
        <v/>
      </c>
      <c r="AT13" s="448" t="str">
        <f>IF($G13="","",IF(INDEX(E_Bränsleflöden!$A:$N,CU13,AT$9)="","",INDEX(E_Bränsleflöden!$A:$N,CU13,AT$9)))</f>
        <v/>
      </c>
      <c r="AU13" s="446" t="str">
        <f>IF($G13="","",IF(INDEX(E_Bränsleflöden!$A:$N,CV13,AU$9)="","",INDEX(E_Bränsleflöden!$A:$N,CV13,AU$9)))</f>
        <v/>
      </c>
      <c r="AV13" s="446" t="str">
        <f>IF($G13="","",IF(INDEX(E_Bränsleflöden!$A:$N,CW13,AV$9)="","",INDEX(E_Bränsleflöden!$A:$N,CW13,AV$9)))</f>
        <v/>
      </c>
      <c r="AW13" s="446" t="str">
        <f>IF($G13="","",IF(INDEX(E_Bränsleflöden!$A:$N,CX13,AW$9)="","",INDEX(E_Bränsleflöden!$A:$N,CX13,AW$9)))</f>
        <v/>
      </c>
      <c r="AX13" s="446" t="str">
        <f>IF($G13="","",IF(INDEX(E_Bränsleflöden!$A:$N,CY13,AX$9)="","",INDEX(E_Bränsleflöden!$A:$N,CY13,AX$9)))</f>
        <v/>
      </c>
      <c r="AY13" s="446" t="str">
        <f>IF($G13="","",IF(INDEX(E_Bränsleflöden!$A:$N,CZ13,AY$9)="","",INDEX(E_Bränsleflöden!$A:$N,CZ13,AY$9)))</f>
        <v/>
      </c>
      <c r="AZ13" s="446" t="str">
        <f>IF($G13="","",IF(INDEX(E_Bränsleflöden!$A:$N,DA13,AZ$9)="","",INDEX(E_Bränsleflöden!$A:$N,DA13,AZ$9)))</f>
        <v/>
      </c>
      <c r="BA13" s="446" t="str">
        <f>IF($G13="","",IF(INDEX(E_Bränsleflöden!$A:$N,DB13,BA$9)="","",INDEX(E_Bränsleflöden!$A:$N,DB13,BA$9)))</f>
        <v/>
      </c>
      <c r="BB13" s="446" t="str">
        <f>IF($G13="","",IF(INDEX(E_Bränsleflöden!$A:$N,DC13,BB$9)="","",INDEX(E_Bränsleflöden!$A:$N,DC13,BB$9)))</f>
        <v/>
      </c>
      <c r="BC13" s="446" t="str">
        <f>IF($G13="","",IF(INDEX(E_Bränsleflöden!$A:$N,DD13,BC$9)="","",INDEX(E_Bränsleflöden!$A:$N,DD13,BC$9)))</f>
        <v/>
      </c>
      <c r="BD13" s="446" t="str">
        <f>IF($G13="","",IF(INDEX(E_Bränsleflöden!$A:$N,DE13,BD$9)="","",INDEX(E_Bränsleflöden!$A:$N,DE13,BD$9)))</f>
        <v/>
      </c>
      <c r="BE13" s="446" t="str">
        <f>IF($G13="","",IF(INDEX(E_Bränsleflöden!$A:$N,DF13,BE$9)="","",INDEX(E_Bränsleflöden!$A:$N,DF13,BE$9)))</f>
        <v/>
      </c>
      <c r="BF13" s="437"/>
      <c r="BH13" s="363" t="str">
        <f t="shared" ref="BH13:BH37" si="1">EUconst_CNTR_SourceCategory&amp;D13</f>
        <v>SourceCategory_</v>
      </c>
      <c r="BI13" s="363" t="b">
        <f>INDEX('C_Beskrivining av den RE'!$A$154:$A$195,ROWS($BG$13:BG13))="ausblenden"</f>
        <v>0</v>
      </c>
      <c r="BJ13" s="363" t="str">
        <f t="shared" ref="BJ13:BJ37" si="2">EUconst_CNTR_SourceStreamName&amp;D13</f>
        <v>SourceStreamName_</v>
      </c>
      <c r="BL13" s="449">
        <v>17</v>
      </c>
      <c r="BM13" s="449">
        <v>18</v>
      </c>
      <c r="BN13" s="449">
        <v>33</v>
      </c>
      <c r="BO13" s="449">
        <v>37</v>
      </c>
      <c r="BP13" s="449">
        <v>40</v>
      </c>
      <c r="BQ13" s="449">
        <v>45</v>
      </c>
      <c r="BR13" s="449">
        <v>45</v>
      </c>
      <c r="BS13" s="449">
        <v>45</v>
      </c>
      <c r="BT13" s="449">
        <v>45</v>
      </c>
      <c r="BU13" s="449">
        <v>45</v>
      </c>
      <c r="BV13" s="449">
        <v>45</v>
      </c>
      <c r="BW13" s="449">
        <v>52</v>
      </c>
      <c r="BX13" s="449">
        <v>57</v>
      </c>
      <c r="BY13" s="449">
        <v>59</v>
      </c>
      <c r="BZ13" s="449">
        <v>60</v>
      </c>
      <c r="CA13" s="449">
        <v>61</v>
      </c>
      <c r="CB13" s="449">
        <v>61</v>
      </c>
      <c r="CC13" s="449">
        <v>122</v>
      </c>
      <c r="CD13" s="449">
        <v>138</v>
      </c>
      <c r="CE13" s="449">
        <f t="shared" ref="CE13:CJ13" si="3">CD13</f>
        <v>138</v>
      </c>
      <c r="CF13" s="449">
        <f t="shared" si="3"/>
        <v>138</v>
      </c>
      <c r="CG13" s="449">
        <f t="shared" si="3"/>
        <v>138</v>
      </c>
      <c r="CH13" s="449">
        <f t="shared" si="3"/>
        <v>138</v>
      </c>
      <c r="CI13" s="449">
        <f t="shared" si="3"/>
        <v>138</v>
      </c>
      <c r="CJ13" s="449">
        <f t="shared" si="3"/>
        <v>138</v>
      </c>
      <c r="CK13" s="449">
        <f>CC13+1</f>
        <v>123</v>
      </c>
      <c r="CL13" s="449">
        <f t="shared" ref="CL13:CR13" si="4">CD13+1</f>
        <v>139</v>
      </c>
      <c r="CM13" s="449">
        <f t="shared" si="4"/>
        <v>139</v>
      </c>
      <c r="CN13" s="449">
        <f t="shared" si="4"/>
        <v>139</v>
      </c>
      <c r="CO13" s="449">
        <f t="shared" si="4"/>
        <v>139</v>
      </c>
      <c r="CP13" s="449">
        <f t="shared" si="4"/>
        <v>139</v>
      </c>
      <c r="CQ13" s="449">
        <f t="shared" si="4"/>
        <v>139</v>
      </c>
      <c r="CR13" s="449">
        <f t="shared" si="4"/>
        <v>139</v>
      </c>
      <c r="CS13" s="449">
        <v>76</v>
      </c>
      <c r="CT13" s="449">
        <v>76</v>
      </c>
      <c r="CU13" s="449">
        <v>77</v>
      </c>
      <c r="CV13" s="449">
        <v>86</v>
      </c>
      <c r="CW13" s="449">
        <v>92</v>
      </c>
      <c r="CX13" s="449">
        <f t="shared" ref="CX13:DE14" si="5">CK13+1</f>
        <v>124</v>
      </c>
      <c r="CY13" s="449">
        <f t="shared" si="5"/>
        <v>140</v>
      </c>
      <c r="CZ13" s="449">
        <f t="shared" si="5"/>
        <v>140</v>
      </c>
      <c r="DA13" s="449">
        <f t="shared" si="5"/>
        <v>140</v>
      </c>
      <c r="DB13" s="449">
        <f t="shared" si="5"/>
        <v>140</v>
      </c>
      <c r="DC13" s="449">
        <f t="shared" si="5"/>
        <v>140</v>
      </c>
      <c r="DD13" s="449">
        <f t="shared" si="5"/>
        <v>140</v>
      </c>
      <c r="DE13" s="449">
        <f t="shared" si="5"/>
        <v>140</v>
      </c>
      <c r="DF13" s="449">
        <v>154</v>
      </c>
      <c r="DG13" s="449"/>
    </row>
    <row r="14" spans="1:111" ht="12.75" customHeight="1" x14ac:dyDescent="0.3">
      <c r="C14" s="490">
        <v>2</v>
      </c>
      <c r="D14" s="442" t="str">
        <f>IF(COUNTIF($BI$12:BI14,TRUE)&gt;0,"",INDEX('C_Beskrivining av den RE'!$E$154:$E$183,ROWS($A$13:A14)))</f>
        <v/>
      </c>
      <c r="E14" s="443" t="str">
        <f>IF($G14="","",INDEX('C_Beskrivining av den RE'!F:F,MATCH($D14,'C_Beskrivining av den RE'!$E:$E,0)))</f>
        <v/>
      </c>
      <c r="F14" s="443" t="str">
        <f>IF($G14="","",INDEX('C_Beskrivining av den RE'!H:H,MATCH($D14,'C_Beskrivining av den RE'!$E:$E,0)))</f>
        <v/>
      </c>
      <c r="G14" s="443" t="str">
        <f>IF($D14="","",INDEX('C_Beskrivining av den RE'!F:F,MATCH($BH14,'C_Beskrivining av den RE'!$R:$R,0)))</f>
        <v/>
      </c>
      <c r="H14" s="444" t="str">
        <f>IF($G14="","",IF(INDEX(E_Bränsleflöden!$A:$N,BL14,H$9)="","",INDEX(E_Bränsleflöden!$A:$N,BL14,H$9)))</f>
        <v/>
      </c>
      <c r="I14" s="444" t="str">
        <f>IF($G14="","",IF(INDEX(E_Bränsleflöden!$A:$N,BM14,I$9)="","",INDEX(E_Bränsleflöden!$A:$N,BM14,I$9)))</f>
        <v/>
      </c>
      <c r="J14" s="445" t="str">
        <f>IF($G14="","",INDEX('C_Beskrivining av den RE'!L:L,MATCH($BH14,'C_Beskrivining av den RE'!$R:$R,0)))</f>
        <v/>
      </c>
      <c r="K14" s="442" t="str">
        <f>IF($G14="","",INDEX('C_Beskrivining av den RE'!M:M,MATCH($BH14,'C_Beskrivining av den RE'!$R:$R,0)))</f>
        <v/>
      </c>
      <c r="L14" s="442" t="str">
        <f>IF($G14="","",INDEX('C_Beskrivining av den RE'!N:N,MATCH($BH14,'C_Beskrivining av den RE'!$R:$R,0)))</f>
        <v/>
      </c>
      <c r="M14" s="469" t="str">
        <f>IF($G14="","",IF(INDEX(E_Bränsleflöden!$A:$N,BN14,M$9)="","",INDEX(E_Bränsleflöden!$A:$N,BN14,M$9)))</f>
        <v/>
      </c>
      <c r="N14" s="469" t="str">
        <f>IF($G14="","",IF(INDEX(E_Bränsleflöden!$A:$N,BO14,N$9)="","",INDEX(E_Bränsleflöden!$A:$N,BO14,N$9)))</f>
        <v/>
      </c>
      <c r="O14" s="469" t="str">
        <f>IF($G14="","",IF(INDEX(E_Bränsleflöden!$A:$N,BP14,O$9)="","",INDEX(E_Bränsleflöden!$A:$N,BP14,O$9)))</f>
        <v/>
      </c>
      <c r="P14" s="469" t="str">
        <f>IF($G14="","",IF(INDEX(E_Bränsleflöden!$A:$N,BQ14,P$9)="","",INDEX(E_Bränsleflöden!$A:$N,BQ14,P$9)))</f>
        <v/>
      </c>
      <c r="Q14" s="469" t="str">
        <f>IF($G14="","",IF(INDEX(E_Bränsleflöden!$A:$N,BR14,Q$9)="","",INDEX(E_Bränsleflöden!$A:$N,BR14,Q$9)))</f>
        <v/>
      </c>
      <c r="R14" s="469" t="str">
        <f>IF($G14="","",IF(INDEX(E_Bränsleflöden!$A:$N,BS14,R$9)="","",INDEX(E_Bränsleflöden!$A:$N,BS14,R$9)))</f>
        <v/>
      </c>
      <c r="S14" s="469" t="str">
        <f>IF($G14="","",IF(INDEX(E_Bränsleflöden!$A:$N,BT14,S$9)="","",INDEX(E_Bränsleflöden!$A:$N,BT14,S$9)))</f>
        <v/>
      </c>
      <c r="T14" s="469" t="str">
        <f>IF($G14="","",IF(INDEX(E_Bränsleflöden!$A:$N,BU14,T$9)="","",INDEX(E_Bränsleflöden!$A:$N,BU14,T$9)))</f>
        <v/>
      </c>
      <c r="U14" s="469" t="str">
        <f>IF($G14="","",IF(INDEX(E_Bränsleflöden!$A:$N,BV14,U$9)="","",INDEX(E_Bränsleflöden!$A:$N,BV14,U$9)))</f>
        <v/>
      </c>
      <c r="V14" s="469" t="str">
        <f>IF($G14="","",IF(INDEX(E_Bränsleflöden!$A:$N,BW14,V$9)="","",INDEX(E_Bränsleflöden!$A:$N,BW14,V$9)))</f>
        <v/>
      </c>
      <c r="W14" s="446" t="str">
        <f>IF($G14="","",IF(INDEX(E_Bränsleflöden!$A:$N,BX14,W$9)="","",INDEX(E_Bränsleflöden!$A:$N,BX14,W$9)))</f>
        <v/>
      </c>
      <c r="X14" s="446" t="str">
        <f>IF($G14="","",IF(INDEX(E_Bränsleflöden!$A:$N,BY14,X$9)="","",INDEX(E_Bränsleflöden!$A:$N,BY14,X$9)))</f>
        <v/>
      </c>
      <c r="Y14" s="446" t="str">
        <f>IF($G14="","",IF(INDEX(E_Bränsleflöden!$A:$N,BZ14,Y$9)="","",INDEX(E_Bränsleflöden!$A:$N,BZ14,Y$9)))</f>
        <v/>
      </c>
      <c r="Z14" s="447" t="str">
        <f>IF($G14="","",IF(INDEX(E_Bränsleflöden!$A:$N,CA14,Z$9)="","",INDEX(E_Bränsleflöden!$A:$N,CA14,Z$9)))</f>
        <v/>
      </c>
      <c r="AA14" s="491" t="str">
        <f>IF($G14="","",IF(INDEX(E_Bränsleflöden!$A:$N,CB14,AA$9)="","",INDEX(E_Bränsleflöden!$A:$N,CB14,AA$9)))</f>
        <v/>
      </c>
      <c r="AB14" s="446" t="str">
        <f>IF($G14="","",IF(INDEX(E_Bränsleflöden!$A:$N,CC14,AB$9)="","",INDEX(E_Bränsleflöden!$A:$N,CC14,AB$9)))</f>
        <v/>
      </c>
      <c r="AC14" s="446" t="str">
        <f>IF($G14="","",IF(INDEX(E_Bränsleflöden!$A:$N,CD14,AC$9)="","",INDEX(E_Bränsleflöden!$A:$N,CD14,AC$9)))</f>
        <v/>
      </c>
      <c r="AD14" s="446" t="str">
        <f>IF($G14="","",IF(INDEX(E_Bränsleflöden!$A:$N,CE14,AD$9)="","",INDEX(E_Bränsleflöden!$A:$N,CE14,AD$9)))</f>
        <v/>
      </c>
      <c r="AE14" s="446" t="str">
        <f>IF($G14="","",IF(INDEX(E_Bränsleflöden!$A:$N,CF14,AE$9)="","",INDEX(E_Bränsleflöden!$A:$N,CF14,AE$9)))</f>
        <v/>
      </c>
      <c r="AF14" s="469" t="str">
        <f>IF($G14="","",IF(INDEX(E_Bränsleflöden!$A:$N,CG14,AF$9)="","",INDEX(E_Bränsleflöden!$A:$N,CG14,AF$9)))</f>
        <v/>
      </c>
      <c r="AG14" s="469" t="str">
        <f>IF($G14="","",IF(INDEX(E_Bränsleflöden!$A:$N,CH14,AG$9)="","",INDEX(E_Bränsleflöden!$A:$N,CH14,AG$9)))</f>
        <v/>
      </c>
      <c r="AH14" s="469" t="str">
        <f>IF($G14="","",IF(INDEX(E_Bränsleflöden!$A:$N,CI14,AH$9)="","",INDEX(E_Bränsleflöden!$A:$N,CI14,AH$9)))</f>
        <v/>
      </c>
      <c r="AI14" s="469" t="str">
        <f>IF($G14="","",IF(INDEX(E_Bränsleflöden!$A:$N,CJ14,AI$9)="","",INDEX(E_Bränsleflöden!$A:$N,CJ14,AI$9)))</f>
        <v/>
      </c>
      <c r="AJ14" s="446" t="str">
        <f>IF($G14="","",IF(INDEX(E_Bränsleflöden!$A:$N,CK14,AJ$9)="","",INDEX(E_Bränsleflöden!$A:$N,CK14,AJ$9)))</f>
        <v/>
      </c>
      <c r="AK14" s="446" t="str">
        <f>IF($G14="","",IF(INDEX(E_Bränsleflöden!$A:$N,CL14,AK$9)="","",INDEX(E_Bränsleflöden!$A:$N,CL14,AK$9)))</f>
        <v/>
      </c>
      <c r="AL14" s="446" t="str">
        <f>IF($G14="","",IF(INDEX(E_Bränsleflöden!$A:$N,CM14,AL$9)="","",INDEX(E_Bränsleflöden!$A:$N,CM14,AL$9)))</f>
        <v/>
      </c>
      <c r="AM14" s="446" t="str">
        <f>IF($G14="","",IF(INDEX(E_Bränsleflöden!$A:$N,CN14,AM$9)="","",INDEX(E_Bränsleflöden!$A:$N,CN14,AM$9)))</f>
        <v/>
      </c>
      <c r="AN14" s="469" t="str">
        <f>IF($G14="","",IF(INDEX(E_Bränsleflöden!$A:$N,CO14,AN$9)="","",INDEX(E_Bränsleflöden!$A:$N,CO14,AN$9)))</f>
        <v/>
      </c>
      <c r="AO14" s="469" t="str">
        <f>IF($G14="","",IF(INDEX(E_Bränsleflöden!$A:$N,CP14,AO$9)="","",INDEX(E_Bränsleflöden!$A:$N,CP14,AO$9)))</f>
        <v/>
      </c>
      <c r="AP14" s="469" t="str">
        <f>IF($G14="","",IF(INDEX(E_Bränsleflöden!$A:$N,CQ14,AP$9)="","",INDEX(E_Bränsleflöden!$A:$N,CQ14,AP$9)))</f>
        <v/>
      </c>
      <c r="AQ14" s="469" t="str">
        <f>IF($G14="","",IF(INDEX(E_Bränsleflöden!$A:$N,CR14,AQ$9)="","",INDEX(E_Bränsleflöden!$A:$N,CR14,AQ$9)))</f>
        <v/>
      </c>
      <c r="AR14" s="446" t="str">
        <f>IF($G14="","",IF(INDEX(E_Bränsleflöden!$A:$N,CS14,AR$9)="","",INDEX(E_Bränsleflöden!$A:$N,CS14,AR$9)))</f>
        <v/>
      </c>
      <c r="AS14" s="446" t="str">
        <f>IF($G14="","",IF(INDEX(E_Bränsleflöden!$A:$N,CT14,AS$9)="","",INDEX(E_Bränsleflöden!$A:$N,CT14,AS$9)))</f>
        <v/>
      </c>
      <c r="AT14" s="448" t="str">
        <f>IF($G14="","",IF(INDEX(E_Bränsleflöden!$A:$N,CU14,AT$9)="","",INDEX(E_Bränsleflöden!$A:$N,CU14,AT$9)))</f>
        <v/>
      </c>
      <c r="AU14" s="446" t="str">
        <f>IF($G14="","",IF(INDEX(E_Bränsleflöden!$A:$N,CV14,AU$9)="","",INDEX(E_Bränsleflöden!$A:$N,CV14,AU$9)))</f>
        <v/>
      </c>
      <c r="AV14" s="446" t="str">
        <f>IF($G14="","",IF(INDEX(E_Bränsleflöden!$A:$N,CW14,AV$9)="","",INDEX(E_Bränsleflöden!$A:$N,CW14,AV$9)))</f>
        <v/>
      </c>
      <c r="AW14" s="446" t="str">
        <f>IF($G14="","",IF(INDEX(E_Bränsleflöden!$A:$N,CX14,AW$9)="","",INDEX(E_Bränsleflöden!$A:$N,CX14,AW$9)))</f>
        <v/>
      </c>
      <c r="AX14" s="446" t="str">
        <f>IF($G14="","",IF(INDEX(E_Bränsleflöden!$A:$N,CY14,AX$9)="","",INDEX(E_Bränsleflöden!$A:$N,CY14,AX$9)))</f>
        <v/>
      </c>
      <c r="AY14" s="446" t="str">
        <f>IF($G14="","",IF(INDEX(E_Bränsleflöden!$A:$N,CZ14,AY$9)="","",INDEX(E_Bränsleflöden!$A:$N,CZ14,AY$9)))</f>
        <v/>
      </c>
      <c r="AZ14" s="446" t="str">
        <f>IF($G14="","",IF(INDEX(E_Bränsleflöden!$A:$N,DA14,AZ$9)="","",INDEX(E_Bränsleflöden!$A:$N,DA14,AZ$9)))</f>
        <v/>
      </c>
      <c r="BA14" s="446" t="str">
        <f>IF($G14="","",IF(INDEX(E_Bränsleflöden!$A:$N,DB14,BA$9)="","",INDEX(E_Bränsleflöden!$A:$N,DB14,BA$9)))</f>
        <v/>
      </c>
      <c r="BB14" s="446" t="str">
        <f>IF($G14="","",IF(INDEX(E_Bränsleflöden!$A:$N,DC14,BB$9)="","",INDEX(E_Bränsleflöden!$A:$N,DC14,BB$9)))</f>
        <v/>
      </c>
      <c r="BC14" s="446" t="str">
        <f>IF($G14="","",IF(INDEX(E_Bränsleflöden!$A:$N,DD14,BC$9)="","",INDEX(E_Bränsleflöden!$A:$N,DD14,BC$9)))</f>
        <v/>
      </c>
      <c r="BD14" s="446" t="str">
        <f>IF($G14="","",IF(INDEX(E_Bränsleflöden!$A:$N,DE14,BD$9)="","",INDEX(E_Bränsleflöden!$A:$N,DE14,BD$9)))</f>
        <v/>
      </c>
      <c r="BE14" s="446" t="str">
        <f>IF($G14="","",IF(INDEX(E_Bränsleflöden!$A:$N,DF14,BE$9)="","",INDEX(E_Bränsleflöden!$A:$N,DF14,BE$9)))</f>
        <v/>
      </c>
      <c r="BF14" s="437"/>
      <c r="BH14" s="363" t="str">
        <f t="shared" si="1"/>
        <v>SourceCategory_</v>
      </c>
      <c r="BI14" s="363" t="b">
        <f>INDEX('C_Beskrivining av den RE'!$A$154:$A$195,ROWS($BG$13:BG14))="ausblenden"</f>
        <v>0</v>
      </c>
      <c r="BJ14" s="363" t="str">
        <f t="shared" si="2"/>
        <v>SourceStreamName_</v>
      </c>
      <c r="BL14" s="449">
        <v>162</v>
      </c>
      <c r="BM14" s="449">
        <v>163</v>
      </c>
      <c r="BN14" s="449">
        <v>169</v>
      </c>
      <c r="BO14" s="449">
        <v>171</v>
      </c>
      <c r="BP14" s="449">
        <v>173</v>
      </c>
      <c r="BQ14" s="449">
        <v>175</v>
      </c>
      <c r="BR14" s="449">
        <v>175</v>
      </c>
      <c r="BS14" s="449">
        <v>175</v>
      </c>
      <c r="BT14" s="449">
        <v>175</v>
      </c>
      <c r="BU14" s="449">
        <v>175</v>
      </c>
      <c r="BV14" s="449">
        <v>175</v>
      </c>
      <c r="BW14" s="449">
        <v>178</v>
      </c>
      <c r="BX14" s="449">
        <v>183</v>
      </c>
      <c r="BY14" s="449">
        <v>185</v>
      </c>
      <c r="BZ14" s="449">
        <v>186</v>
      </c>
      <c r="CA14" s="449">
        <v>187</v>
      </c>
      <c r="CB14" s="449">
        <v>187</v>
      </c>
      <c r="CC14" s="449">
        <v>210</v>
      </c>
      <c r="CD14" s="449">
        <v>217</v>
      </c>
      <c r="CE14" s="449">
        <f t="shared" ref="CE14:CJ14" si="6">CD14</f>
        <v>217</v>
      </c>
      <c r="CF14" s="449">
        <f t="shared" si="6"/>
        <v>217</v>
      </c>
      <c r="CG14" s="449">
        <f t="shared" si="6"/>
        <v>217</v>
      </c>
      <c r="CH14" s="449">
        <f t="shared" si="6"/>
        <v>217</v>
      </c>
      <c r="CI14" s="449">
        <f t="shared" si="6"/>
        <v>217</v>
      </c>
      <c r="CJ14" s="449">
        <f t="shared" si="6"/>
        <v>217</v>
      </c>
      <c r="CK14" s="449">
        <f t="shared" ref="CK14:CR14" si="7">CC14+1</f>
        <v>211</v>
      </c>
      <c r="CL14" s="449">
        <f t="shared" si="7"/>
        <v>218</v>
      </c>
      <c r="CM14" s="449">
        <f t="shared" si="7"/>
        <v>218</v>
      </c>
      <c r="CN14" s="449">
        <f t="shared" si="7"/>
        <v>218</v>
      </c>
      <c r="CO14" s="449">
        <f t="shared" si="7"/>
        <v>218</v>
      </c>
      <c r="CP14" s="449">
        <f t="shared" si="7"/>
        <v>218</v>
      </c>
      <c r="CQ14" s="449">
        <f t="shared" si="7"/>
        <v>218</v>
      </c>
      <c r="CR14" s="449">
        <f t="shared" si="7"/>
        <v>218</v>
      </c>
      <c r="CS14" s="449">
        <v>192</v>
      </c>
      <c r="CT14" s="449">
        <v>192</v>
      </c>
      <c r="CU14" s="449">
        <v>193</v>
      </c>
      <c r="CV14" s="449">
        <v>196</v>
      </c>
      <c r="CW14" s="449">
        <v>201</v>
      </c>
      <c r="CX14" s="449">
        <f t="shared" si="5"/>
        <v>212</v>
      </c>
      <c r="CY14" s="449">
        <f t="shared" si="5"/>
        <v>219</v>
      </c>
      <c r="CZ14" s="449">
        <f t="shared" si="5"/>
        <v>219</v>
      </c>
      <c r="DA14" s="449">
        <f t="shared" si="5"/>
        <v>219</v>
      </c>
      <c r="DB14" s="449">
        <f t="shared" si="5"/>
        <v>219</v>
      </c>
      <c r="DC14" s="449">
        <f t="shared" si="5"/>
        <v>219</v>
      </c>
      <c r="DD14" s="449">
        <f t="shared" si="5"/>
        <v>219</v>
      </c>
      <c r="DE14" s="449">
        <f t="shared" si="5"/>
        <v>219</v>
      </c>
      <c r="DF14" s="449">
        <v>225</v>
      </c>
      <c r="DG14" s="449"/>
    </row>
    <row r="15" spans="1:111" ht="12.75" customHeight="1" x14ac:dyDescent="0.25">
      <c r="C15" s="490">
        <v>3</v>
      </c>
      <c r="D15" s="442" t="str">
        <f>IF(COUNTIF($BI$12:BI15,TRUE)&gt;0,"",INDEX('C_Beskrivining av den RE'!$E$154:$E$183,ROWS($A$13:A15)))</f>
        <v/>
      </c>
      <c r="E15" s="443" t="str">
        <f>IF($G15="","",INDEX('C_Beskrivining av den RE'!F:F,MATCH($D15,'C_Beskrivining av den RE'!$E:$E,0)))</f>
        <v/>
      </c>
      <c r="F15" s="443" t="str">
        <f>IF($G15="","",INDEX('C_Beskrivining av den RE'!H:H,MATCH($D15,'C_Beskrivining av den RE'!$E:$E,0)))</f>
        <v/>
      </c>
      <c r="G15" s="443" t="str">
        <f>IF($D15="","",INDEX('C_Beskrivining av den RE'!F:F,MATCH($BH15,'C_Beskrivining av den RE'!$R:$R,0)))</f>
        <v/>
      </c>
      <c r="H15" s="444" t="str">
        <f>IF($G15="","",IF(INDEX(E_Bränsleflöden!$A:$N,BL15,H$9)="","",INDEX(E_Bränsleflöden!$A:$N,BL15,H$9)))</f>
        <v/>
      </c>
      <c r="I15" s="444" t="str">
        <f>IF($G15="","",IF(INDEX(E_Bränsleflöden!$A:$N,BM15,I$9)="","",INDEX(E_Bränsleflöden!$A:$N,BM15,I$9)))</f>
        <v/>
      </c>
      <c r="J15" s="445" t="str">
        <f>IF($G15="","",INDEX('C_Beskrivining av den RE'!L:L,MATCH($BH15,'C_Beskrivining av den RE'!$R:$R,0)))</f>
        <v/>
      </c>
      <c r="K15" s="442" t="str">
        <f>IF($G15="","",INDEX('C_Beskrivining av den RE'!M:M,MATCH($BH15,'C_Beskrivining av den RE'!$R:$R,0)))</f>
        <v/>
      </c>
      <c r="L15" s="442" t="str">
        <f>IF($G15="","",INDEX('C_Beskrivining av den RE'!N:N,MATCH($BH15,'C_Beskrivining av den RE'!$R:$R,0)))</f>
        <v/>
      </c>
      <c r="M15" s="469" t="str">
        <f>IF($G15="","",IF(INDEX(E_Bränsleflöden!$A:$N,BN15,M$9)="","",INDEX(E_Bränsleflöden!$A:$N,BN15,M$9)))</f>
        <v/>
      </c>
      <c r="N15" s="469" t="str">
        <f>IF($G15="","",IF(INDEX(E_Bränsleflöden!$A:$N,BO15,N$9)="","",INDEX(E_Bränsleflöden!$A:$N,BO15,N$9)))</f>
        <v/>
      </c>
      <c r="O15" s="469" t="str">
        <f>IF($G15="","",IF(INDEX(E_Bränsleflöden!$A:$N,BP15,O$9)="","",INDEX(E_Bränsleflöden!$A:$N,BP15,O$9)))</f>
        <v/>
      </c>
      <c r="P15" s="469" t="str">
        <f>IF($G15="","",IF(INDEX(E_Bränsleflöden!$A:$N,BQ15,P$9)="","",INDEX(E_Bränsleflöden!$A:$N,BQ15,P$9)))</f>
        <v/>
      </c>
      <c r="Q15" s="469" t="str">
        <f>IF($G15="","",IF(INDEX(E_Bränsleflöden!$A:$N,BR15,Q$9)="","",INDEX(E_Bränsleflöden!$A:$N,BR15,Q$9)))</f>
        <v/>
      </c>
      <c r="R15" s="469" t="str">
        <f>IF($G15="","",IF(INDEX(E_Bränsleflöden!$A:$N,BS15,R$9)="","",INDEX(E_Bränsleflöden!$A:$N,BS15,R$9)))</f>
        <v/>
      </c>
      <c r="S15" s="469" t="str">
        <f>IF($G15="","",IF(INDEX(E_Bränsleflöden!$A:$N,BT15,S$9)="","",INDEX(E_Bränsleflöden!$A:$N,BT15,S$9)))</f>
        <v/>
      </c>
      <c r="T15" s="469" t="str">
        <f>IF($G15="","",IF(INDEX(E_Bränsleflöden!$A:$N,BU15,T$9)="","",INDEX(E_Bränsleflöden!$A:$N,BU15,T$9)))</f>
        <v/>
      </c>
      <c r="U15" s="469" t="str">
        <f>IF($G15="","",IF(INDEX(E_Bränsleflöden!$A:$N,BV15,U$9)="","",INDEX(E_Bränsleflöden!$A:$N,BV15,U$9)))</f>
        <v/>
      </c>
      <c r="V15" s="469" t="str">
        <f>IF($G15="","",IF(INDEX(E_Bränsleflöden!$A:$N,BW15,V$9)="","",INDEX(E_Bränsleflöden!$A:$N,BW15,V$9)))</f>
        <v/>
      </c>
      <c r="W15" s="446" t="str">
        <f>IF($G15="","",IF(INDEX(E_Bränsleflöden!$A:$N,BX15,W$9)="","",INDEX(E_Bränsleflöden!$A:$N,BX15,W$9)))</f>
        <v/>
      </c>
      <c r="X15" s="446" t="str">
        <f>IF($G15="","",IF(INDEX(E_Bränsleflöden!$A:$N,BY15,X$9)="","",INDEX(E_Bränsleflöden!$A:$N,BY15,X$9)))</f>
        <v/>
      </c>
      <c r="Y15" s="446" t="str">
        <f>IF($G15="","",IF(INDEX(E_Bränsleflöden!$A:$N,BZ15,Y$9)="","",INDEX(E_Bränsleflöden!$A:$N,BZ15,Y$9)))</f>
        <v/>
      </c>
      <c r="Z15" s="447" t="str">
        <f>IF($G15="","",IF(INDEX(E_Bränsleflöden!$A:$N,CA15,Z$9)="","",INDEX(E_Bränsleflöden!$A:$N,CA15,Z$9)))</f>
        <v/>
      </c>
      <c r="AA15" s="491" t="str">
        <f>IF($G15="","",IF(INDEX(E_Bränsleflöden!$A:$N,CB15,AA$9)="","",INDEX(E_Bränsleflöden!$A:$N,CB15,AA$9)))</f>
        <v/>
      </c>
      <c r="AB15" s="446" t="str">
        <f>IF($G15="","",IF(INDEX(E_Bränsleflöden!$A:$N,CC15,AB$9)="","",INDEX(E_Bränsleflöden!$A:$N,CC15,AB$9)))</f>
        <v/>
      </c>
      <c r="AC15" s="446" t="str">
        <f>IF($G15="","",IF(INDEX(E_Bränsleflöden!$A:$N,CD15,AC$9)="","",INDEX(E_Bränsleflöden!$A:$N,CD15,AC$9)))</f>
        <v/>
      </c>
      <c r="AD15" s="446" t="str">
        <f>IF($G15="","",IF(INDEX(E_Bränsleflöden!$A:$N,CE15,AD$9)="","",INDEX(E_Bränsleflöden!$A:$N,CE15,AD$9)))</f>
        <v/>
      </c>
      <c r="AE15" s="446" t="str">
        <f>IF($G15="","",IF(INDEX(E_Bränsleflöden!$A:$N,CF15,AE$9)="","",INDEX(E_Bränsleflöden!$A:$N,CF15,AE$9)))</f>
        <v/>
      </c>
      <c r="AF15" s="469" t="str">
        <f>IF($G15="","",IF(INDEX(E_Bränsleflöden!$A:$N,CG15,AF$9)="","",INDEX(E_Bränsleflöden!$A:$N,CG15,AF$9)))</f>
        <v/>
      </c>
      <c r="AG15" s="469" t="str">
        <f>IF($G15="","",IF(INDEX(E_Bränsleflöden!$A:$N,CH15,AG$9)="","",INDEX(E_Bränsleflöden!$A:$N,CH15,AG$9)))</f>
        <v/>
      </c>
      <c r="AH15" s="469" t="str">
        <f>IF($G15="","",IF(INDEX(E_Bränsleflöden!$A:$N,CI15,AH$9)="","",INDEX(E_Bränsleflöden!$A:$N,CI15,AH$9)))</f>
        <v/>
      </c>
      <c r="AI15" s="469" t="str">
        <f>IF($G15="","",IF(INDEX(E_Bränsleflöden!$A:$N,CJ15,AI$9)="","",INDEX(E_Bränsleflöden!$A:$N,CJ15,AI$9)))</f>
        <v/>
      </c>
      <c r="AJ15" s="446" t="str">
        <f>IF($G15="","",IF(INDEX(E_Bränsleflöden!$A:$N,CK15,AJ$9)="","",INDEX(E_Bränsleflöden!$A:$N,CK15,AJ$9)))</f>
        <v/>
      </c>
      <c r="AK15" s="446" t="str">
        <f>IF($G15="","",IF(INDEX(E_Bränsleflöden!$A:$N,CL15,AK$9)="","",INDEX(E_Bränsleflöden!$A:$N,CL15,AK$9)))</f>
        <v/>
      </c>
      <c r="AL15" s="446" t="str">
        <f>IF($G15="","",IF(INDEX(E_Bränsleflöden!$A:$N,CM15,AL$9)="","",INDEX(E_Bränsleflöden!$A:$N,CM15,AL$9)))</f>
        <v/>
      </c>
      <c r="AM15" s="446" t="str">
        <f>IF($G15="","",IF(INDEX(E_Bränsleflöden!$A:$N,CN15,AM$9)="","",INDEX(E_Bränsleflöden!$A:$N,CN15,AM$9)))</f>
        <v/>
      </c>
      <c r="AN15" s="469" t="str">
        <f>IF($G15="","",IF(INDEX(E_Bränsleflöden!$A:$N,CO15,AN$9)="","",INDEX(E_Bränsleflöden!$A:$N,CO15,AN$9)))</f>
        <v/>
      </c>
      <c r="AO15" s="469" t="str">
        <f>IF($G15="","",IF(INDEX(E_Bränsleflöden!$A:$N,CP15,AO$9)="","",INDEX(E_Bränsleflöden!$A:$N,CP15,AO$9)))</f>
        <v/>
      </c>
      <c r="AP15" s="469" t="str">
        <f>IF($G15="","",IF(INDEX(E_Bränsleflöden!$A:$N,CQ15,AP$9)="","",INDEX(E_Bränsleflöden!$A:$N,CQ15,AP$9)))</f>
        <v/>
      </c>
      <c r="AQ15" s="469" t="str">
        <f>IF($G15="","",IF(INDEX(E_Bränsleflöden!$A:$N,CR15,AQ$9)="","",INDEX(E_Bränsleflöden!$A:$N,CR15,AQ$9)))</f>
        <v/>
      </c>
      <c r="AR15" s="446" t="str">
        <f>IF($G15="","",IF(INDEX(E_Bränsleflöden!$A:$N,CS15,AR$9)="","",INDEX(E_Bränsleflöden!$A:$N,CS15,AR$9)))</f>
        <v/>
      </c>
      <c r="AS15" s="446" t="str">
        <f>IF($G15="","",IF(INDEX(E_Bränsleflöden!$A:$N,CT15,AS$9)="","",INDEX(E_Bränsleflöden!$A:$N,CT15,AS$9)))</f>
        <v/>
      </c>
      <c r="AT15" s="448" t="str">
        <f>IF($G15="","",IF(INDEX(E_Bränsleflöden!$A:$N,CU15,AT$9)="","",INDEX(E_Bränsleflöden!$A:$N,CU15,AT$9)))</f>
        <v/>
      </c>
      <c r="AU15" s="446" t="str">
        <f>IF($G15="","",IF(INDEX(E_Bränsleflöden!$A:$N,CV15,AU$9)="","",INDEX(E_Bränsleflöden!$A:$N,CV15,AU$9)))</f>
        <v/>
      </c>
      <c r="AV15" s="446" t="str">
        <f>IF($G15="","",IF(INDEX(E_Bränsleflöden!$A:$N,CW15,AV$9)="","",INDEX(E_Bränsleflöden!$A:$N,CW15,AV$9)))</f>
        <v/>
      </c>
      <c r="AW15" s="446" t="str">
        <f>IF($G15="","",IF(INDEX(E_Bränsleflöden!$A:$N,CX15,AW$9)="","",INDEX(E_Bränsleflöden!$A:$N,CX15,AW$9)))</f>
        <v/>
      </c>
      <c r="AX15" s="446" t="str">
        <f>IF($G15="","",IF(INDEX(E_Bränsleflöden!$A:$N,CY15,AX$9)="","",INDEX(E_Bränsleflöden!$A:$N,CY15,AX$9)))</f>
        <v/>
      </c>
      <c r="AY15" s="446" t="str">
        <f>IF($G15="","",IF(INDEX(E_Bränsleflöden!$A:$N,CZ15,AY$9)="","",INDEX(E_Bränsleflöden!$A:$N,CZ15,AY$9)))</f>
        <v/>
      </c>
      <c r="AZ15" s="446" t="str">
        <f>IF($G15="","",IF(INDEX(E_Bränsleflöden!$A:$N,DA15,AZ$9)="","",INDEX(E_Bränsleflöden!$A:$N,DA15,AZ$9)))</f>
        <v/>
      </c>
      <c r="BA15" s="446" t="str">
        <f>IF($G15="","",IF(INDEX(E_Bränsleflöden!$A:$N,DB15,BA$9)="","",INDEX(E_Bränsleflöden!$A:$N,DB15,BA$9)))</f>
        <v/>
      </c>
      <c r="BB15" s="446" t="str">
        <f>IF($G15="","",IF(INDEX(E_Bränsleflöden!$A:$N,DC15,BB$9)="","",INDEX(E_Bränsleflöden!$A:$N,DC15,BB$9)))</f>
        <v/>
      </c>
      <c r="BC15" s="446" t="str">
        <f>IF($G15="","",IF(INDEX(E_Bränsleflöden!$A:$N,DD15,BC$9)="","",INDEX(E_Bränsleflöden!$A:$N,DD15,BC$9)))</f>
        <v/>
      </c>
      <c r="BD15" s="446" t="str">
        <f>IF($G15="","",IF(INDEX(E_Bränsleflöden!$A:$N,DE15,BD$9)="","",INDEX(E_Bränsleflöden!$A:$N,DE15,BD$9)))</f>
        <v/>
      </c>
      <c r="BE15" s="446" t="str">
        <f>IF($G15="","",IF(INDEX(E_Bränsleflöden!$A:$N,DF15,BE$9)="","",INDEX(E_Bränsleflöden!$A:$N,DF15,BE$9)))</f>
        <v/>
      </c>
      <c r="BF15" s="437"/>
      <c r="BH15" s="363" t="str">
        <f t="shared" si="1"/>
        <v>SourceCategory_</v>
      </c>
      <c r="BI15" s="363" t="b">
        <f>INDEX('C_Beskrivining av den RE'!$A$154:$A$195,ROWS($BG$13:BG15))="ausblenden"</f>
        <v>0</v>
      </c>
      <c r="BJ15" s="363" t="str">
        <f t="shared" si="2"/>
        <v>SourceStreamName_</v>
      </c>
      <c r="BL15" s="363">
        <f t="shared" ref="BL15:BU22" si="8">BL14+71</f>
        <v>233</v>
      </c>
      <c r="BM15" s="363">
        <f t="shared" si="8"/>
        <v>234</v>
      </c>
      <c r="BN15" s="363">
        <f t="shared" si="8"/>
        <v>240</v>
      </c>
      <c r="BO15" s="363">
        <f t="shared" si="8"/>
        <v>242</v>
      </c>
      <c r="BP15" s="363">
        <f t="shared" si="8"/>
        <v>244</v>
      </c>
      <c r="BQ15" s="363">
        <f t="shared" si="8"/>
        <v>246</v>
      </c>
      <c r="BR15" s="363">
        <f t="shared" si="8"/>
        <v>246</v>
      </c>
      <c r="BS15" s="363">
        <f t="shared" si="8"/>
        <v>246</v>
      </c>
      <c r="BT15" s="363">
        <f t="shared" si="8"/>
        <v>246</v>
      </c>
      <c r="BU15" s="363">
        <f t="shared" si="8"/>
        <v>246</v>
      </c>
      <c r="BV15" s="363">
        <f t="shared" ref="BV15:CE22" si="9">BV14+71</f>
        <v>246</v>
      </c>
      <c r="BW15" s="363">
        <f t="shared" si="9"/>
        <v>249</v>
      </c>
      <c r="BX15" s="363">
        <f t="shared" si="9"/>
        <v>254</v>
      </c>
      <c r="BY15" s="363">
        <f t="shared" si="9"/>
        <v>256</v>
      </c>
      <c r="BZ15" s="363">
        <f t="shared" si="9"/>
        <v>257</v>
      </c>
      <c r="CA15" s="363">
        <f t="shared" si="9"/>
        <v>258</v>
      </c>
      <c r="CB15" s="363">
        <f t="shared" si="9"/>
        <v>258</v>
      </c>
      <c r="CC15" s="363">
        <f t="shared" si="9"/>
        <v>281</v>
      </c>
      <c r="CD15" s="363">
        <f t="shared" si="9"/>
        <v>288</v>
      </c>
      <c r="CE15" s="363">
        <f t="shared" si="9"/>
        <v>288</v>
      </c>
      <c r="CF15" s="363">
        <f t="shared" ref="CF15:CO22" si="10">CF14+71</f>
        <v>288</v>
      </c>
      <c r="CG15" s="363">
        <f t="shared" si="10"/>
        <v>288</v>
      </c>
      <c r="CH15" s="363">
        <f t="shared" si="10"/>
        <v>288</v>
      </c>
      <c r="CI15" s="363">
        <f t="shared" si="10"/>
        <v>288</v>
      </c>
      <c r="CJ15" s="363">
        <f t="shared" si="10"/>
        <v>288</v>
      </c>
      <c r="CK15" s="363">
        <f t="shared" si="10"/>
        <v>282</v>
      </c>
      <c r="CL15" s="363">
        <f t="shared" si="10"/>
        <v>289</v>
      </c>
      <c r="CM15" s="363">
        <f t="shared" si="10"/>
        <v>289</v>
      </c>
      <c r="CN15" s="363">
        <f t="shared" si="10"/>
        <v>289</v>
      </c>
      <c r="CO15" s="363">
        <f t="shared" si="10"/>
        <v>289</v>
      </c>
      <c r="CP15" s="363">
        <f t="shared" ref="CP15:CY22" si="11">CP14+71</f>
        <v>289</v>
      </c>
      <c r="CQ15" s="363">
        <f t="shared" si="11"/>
        <v>289</v>
      </c>
      <c r="CR15" s="363">
        <f t="shared" si="11"/>
        <v>289</v>
      </c>
      <c r="CS15" s="363">
        <f t="shared" si="11"/>
        <v>263</v>
      </c>
      <c r="CT15" s="363">
        <f t="shared" si="11"/>
        <v>263</v>
      </c>
      <c r="CU15" s="363">
        <f t="shared" si="11"/>
        <v>264</v>
      </c>
      <c r="CV15" s="363">
        <f t="shared" si="11"/>
        <v>267</v>
      </c>
      <c r="CW15" s="363">
        <f t="shared" si="11"/>
        <v>272</v>
      </c>
      <c r="CX15" s="363">
        <f t="shared" si="11"/>
        <v>283</v>
      </c>
      <c r="CY15" s="363">
        <f t="shared" si="11"/>
        <v>290</v>
      </c>
      <c r="CZ15" s="363">
        <f t="shared" ref="CZ15:DF22" si="12">CZ14+71</f>
        <v>290</v>
      </c>
      <c r="DA15" s="363">
        <f t="shared" si="12"/>
        <v>290</v>
      </c>
      <c r="DB15" s="363">
        <f t="shared" si="12"/>
        <v>290</v>
      </c>
      <c r="DC15" s="363">
        <f t="shared" si="12"/>
        <v>290</v>
      </c>
      <c r="DD15" s="363">
        <f t="shared" si="12"/>
        <v>290</v>
      </c>
      <c r="DE15" s="363">
        <f t="shared" si="12"/>
        <v>290</v>
      </c>
      <c r="DF15" s="363">
        <f t="shared" si="12"/>
        <v>296</v>
      </c>
    </row>
    <row r="16" spans="1:111" ht="12.75" customHeight="1" x14ac:dyDescent="0.25">
      <c r="C16" s="490">
        <v>4</v>
      </c>
      <c r="D16" s="442" t="str">
        <f>IF(COUNTIF($BI$12:BI16,TRUE)&gt;0,"",INDEX('C_Beskrivining av den RE'!$E$154:$E$183,ROWS($A$13:A16)))</f>
        <v/>
      </c>
      <c r="E16" s="443" t="str">
        <f>IF($G16="","",INDEX('C_Beskrivining av den RE'!F:F,MATCH($D16,'C_Beskrivining av den RE'!$E:$E,0)))</f>
        <v/>
      </c>
      <c r="F16" s="443" t="str">
        <f>IF($G16="","",INDEX('C_Beskrivining av den RE'!H:H,MATCH($D16,'C_Beskrivining av den RE'!$E:$E,0)))</f>
        <v/>
      </c>
      <c r="G16" s="443" t="str">
        <f>IF($D16="","",INDEX('C_Beskrivining av den RE'!F:F,MATCH($BH16,'C_Beskrivining av den RE'!$R:$R,0)))</f>
        <v/>
      </c>
      <c r="H16" s="444" t="str">
        <f>IF($G16="","",IF(INDEX(E_Bränsleflöden!$A:$N,BL16,H$9)="","",INDEX(E_Bränsleflöden!$A:$N,BL16,H$9)))</f>
        <v/>
      </c>
      <c r="I16" s="444" t="str">
        <f>IF($G16="","",IF(INDEX(E_Bränsleflöden!$A:$N,BM16,I$9)="","",INDEX(E_Bränsleflöden!$A:$N,BM16,I$9)))</f>
        <v/>
      </c>
      <c r="J16" s="445" t="str">
        <f>IF($G16="","",INDEX('C_Beskrivining av den RE'!L:L,MATCH($BH16,'C_Beskrivining av den RE'!$R:$R,0)))</f>
        <v/>
      </c>
      <c r="K16" s="442" t="str">
        <f>IF($G16="","",INDEX('C_Beskrivining av den RE'!M:M,MATCH($BH16,'C_Beskrivining av den RE'!$R:$R,0)))</f>
        <v/>
      </c>
      <c r="L16" s="442" t="str">
        <f>IF($G16="","",INDEX('C_Beskrivining av den RE'!N:N,MATCH($BH16,'C_Beskrivining av den RE'!$R:$R,0)))</f>
        <v/>
      </c>
      <c r="M16" s="469" t="str">
        <f>IF($G16="","",IF(INDEX(E_Bränsleflöden!$A:$N,BN16,M$9)="","",INDEX(E_Bränsleflöden!$A:$N,BN16,M$9)))</f>
        <v/>
      </c>
      <c r="N16" s="469" t="str">
        <f>IF($G16="","",IF(INDEX(E_Bränsleflöden!$A:$N,BO16,N$9)="","",INDEX(E_Bränsleflöden!$A:$N,BO16,N$9)))</f>
        <v/>
      </c>
      <c r="O16" s="469" t="str">
        <f>IF($G16="","",IF(INDEX(E_Bränsleflöden!$A:$N,BP16,O$9)="","",INDEX(E_Bränsleflöden!$A:$N,BP16,O$9)))</f>
        <v/>
      </c>
      <c r="P16" s="469" t="str">
        <f>IF($G16="","",IF(INDEX(E_Bränsleflöden!$A:$N,BQ16,P$9)="","",INDEX(E_Bränsleflöden!$A:$N,BQ16,P$9)))</f>
        <v/>
      </c>
      <c r="Q16" s="469" t="str">
        <f>IF($G16="","",IF(INDEX(E_Bränsleflöden!$A:$N,BR16,Q$9)="","",INDEX(E_Bränsleflöden!$A:$N,BR16,Q$9)))</f>
        <v/>
      </c>
      <c r="R16" s="469" t="str">
        <f>IF($G16="","",IF(INDEX(E_Bränsleflöden!$A:$N,BS16,R$9)="","",INDEX(E_Bränsleflöden!$A:$N,BS16,R$9)))</f>
        <v/>
      </c>
      <c r="S16" s="469" t="str">
        <f>IF($G16="","",IF(INDEX(E_Bränsleflöden!$A:$N,BT16,S$9)="","",INDEX(E_Bränsleflöden!$A:$N,BT16,S$9)))</f>
        <v/>
      </c>
      <c r="T16" s="469" t="str">
        <f>IF($G16="","",IF(INDEX(E_Bränsleflöden!$A:$N,BU16,T$9)="","",INDEX(E_Bränsleflöden!$A:$N,BU16,T$9)))</f>
        <v/>
      </c>
      <c r="U16" s="469" t="str">
        <f>IF($G16="","",IF(INDEX(E_Bränsleflöden!$A:$N,BV16,U$9)="","",INDEX(E_Bränsleflöden!$A:$N,BV16,U$9)))</f>
        <v/>
      </c>
      <c r="V16" s="469" t="str">
        <f>IF($G16="","",IF(INDEX(E_Bränsleflöden!$A:$N,BW16,V$9)="","",INDEX(E_Bränsleflöden!$A:$N,BW16,V$9)))</f>
        <v/>
      </c>
      <c r="W16" s="446" t="str">
        <f>IF($G16="","",IF(INDEX(E_Bränsleflöden!$A:$N,BX16,W$9)="","",INDEX(E_Bränsleflöden!$A:$N,BX16,W$9)))</f>
        <v/>
      </c>
      <c r="X16" s="446" t="str">
        <f>IF($G16="","",IF(INDEX(E_Bränsleflöden!$A:$N,BY16,X$9)="","",INDEX(E_Bränsleflöden!$A:$N,BY16,X$9)))</f>
        <v/>
      </c>
      <c r="Y16" s="446" t="str">
        <f>IF($G16="","",IF(INDEX(E_Bränsleflöden!$A:$N,BZ16,Y$9)="","",INDEX(E_Bränsleflöden!$A:$N,BZ16,Y$9)))</f>
        <v/>
      </c>
      <c r="Z16" s="447" t="str">
        <f>IF($G16="","",IF(INDEX(E_Bränsleflöden!$A:$N,CA16,Z$9)="","",INDEX(E_Bränsleflöden!$A:$N,CA16,Z$9)))</f>
        <v/>
      </c>
      <c r="AA16" s="491" t="str">
        <f>IF($G16="","",IF(INDEX(E_Bränsleflöden!$A:$N,CB16,AA$9)="","",INDEX(E_Bränsleflöden!$A:$N,CB16,AA$9)))</f>
        <v/>
      </c>
      <c r="AB16" s="446" t="str">
        <f>IF($G16="","",IF(INDEX(E_Bränsleflöden!$A:$N,CC16,AB$9)="","",INDEX(E_Bränsleflöden!$A:$N,CC16,AB$9)))</f>
        <v/>
      </c>
      <c r="AC16" s="446" t="str">
        <f>IF($G16="","",IF(INDEX(E_Bränsleflöden!$A:$N,CD16,AC$9)="","",INDEX(E_Bränsleflöden!$A:$N,CD16,AC$9)))</f>
        <v/>
      </c>
      <c r="AD16" s="446" t="str">
        <f>IF($G16="","",IF(INDEX(E_Bränsleflöden!$A:$N,CE16,AD$9)="","",INDEX(E_Bränsleflöden!$A:$N,CE16,AD$9)))</f>
        <v/>
      </c>
      <c r="AE16" s="446" t="str">
        <f>IF($G16="","",IF(INDEX(E_Bränsleflöden!$A:$N,CF16,AE$9)="","",INDEX(E_Bränsleflöden!$A:$N,CF16,AE$9)))</f>
        <v/>
      </c>
      <c r="AF16" s="469" t="str">
        <f>IF($G16="","",IF(INDEX(E_Bränsleflöden!$A:$N,CG16,AF$9)="","",INDEX(E_Bränsleflöden!$A:$N,CG16,AF$9)))</f>
        <v/>
      </c>
      <c r="AG16" s="469" t="str">
        <f>IF($G16="","",IF(INDEX(E_Bränsleflöden!$A:$N,CH16,AG$9)="","",INDEX(E_Bränsleflöden!$A:$N,CH16,AG$9)))</f>
        <v/>
      </c>
      <c r="AH16" s="469" t="str">
        <f>IF($G16="","",IF(INDEX(E_Bränsleflöden!$A:$N,CI16,AH$9)="","",INDEX(E_Bränsleflöden!$A:$N,CI16,AH$9)))</f>
        <v/>
      </c>
      <c r="AI16" s="469" t="str">
        <f>IF($G16="","",IF(INDEX(E_Bränsleflöden!$A:$N,CJ16,AI$9)="","",INDEX(E_Bränsleflöden!$A:$N,CJ16,AI$9)))</f>
        <v/>
      </c>
      <c r="AJ16" s="446" t="str">
        <f>IF($G16="","",IF(INDEX(E_Bränsleflöden!$A:$N,CK16,AJ$9)="","",INDEX(E_Bränsleflöden!$A:$N,CK16,AJ$9)))</f>
        <v/>
      </c>
      <c r="AK16" s="446" t="str">
        <f>IF($G16="","",IF(INDEX(E_Bränsleflöden!$A:$N,CL16,AK$9)="","",INDEX(E_Bränsleflöden!$A:$N,CL16,AK$9)))</f>
        <v/>
      </c>
      <c r="AL16" s="446" t="str">
        <f>IF($G16="","",IF(INDEX(E_Bränsleflöden!$A:$N,CM16,AL$9)="","",INDEX(E_Bränsleflöden!$A:$N,CM16,AL$9)))</f>
        <v/>
      </c>
      <c r="AM16" s="446" t="str">
        <f>IF($G16="","",IF(INDEX(E_Bränsleflöden!$A:$N,CN16,AM$9)="","",INDEX(E_Bränsleflöden!$A:$N,CN16,AM$9)))</f>
        <v/>
      </c>
      <c r="AN16" s="469" t="str">
        <f>IF($G16="","",IF(INDEX(E_Bränsleflöden!$A:$N,CO16,AN$9)="","",INDEX(E_Bränsleflöden!$A:$N,CO16,AN$9)))</f>
        <v/>
      </c>
      <c r="AO16" s="469" t="str">
        <f>IF($G16="","",IF(INDEX(E_Bränsleflöden!$A:$N,CP16,AO$9)="","",INDEX(E_Bränsleflöden!$A:$N,CP16,AO$9)))</f>
        <v/>
      </c>
      <c r="AP16" s="469" t="str">
        <f>IF($G16="","",IF(INDEX(E_Bränsleflöden!$A:$N,CQ16,AP$9)="","",INDEX(E_Bränsleflöden!$A:$N,CQ16,AP$9)))</f>
        <v/>
      </c>
      <c r="AQ16" s="469" t="str">
        <f>IF($G16="","",IF(INDEX(E_Bränsleflöden!$A:$N,CR16,AQ$9)="","",INDEX(E_Bränsleflöden!$A:$N,CR16,AQ$9)))</f>
        <v/>
      </c>
      <c r="AR16" s="446" t="str">
        <f>IF($G16="","",IF(INDEX(E_Bränsleflöden!$A:$N,CS16,AR$9)="","",INDEX(E_Bränsleflöden!$A:$N,CS16,AR$9)))</f>
        <v/>
      </c>
      <c r="AS16" s="446" t="str">
        <f>IF($G16="","",IF(INDEX(E_Bränsleflöden!$A:$N,CT16,AS$9)="","",INDEX(E_Bränsleflöden!$A:$N,CT16,AS$9)))</f>
        <v/>
      </c>
      <c r="AT16" s="448" t="str">
        <f>IF($G16="","",IF(INDEX(E_Bränsleflöden!$A:$N,CU16,AT$9)="","",INDEX(E_Bränsleflöden!$A:$N,CU16,AT$9)))</f>
        <v/>
      </c>
      <c r="AU16" s="446" t="str">
        <f>IF($G16="","",IF(INDEX(E_Bränsleflöden!$A:$N,CV16,AU$9)="","",INDEX(E_Bränsleflöden!$A:$N,CV16,AU$9)))</f>
        <v/>
      </c>
      <c r="AV16" s="446" t="str">
        <f>IF($G16="","",IF(INDEX(E_Bränsleflöden!$A:$N,CW16,AV$9)="","",INDEX(E_Bränsleflöden!$A:$N,CW16,AV$9)))</f>
        <v/>
      </c>
      <c r="AW16" s="446" t="str">
        <f>IF($G16="","",IF(INDEX(E_Bränsleflöden!$A:$N,CX16,AW$9)="","",INDEX(E_Bränsleflöden!$A:$N,CX16,AW$9)))</f>
        <v/>
      </c>
      <c r="AX16" s="446" t="str">
        <f>IF($G16="","",IF(INDEX(E_Bränsleflöden!$A:$N,CY16,AX$9)="","",INDEX(E_Bränsleflöden!$A:$N,CY16,AX$9)))</f>
        <v/>
      </c>
      <c r="AY16" s="446" t="str">
        <f>IF($G16="","",IF(INDEX(E_Bränsleflöden!$A:$N,CZ16,AY$9)="","",INDEX(E_Bränsleflöden!$A:$N,CZ16,AY$9)))</f>
        <v/>
      </c>
      <c r="AZ16" s="446" t="str">
        <f>IF($G16="","",IF(INDEX(E_Bränsleflöden!$A:$N,DA16,AZ$9)="","",INDEX(E_Bränsleflöden!$A:$N,DA16,AZ$9)))</f>
        <v/>
      </c>
      <c r="BA16" s="446" t="str">
        <f>IF($G16="","",IF(INDEX(E_Bränsleflöden!$A:$N,DB16,BA$9)="","",INDEX(E_Bränsleflöden!$A:$N,DB16,BA$9)))</f>
        <v/>
      </c>
      <c r="BB16" s="446" t="str">
        <f>IF($G16="","",IF(INDEX(E_Bränsleflöden!$A:$N,DC16,BB$9)="","",INDEX(E_Bränsleflöden!$A:$N,DC16,BB$9)))</f>
        <v/>
      </c>
      <c r="BC16" s="446" t="str">
        <f>IF($G16="","",IF(INDEX(E_Bränsleflöden!$A:$N,DD16,BC$9)="","",INDEX(E_Bränsleflöden!$A:$N,DD16,BC$9)))</f>
        <v/>
      </c>
      <c r="BD16" s="446" t="str">
        <f>IF($G16="","",IF(INDEX(E_Bränsleflöden!$A:$N,DE16,BD$9)="","",INDEX(E_Bränsleflöden!$A:$N,DE16,BD$9)))</f>
        <v/>
      </c>
      <c r="BE16" s="446" t="str">
        <f>IF($G16="","",IF(INDEX(E_Bränsleflöden!$A:$N,DF16,BE$9)="","",INDEX(E_Bränsleflöden!$A:$N,DF16,BE$9)))</f>
        <v/>
      </c>
      <c r="BF16" s="437"/>
      <c r="BH16" s="363" t="str">
        <f t="shared" si="1"/>
        <v>SourceCategory_</v>
      </c>
      <c r="BI16" s="363" t="b">
        <f>INDEX('C_Beskrivining av den RE'!$A$154:$A$195,ROWS($BG$13:BG16))="ausblenden"</f>
        <v>0</v>
      </c>
      <c r="BJ16" s="363" t="str">
        <f t="shared" si="2"/>
        <v>SourceStreamName_</v>
      </c>
      <c r="BL16" s="363">
        <f t="shared" si="8"/>
        <v>304</v>
      </c>
      <c r="BM16" s="363">
        <f t="shared" si="8"/>
        <v>305</v>
      </c>
      <c r="BN16" s="363">
        <f t="shared" si="8"/>
        <v>311</v>
      </c>
      <c r="BO16" s="363">
        <f t="shared" si="8"/>
        <v>313</v>
      </c>
      <c r="BP16" s="363">
        <f t="shared" si="8"/>
        <v>315</v>
      </c>
      <c r="BQ16" s="363">
        <f t="shared" si="8"/>
        <v>317</v>
      </c>
      <c r="BR16" s="363">
        <f t="shared" si="8"/>
        <v>317</v>
      </c>
      <c r="BS16" s="363">
        <f t="shared" si="8"/>
        <v>317</v>
      </c>
      <c r="BT16" s="363">
        <f t="shared" si="8"/>
        <v>317</v>
      </c>
      <c r="BU16" s="363">
        <f t="shared" si="8"/>
        <v>317</v>
      </c>
      <c r="BV16" s="363">
        <f t="shared" si="9"/>
        <v>317</v>
      </c>
      <c r="BW16" s="363">
        <f t="shared" si="9"/>
        <v>320</v>
      </c>
      <c r="BX16" s="363">
        <f t="shared" si="9"/>
        <v>325</v>
      </c>
      <c r="BY16" s="363">
        <f t="shared" si="9"/>
        <v>327</v>
      </c>
      <c r="BZ16" s="363">
        <f t="shared" si="9"/>
        <v>328</v>
      </c>
      <c r="CA16" s="363">
        <f t="shared" si="9"/>
        <v>329</v>
      </c>
      <c r="CB16" s="363">
        <f t="shared" si="9"/>
        <v>329</v>
      </c>
      <c r="CC16" s="363">
        <f t="shared" si="9"/>
        <v>352</v>
      </c>
      <c r="CD16" s="363">
        <f t="shared" si="9"/>
        <v>359</v>
      </c>
      <c r="CE16" s="363">
        <f t="shared" si="9"/>
        <v>359</v>
      </c>
      <c r="CF16" s="363">
        <f t="shared" si="10"/>
        <v>359</v>
      </c>
      <c r="CG16" s="363">
        <f t="shared" si="10"/>
        <v>359</v>
      </c>
      <c r="CH16" s="363">
        <f t="shared" si="10"/>
        <v>359</v>
      </c>
      <c r="CI16" s="363">
        <f t="shared" si="10"/>
        <v>359</v>
      </c>
      <c r="CJ16" s="363">
        <f t="shared" si="10"/>
        <v>359</v>
      </c>
      <c r="CK16" s="363">
        <f t="shared" si="10"/>
        <v>353</v>
      </c>
      <c r="CL16" s="363">
        <f t="shared" si="10"/>
        <v>360</v>
      </c>
      <c r="CM16" s="363">
        <f t="shared" si="10"/>
        <v>360</v>
      </c>
      <c r="CN16" s="363">
        <f t="shared" si="10"/>
        <v>360</v>
      </c>
      <c r="CO16" s="363">
        <f t="shared" si="10"/>
        <v>360</v>
      </c>
      <c r="CP16" s="363">
        <f t="shared" si="11"/>
        <v>360</v>
      </c>
      <c r="CQ16" s="363">
        <f t="shared" si="11"/>
        <v>360</v>
      </c>
      <c r="CR16" s="363">
        <f t="shared" si="11"/>
        <v>360</v>
      </c>
      <c r="CS16" s="363">
        <f t="shared" si="11"/>
        <v>334</v>
      </c>
      <c r="CT16" s="363">
        <f t="shared" si="11"/>
        <v>334</v>
      </c>
      <c r="CU16" s="363">
        <f t="shared" si="11"/>
        <v>335</v>
      </c>
      <c r="CV16" s="363">
        <f t="shared" si="11"/>
        <v>338</v>
      </c>
      <c r="CW16" s="363">
        <f t="shared" si="11"/>
        <v>343</v>
      </c>
      <c r="CX16" s="363">
        <f t="shared" si="11"/>
        <v>354</v>
      </c>
      <c r="CY16" s="363">
        <f t="shared" si="11"/>
        <v>361</v>
      </c>
      <c r="CZ16" s="363">
        <f t="shared" si="12"/>
        <v>361</v>
      </c>
      <c r="DA16" s="363">
        <f t="shared" si="12"/>
        <v>361</v>
      </c>
      <c r="DB16" s="363">
        <f t="shared" si="12"/>
        <v>361</v>
      </c>
      <c r="DC16" s="363">
        <f t="shared" si="12"/>
        <v>361</v>
      </c>
      <c r="DD16" s="363">
        <f t="shared" si="12"/>
        <v>361</v>
      </c>
      <c r="DE16" s="363">
        <f t="shared" si="12"/>
        <v>361</v>
      </c>
      <c r="DF16" s="363">
        <f t="shared" si="12"/>
        <v>367</v>
      </c>
    </row>
    <row r="17" spans="3:110" ht="12.75" customHeight="1" x14ac:dyDescent="0.25">
      <c r="C17" s="490">
        <v>5</v>
      </c>
      <c r="D17" s="442" t="str">
        <f>IF(COUNTIF($BI$12:BI17,TRUE)&gt;0,"",INDEX('C_Beskrivining av den RE'!$E$154:$E$183,ROWS($A$13:A17)))</f>
        <v/>
      </c>
      <c r="E17" s="443" t="str">
        <f>IF($G17="","",INDEX('C_Beskrivining av den RE'!F:F,MATCH($D17,'C_Beskrivining av den RE'!$E:$E,0)))</f>
        <v/>
      </c>
      <c r="F17" s="443" t="str">
        <f>IF($G17="","",INDEX('C_Beskrivining av den RE'!H:H,MATCH($D17,'C_Beskrivining av den RE'!$E:$E,0)))</f>
        <v/>
      </c>
      <c r="G17" s="443" t="str">
        <f>IF($D17="","",INDEX('C_Beskrivining av den RE'!F:F,MATCH($BH17,'C_Beskrivining av den RE'!$R:$R,0)))</f>
        <v/>
      </c>
      <c r="H17" s="444" t="str">
        <f>IF($G17="","",IF(INDEX(E_Bränsleflöden!$A:$N,BL17,H$9)="","",INDEX(E_Bränsleflöden!$A:$N,BL17,H$9)))</f>
        <v/>
      </c>
      <c r="I17" s="444" t="str">
        <f>IF($G17="","",IF(INDEX(E_Bränsleflöden!$A:$N,BM17,I$9)="","",INDEX(E_Bränsleflöden!$A:$N,BM17,I$9)))</f>
        <v/>
      </c>
      <c r="J17" s="445" t="str">
        <f>IF($G17="","",INDEX('C_Beskrivining av den RE'!L:L,MATCH($BH17,'C_Beskrivining av den RE'!$R:$R,0)))</f>
        <v/>
      </c>
      <c r="K17" s="442" t="str">
        <f>IF($G17="","",INDEX('C_Beskrivining av den RE'!M:M,MATCH($BH17,'C_Beskrivining av den RE'!$R:$R,0)))</f>
        <v/>
      </c>
      <c r="L17" s="442" t="str">
        <f>IF($G17="","",INDEX('C_Beskrivining av den RE'!N:N,MATCH($BH17,'C_Beskrivining av den RE'!$R:$R,0)))</f>
        <v/>
      </c>
      <c r="M17" s="469" t="str">
        <f>IF($G17="","",IF(INDEX(E_Bränsleflöden!$A:$N,BN17,M$9)="","",INDEX(E_Bränsleflöden!$A:$N,BN17,M$9)))</f>
        <v/>
      </c>
      <c r="N17" s="469" t="str">
        <f>IF($G17="","",IF(INDEX(E_Bränsleflöden!$A:$N,BO17,N$9)="","",INDEX(E_Bränsleflöden!$A:$N,BO17,N$9)))</f>
        <v/>
      </c>
      <c r="O17" s="469" t="str">
        <f>IF($G17="","",IF(INDEX(E_Bränsleflöden!$A:$N,BP17,O$9)="","",INDEX(E_Bränsleflöden!$A:$N,BP17,O$9)))</f>
        <v/>
      </c>
      <c r="P17" s="469" t="str">
        <f>IF($G17="","",IF(INDEX(E_Bränsleflöden!$A:$N,BQ17,P$9)="","",INDEX(E_Bränsleflöden!$A:$N,BQ17,P$9)))</f>
        <v/>
      </c>
      <c r="Q17" s="469" t="str">
        <f>IF($G17="","",IF(INDEX(E_Bränsleflöden!$A:$N,BR17,Q$9)="","",INDEX(E_Bränsleflöden!$A:$N,BR17,Q$9)))</f>
        <v/>
      </c>
      <c r="R17" s="469" t="str">
        <f>IF($G17="","",IF(INDEX(E_Bränsleflöden!$A:$N,BS17,R$9)="","",INDEX(E_Bränsleflöden!$A:$N,BS17,R$9)))</f>
        <v/>
      </c>
      <c r="S17" s="469" t="str">
        <f>IF($G17="","",IF(INDEX(E_Bränsleflöden!$A:$N,BT17,S$9)="","",INDEX(E_Bränsleflöden!$A:$N,BT17,S$9)))</f>
        <v/>
      </c>
      <c r="T17" s="469" t="str">
        <f>IF($G17="","",IF(INDEX(E_Bränsleflöden!$A:$N,BU17,T$9)="","",INDEX(E_Bränsleflöden!$A:$N,BU17,T$9)))</f>
        <v/>
      </c>
      <c r="U17" s="469" t="str">
        <f>IF($G17="","",IF(INDEX(E_Bränsleflöden!$A:$N,BV17,U$9)="","",INDEX(E_Bränsleflöden!$A:$N,BV17,U$9)))</f>
        <v/>
      </c>
      <c r="V17" s="469" t="str">
        <f>IF($G17="","",IF(INDEX(E_Bränsleflöden!$A:$N,BW17,V$9)="","",INDEX(E_Bränsleflöden!$A:$N,BW17,V$9)))</f>
        <v/>
      </c>
      <c r="W17" s="446" t="str">
        <f>IF($G17="","",IF(INDEX(E_Bränsleflöden!$A:$N,BX17,W$9)="","",INDEX(E_Bränsleflöden!$A:$N,BX17,W$9)))</f>
        <v/>
      </c>
      <c r="X17" s="446" t="str">
        <f>IF($G17="","",IF(INDEX(E_Bränsleflöden!$A:$N,BY17,X$9)="","",INDEX(E_Bränsleflöden!$A:$N,BY17,X$9)))</f>
        <v/>
      </c>
      <c r="Y17" s="446" t="str">
        <f>IF($G17="","",IF(INDEX(E_Bränsleflöden!$A:$N,BZ17,Y$9)="","",INDEX(E_Bränsleflöden!$A:$N,BZ17,Y$9)))</f>
        <v/>
      </c>
      <c r="Z17" s="447" t="str">
        <f>IF($G17="","",IF(INDEX(E_Bränsleflöden!$A:$N,CA17,Z$9)="","",INDEX(E_Bränsleflöden!$A:$N,CA17,Z$9)))</f>
        <v/>
      </c>
      <c r="AA17" s="491" t="str">
        <f>IF($G17="","",IF(INDEX(E_Bränsleflöden!$A:$N,CB17,AA$9)="","",INDEX(E_Bränsleflöden!$A:$N,CB17,AA$9)))</f>
        <v/>
      </c>
      <c r="AB17" s="446" t="str">
        <f>IF($G17="","",IF(INDEX(E_Bränsleflöden!$A:$N,CC17,AB$9)="","",INDEX(E_Bränsleflöden!$A:$N,CC17,AB$9)))</f>
        <v/>
      </c>
      <c r="AC17" s="446" t="str">
        <f>IF($G17="","",IF(INDEX(E_Bränsleflöden!$A:$N,CD17,AC$9)="","",INDEX(E_Bränsleflöden!$A:$N,CD17,AC$9)))</f>
        <v/>
      </c>
      <c r="AD17" s="446" t="str">
        <f>IF($G17="","",IF(INDEX(E_Bränsleflöden!$A:$N,CE17,AD$9)="","",INDEX(E_Bränsleflöden!$A:$N,CE17,AD$9)))</f>
        <v/>
      </c>
      <c r="AE17" s="446" t="str">
        <f>IF($G17="","",IF(INDEX(E_Bränsleflöden!$A:$N,CF17,AE$9)="","",INDEX(E_Bränsleflöden!$A:$N,CF17,AE$9)))</f>
        <v/>
      </c>
      <c r="AF17" s="469" t="str">
        <f>IF($G17="","",IF(INDEX(E_Bränsleflöden!$A:$N,CG17,AF$9)="","",INDEX(E_Bränsleflöden!$A:$N,CG17,AF$9)))</f>
        <v/>
      </c>
      <c r="AG17" s="469" t="str">
        <f>IF($G17="","",IF(INDEX(E_Bränsleflöden!$A:$N,CH17,AG$9)="","",INDEX(E_Bränsleflöden!$A:$N,CH17,AG$9)))</f>
        <v/>
      </c>
      <c r="AH17" s="469" t="str">
        <f>IF($G17="","",IF(INDEX(E_Bränsleflöden!$A:$N,CI17,AH$9)="","",INDEX(E_Bränsleflöden!$A:$N,CI17,AH$9)))</f>
        <v/>
      </c>
      <c r="AI17" s="469" t="str">
        <f>IF($G17="","",IF(INDEX(E_Bränsleflöden!$A:$N,CJ17,AI$9)="","",INDEX(E_Bränsleflöden!$A:$N,CJ17,AI$9)))</f>
        <v/>
      </c>
      <c r="AJ17" s="446" t="str">
        <f>IF($G17="","",IF(INDEX(E_Bränsleflöden!$A:$N,CK17,AJ$9)="","",INDEX(E_Bränsleflöden!$A:$N,CK17,AJ$9)))</f>
        <v/>
      </c>
      <c r="AK17" s="446" t="str">
        <f>IF($G17="","",IF(INDEX(E_Bränsleflöden!$A:$N,CL17,AK$9)="","",INDEX(E_Bränsleflöden!$A:$N,CL17,AK$9)))</f>
        <v/>
      </c>
      <c r="AL17" s="446" t="str">
        <f>IF($G17="","",IF(INDEX(E_Bränsleflöden!$A:$N,CM17,AL$9)="","",INDEX(E_Bränsleflöden!$A:$N,CM17,AL$9)))</f>
        <v/>
      </c>
      <c r="AM17" s="446" t="str">
        <f>IF($G17="","",IF(INDEX(E_Bränsleflöden!$A:$N,CN17,AM$9)="","",INDEX(E_Bränsleflöden!$A:$N,CN17,AM$9)))</f>
        <v/>
      </c>
      <c r="AN17" s="469" t="str">
        <f>IF($G17="","",IF(INDEX(E_Bränsleflöden!$A:$N,CO17,AN$9)="","",INDEX(E_Bränsleflöden!$A:$N,CO17,AN$9)))</f>
        <v/>
      </c>
      <c r="AO17" s="469" t="str">
        <f>IF($G17="","",IF(INDEX(E_Bränsleflöden!$A:$N,CP17,AO$9)="","",INDEX(E_Bränsleflöden!$A:$N,CP17,AO$9)))</f>
        <v/>
      </c>
      <c r="AP17" s="469" t="str">
        <f>IF($G17="","",IF(INDEX(E_Bränsleflöden!$A:$N,CQ17,AP$9)="","",INDEX(E_Bränsleflöden!$A:$N,CQ17,AP$9)))</f>
        <v/>
      </c>
      <c r="AQ17" s="469" t="str">
        <f>IF($G17="","",IF(INDEX(E_Bränsleflöden!$A:$N,CR17,AQ$9)="","",INDEX(E_Bränsleflöden!$A:$N,CR17,AQ$9)))</f>
        <v/>
      </c>
      <c r="AR17" s="446" t="str">
        <f>IF($G17="","",IF(INDEX(E_Bränsleflöden!$A:$N,CS17,AR$9)="","",INDEX(E_Bränsleflöden!$A:$N,CS17,AR$9)))</f>
        <v/>
      </c>
      <c r="AS17" s="446" t="str">
        <f>IF($G17="","",IF(INDEX(E_Bränsleflöden!$A:$N,CT17,AS$9)="","",INDEX(E_Bränsleflöden!$A:$N,CT17,AS$9)))</f>
        <v/>
      </c>
      <c r="AT17" s="448" t="str">
        <f>IF($G17="","",IF(INDEX(E_Bränsleflöden!$A:$N,CU17,AT$9)="","",INDEX(E_Bränsleflöden!$A:$N,CU17,AT$9)))</f>
        <v/>
      </c>
      <c r="AU17" s="446" t="str">
        <f>IF($G17="","",IF(INDEX(E_Bränsleflöden!$A:$N,CV17,AU$9)="","",INDEX(E_Bränsleflöden!$A:$N,CV17,AU$9)))</f>
        <v/>
      </c>
      <c r="AV17" s="446" t="str">
        <f>IF($G17="","",IF(INDEX(E_Bränsleflöden!$A:$N,CW17,AV$9)="","",INDEX(E_Bränsleflöden!$A:$N,CW17,AV$9)))</f>
        <v/>
      </c>
      <c r="AW17" s="446" t="str">
        <f>IF($G17="","",IF(INDEX(E_Bränsleflöden!$A:$N,CX17,AW$9)="","",INDEX(E_Bränsleflöden!$A:$N,CX17,AW$9)))</f>
        <v/>
      </c>
      <c r="AX17" s="446" t="str">
        <f>IF($G17="","",IF(INDEX(E_Bränsleflöden!$A:$N,CY17,AX$9)="","",INDEX(E_Bränsleflöden!$A:$N,CY17,AX$9)))</f>
        <v/>
      </c>
      <c r="AY17" s="446" t="str">
        <f>IF($G17="","",IF(INDEX(E_Bränsleflöden!$A:$N,CZ17,AY$9)="","",INDEX(E_Bränsleflöden!$A:$N,CZ17,AY$9)))</f>
        <v/>
      </c>
      <c r="AZ17" s="446" t="str">
        <f>IF($G17="","",IF(INDEX(E_Bränsleflöden!$A:$N,DA17,AZ$9)="","",INDEX(E_Bränsleflöden!$A:$N,DA17,AZ$9)))</f>
        <v/>
      </c>
      <c r="BA17" s="446" t="str">
        <f>IF($G17="","",IF(INDEX(E_Bränsleflöden!$A:$N,DB17,BA$9)="","",INDEX(E_Bränsleflöden!$A:$N,DB17,BA$9)))</f>
        <v/>
      </c>
      <c r="BB17" s="446" t="str">
        <f>IF($G17="","",IF(INDEX(E_Bränsleflöden!$A:$N,DC17,BB$9)="","",INDEX(E_Bränsleflöden!$A:$N,DC17,BB$9)))</f>
        <v/>
      </c>
      <c r="BC17" s="446" t="str">
        <f>IF($G17="","",IF(INDEX(E_Bränsleflöden!$A:$N,DD17,BC$9)="","",INDEX(E_Bränsleflöden!$A:$N,DD17,BC$9)))</f>
        <v/>
      </c>
      <c r="BD17" s="446" t="str">
        <f>IF($G17="","",IF(INDEX(E_Bränsleflöden!$A:$N,DE17,BD$9)="","",INDEX(E_Bränsleflöden!$A:$N,DE17,BD$9)))</f>
        <v/>
      </c>
      <c r="BE17" s="446" t="str">
        <f>IF($G17="","",IF(INDEX(E_Bränsleflöden!$A:$N,DF17,BE$9)="","",INDEX(E_Bränsleflöden!$A:$N,DF17,BE$9)))</f>
        <v/>
      </c>
      <c r="BF17" s="437"/>
      <c r="BH17" s="363" t="str">
        <f t="shared" si="1"/>
        <v>SourceCategory_</v>
      </c>
      <c r="BI17" s="363" t="b">
        <f>INDEX('C_Beskrivining av den RE'!$A$154:$A$195,ROWS($BG$13:BG17))="ausblenden"</f>
        <v>0</v>
      </c>
      <c r="BJ17" s="363" t="str">
        <f t="shared" si="2"/>
        <v>SourceStreamName_</v>
      </c>
      <c r="BL17" s="363">
        <f t="shared" si="8"/>
        <v>375</v>
      </c>
      <c r="BM17" s="363">
        <f t="shared" si="8"/>
        <v>376</v>
      </c>
      <c r="BN17" s="363">
        <f t="shared" si="8"/>
        <v>382</v>
      </c>
      <c r="BO17" s="363">
        <f t="shared" si="8"/>
        <v>384</v>
      </c>
      <c r="BP17" s="363">
        <f t="shared" si="8"/>
        <v>386</v>
      </c>
      <c r="BQ17" s="363">
        <f t="shared" si="8"/>
        <v>388</v>
      </c>
      <c r="BR17" s="363">
        <f t="shared" si="8"/>
        <v>388</v>
      </c>
      <c r="BS17" s="363">
        <f t="shared" si="8"/>
        <v>388</v>
      </c>
      <c r="BT17" s="363">
        <f t="shared" si="8"/>
        <v>388</v>
      </c>
      <c r="BU17" s="363">
        <f t="shared" si="8"/>
        <v>388</v>
      </c>
      <c r="BV17" s="363">
        <f t="shared" si="9"/>
        <v>388</v>
      </c>
      <c r="BW17" s="363">
        <f t="shared" si="9"/>
        <v>391</v>
      </c>
      <c r="BX17" s="363">
        <f t="shared" si="9"/>
        <v>396</v>
      </c>
      <c r="BY17" s="363">
        <f t="shared" si="9"/>
        <v>398</v>
      </c>
      <c r="BZ17" s="363">
        <f t="shared" si="9"/>
        <v>399</v>
      </c>
      <c r="CA17" s="363">
        <f t="shared" si="9"/>
        <v>400</v>
      </c>
      <c r="CB17" s="363">
        <f t="shared" si="9"/>
        <v>400</v>
      </c>
      <c r="CC17" s="363">
        <f t="shared" si="9"/>
        <v>423</v>
      </c>
      <c r="CD17" s="363">
        <f t="shared" si="9"/>
        <v>430</v>
      </c>
      <c r="CE17" s="363">
        <f t="shared" si="9"/>
        <v>430</v>
      </c>
      <c r="CF17" s="363">
        <f t="shared" si="10"/>
        <v>430</v>
      </c>
      <c r="CG17" s="363">
        <f t="shared" si="10"/>
        <v>430</v>
      </c>
      <c r="CH17" s="363">
        <f t="shared" si="10"/>
        <v>430</v>
      </c>
      <c r="CI17" s="363">
        <f t="shared" si="10"/>
        <v>430</v>
      </c>
      <c r="CJ17" s="363">
        <f t="shared" si="10"/>
        <v>430</v>
      </c>
      <c r="CK17" s="363">
        <f t="shared" si="10"/>
        <v>424</v>
      </c>
      <c r="CL17" s="363">
        <f t="shared" si="10"/>
        <v>431</v>
      </c>
      <c r="CM17" s="363">
        <f t="shared" si="10"/>
        <v>431</v>
      </c>
      <c r="CN17" s="363">
        <f t="shared" si="10"/>
        <v>431</v>
      </c>
      <c r="CO17" s="363">
        <f t="shared" si="10"/>
        <v>431</v>
      </c>
      <c r="CP17" s="363">
        <f t="shared" si="11"/>
        <v>431</v>
      </c>
      <c r="CQ17" s="363">
        <f t="shared" si="11"/>
        <v>431</v>
      </c>
      <c r="CR17" s="363">
        <f t="shared" si="11"/>
        <v>431</v>
      </c>
      <c r="CS17" s="363">
        <f t="shared" si="11"/>
        <v>405</v>
      </c>
      <c r="CT17" s="363">
        <f t="shared" si="11"/>
        <v>405</v>
      </c>
      <c r="CU17" s="363">
        <f t="shared" si="11"/>
        <v>406</v>
      </c>
      <c r="CV17" s="363">
        <f t="shared" si="11"/>
        <v>409</v>
      </c>
      <c r="CW17" s="363">
        <f t="shared" si="11"/>
        <v>414</v>
      </c>
      <c r="CX17" s="363">
        <f t="shared" si="11"/>
        <v>425</v>
      </c>
      <c r="CY17" s="363">
        <f t="shared" si="11"/>
        <v>432</v>
      </c>
      <c r="CZ17" s="363">
        <f t="shared" si="12"/>
        <v>432</v>
      </c>
      <c r="DA17" s="363">
        <f t="shared" si="12"/>
        <v>432</v>
      </c>
      <c r="DB17" s="363">
        <f t="shared" si="12"/>
        <v>432</v>
      </c>
      <c r="DC17" s="363">
        <f t="shared" si="12"/>
        <v>432</v>
      </c>
      <c r="DD17" s="363">
        <f t="shared" si="12"/>
        <v>432</v>
      </c>
      <c r="DE17" s="363">
        <f t="shared" si="12"/>
        <v>432</v>
      </c>
      <c r="DF17" s="363">
        <f t="shared" si="12"/>
        <v>438</v>
      </c>
    </row>
    <row r="18" spans="3:110" ht="12.75" customHeight="1" x14ac:dyDescent="0.25">
      <c r="C18" s="490">
        <v>6</v>
      </c>
      <c r="D18" s="442" t="str">
        <f>IF(COUNTIF($BI$12:BI18,TRUE)&gt;0,"",INDEX('C_Beskrivining av den RE'!$E$154:$E$183,ROWS($A$13:A18)))</f>
        <v/>
      </c>
      <c r="E18" s="443" t="str">
        <f>IF($G18="","",INDEX('C_Beskrivining av den RE'!F:F,MATCH($D18,'C_Beskrivining av den RE'!$E:$E,0)))</f>
        <v/>
      </c>
      <c r="F18" s="443" t="str">
        <f>IF($G18="","",INDEX('C_Beskrivining av den RE'!H:H,MATCH($D18,'C_Beskrivining av den RE'!$E:$E,0)))</f>
        <v/>
      </c>
      <c r="G18" s="443" t="str">
        <f>IF($D18="","",INDEX('C_Beskrivining av den RE'!F:F,MATCH($BH18,'C_Beskrivining av den RE'!$R:$R,0)))</f>
        <v/>
      </c>
      <c r="H18" s="444" t="str">
        <f>IF($G18="","",IF(INDEX(E_Bränsleflöden!$A:$N,BL18,H$9)="","",INDEX(E_Bränsleflöden!$A:$N,BL18,H$9)))</f>
        <v/>
      </c>
      <c r="I18" s="444" t="str">
        <f>IF($G18="","",IF(INDEX(E_Bränsleflöden!$A:$N,BM18,I$9)="","",INDEX(E_Bränsleflöden!$A:$N,BM18,I$9)))</f>
        <v/>
      </c>
      <c r="J18" s="445" t="str">
        <f>IF($G18="","",INDEX('C_Beskrivining av den RE'!L:L,MATCH($BH18,'C_Beskrivining av den RE'!$R:$R,0)))</f>
        <v/>
      </c>
      <c r="K18" s="442" t="str">
        <f>IF($G18="","",INDEX('C_Beskrivining av den RE'!M:M,MATCH($BH18,'C_Beskrivining av den RE'!$R:$R,0)))</f>
        <v/>
      </c>
      <c r="L18" s="442" t="str">
        <f>IF($G18="","",INDEX('C_Beskrivining av den RE'!N:N,MATCH($BH18,'C_Beskrivining av den RE'!$R:$R,0)))</f>
        <v/>
      </c>
      <c r="M18" s="469" t="str">
        <f>IF($G18="","",IF(INDEX(E_Bränsleflöden!$A:$N,BN18,M$9)="","",INDEX(E_Bränsleflöden!$A:$N,BN18,M$9)))</f>
        <v/>
      </c>
      <c r="N18" s="469" t="str">
        <f>IF($G18="","",IF(INDEX(E_Bränsleflöden!$A:$N,BO18,N$9)="","",INDEX(E_Bränsleflöden!$A:$N,BO18,N$9)))</f>
        <v/>
      </c>
      <c r="O18" s="469" t="str">
        <f>IF($G18="","",IF(INDEX(E_Bränsleflöden!$A:$N,BP18,O$9)="","",INDEX(E_Bränsleflöden!$A:$N,BP18,O$9)))</f>
        <v/>
      </c>
      <c r="P18" s="469" t="str">
        <f>IF($G18="","",IF(INDEX(E_Bränsleflöden!$A:$N,BQ18,P$9)="","",INDEX(E_Bränsleflöden!$A:$N,BQ18,P$9)))</f>
        <v/>
      </c>
      <c r="Q18" s="469" t="str">
        <f>IF($G18="","",IF(INDEX(E_Bränsleflöden!$A:$N,BR18,Q$9)="","",INDEX(E_Bränsleflöden!$A:$N,BR18,Q$9)))</f>
        <v/>
      </c>
      <c r="R18" s="469" t="str">
        <f>IF($G18="","",IF(INDEX(E_Bränsleflöden!$A:$N,BS18,R$9)="","",INDEX(E_Bränsleflöden!$A:$N,BS18,R$9)))</f>
        <v/>
      </c>
      <c r="S18" s="469" t="str">
        <f>IF($G18="","",IF(INDEX(E_Bränsleflöden!$A:$N,BT18,S$9)="","",INDEX(E_Bränsleflöden!$A:$N,BT18,S$9)))</f>
        <v/>
      </c>
      <c r="T18" s="469" t="str">
        <f>IF($G18="","",IF(INDEX(E_Bränsleflöden!$A:$N,BU18,T$9)="","",INDEX(E_Bränsleflöden!$A:$N,BU18,T$9)))</f>
        <v/>
      </c>
      <c r="U18" s="469" t="str">
        <f>IF($G18="","",IF(INDEX(E_Bränsleflöden!$A:$N,BV18,U$9)="","",INDEX(E_Bränsleflöden!$A:$N,BV18,U$9)))</f>
        <v/>
      </c>
      <c r="V18" s="469" t="str">
        <f>IF($G18="","",IF(INDEX(E_Bränsleflöden!$A:$N,BW18,V$9)="","",INDEX(E_Bränsleflöden!$A:$N,BW18,V$9)))</f>
        <v/>
      </c>
      <c r="W18" s="446" t="str">
        <f>IF($G18="","",IF(INDEX(E_Bränsleflöden!$A:$N,BX18,W$9)="","",INDEX(E_Bränsleflöden!$A:$N,BX18,W$9)))</f>
        <v/>
      </c>
      <c r="X18" s="446" t="str">
        <f>IF($G18="","",IF(INDEX(E_Bränsleflöden!$A:$N,BY18,X$9)="","",INDEX(E_Bränsleflöden!$A:$N,BY18,X$9)))</f>
        <v/>
      </c>
      <c r="Y18" s="446" t="str">
        <f>IF($G18="","",IF(INDEX(E_Bränsleflöden!$A:$N,BZ18,Y$9)="","",INDEX(E_Bränsleflöden!$A:$N,BZ18,Y$9)))</f>
        <v/>
      </c>
      <c r="Z18" s="447" t="str">
        <f>IF($G18="","",IF(INDEX(E_Bränsleflöden!$A:$N,CA18,Z$9)="","",INDEX(E_Bränsleflöden!$A:$N,CA18,Z$9)))</f>
        <v/>
      </c>
      <c r="AA18" s="491" t="str">
        <f>IF($G18="","",IF(INDEX(E_Bränsleflöden!$A:$N,CB18,AA$9)="","",INDEX(E_Bränsleflöden!$A:$N,CB18,AA$9)))</f>
        <v/>
      </c>
      <c r="AB18" s="446" t="str">
        <f>IF($G18="","",IF(INDEX(E_Bränsleflöden!$A:$N,CC18,AB$9)="","",INDEX(E_Bränsleflöden!$A:$N,CC18,AB$9)))</f>
        <v/>
      </c>
      <c r="AC18" s="446" t="str">
        <f>IF($G18="","",IF(INDEX(E_Bränsleflöden!$A:$N,CD18,AC$9)="","",INDEX(E_Bränsleflöden!$A:$N,CD18,AC$9)))</f>
        <v/>
      </c>
      <c r="AD18" s="446" t="str">
        <f>IF($G18="","",IF(INDEX(E_Bränsleflöden!$A:$N,CE18,AD$9)="","",INDEX(E_Bränsleflöden!$A:$N,CE18,AD$9)))</f>
        <v/>
      </c>
      <c r="AE18" s="446" t="str">
        <f>IF($G18="","",IF(INDEX(E_Bränsleflöden!$A:$N,CF18,AE$9)="","",INDEX(E_Bränsleflöden!$A:$N,CF18,AE$9)))</f>
        <v/>
      </c>
      <c r="AF18" s="469" t="str">
        <f>IF($G18="","",IF(INDEX(E_Bränsleflöden!$A:$N,CG18,AF$9)="","",INDEX(E_Bränsleflöden!$A:$N,CG18,AF$9)))</f>
        <v/>
      </c>
      <c r="AG18" s="469" t="str">
        <f>IF($G18="","",IF(INDEX(E_Bränsleflöden!$A:$N,CH18,AG$9)="","",INDEX(E_Bränsleflöden!$A:$N,CH18,AG$9)))</f>
        <v/>
      </c>
      <c r="AH18" s="469" t="str">
        <f>IF($G18="","",IF(INDEX(E_Bränsleflöden!$A:$N,CI18,AH$9)="","",INDEX(E_Bränsleflöden!$A:$N,CI18,AH$9)))</f>
        <v/>
      </c>
      <c r="AI18" s="469" t="str">
        <f>IF($G18="","",IF(INDEX(E_Bränsleflöden!$A:$N,CJ18,AI$9)="","",INDEX(E_Bränsleflöden!$A:$N,CJ18,AI$9)))</f>
        <v/>
      </c>
      <c r="AJ18" s="446" t="str">
        <f>IF($G18="","",IF(INDEX(E_Bränsleflöden!$A:$N,CK18,AJ$9)="","",INDEX(E_Bränsleflöden!$A:$N,CK18,AJ$9)))</f>
        <v/>
      </c>
      <c r="AK18" s="446" t="str">
        <f>IF($G18="","",IF(INDEX(E_Bränsleflöden!$A:$N,CL18,AK$9)="","",INDEX(E_Bränsleflöden!$A:$N,CL18,AK$9)))</f>
        <v/>
      </c>
      <c r="AL18" s="446" t="str">
        <f>IF($G18="","",IF(INDEX(E_Bränsleflöden!$A:$N,CM18,AL$9)="","",INDEX(E_Bränsleflöden!$A:$N,CM18,AL$9)))</f>
        <v/>
      </c>
      <c r="AM18" s="446" t="str">
        <f>IF($G18="","",IF(INDEX(E_Bränsleflöden!$A:$N,CN18,AM$9)="","",INDEX(E_Bränsleflöden!$A:$N,CN18,AM$9)))</f>
        <v/>
      </c>
      <c r="AN18" s="469" t="str">
        <f>IF($G18="","",IF(INDEX(E_Bränsleflöden!$A:$N,CO18,AN$9)="","",INDEX(E_Bränsleflöden!$A:$N,CO18,AN$9)))</f>
        <v/>
      </c>
      <c r="AO18" s="469" t="str">
        <f>IF($G18="","",IF(INDEX(E_Bränsleflöden!$A:$N,CP18,AO$9)="","",INDEX(E_Bränsleflöden!$A:$N,CP18,AO$9)))</f>
        <v/>
      </c>
      <c r="AP18" s="469" t="str">
        <f>IF($G18="","",IF(INDEX(E_Bränsleflöden!$A:$N,CQ18,AP$9)="","",INDEX(E_Bränsleflöden!$A:$N,CQ18,AP$9)))</f>
        <v/>
      </c>
      <c r="AQ18" s="469" t="str">
        <f>IF($G18="","",IF(INDEX(E_Bränsleflöden!$A:$N,CR18,AQ$9)="","",INDEX(E_Bränsleflöden!$A:$N,CR18,AQ$9)))</f>
        <v/>
      </c>
      <c r="AR18" s="446" t="str">
        <f>IF($G18="","",IF(INDEX(E_Bränsleflöden!$A:$N,CS18,AR$9)="","",INDEX(E_Bränsleflöden!$A:$N,CS18,AR$9)))</f>
        <v/>
      </c>
      <c r="AS18" s="446" t="str">
        <f>IF($G18="","",IF(INDEX(E_Bränsleflöden!$A:$N,CT18,AS$9)="","",INDEX(E_Bränsleflöden!$A:$N,CT18,AS$9)))</f>
        <v/>
      </c>
      <c r="AT18" s="448" t="str">
        <f>IF($G18="","",IF(INDEX(E_Bränsleflöden!$A:$N,CU18,AT$9)="","",INDEX(E_Bränsleflöden!$A:$N,CU18,AT$9)))</f>
        <v/>
      </c>
      <c r="AU18" s="446" t="str">
        <f>IF($G18="","",IF(INDEX(E_Bränsleflöden!$A:$N,CV18,AU$9)="","",INDEX(E_Bränsleflöden!$A:$N,CV18,AU$9)))</f>
        <v/>
      </c>
      <c r="AV18" s="446" t="str">
        <f>IF($G18="","",IF(INDEX(E_Bränsleflöden!$A:$N,CW18,AV$9)="","",INDEX(E_Bränsleflöden!$A:$N,CW18,AV$9)))</f>
        <v/>
      </c>
      <c r="AW18" s="446" t="str">
        <f>IF($G18="","",IF(INDEX(E_Bränsleflöden!$A:$N,CX18,AW$9)="","",INDEX(E_Bränsleflöden!$A:$N,CX18,AW$9)))</f>
        <v/>
      </c>
      <c r="AX18" s="446" t="str">
        <f>IF($G18="","",IF(INDEX(E_Bränsleflöden!$A:$N,CY18,AX$9)="","",INDEX(E_Bränsleflöden!$A:$N,CY18,AX$9)))</f>
        <v/>
      </c>
      <c r="AY18" s="446" t="str">
        <f>IF($G18="","",IF(INDEX(E_Bränsleflöden!$A:$N,CZ18,AY$9)="","",INDEX(E_Bränsleflöden!$A:$N,CZ18,AY$9)))</f>
        <v/>
      </c>
      <c r="AZ18" s="446" t="str">
        <f>IF($G18="","",IF(INDEX(E_Bränsleflöden!$A:$N,DA18,AZ$9)="","",INDEX(E_Bränsleflöden!$A:$N,DA18,AZ$9)))</f>
        <v/>
      </c>
      <c r="BA18" s="446" t="str">
        <f>IF($G18="","",IF(INDEX(E_Bränsleflöden!$A:$N,DB18,BA$9)="","",INDEX(E_Bränsleflöden!$A:$N,DB18,BA$9)))</f>
        <v/>
      </c>
      <c r="BB18" s="446" t="str">
        <f>IF($G18="","",IF(INDEX(E_Bränsleflöden!$A:$N,DC18,BB$9)="","",INDEX(E_Bränsleflöden!$A:$N,DC18,BB$9)))</f>
        <v/>
      </c>
      <c r="BC18" s="446" t="str">
        <f>IF($G18="","",IF(INDEX(E_Bränsleflöden!$A:$N,DD18,BC$9)="","",INDEX(E_Bränsleflöden!$A:$N,DD18,BC$9)))</f>
        <v/>
      </c>
      <c r="BD18" s="446" t="str">
        <f>IF($G18="","",IF(INDEX(E_Bränsleflöden!$A:$N,DE18,BD$9)="","",INDEX(E_Bränsleflöden!$A:$N,DE18,BD$9)))</f>
        <v/>
      </c>
      <c r="BE18" s="446" t="str">
        <f>IF($G18="","",IF(INDEX(E_Bränsleflöden!$A:$N,DF18,BE$9)="","",INDEX(E_Bränsleflöden!$A:$N,DF18,BE$9)))</f>
        <v/>
      </c>
      <c r="BF18" s="437"/>
      <c r="BH18" s="363" t="str">
        <f t="shared" si="1"/>
        <v>SourceCategory_</v>
      </c>
      <c r="BI18" s="363" t="b">
        <f>INDEX('C_Beskrivining av den RE'!$A$154:$A$195,ROWS($BG$13:BG18))="ausblenden"</f>
        <v>0</v>
      </c>
      <c r="BJ18" s="363" t="str">
        <f t="shared" si="2"/>
        <v>SourceStreamName_</v>
      </c>
      <c r="BL18" s="363">
        <f t="shared" si="8"/>
        <v>446</v>
      </c>
      <c r="BM18" s="363">
        <f t="shared" si="8"/>
        <v>447</v>
      </c>
      <c r="BN18" s="363">
        <f t="shared" si="8"/>
        <v>453</v>
      </c>
      <c r="BO18" s="363">
        <f t="shared" si="8"/>
        <v>455</v>
      </c>
      <c r="BP18" s="363">
        <f t="shared" si="8"/>
        <v>457</v>
      </c>
      <c r="BQ18" s="363">
        <f t="shared" si="8"/>
        <v>459</v>
      </c>
      <c r="BR18" s="363">
        <f t="shared" si="8"/>
        <v>459</v>
      </c>
      <c r="BS18" s="363">
        <f t="shared" si="8"/>
        <v>459</v>
      </c>
      <c r="BT18" s="363">
        <f t="shared" si="8"/>
        <v>459</v>
      </c>
      <c r="BU18" s="363">
        <f t="shared" si="8"/>
        <v>459</v>
      </c>
      <c r="BV18" s="363">
        <f t="shared" si="9"/>
        <v>459</v>
      </c>
      <c r="BW18" s="363">
        <f t="shared" si="9"/>
        <v>462</v>
      </c>
      <c r="BX18" s="363">
        <f t="shared" si="9"/>
        <v>467</v>
      </c>
      <c r="BY18" s="363">
        <f t="shared" si="9"/>
        <v>469</v>
      </c>
      <c r="BZ18" s="363">
        <f t="shared" si="9"/>
        <v>470</v>
      </c>
      <c r="CA18" s="363">
        <f t="shared" si="9"/>
        <v>471</v>
      </c>
      <c r="CB18" s="363">
        <f t="shared" si="9"/>
        <v>471</v>
      </c>
      <c r="CC18" s="363">
        <f t="shared" si="9"/>
        <v>494</v>
      </c>
      <c r="CD18" s="363">
        <f t="shared" si="9"/>
        <v>501</v>
      </c>
      <c r="CE18" s="363">
        <f t="shared" si="9"/>
        <v>501</v>
      </c>
      <c r="CF18" s="363">
        <f t="shared" si="10"/>
        <v>501</v>
      </c>
      <c r="CG18" s="363">
        <f t="shared" si="10"/>
        <v>501</v>
      </c>
      <c r="CH18" s="363">
        <f t="shared" si="10"/>
        <v>501</v>
      </c>
      <c r="CI18" s="363">
        <f t="shared" si="10"/>
        <v>501</v>
      </c>
      <c r="CJ18" s="363">
        <f t="shared" si="10"/>
        <v>501</v>
      </c>
      <c r="CK18" s="363">
        <f t="shared" si="10"/>
        <v>495</v>
      </c>
      <c r="CL18" s="363">
        <f t="shared" si="10"/>
        <v>502</v>
      </c>
      <c r="CM18" s="363">
        <f t="shared" si="10"/>
        <v>502</v>
      </c>
      <c r="CN18" s="363">
        <f t="shared" si="10"/>
        <v>502</v>
      </c>
      <c r="CO18" s="363">
        <f t="shared" si="10"/>
        <v>502</v>
      </c>
      <c r="CP18" s="363">
        <f t="shared" si="11"/>
        <v>502</v>
      </c>
      <c r="CQ18" s="363">
        <f t="shared" si="11"/>
        <v>502</v>
      </c>
      <c r="CR18" s="363">
        <f t="shared" si="11"/>
        <v>502</v>
      </c>
      <c r="CS18" s="363">
        <f t="shared" si="11"/>
        <v>476</v>
      </c>
      <c r="CT18" s="363">
        <f t="shared" si="11"/>
        <v>476</v>
      </c>
      <c r="CU18" s="363">
        <f t="shared" si="11"/>
        <v>477</v>
      </c>
      <c r="CV18" s="363">
        <f t="shared" si="11"/>
        <v>480</v>
      </c>
      <c r="CW18" s="363">
        <f t="shared" si="11"/>
        <v>485</v>
      </c>
      <c r="CX18" s="363">
        <f t="shared" si="11"/>
        <v>496</v>
      </c>
      <c r="CY18" s="363">
        <f t="shared" si="11"/>
        <v>503</v>
      </c>
      <c r="CZ18" s="363">
        <f t="shared" si="12"/>
        <v>503</v>
      </c>
      <c r="DA18" s="363">
        <f t="shared" si="12"/>
        <v>503</v>
      </c>
      <c r="DB18" s="363">
        <f t="shared" si="12"/>
        <v>503</v>
      </c>
      <c r="DC18" s="363">
        <f t="shared" si="12"/>
        <v>503</v>
      </c>
      <c r="DD18" s="363">
        <f t="shared" si="12"/>
        <v>503</v>
      </c>
      <c r="DE18" s="363">
        <f t="shared" si="12"/>
        <v>503</v>
      </c>
      <c r="DF18" s="363">
        <f t="shared" si="12"/>
        <v>509</v>
      </c>
    </row>
    <row r="19" spans="3:110" ht="12.75" customHeight="1" x14ac:dyDescent="0.25">
      <c r="C19" s="490">
        <v>7</v>
      </c>
      <c r="D19" s="442" t="str">
        <f>IF(COUNTIF($BI$12:BI19,TRUE)&gt;0,"",INDEX('C_Beskrivining av den RE'!$E$154:$E$183,ROWS($A$13:A19)))</f>
        <v/>
      </c>
      <c r="E19" s="443" t="str">
        <f>IF($G19="","",INDEX('C_Beskrivining av den RE'!F:F,MATCH($D19,'C_Beskrivining av den RE'!$E:$E,0)))</f>
        <v/>
      </c>
      <c r="F19" s="443" t="str">
        <f>IF($G19="","",INDEX('C_Beskrivining av den RE'!H:H,MATCH($D19,'C_Beskrivining av den RE'!$E:$E,0)))</f>
        <v/>
      </c>
      <c r="G19" s="443" t="str">
        <f>IF($D19="","",INDEX('C_Beskrivining av den RE'!F:F,MATCH($BH19,'C_Beskrivining av den RE'!$R:$R,0)))</f>
        <v/>
      </c>
      <c r="H19" s="444" t="str">
        <f>IF($G19="","",IF(INDEX(E_Bränsleflöden!$A:$N,BL19,H$9)="","",INDEX(E_Bränsleflöden!$A:$N,BL19,H$9)))</f>
        <v/>
      </c>
      <c r="I19" s="444" t="str">
        <f>IF($G19="","",IF(INDEX(E_Bränsleflöden!$A:$N,BM19,I$9)="","",INDEX(E_Bränsleflöden!$A:$N,BM19,I$9)))</f>
        <v/>
      </c>
      <c r="J19" s="445" t="str">
        <f>IF($G19="","",INDEX('C_Beskrivining av den RE'!L:L,MATCH($BH19,'C_Beskrivining av den RE'!$R:$R,0)))</f>
        <v/>
      </c>
      <c r="K19" s="442" t="str">
        <f>IF($G19="","",INDEX('C_Beskrivining av den RE'!M:M,MATCH($BH19,'C_Beskrivining av den RE'!$R:$R,0)))</f>
        <v/>
      </c>
      <c r="L19" s="442" t="str">
        <f>IF($G19="","",INDEX('C_Beskrivining av den RE'!N:N,MATCH($BH19,'C_Beskrivining av den RE'!$R:$R,0)))</f>
        <v/>
      </c>
      <c r="M19" s="469" t="str">
        <f>IF($G19="","",IF(INDEX(E_Bränsleflöden!$A:$N,BN19,M$9)="","",INDEX(E_Bränsleflöden!$A:$N,BN19,M$9)))</f>
        <v/>
      </c>
      <c r="N19" s="469" t="str">
        <f>IF($G19="","",IF(INDEX(E_Bränsleflöden!$A:$N,BO19,N$9)="","",INDEX(E_Bränsleflöden!$A:$N,BO19,N$9)))</f>
        <v/>
      </c>
      <c r="O19" s="469" t="str">
        <f>IF($G19="","",IF(INDEX(E_Bränsleflöden!$A:$N,BP19,O$9)="","",INDEX(E_Bränsleflöden!$A:$N,BP19,O$9)))</f>
        <v/>
      </c>
      <c r="P19" s="469" t="str">
        <f>IF($G19="","",IF(INDEX(E_Bränsleflöden!$A:$N,BQ19,P$9)="","",INDEX(E_Bränsleflöden!$A:$N,BQ19,P$9)))</f>
        <v/>
      </c>
      <c r="Q19" s="469" t="str">
        <f>IF($G19="","",IF(INDEX(E_Bränsleflöden!$A:$N,BR19,Q$9)="","",INDEX(E_Bränsleflöden!$A:$N,BR19,Q$9)))</f>
        <v/>
      </c>
      <c r="R19" s="469" t="str">
        <f>IF($G19="","",IF(INDEX(E_Bränsleflöden!$A:$N,BS19,R$9)="","",INDEX(E_Bränsleflöden!$A:$N,BS19,R$9)))</f>
        <v/>
      </c>
      <c r="S19" s="469" t="str">
        <f>IF($G19="","",IF(INDEX(E_Bränsleflöden!$A:$N,BT19,S$9)="","",INDEX(E_Bränsleflöden!$A:$N,BT19,S$9)))</f>
        <v/>
      </c>
      <c r="T19" s="469" t="str">
        <f>IF($G19="","",IF(INDEX(E_Bränsleflöden!$A:$N,BU19,T$9)="","",INDEX(E_Bränsleflöden!$A:$N,BU19,T$9)))</f>
        <v/>
      </c>
      <c r="U19" s="469" t="str">
        <f>IF($G19="","",IF(INDEX(E_Bränsleflöden!$A:$N,BV19,U$9)="","",INDEX(E_Bränsleflöden!$A:$N,BV19,U$9)))</f>
        <v/>
      </c>
      <c r="V19" s="469" t="str">
        <f>IF($G19="","",IF(INDEX(E_Bränsleflöden!$A:$N,BW19,V$9)="","",INDEX(E_Bränsleflöden!$A:$N,BW19,V$9)))</f>
        <v/>
      </c>
      <c r="W19" s="446" t="str">
        <f>IF($G19="","",IF(INDEX(E_Bränsleflöden!$A:$N,BX19,W$9)="","",INDEX(E_Bränsleflöden!$A:$N,BX19,W$9)))</f>
        <v/>
      </c>
      <c r="X19" s="446" t="str">
        <f>IF($G19="","",IF(INDEX(E_Bränsleflöden!$A:$N,BY19,X$9)="","",INDEX(E_Bränsleflöden!$A:$N,BY19,X$9)))</f>
        <v/>
      </c>
      <c r="Y19" s="446" t="str">
        <f>IF($G19="","",IF(INDEX(E_Bränsleflöden!$A:$N,BZ19,Y$9)="","",INDEX(E_Bränsleflöden!$A:$N,BZ19,Y$9)))</f>
        <v/>
      </c>
      <c r="Z19" s="447" t="str">
        <f>IF($G19="","",IF(INDEX(E_Bränsleflöden!$A:$N,CA19,Z$9)="","",INDEX(E_Bränsleflöden!$A:$N,CA19,Z$9)))</f>
        <v/>
      </c>
      <c r="AA19" s="491" t="str">
        <f>IF($G19="","",IF(INDEX(E_Bränsleflöden!$A:$N,CB19,AA$9)="","",INDEX(E_Bränsleflöden!$A:$N,CB19,AA$9)))</f>
        <v/>
      </c>
      <c r="AB19" s="446" t="str">
        <f>IF($G19="","",IF(INDEX(E_Bränsleflöden!$A:$N,CC19,AB$9)="","",INDEX(E_Bränsleflöden!$A:$N,CC19,AB$9)))</f>
        <v/>
      </c>
      <c r="AC19" s="446" t="str">
        <f>IF($G19="","",IF(INDEX(E_Bränsleflöden!$A:$N,CD19,AC$9)="","",INDEX(E_Bränsleflöden!$A:$N,CD19,AC$9)))</f>
        <v/>
      </c>
      <c r="AD19" s="446" t="str">
        <f>IF($G19="","",IF(INDEX(E_Bränsleflöden!$A:$N,CE19,AD$9)="","",INDEX(E_Bränsleflöden!$A:$N,CE19,AD$9)))</f>
        <v/>
      </c>
      <c r="AE19" s="446" t="str">
        <f>IF($G19="","",IF(INDEX(E_Bränsleflöden!$A:$N,CF19,AE$9)="","",INDEX(E_Bränsleflöden!$A:$N,CF19,AE$9)))</f>
        <v/>
      </c>
      <c r="AF19" s="469" t="str">
        <f>IF($G19="","",IF(INDEX(E_Bränsleflöden!$A:$N,CG19,AF$9)="","",INDEX(E_Bränsleflöden!$A:$N,CG19,AF$9)))</f>
        <v/>
      </c>
      <c r="AG19" s="469" t="str">
        <f>IF($G19="","",IF(INDEX(E_Bränsleflöden!$A:$N,CH19,AG$9)="","",INDEX(E_Bränsleflöden!$A:$N,CH19,AG$9)))</f>
        <v/>
      </c>
      <c r="AH19" s="469" t="str">
        <f>IF($G19="","",IF(INDEX(E_Bränsleflöden!$A:$N,CI19,AH$9)="","",INDEX(E_Bränsleflöden!$A:$N,CI19,AH$9)))</f>
        <v/>
      </c>
      <c r="AI19" s="469" t="str">
        <f>IF($G19="","",IF(INDEX(E_Bränsleflöden!$A:$N,CJ19,AI$9)="","",INDEX(E_Bränsleflöden!$A:$N,CJ19,AI$9)))</f>
        <v/>
      </c>
      <c r="AJ19" s="446" t="str">
        <f>IF($G19="","",IF(INDEX(E_Bränsleflöden!$A:$N,CK19,AJ$9)="","",INDEX(E_Bränsleflöden!$A:$N,CK19,AJ$9)))</f>
        <v/>
      </c>
      <c r="AK19" s="446" t="str">
        <f>IF($G19="","",IF(INDEX(E_Bränsleflöden!$A:$N,CL19,AK$9)="","",INDEX(E_Bränsleflöden!$A:$N,CL19,AK$9)))</f>
        <v/>
      </c>
      <c r="AL19" s="446" t="str">
        <f>IF($G19="","",IF(INDEX(E_Bränsleflöden!$A:$N,CM19,AL$9)="","",INDEX(E_Bränsleflöden!$A:$N,CM19,AL$9)))</f>
        <v/>
      </c>
      <c r="AM19" s="446" t="str">
        <f>IF($G19="","",IF(INDEX(E_Bränsleflöden!$A:$N,CN19,AM$9)="","",INDEX(E_Bränsleflöden!$A:$N,CN19,AM$9)))</f>
        <v/>
      </c>
      <c r="AN19" s="469" t="str">
        <f>IF($G19="","",IF(INDEX(E_Bränsleflöden!$A:$N,CO19,AN$9)="","",INDEX(E_Bränsleflöden!$A:$N,CO19,AN$9)))</f>
        <v/>
      </c>
      <c r="AO19" s="469" t="str">
        <f>IF($G19="","",IF(INDEX(E_Bränsleflöden!$A:$N,CP19,AO$9)="","",INDEX(E_Bränsleflöden!$A:$N,CP19,AO$9)))</f>
        <v/>
      </c>
      <c r="AP19" s="469" t="str">
        <f>IF($G19="","",IF(INDEX(E_Bränsleflöden!$A:$N,CQ19,AP$9)="","",INDEX(E_Bränsleflöden!$A:$N,CQ19,AP$9)))</f>
        <v/>
      </c>
      <c r="AQ19" s="469" t="str">
        <f>IF($G19="","",IF(INDEX(E_Bränsleflöden!$A:$N,CR19,AQ$9)="","",INDEX(E_Bränsleflöden!$A:$N,CR19,AQ$9)))</f>
        <v/>
      </c>
      <c r="AR19" s="446" t="str">
        <f>IF($G19="","",IF(INDEX(E_Bränsleflöden!$A:$N,CS19,AR$9)="","",INDEX(E_Bränsleflöden!$A:$N,CS19,AR$9)))</f>
        <v/>
      </c>
      <c r="AS19" s="446" t="str">
        <f>IF($G19="","",IF(INDEX(E_Bränsleflöden!$A:$N,CT19,AS$9)="","",INDEX(E_Bränsleflöden!$A:$N,CT19,AS$9)))</f>
        <v/>
      </c>
      <c r="AT19" s="448" t="str">
        <f>IF($G19="","",IF(INDEX(E_Bränsleflöden!$A:$N,CU19,AT$9)="","",INDEX(E_Bränsleflöden!$A:$N,CU19,AT$9)))</f>
        <v/>
      </c>
      <c r="AU19" s="446" t="str">
        <f>IF($G19="","",IF(INDEX(E_Bränsleflöden!$A:$N,CV19,AU$9)="","",INDEX(E_Bränsleflöden!$A:$N,CV19,AU$9)))</f>
        <v/>
      </c>
      <c r="AV19" s="446" t="str">
        <f>IF($G19="","",IF(INDEX(E_Bränsleflöden!$A:$N,CW19,AV$9)="","",INDEX(E_Bränsleflöden!$A:$N,CW19,AV$9)))</f>
        <v/>
      </c>
      <c r="AW19" s="446" t="str">
        <f>IF($G19="","",IF(INDEX(E_Bränsleflöden!$A:$N,CX19,AW$9)="","",INDEX(E_Bränsleflöden!$A:$N,CX19,AW$9)))</f>
        <v/>
      </c>
      <c r="AX19" s="446" t="str">
        <f>IF($G19="","",IF(INDEX(E_Bränsleflöden!$A:$N,CY19,AX$9)="","",INDEX(E_Bränsleflöden!$A:$N,CY19,AX$9)))</f>
        <v/>
      </c>
      <c r="AY19" s="446" t="str">
        <f>IF($G19="","",IF(INDEX(E_Bränsleflöden!$A:$N,CZ19,AY$9)="","",INDEX(E_Bränsleflöden!$A:$N,CZ19,AY$9)))</f>
        <v/>
      </c>
      <c r="AZ19" s="446" t="str">
        <f>IF($G19="","",IF(INDEX(E_Bränsleflöden!$A:$N,DA19,AZ$9)="","",INDEX(E_Bränsleflöden!$A:$N,DA19,AZ$9)))</f>
        <v/>
      </c>
      <c r="BA19" s="446" t="str">
        <f>IF($G19="","",IF(INDEX(E_Bränsleflöden!$A:$N,DB19,BA$9)="","",INDEX(E_Bränsleflöden!$A:$N,DB19,BA$9)))</f>
        <v/>
      </c>
      <c r="BB19" s="446" t="str">
        <f>IF($G19="","",IF(INDEX(E_Bränsleflöden!$A:$N,DC19,BB$9)="","",INDEX(E_Bränsleflöden!$A:$N,DC19,BB$9)))</f>
        <v/>
      </c>
      <c r="BC19" s="446" t="str">
        <f>IF($G19="","",IF(INDEX(E_Bränsleflöden!$A:$N,DD19,BC$9)="","",INDEX(E_Bränsleflöden!$A:$N,DD19,BC$9)))</f>
        <v/>
      </c>
      <c r="BD19" s="446" t="str">
        <f>IF($G19="","",IF(INDEX(E_Bränsleflöden!$A:$N,DE19,BD$9)="","",INDEX(E_Bränsleflöden!$A:$N,DE19,BD$9)))</f>
        <v/>
      </c>
      <c r="BE19" s="446" t="str">
        <f>IF($G19="","",IF(INDEX(E_Bränsleflöden!$A:$N,DF19,BE$9)="","",INDEX(E_Bränsleflöden!$A:$N,DF19,BE$9)))</f>
        <v/>
      </c>
      <c r="BF19" s="437"/>
      <c r="BH19" s="363" t="str">
        <f t="shared" si="1"/>
        <v>SourceCategory_</v>
      </c>
      <c r="BI19" s="363" t="b">
        <f>INDEX('C_Beskrivining av den RE'!$A$154:$A$195,ROWS($BG$13:BG19))="ausblenden"</f>
        <v>0</v>
      </c>
      <c r="BJ19" s="363" t="str">
        <f t="shared" si="2"/>
        <v>SourceStreamName_</v>
      </c>
      <c r="BL19" s="363">
        <f t="shared" si="8"/>
        <v>517</v>
      </c>
      <c r="BM19" s="363">
        <f t="shared" si="8"/>
        <v>518</v>
      </c>
      <c r="BN19" s="363">
        <f t="shared" si="8"/>
        <v>524</v>
      </c>
      <c r="BO19" s="363">
        <f t="shared" si="8"/>
        <v>526</v>
      </c>
      <c r="BP19" s="363">
        <f t="shared" si="8"/>
        <v>528</v>
      </c>
      <c r="BQ19" s="363">
        <f t="shared" si="8"/>
        <v>530</v>
      </c>
      <c r="BR19" s="363">
        <f t="shared" si="8"/>
        <v>530</v>
      </c>
      <c r="BS19" s="363">
        <f t="shared" si="8"/>
        <v>530</v>
      </c>
      <c r="BT19" s="363">
        <f t="shared" si="8"/>
        <v>530</v>
      </c>
      <c r="BU19" s="363">
        <f t="shared" si="8"/>
        <v>530</v>
      </c>
      <c r="BV19" s="363">
        <f t="shared" si="9"/>
        <v>530</v>
      </c>
      <c r="BW19" s="363">
        <f t="shared" si="9"/>
        <v>533</v>
      </c>
      <c r="BX19" s="363">
        <f t="shared" si="9"/>
        <v>538</v>
      </c>
      <c r="BY19" s="363">
        <f t="shared" si="9"/>
        <v>540</v>
      </c>
      <c r="BZ19" s="363">
        <f t="shared" si="9"/>
        <v>541</v>
      </c>
      <c r="CA19" s="363">
        <f t="shared" si="9"/>
        <v>542</v>
      </c>
      <c r="CB19" s="363">
        <f t="shared" si="9"/>
        <v>542</v>
      </c>
      <c r="CC19" s="363">
        <f t="shared" si="9"/>
        <v>565</v>
      </c>
      <c r="CD19" s="363">
        <f t="shared" si="9"/>
        <v>572</v>
      </c>
      <c r="CE19" s="363">
        <f t="shared" si="9"/>
        <v>572</v>
      </c>
      <c r="CF19" s="363">
        <f t="shared" si="10"/>
        <v>572</v>
      </c>
      <c r="CG19" s="363">
        <f t="shared" si="10"/>
        <v>572</v>
      </c>
      <c r="CH19" s="363">
        <f t="shared" si="10"/>
        <v>572</v>
      </c>
      <c r="CI19" s="363">
        <f t="shared" si="10"/>
        <v>572</v>
      </c>
      <c r="CJ19" s="363">
        <f t="shared" si="10"/>
        <v>572</v>
      </c>
      <c r="CK19" s="363">
        <f t="shared" si="10"/>
        <v>566</v>
      </c>
      <c r="CL19" s="363">
        <f t="shared" si="10"/>
        <v>573</v>
      </c>
      <c r="CM19" s="363">
        <f t="shared" si="10"/>
        <v>573</v>
      </c>
      <c r="CN19" s="363">
        <f t="shared" si="10"/>
        <v>573</v>
      </c>
      <c r="CO19" s="363">
        <f t="shared" si="10"/>
        <v>573</v>
      </c>
      <c r="CP19" s="363">
        <f t="shared" si="11"/>
        <v>573</v>
      </c>
      <c r="CQ19" s="363">
        <f t="shared" si="11"/>
        <v>573</v>
      </c>
      <c r="CR19" s="363">
        <f t="shared" si="11"/>
        <v>573</v>
      </c>
      <c r="CS19" s="363">
        <f t="shared" si="11"/>
        <v>547</v>
      </c>
      <c r="CT19" s="363">
        <f t="shared" si="11"/>
        <v>547</v>
      </c>
      <c r="CU19" s="363">
        <f t="shared" si="11"/>
        <v>548</v>
      </c>
      <c r="CV19" s="363">
        <f t="shared" si="11"/>
        <v>551</v>
      </c>
      <c r="CW19" s="363">
        <f t="shared" si="11"/>
        <v>556</v>
      </c>
      <c r="CX19" s="363">
        <f t="shared" si="11"/>
        <v>567</v>
      </c>
      <c r="CY19" s="363">
        <f t="shared" si="11"/>
        <v>574</v>
      </c>
      <c r="CZ19" s="363">
        <f t="shared" si="12"/>
        <v>574</v>
      </c>
      <c r="DA19" s="363">
        <f t="shared" si="12"/>
        <v>574</v>
      </c>
      <c r="DB19" s="363">
        <f t="shared" si="12"/>
        <v>574</v>
      </c>
      <c r="DC19" s="363">
        <f t="shared" si="12"/>
        <v>574</v>
      </c>
      <c r="DD19" s="363">
        <f t="shared" si="12"/>
        <v>574</v>
      </c>
      <c r="DE19" s="363">
        <f t="shared" si="12"/>
        <v>574</v>
      </c>
      <c r="DF19" s="363">
        <f t="shared" si="12"/>
        <v>580</v>
      </c>
    </row>
    <row r="20" spans="3:110" ht="12.75" customHeight="1" x14ac:dyDescent="0.25">
      <c r="C20" s="490">
        <v>8</v>
      </c>
      <c r="D20" s="442" t="str">
        <f>IF(COUNTIF($BI$12:BI20,TRUE)&gt;0,"",INDEX('C_Beskrivining av den RE'!$E$154:$E$183,ROWS($A$13:A20)))</f>
        <v/>
      </c>
      <c r="E20" s="443" t="str">
        <f>IF($G20="","",INDEX('C_Beskrivining av den RE'!F:F,MATCH($D20,'C_Beskrivining av den RE'!$E:$E,0)))</f>
        <v/>
      </c>
      <c r="F20" s="443" t="str">
        <f>IF($G20="","",INDEX('C_Beskrivining av den RE'!H:H,MATCH($D20,'C_Beskrivining av den RE'!$E:$E,0)))</f>
        <v/>
      </c>
      <c r="G20" s="443" t="str">
        <f>IF($D20="","",INDEX('C_Beskrivining av den RE'!F:F,MATCH($BH20,'C_Beskrivining av den RE'!$R:$R,0)))</f>
        <v/>
      </c>
      <c r="H20" s="444" t="str">
        <f>IF($G20="","",IF(INDEX(E_Bränsleflöden!$A:$N,BL20,H$9)="","",INDEX(E_Bränsleflöden!$A:$N,BL20,H$9)))</f>
        <v/>
      </c>
      <c r="I20" s="444" t="str">
        <f>IF($G20="","",IF(INDEX(E_Bränsleflöden!$A:$N,BM20,I$9)="","",INDEX(E_Bränsleflöden!$A:$N,BM20,I$9)))</f>
        <v/>
      </c>
      <c r="J20" s="445" t="str">
        <f>IF($G20="","",INDEX('C_Beskrivining av den RE'!L:L,MATCH($BH20,'C_Beskrivining av den RE'!$R:$R,0)))</f>
        <v/>
      </c>
      <c r="K20" s="442" t="str">
        <f>IF($G20="","",INDEX('C_Beskrivining av den RE'!M:M,MATCH($BH20,'C_Beskrivining av den RE'!$R:$R,0)))</f>
        <v/>
      </c>
      <c r="L20" s="442" t="str">
        <f>IF($G20="","",INDEX('C_Beskrivining av den RE'!N:N,MATCH($BH20,'C_Beskrivining av den RE'!$R:$R,0)))</f>
        <v/>
      </c>
      <c r="M20" s="469" t="str">
        <f>IF($G20="","",IF(INDEX(E_Bränsleflöden!$A:$N,BN20,M$9)="","",INDEX(E_Bränsleflöden!$A:$N,BN20,M$9)))</f>
        <v/>
      </c>
      <c r="N20" s="469" t="str">
        <f>IF($G20="","",IF(INDEX(E_Bränsleflöden!$A:$N,BO20,N$9)="","",INDEX(E_Bränsleflöden!$A:$N,BO20,N$9)))</f>
        <v/>
      </c>
      <c r="O20" s="469" t="str">
        <f>IF($G20="","",IF(INDEX(E_Bränsleflöden!$A:$N,BP20,O$9)="","",INDEX(E_Bränsleflöden!$A:$N,BP20,O$9)))</f>
        <v/>
      </c>
      <c r="P20" s="469" t="str">
        <f>IF($G20="","",IF(INDEX(E_Bränsleflöden!$A:$N,BQ20,P$9)="","",INDEX(E_Bränsleflöden!$A:$N,BQ20,P$9)))</f>
        <v/>
      </c>
      <c r="Q20" s="469" t="str">
        <f>IF($G20="","",IF(INDEX(E_Bränsleflöden!$A:$N,BR20,Q$9)="","",INDEX(E_Bränsleflöden!$A:$N,BR20,Q$9)))</f>
        <v/>
      </c>
      <c r="R20" s="469" t="str">
        <f>IF($G20="","",IF(INDEX(E_Bränsleflöden!$A:$N,BS20,R$9)="","",INDEX(E_Bränsleflöden!$A:$N,BS20,R$9)))</f>
        <v/>
      </c>
      <c r="S20" s="469" t="str">
        <f>IF($G20="","",IF(INDEX(E_Bränsleflöden!$A:$N,BT20,S$9)="","",INDEX(E_Bränsleflöden!$A:$N,BT20,S$9)))</f>
        <v/>
      </c>
      <c r="T20" s="469" t="str">
        <f>IF($G20="","",IF(INDEX(E_Bränsleflöden!$A:$N,BU20,T$9)="","",INDEX(E_Bränsleflöden!$A:$N,BU20,T$9)))</f>
        <v/>
      </c>
      <c r="U20" s="469" t="str">
        <f>IF($G20="","",IF(INDEX(E_Bränsleflöden!$A:$N,BV20,U$9)="","",INDEX(E_Bränsleflöden!$A:$N,BV20,U$9)))</f>
        <v/>
      </c>
      <c r="V20" s="469" t="str">
        <f>IF($G20="","",IF(INDEX(E_Bränsleflöden!$A:$N,BW20,V$9)="","",INDEX(E_Bränsleflöden!$A:$N,BW20,V$9)))</f>
        <v/>
      </c>
      <c r="W20" s="446" t="str">
        <f>IF($G20="","",IF(INDEX(E_Bränsleflöden!$A:$N,BX20,W$9)="","",INDEX(E_Bränsleflöden!$A:$N,BX20,W$9)))</f>
        <v/>
      </c>
      <c r="X20" s="446" t="str">
        <f>IF($G20="","",IF(INDEX(E_Bränsleflöden!$A:$N,BY20,X$9)="","",INDEX(E_Bränsleflöden!$A:$N,BY20,X$9)))</f>
        <v/>
      </c>
      <c r="Y20" s="446" t="str">
        <f>IF($G20="","",IF(INDEX(E_Bränsleflöden!$A:$N,BZ20,Y$9)="","",INDEX(E_Bränsleflöden!$A:$N,BZ20,Y$9)))</f>
        <v/>
      </c>
      <c r="Z20" s="447" t="str">
        <f>IF($G20="","",IF(INDEX(E_Bränsleflöden!$A:$N,CA20,Z$9)="","",INDEX(E_Bränsleflöden!$A:$N,CA20,Z$9)))</f>
        <v/>
      </c>
      <c r="AA20" s="491" t="str">
        <f>IF($G20="","",IF(INDEX(E_Bränsleflöden!$A:$N,CB20,AA$9)="","",INDEX(E_Bränsleflöden!$A:$N,CB20,AA$9)))</f>
        <v/>
      </c>
      <c r="AB20" s="446" t="str">
        <f>IF($G20="","",IF(INDEX(E_Bränsleflöden!$A:$N,CC20,AB$9)="","",INDEX(E_Bränsleflöden!$A:$N,CC20,AB$9)))</f>
        <v/>
      </c>
      <c r="AC20" s="446" t="str">
        <f>IF($G20="","",IF(INDEX(E_Bränsleflöden!$A:$N,CD20,AC$9)="","",INDEX(E_Bränsleflöden!$A:$N,CD20,AC$9)))</f>
        <v/>
      </c>
      <c r="AD20" s="446" t="str">
        <f>IF($G20="","",IF(INDEX(E_Bränsleflöden!$A:$N,CE20,AD$9)="","",INDEX(E_Bränsleflöden!$A:$N,CE20,AD$9)))</f>
        <v/>
      </c>
      <c r="AE20" s="446" t="str">
        <f>IF($G20="","",IF(INDEX(E_Bränsleflöden!$A:$N,CF20,AE$9)="","",INDEX(E_Bränsleflöden!$A:$N,CF20,AE$9)))</f>
        <v/>
      </c>
      <c r="AF20" s="469" t="str">
        <f>IF($G20="","",IF(INDEX(E_Bränsleflöden!$A:$N,CG20,AF$9)="","",INDEX(E_Bränsleflöden!$A:$N,CG20,AF$9)))</f>
        <v/>
      </c>
      <c r="AG20" s="469" t="str">
        <f>IF($G20="","",IF(INDEX(E_Bränsleflöden!$A:$N,CH20,AG$9)="","",INDEX(E_Bränsleflöden!$A:$N,CH20,AG$9)))</f>
        <v/>
      </c>
      <c r="AH20" s="469" t="str">
        <f>IF($G20="","",IF(INDEX(E_Bränsleflöden!$A:$N,CI20,AH$9)="","",INDEX(E_Bränsleflöden!$A:$N,CI20,AH$9)))</f>
        <v/>
      </c>
      <c r="AI20" s="469" t="str">
        <f>IF($G20="","",IF(INDEX(E_Bränsleflöden!$A:$N,CJ20,AI$9)="","",INDEX(E_Bränsleflöden!$A:$N,CJ20,AI$9)))</f>
        <v/>
      </c>
      <c r="AJ20" s="446" t="str">
        <f>IF($G20="","",IF(INDEX(E_Bränsleflöden!$A:$N,CK20,AJ$9)="","",INDEX(E_Bränsleflöden!$A:$N,CK20,AJ$9)))</f>
        <v/>
      </c>
      <c r="AK20" s="446" t="str">
        <f>IF($G20="","",IF(INDEX(E_Bränsleflöden!$A:$N,CL20,AK$9)="","",INDEX(E_Bränsleflöden!$A:$N,CL20,AK$9)))</f>
        <v/>
      </c>
      <c r="AL20" s="446" t="str">
        <f>IF($G20="","",IF(INDEX(E_Bränsleflöden!$A:$N,CM20,AL$9)="","",INDEX(E_Bränsleflöden!$A:$N,CM20,AL$9)))</f>
        <v/>
      </c>
      <c r="AM20" s="446" t="str">
        <f>IF($G20="","",IF(INDEX(E_Bränsleflöden!$A:$N,CN20,AM$9)="","",INDEX(E_Bränsleflöden!$A:$N,CN20,AM$9)))</f>
        <v/>
      </c>
      <c r="AN20" s="469" t="str">
        <f>IF($G20="","",IF(INDEX(E_Bränsleflöden!$A:$N,CO20,AN$9)="","",INDEX(E_Bränsleflöden!$A:$N,CO20,AN$9)))</f>
        <v/>
      </c>
      <c r="AO20" s="469" t="str">
        <f>IF($G20="","",IF(INDEX(E_Bränsleflöden!$A:$N,CP20,AO$9)="","",INDEX(E_Bränsleflöden!$A:$N,CP20,AO$9)))</f>
        <v/>
      </c>
      <c r="AP20" s="469" t="str">
        <f>IF($G20="","",IF(INDEX(E_Bränsleflöden!$A:$N,CQ20,AP$9)="","",INDEX(E_Bränsleflöden!$A:$N,CQ20,AP$9)))</f>
        <v/>
      </c>
      <c r="AQ20" s="469" t="str">
        <f>IF($G20="","",IF(INDEX(E_Bränsleflöden!$A:$N,CR20,AQ$9)="","",INDEX(E_Bränsleflöden!$A:$N,CR20,AQ$9)))</f>
        <v/>
      </c>
      <c r="AR20" s="446" t="str">
        <f>IF($G20="","",IF(INDEX(E_Bränsleflöden!$A:$N,CS20,AR$9)="","",INDEX(E_Bränsleflöden!$A:$N,CS20,AR$9)))</f>
        <v/>
      </c>
      <c r="AS20" s="446" t="str">
        <f>IF($G20="","",IF(INDEX(E_Bränsleflöden!$A:$N,CT20,AS$9)="","",INDEX(E_Bränsleflöden!$A:$N,CT20,AS$9)))</f>
        <v/>
      </c>
      <c r="AT20" s="448" t="str">
        <f>IF($G20="","",IF(INDEX(E_Bränsleflöden!$A:$N,CU20,AT$9)="","",INDEX(E_Bränsleflöden!$A:$N,CU20,AT$9)))</f>
        <v/>
      </c>
      <c r="AU20" s="446" t="str">
        <f>IF($G20="","",IF(INDEX(E_Bränsleflöden!$A:$N,CV20,AU$9)="","",INDEX(E_Bränsleflöden!$A:$N,CV20,AU$9)))</f>
        <v/>
      </c>
      <c r="AV20" s="446" t="str">
        <f>IF($G20="","",IF(INDEX(E_Bränsleflöden!$A:$N,CW20,AV$9)="","",INDEX(E_Bränsleflöden!$A:$N,CW20,AV$9)))</f>
        <v/>
      </c>
      <c r="AW20" s="446" t="str">
        <f>IF($G20="","",IF(INDEX(E_Bränsleflöden!$A:$N,CX20,AW$9)="","",INDEX(E_Bränsleflöden!$A:$N,CX20,AW$9)))</f>
        <v/>
      </c>
      <c r="AX20" s="446" t="str">
        <f>IF($G20="","",IF(INDEX(E_Bränsleflöden!$A:$N,CY20,AX$9)="","",INDEX(E_Bränsleflöden!$A:$N,CY20,AX$9)))</f>
        <v/>
      </c>
      <c r="AY20" s="446" t="str">
        <f>IF($G20="","",IF(INDEX(E_Bränsleflöden!$A:$N,CZ20,AY$9)="","",INDEX(E_Bränsleflöden!$A:$N,CZ20,AY$9)))</f>
        <v/>
      </c>
      <c r="AZ20" s="446" t="str">
        <f>IF($G20="","",IF(INDEX(E_Bränsleflöden!$A:$N,DA20,AZ$9)="","",INDEX(E_Bränsleflöden!$A:$N,DA20,AZ$9)))</f>
        <v/>
      </c>
      <c r="BA20" s="446" t="str">
        <f>IF($G20="","",IF(INDEX(E_Bränsleflöden!$A:$N,DB20,BA$9)="","",INDEX(E_Bränsleflöden!$A:$N,DB20,BA$9)))</f>
        <v/>
      </c>
      <c r="BB20" s="446" t="str">
        <f>IF($G20="","",IF(INDEX(E_Bränsleflöden!$A:$N,DC20,BB$9)="","",INDEX(E_Bränsleflöden!$A:$N,DC20,BB$9)))</f>
        <v/>
      </c>
      <c r="BC20" s="446" t="str">
        <f>IF($G20="","",IF(INDEX(E_Bränsleflöden!$A:$N,DD20,BC$9)="","",INDEX(E_Bränsleflöden!$A:$N,DD20,BC$9)))</f>
        <v/>
      </c>
      <c r="BD20" s="446" t="str">
        <f>IF($G20="","",IF(INDEX(E_Bränsleflöden!$A:$N,DE20,BD$9)="","",INDEX(E_Bränsleflöden!$A:$N,DE20,BD$9)))</f>
        <v/>
      </c>
      <c r="BE20" s="446" t="str">
        <f>IF($G20="","",IF(INDEX(E_Bränsleflöden!$A:$N,DF20,BE$9)="","",INDEX(E_Bränsleflöden!$A:$N,DF20,BE$9)))</f>
        <v/>
      </c>
      <c r="BF20" s="437"/>
      <c r="BH20" s="363" t="str">
        <f t="shared" si="1"/>
        <v>SourceCategory_</v>
      </c>
      <c r="BI20" s="363" t="b">
        <f>INDEX('C_Beskrivining av den RE'!$A$154:$A$195,ROWS($BG$13:BG20))="ausblenden"</f>
        <v>0</v>
      </c>
      <c r="BJ20" s="363" t="str">
        <f t="shared" si="2"/>
        <v>SourceStreamName_</v>
      </c>
      <c r="BL20" s="363">
        <f t="shared" si="8"/>
        <v>588</v>
      </c>
      <c r="BM20" s="363">
        <f t="shared" si="8"/>
        <v>589</v>
      </c>
      <c r="BN20" s="363">
        <f t="shared" si="8"/>
        <v>595</v>
      </c>
      <c r="BO20" s="363">
        <f t="shared" si="8"/>
        <v>597</v>
      </c>
      <c r="BP20" s="363">
        <f t="shared" si="8"/>
        <v>599</v>
      </c>
      <c r="BQ20" s="363">
        <f t="shared" si="8"/>
        <v>601</v>
      </c>
      <c r="BR20" s="363">
        <f t="shared" si="8"/>
        <v>601</v>
      </c>
      <c r="BS20" s="363">
        <f t="shared" si="8"/>
        <v>601</v>
      </c>
      <c r="BT20" s="363">
        <f t="shared" si="8"/>
        <v>601</v>
      </c>
      <c r="BU20" s="363">
        <f t="shared" si="8"/>
        <v>601</v>
      </c>
      <c r="BV20" s="363">
        <f t="shared" si="9"/>
        <v>601</v>
      </c>
      <c r="BW20" s="363">
        <f t="shared" si="9"/>
        <v>604</v>
      </c>
      <c r="BX20" s="363">
        <f t="shared" si="9"/>
        <v>609</v>
      </c>
      <c r="BY20" s="363">
        <f t="shared" si="9"/>
        <v>611</v>
      </c>
      <c r="BZ20" s="363">
        <f t="shared" si="9"/>
        <v>612</v>
      </c>
      <c r="CA20" s="363">
        <f t="shared" si="9"/>
        <v>613</v>
      </c>
      <c r="CB20" s="363">
        <f t="shared" si="9"/>
        <v>613</v>
      </c>
      <c r="CC20" s="363">
        <f t="shared" si="9"/>
        <v>636</v>
      </c>
      <c r="CD20" s="363">
        <f t="shared" si="9"/>
        <v>643</v>
      </c>
      <c r="CE20" s="363">
        <f t="shared" si="9"/>
        <v>643</v>
      </c>
      <c r="CF20" s="363">
        <f t="shared" si="10"/>
        <v>643</v>
      </c>
      <c r="CG20" s="363">
        <f t="shared" si="10"/>
        <v>643</v>
      </c>
      <c r="CH20" s="363">
        <f t="shared" si="10"/>
        <v>643</v>
      </c>
      <c r="CI20" s="363">
        <f t="shared" si="10"/>
        <v>643</v>
      </c>
      <c r="CJ20" s="363">
        <f t="shared" si="10"/>
        <v>643</v>
      </c>
      <c r="CK20" s="363">
        <f t="shared" si="10"/>
        <v>637</v>
      </c>
      <c r="CL20" s="363">
        <f t="shared" si="10"/>
        <v>644</v>
      </c>
      <c r="CM20" s="363">
        <f t="shared" si="10"/>
        <v>644</v>
      </c>
      <c r="CN20" s="363">
        <f t="shared" si="10"/>
        <v>644</v>
      </c>
      <c r="CO20" s="363">
        <f t="shared" si="10"/>
        <v>644</v>
      </c>
      <c r="CP20" s="363">
        <f t="shared" si="11"/>
        <v>644</v>
      </c>
      <c r="CQ20" s="363">
        <f t="shared" si="11"/>
        <v>644</v>
      </c>
      <c r="CR20" s="363">
        <f t="shared" si="11"/>
        <v>644</v>
      </c>
      <c r="CS20" s="363">
        <f t="shared" si="11"/>
        <v>618</v>
      </c>
      <c r="CT20" s="363">
        <f t="shared" si="11"/>
        <v>618</v>
      </c>
      <c r="CU20" s="363">
        <f t="shared" si="11"/>
        <v>619</v>
      </c>
      <c r="CV20" s="363">
        <f t="shared" si="11"/>
        <v>622</v>
      </c>
      <c r="CW20" s="363">
        <f t="shared" si="11"/>
        <v>627</v>
      </c>
      <c r="CX20" s="363">
        <f t="shared" si="11"/>
        <v>638</v>
      </c>
      <c r="CY20" s="363">
        <f t="shared" si="11"/>
        <v>645</v>
      </c>
      <c r="CZ20" s="363">
        <f t="shared" si="12"/>
        <v>645</v>
      </c>
      <c r="DA20" s="363">
        <f t="shared" si="12"/>
        <v>645</v>
      </c>
      <c r="DB20" s="363">
        <f t="shared" si="12"/>
        <v>645</v>
      </c>
      <c r="DC20" s="363">
        <f t="shared" si="12"/>
        <v>645</v>
      </c>
      <c r="DD20" s="363">
        <f t="shared" si="12"/>
        <v>645</v>
      </c>
      <c r="DE20" s="363">
        <f t="shared" si="12"/>
        <v>645</v>
      </c>
      <c r="DF20" s="363">
        <f t="shared" si="12"/>
        <v>651</v>
      </c>
    </row>
    <row r="21" spans="3:110" ht="12.75" customHeight="1" x14ac:dyDescent="0.25">
      <c r="C21" s="490">
        <v>9</v>
      </c>
      <c r="D21" s="442" t="str">
        <f>IF(COUNTIF($BI$12:BI21,TRUE)&gt;0,"",INDEX('C_Beskrivining av den RE'!$E$154:$E$183,ROWS($A$13:A21)))</f>
        <v/>
      </c>
      <c r="E21" s="443" t="str">
        <f>IF($G21="","",INDEX('C_Beskrivining av den RE'!F:F,MATCH($D21,'C_Beskrivining av den RE'!$E:$E,0)))</f>
        <v/>
      </c>
      <c r="F21" s="443" t="str">
        <f>IF($G21="","",INDEX('C_Beskrivining av den RE'!H:H,MATCH($D21,'C_Beskrivining av den RE'!$E:$E,0)))</f>
        <v/>
      </c>
      <c r="G21" s="443" t="str">
        <f>IF($D21="","",INDEX('C_Beskrivining av den RE'!F:F,MATCH($BH21,'C_Beskrivining av den RE'!$R:$R,0)))</f>
        <v/>
      </c>
      <c r="H21" s="444" t="str">
        <f>IF($G21="","",IF(INDEX(E_Bränsleflöden!$A:$N,BL21,H$9)="","",INDEX(E_Bränsleflöden!$A:$N,BL21,H$9)))</f>
        <v/>
      </c>
      <c r="I21" s="444" t="str">
        <f>IF($G21="","",IF(INDEX(E_Bränsleflöden!$A:$N,BM21,I$9)="","",INDEX(E_Bränsleflöden!$A:$N,BM21,I$9)))</f>
        <v/>
      </c>
      <c r="J21" s="445" t="str">
        <f>IF($G21="","",INDEX('C_Beskrivining av den RE'!L:L,MATCH($BH21,'C_Beskrivining av den RE'!$R:$R,0)))</f>
        <v/>
      </c>
      <c r="K21" s="442" t="str">
        <f>IF($G21="","",INDEX('C_Beskrivining av den RE'!M:M,MATCH($BH21,'C_Beskrivining av den RE'!$R:$R,0)))</f>
        <v/>
      </c>
      <c r="L21" s="442" t="str">
        <f>IF($G21="","",INDEX('C_Beskrivining av den RE'!N:N,MATCH($BH21,'C_Beskrivining av den RE'!$R:$R,0)))</f>
        <v/>
      </c>
      <c r="M21" s="469" t="str">
        <f>IF($G21="","",IF(INDEX(E_Bränsleflöden!$A:$N,BN21,M$9)="","",INDEX(E_Bränsleflöden!$A:$N,BN21,M$9)))</f>
        <v/>
      </c>
      <c r="N21" s="469" t="str">
        <f>IF($G21="","",IF(INDEX(E_Bränsleflöden!$A:$N,BO21,N$9)="","",INDEX(E_Bränsleflöden!$A:$N,BO21,N$9)))</f>
        <v/>
      </c>
      <c r="O21" s="469" t="str">
        <f>IF($G21="","",IF(INDEX(E_Bränsleflöden!$A:$N,BP21,O$9)="","",INDEX(E_Bränsleflöden!$A:$N,BP21,O$9)))</f>
        <v/>
      </c>
      <c r="P21" s="469" t="str">
        <f>IF($G21="","",IF(INDEX(E_Bränsleflöden!$A:$N,BQ21,P$9)="","",INDEX(E_Bränsleflöden!$A:$N,BQ21,P$9)))</f>
        <v/>
      </c>
      <c r="Q21" s="469" t="str">
        <f>IF($G21="","",IF(INDEX(E_Bränsleflöden!$A:$N,BR21,Q$9)="","",INDEX(E_Bränsleflöden!$A:$N,BR21,Q$9)))</f>
        <v/>
      </c>
      <c r="R21" s="469" t="str">
        <f>IF($G21="","",IF(INDEX(E_Bränsleflöden!$A:$N,BS21,R$9)="","",INDEX(E_Bränsleflöden!$A:$N,BS21,R$9)))</f>
        <v/>
      </c>
      <c r="S21" s="469" t="str">
        <f>IF($G21="","",IF(INDEX(E_Bränsleflöden!$A:$N,BT21,S$9)="","",INDEX(E_Bränsleflöden!$A:$N,BT21,S$9)))</f>
        <v/>
      </c>
      <c r="T21" s="469" t="str">
        <f>IF($G21="","",IF(INDEX(E_Bränsleflöden!$A:$N,BU21,T$9)="","",INDEX(E_Bränsleflöden!$A:$N,BU21,T$9)))</f>
        <v/>
      </c>
      <c r="U21" s="469" t="str">
        <f>IF($G21="","",IF(INDEX(E_Bränsleflöden!$A:$N,BV21,U$9)="","",INDEX(E_Bränsleflöden!$A:$N,BV21,U$9)))</f>
        <v/>
      </c>
      <c r="V21" s="469" t="str">
        <f>IF($G21="","",IF(INDEX(E_Bränsleflöden!$A:$N,BW21,V$9)="","",INDEX(E_Bränsleflöden!$A:$N,BW21,V$9)))</f>
        <v/>
      </c>
      <c r="W21" s="446" t="str">
        <f>IF($G21="","",IF(INDEX(E_Bränsleflöden!$A:$N,BX21,W$9)="","",INDEX(E_Bränsleflöden!$A:$N,BX21,W$9)))</f>
        <v/>
      </c>
      <c r="X21" s="446" t="str">
        <f>IF($G21="","",IF(INDEX(E_Bränsleflöden!$A:$N,BY21,X$9)="","",INDEX(E_Bränsleflöden!$A:$N,BY21,X$9)))</f>
        <v/>
      </c>
      <c r="Y21" s="446" t="str">
        <f>IF($G21="","",IF(INDEX(E_Bränsleflöden!$A:$N,BZ21,Y$9)="","",INDEX(E_Bränsleflöden!$A:$N,BZ21,Y$9)))</f>
        <v/>
      </c>
      <c r="Z21" s="447" t="str">
        <f>IF($G21="","",IF(INDEX(E_Bränsleflöden!$A:$N,CA21,Z$9)="","",INDEX(E_Bränsleflöden!$A:$N,CA21,Z$9)))</f>
        <v/>
      </c>
      <c r="AA21" s="491" t="str">
        <f>IF($G21="","",IF(INDEX(E_Bränsleflöden!$A:$N,CB21,AA$9)="","",INDEX(E_Bränsleflöden!$A:$N,CB21,AA$9)))</f>
        <v/>
      </c>
      <c r="AB21" s="446" t="str">
        <f>IF($G21="","",IF(INDEX(E_Bränsleflöden!$A:$N,CC21,AB$9)="","",INDEX(E_Bränsleflöden!$A:$N,CC21,AB$9)))</f>
        <v/>
      </c>
      <c r="AC21" s="446" t="str">
        <f>IF($G21="","",IF(INDEX(E_Bränsleflöden!$A:$N,CD21,AC$9)="","",INDEX(E_Bränsleflöden!$A:$N,CD21,AC$9)))</f>
        <v/>
      </c>
      <c r="AD21" s="446" t="str">
        <f>IF($G21="","",IF(INDEX(E_Bränsleflöden!$A:$N,CE21,AD$9)="","",INDEX(E_Bränsleflöden!$A:$N,CE21,AD$9)))</f>
        <v/>
      </c>
      <c r="AE21" s="446" t="str">
        <f>IF($G21="","",IF(INDEX(E_Bränsleflöden!$A:$N,CF21,AE$9)="","",INDEX(E_Bränsleflöden!$A:$N,CF21,AE$9)))</f>
        <v/>
      </c>
      <c r="AF21" s="469" t="str">
        <f>IF($G21="","",IF(INDEX(E_Bränsleflöden!$A:$N,CG21,AF$9)="","",INDEX(E_Bränsleflöden!$A:$N,CG21,AF$9)))</f>
        <v/>
      </c>
      <c r="AG21" s="469" t="str">
        <f>IF($G21="","",IF(INDEX(E_Bränsleflöden!$A:$N,CH21,AG$9)="","",INDEX(E_Bränsleflöden!$A:$N,CH21,AG$9)))</f>
        <v/>
      </c>
      <c r="AH21" s="469" t="str">
        <f>IF($G21="","",IF(INDEX(E_Bränsleflöden!$A:$N,CI21,AH$9)="","",INDEX(E_Bränsleflöden!$A:$N,CI21,AH$9)))</f>
        <v/>
      </c>
      <c r="AI21" s="469" t="str">
        <f>IF($G21="","",IF(INDEX(E_Bränsleflöden!$A:$N,CJ21,AI$9)="","",INDEX(E_Bränsleflöden!$A:$N,CJ21,AI$9)))</f>
        <v/>
      </c>
      <c r="AJ21" s="446" t="str">
        <f>IF($G21="","",IF(INDEX(E_Bränsleflöden!$A:$N,CK21,AJ$9)="","",INDEX(E_Bränsleflöden!$A:$N,CK21,AJ$9)))</f>
        <v/>
      </c>
      <c r="AK21" s="446" t="str">
        <f>IF($G21="","",IF(INDEX(E_Bränsleflöden!$A:$N,CL21,AK$9)="","",INDEX(E_Bränsleflöden!$A:$N,CL21,AK$9)))</f>
        <v/>
      </c>
      <c r="AL21" s="446" t="str">
        <f>IF($G21="","",IF(INDEX(E_Bränsleflöden!$A:$N,CM21,AL$9)="","",INDEX(E_Bränsleflöden!$A:$N,CM21,AL$9)))</f>
        <v/>
      </c>
      <c r="AM21" s="446" t="str">
        <f>IF($G21="","",IF(INDEX(E_Bränsleflöden!$A:$N,CN21,AM$9)="","",INDEX(E_Bränsleflöden!$A:$N,CN21,AM$9)))</f>
        <v/>
      </c>
      <c r="AN21" s="469" t="str">
        <f>IF($G21="","",IF(INDEX(E_Bränsleflöden!$A:$N,CO21,AN$9)="","",INDEX(E_Bränsleflöden!$A:$N,CO21,AN$9)))</f>
        <v/>
      </c>
      <c r="AO21" s="469" t="str">
        <f>IF($G21="","",IF(INDEX(E_Bränsleflöden!$A:$N,CP21,AO$9)="","",INDEX(E_Bränsleflöden!$A:$N,CP21,AO$9)))</f>
        <v/>
      </c>
      <c r="AP21" s="469" t="str">
        <f>IF($G21="","",IF(INDEX(E_Bränsleflöden!$A:$N,CQ21,AP$9)="","",INDEX(E_Bränsleflöden!$A:$N,CQ21,AP$9)))</f>
        <v/>
      </c>
      <c r="AQ21" s="469" t="str">
        <f>IF($G21="","",IF(INDEX(E_Bränsleflöden!$A:$N,CR21,AQ$9)="","",INDEX(E_Bränsleflöden!$A:$N,CR21,AQ$9)))</f>
        <v/>
      </c>
      <c r="AR21" s="446" t="str">
        <f>IF($G21="","",IF(INDEX(E_Bränsleflöden!$A:$N,CS21,AR$9)="","",INDEX(E_Bränsleflöden!$A:$N,CS21,AR$9)))</f>
        <v/>
      </c>
      <c r="AS21" s="446" t="str">
        <f>IF($G21="","",IF(INDEX(E_Bränsleflöden!$A:$N,CT21,AS$9)="","",INDEX(E_Bränsleflöden!$A:$N,CT21,AS$9)))</f>
        <v/>
      </c>
      <c r="AT21" s="448" t="str">
        <f>IF($G21="","",IF(INDEX(E_Bränsleflöden!$A:$N,CU21,AT$9)="","",INDEX(E_Bränsleflöden!$A:$N,CU21,AT$9)))</f>
        <v/>
      </c>
      <c r="AU21" s="446" t="str">
        <f>IF($G21="","",IF(INDEX(E_Bränsleflöden!$A:$N,CV21,AU$9)="","",INDEX(E_Bränsleflöden!$A:$N,CV21,AU$9)))</f>
        <v/>
      </c>
      <c r="AV21" s="446" t="str">
        <f>IF($G21="","",IF(INDEX(E_Bränsleflöden!$A:$N,CW21,AV$9)="","",INDEX(E_Bränsleflöden!$A:$N,CW21,AV$9)))</f>
        <v/>
      </c>
      <c r="AW21" s="446" t="str">
        <f>IF($G21="","",IF(INDEX(E_Bränsleflöden!$A:$N,CX21,AW$9)="","",INDEX(E_Bränsleflöden!$A:$N,CX21,AW$9)))</f>
        <v/>
      </c>
      <c r="AX21" s="446" t="str">
        <f>IF($G21="","",IF(INDEX(E_Bränsleflöden!$A:$N,CY21,AX$9)="","",INDEX(E_Bränsleflöden!$A:$N,CY21,AX$9)))</f>
        <v/>
      </c>
      <c r="AY21" s="446" t="str">
        <f>IF($G21="","",IF(INDEX(E_Bränsleflöden!$A:$N,CZ21,AY$9)="","",INDEX(E_Bränsleflöden!$A:$N,CZ21,AY$9)))</f>
        <v/>
      </c>
      <c r="AZ21" s="446" t="str">
        <f>IF($G21="","",IF(INDEX(E_Bränsleflöden!$A:$N,DA21,AZ$9)="","",INDEX(E_Bränsleflöden!$A:$N,DA21,AZ$9)))</f>
        <v/>
      </c>
      <c r="BA21" s="446" t="str">
        <f>IF($G21="","",IF(INDEX(E_Bränsleflöden!$A:$N,DB21,BA$9)="","",INDEX(E_Bränsleflöden!$A:$N,DB21,BA$9)))</f>
        <v/>
      </c>
      <c r="BB21" s="446" t="str">
        <f>IF($G21="","",IF(INDEX(E_Bränsleflöden!$A:$N,DC21,BB$9)="","",INDEX(E_Bränsleflöden!$A:$N,DC21,BB$9)))</f>
        <v/>
      </c>
      <c r="BC21" s="446" t="str">
        <f>IF($G21="","",IF(INDEX(E_Bränsleflöden!$A:$N,DD21,BC$9)="","",INDEX(E_Bränsleflöden!$A:$N,DD21,BC$9)))</f>
        <v/>
      </c>
      <c r="BD21" s="446" t="str">
        <f>IF($G21="","",IF(INDEX(E_Bränsleflöden!$A:$N,DE21,BD$9)="","",INDEX(E_Bränsleflöden!$A:$N,DE21,BD$9)))</f>
        <v/>
      </c>
      <c r="BE21" s="446" t="str">
        <f>IF($G21="","",IF(INDEX(E_Bränsleflöden!$A:$N,DF21,BE$9)="","",INDEX(E_Bränsleflöden!$A:$N,DF21,BE$9)))</f>
        <v/>
      </c>
      <c r="BF21" s="437"/>
      <c r="BH21" s="363" t="str">
        <f t="shared" si="1"/>
        <v>SourceCategory_</v>
      </c>
      <c r="BI21" s="363" t="b">
        <f>INDEX('C_Beskrivining av den RE'!$A$154:$A$195,ROWS($BG$13:BG21))="ausblenden"</f>
        <v>0</v>
      </c>
      <c r="BJ21" s="363" t="str">
        <f t="shared" si="2"/>
        <v>SourceStreamName_</v>
      </c>
      <c r="BL21" s="363">
        <f t="shared" si="8"/>
        <v>659</v>
      </c>
      <c r="BM21" s="363">
        <f t="shared" si="8"/>
        <v>660</v>
      </c>
      <c r="BN21" s="363">
        <f t="shared" si="8"/>
        <v>666</v>
      </c>
      <c r="BO21" s="363">
        <f t="shared" si="8"/>
        <v>668</v>
      </c>
      <c r="BP21" s="363">
        <f t="shared" si="8"/>
        <v>670</v>
      </c>
      <c r="BQ21" s="363">
        <f t="shared" si="8"/>
        <v>672</v>
      </c>
      <c r="BR21" s="363">
        <f t="shared" si="8"/>
        <v>672</v>
      </c>
      <c r="BS21" s="363">
        <f t="shared" si="8"/>
        <v>672</v>
      </c>
      <c r="BT21" s="363">
        <f t="shared" si="8"/>
        <v>672</v>
      </c>
      <c r="BU21" s="363">
        <f t="shared" si="8"/>
        <v>672</v>
      </c>
      <c r="BV21" s="363">
        <f t="shared" si="9"/>
        <v>672</v>
      </c>
      <c r="BW21" s="363">
        <f t="shared" si="9"/>
        <v>675</v>
      </c>
      <c r="BX21" s="363">
        <f t="shared" si="9"/>
        <v>680</v>
      </c>
      <c r="BY21" s="363">
        <f t="shared" si="9"/>
        <v>682</v>
      </c>
      <c r="BZ21" s="363">
        <f t="shared" si="9"/>
        <v>683</v>
      </c>
      <c r="CA21" s="363">
        <f t="shared" si="9"/>
        <v>684</v>
      </c>
      <c r="CB21" s="363">
        <f t="shared" si="9"/>
        <v>684</v>
      </c>
      <c r="CC21" s="363">
        <f t="shared" si="9"/>
        <v>707</v>
      </c>
      <c r="CD21" s="363">
        <f t="shared" si="9"/>
        <v>714</v>
      </c>
      <c r="CE21" s="363">
        <f t="shared" si="9"/>
        <v>714</v>
      </c>
      <c r="CF21" s="363">
        <f t="shared" si="10"/>
        <v>714</v>
      </c>
      <c r="CG21" s="363">
        <f t="shared" si="10"/>
        <v>714</v>
      </c>
      <c r="CH21" s="363">
        <f t="shared" si="10"/>
        <v>714</v>
      </c>
      <c r="CI21" s="363">
        <f t="shared" si="10"/>
        <v>714</v>
      </c>
      <c r="CJ21" s="363">
        <f t="shared" si="10"/>
        <v>714</v>
      </c>
      <c r="CK21" s="363">
        <f t="shared" si="10"/>
        <v>708</v>
      </c>
      <c r="CL21" s="363">
        <f t="shared" si="10"/>
        <v>715</v>
      </c>
      <c r="CM21" s="363">
        <f t="shared" si="10"/>
        <v>715</v>
      </c>
      <c r="CN21" s="363">
        <f t="shared" si="10"/>
        <v>715</v>
      </c>
      <c r="CO21" s="363">
        <f t="shared" si="10"/>
        <v>715</v>
      </c>
      <c r="CP21" s="363">
        <f t="shared" si="11"/>
        <v>715</v>
      </c>
      <c r="CQ21" s="363">
        <f t="shared" si="11"/>
        <v>715</v>
      </c>
      <c r="CR21" s="363">
        <f t="shared" si="11"/>
        <v>715</v>
      </c>
      <c r="CS21" s="363">
        <f t="shared" si="11"/>
        <v>689</v>
      </c>
      <c r="CT21" s="363">
        <f t="shared" si="11"/>
        <v>689</v>
      </c>
      <c r="CU21" s="363">
        <f t="shared" si="11"/>
        <v>690</v>
      </c>
      <c r="CV21" s="363">
        <f t="shared" si="11"/>
        <v>693</v>
      </c>
      <c r="CW21" s="363">
        <f t="shared" si="11"/>
        <v>698</v>
      </c>
      <c r="CX21" s="363">
        <f t="shared" si="11"/>
        <v>709</v>
      </c>
      <c r="CY21" s="363">
        <f t="shared" si="11"/>
        <v>716</v>
      </c>
      <c r="CZ21" s="363">
        <f t="shared" si="12"/>
        <v>716</v>
      </c>
      <c r="DA21" s="363">
        <f t="shared" si="12"/>
        <v>716</v>
      </c>
      <c r="DB21" s="363">
        <f t="shared" si="12"/>
        <v>716</v>
      </c>
      <c r="DC21" s="363">
        <f t="shared" si="12"/>
        <v>716</v>
      </c>
      <c r="DD21" s="363">
        <f t="shared" si="12"/>
        <v>716</v>
      </c>
      <c r="DE21" s="363">
        <f t="shared" si="12"/>
        <v>716</v>
      </c>
      <c r="DF21" s="363">
        <f t="shared" si="12"/>
        <v>722</v>
      </c>
    </row>
    <row r="22" spans="3:110" ht="12.75" customHeight="1" x14ac:dyDescent="0.25">
      <c r="C22" s="490">
        <v>10</v>
      </c>
      <c r="D22" s="442" t="str">
        <f>IF(COUNTIF($BI$12:BI22,TRUE)&gt;0,"",INDEX('C_Beskrivining av den RE'!$E$154:$E$183,ROWS($A$13:A22)))</f>
        <v/>
      </c>
      <c r="E22" s="443" t="str">
        <f>IF($G22="","",INDEX('C_Beskrivining av den RE'!F:F,MATCH($D22,'C_Beskrivining av den RE'!$E:$E,0)))</f>
        <v/>
      </c>
      <c r="F22" s="443" t="str">
        <f>IF($G22="","",INDEX('C_Beskrivining av den RE'!H:H,MATCH($D22,'C_Beskrivining av den RE'!$E:$E,0)))</f>
        <v/>
      </c>
      <c r="G22" s="443" t="str">
        <f>IF($D22="","",INDEX('C_Beskrivining av den RE'!F:F,MATCH($BH22,'C_Beskrivining av den RE'!$R:$R,0)))</f>
        <v/>
      </c>
      <c r="H22" s="444" t="str">
        <f>IF($G22="","",IF(INDEX(E_Bränsleflöden!$A:$N,BL22,H$9)="","",INDEX(E_Bränsleflöden!$A:$N,BL22,H$9)))</f>
        <v/>
      </c>
      <c r="I22" s="444" t="str">
        <f>IF($G22="","",IF(INDEX(E_Bränsleflöden!$A:$N,BM22,I$9)="","",INDEX(E_Bränsleflöden!$A:$N,BM22,I$9)))</f>
        <v/>
      </c>
      <c r="J22" s="445" t="str">
        <f>IF($G22="","",INDEX('C_Beskrivining av den RE'!L:L,MATCH($BH22,'C_Beskrivining av den RE'!$R:$R,0)))</f>
        <v/>
      </c>
      <c r="K22" s="442" t="str">
        <f>IF($G22="","",INDEX('C_Beskrivining av den RE'!M:M,MATCH($BH22,'C_Beskrivining av den RE'!$R:$R,0)))</f>
        <v/>
      </c>
      <c r="L22" s="442" t="str">
        <f>IF($G22="","",INDEX('C_Beskrivining av den RE'!N:N,MATCH($BH22,'C_Beskrivining av den RE'!$R:$R,0)))</f>
        <v/>
      </c>
      <c r="M22" s="469" t="str">
        <f>IF($G22="","",IF(INDEX(E_Bränsleflöden!$A:$N,BN22,M$9)="","",INDEX(E_Bränsleflöden!$A:$N,BN22,M$9)))</f>
        <v/>
      </c>
      <c r="N22" s="469" t="str">
        <f>IF($G22="","",IF(INDEX(E_Bränsleflöden!$A:$N,BO22,N$9)="","",INDEX(E_Bränsleflöden!$A:$N,BO22,N$9)))</f>
        <v/>
      </c>
      <c r="O22" s="469" t="str">
        <f>IF($G22="","",IF(INDEX(E_Bränsleflöden!$A:$N,BP22,O$9)="","",INDEX(E_Bränsleflöden!$A:$N,BP22,O$9)))</f>
        <v/>
      </c>
      <c r="P22" s="469" t="str">
        <f>IF($G22="","",IF(INDEX(E_Bränsleflöden!$A:$N,BQ22,P$9)="","",INDEX(E_Bränsleflöden!$A:$N,BQ22,P$9)))</f>
        <v/>
      </c>
      <c r="Q22" s="469" t="str">
        <f>IF($G22="","",IF(INDEX(E_Bränsleflöden!$A:$N,BR22,Q$9)="","",INDEX(E_Bränsleflöden!$A:$N,BR22,Q$9)))</f>
        <v/>
      </c>
      <c r="R22" s="469" t="str">
        <f>IF($G22="","",IF(INDEX(E_Bränsleflöden!$A:$N,BS22,R$9)="","",INDEX(E_Bränsleflöden!$A:$N,BS22,R$9)))</f>
        <v/>
      </c>
      <c r="S22" s="469" t="str">
        <f>IF($G22="","",IF(INDEX(E_Bränsleflöden!$A:$N,BT22,S$9)="","",INDEX(E_Bränsleflöden!$A:$N,BT22,S$9)))</f>
        <v/>
      </c>
      <c r="T22" s="469" t="str">
        <f>IF($G22="","",IF(INDEX(E_Bränsleflöden!$A:$N,BU22,T$9)="","",INDEX(E_Bränsleflöden!$A:$N,BU22,T$9)))</f>
        <v/>
      </c>
      <c r="U22" s="469" t="str">
        <f>IF($G22="","",IF(INDEX(E_Bränsleflöden!$A:$N,BV22,U$9)="","",INDEX(E_Bränsleflöden!$A:$N,BV22,U$9)))</f>
        <v/>
      </c>
      <c r="V22" s="469" t="str">
        <f>IF($G22="","",IF(INDEX(E_Bränsleflöden!$A:$N,BW22,V$9)="","",INDEX(E_Bränsleflöden!$A:$N,BW22,V$9)))</f>
        <v/>
      </c>
      <c r="W22" s="446" t="str">
        <f>IF($G22="","",IF(INDEX(E_Bränsleflöden!$A:$N,BX22,W$9)="","",INDEX(E_Bränsleflöden!$A:$N,BX22,W$9)))</f>
        <v/>
      </c>
      <c r="X22" s="446" t="str">
        <f>IF($G22="","",IF(INDEX(E_Bränsleflöden!$A:$N,BY22,X$9)="","",INDEX(E_Bränsleflöden!$A:$N,BY22,X$9)))</f>
        <v/>
      </c>
      <c r="Y22" s="446" t="str">
        <f>IF($G22="","",IF(INDEX(E_Bränsleflöden!$A:$N,BZ22,Y$9)="","",INDEX(E_Bränsleflöden!$A:$N,BZ22,Y$9)))</f>
        <v/>
      </c>
      <c r="Z22" s="447" t="str">
        <f>IF($G22="","",IF(INDEX(E_Bränsleflöden!$A:$N,CA22,Z$9)="","",INDEX(E_Bränsleflöden!$A:$N,CA22,Z$9)))</f>
        <v/>
      </c>
      <c r="AA22" s="491" t="str">
        <f>IF($G22="","",IF(INDEX(E_Bränsleflöden!$A:$N,CB22,AA$9)="","",INDEX(E_Bränsleflöden!$A:$N,CB22,AA$9)))</f>
        <v/>
      </c>
      <c r="AB22" s="446" t="str">
        <f>IF($G22="","",IF(INDEX(E_Bränsleflöden!$A:$N,CC22,AB$9)="","",INDEX(E_Bränsleflöden!$A:$N,CC22,AB$9)))</f>
        <v/>
      </c>
      <c r="AC22" s="446" t="str">
        <f>IF($G22="","",IF(INDEX(E_Bränsleflöden!$A:$N,CD22,AC$9)="","",INDEX(E_Bränsleflöden!$A:$N,CD22,AC$9)))</f>
        <v/>
      </c>
      <c r="AD22" s="446" t="str">
        <f>IF($G22="","",IF(INDEX(E_Bränsleflöden!$A:$N,CE22,AD$9)="","",INDEX(E_Bränsleflöden!$A:$N,CE22,AD$9)))</f>
        <v/>
      </c>
      <c r="AE22" s="446" t="str">
        <f>IF($G22="","",IF(INDEX(E_Bränsleflöden!$A:$N,CF22,AE$9)="","",INDEX(E_Bränsleflöden!$A:$N,CF22,AE$9)))</f>
        <v/>
      </c>
      <c r="AF22" s="469" t="str">
        <f>IF($G22="","",IF(INDEX(E_Bränsleflöden!$A:$N,CG22,AF$9)="","",INDEX(E_Bränsleflöden!$A:$N,CG22,AF$9)))</f>
        <v/>
      </c>
      <c r="AG22" s="469" t="str">
        <f>IF($G22="","",IF(INDEX(E_Bränsleflöden!$A:$N,CH22,AG$9)="","",INDEX(E_Bränsleflöden!$A:$N,CH22,AG$9)))</f>
        <v/>
      </c>
      <c r="AH22" s="469" t="str">
        <f>IF($G22="","",IF(INDEX(E_Bränsleflöden!$A:$N,CI22,AH$9)="","",INDEX(E_Bränsleflöden!$A:$N,CI22,AH$9)))</f>
        <v/>
      </c>
      <c r="AI22" s="469" t="str">
        <f>IF($G22="","",IF(INDEX(E_Bränsleflöden!$A:$N,CJ22,AI$9)="","",INDEX(E_Bränsleflöden!$A:$N,CJ22,AI$9)))</f>
        <v/>
      </c>
      <c r="AJ22" s="446" t="str">
        <f>IF($G22="","",IF(INDEX(E_Bränsleflöden!$A:$N,CK22,AJ$9)="","",INDEX(E_Bränsleflöden!$A:$N,CK22,AJ$9)))</f>
        <v/>
      </c>
      <c r="AK22" s="446" t="str">
        <f>IF($G22="","",IF(INDEX(E_Bränsleflöden!$A:$N,CL22,AK$9)="","",INDEX(E_Bränsleflöden!$A:$N,CL22,AK$9)))</f>
        <v/>
      </c>
      <c r="AL22" s="446" t="str">
        <f>IF($G22="","",IF(INDEX(E_Bränsleflöden!$A:$N,CM22,AL$9)="","",INDEX(E_Bränsleflöden!$A:$N,CM22,AL$9)))</f>
        <v/>
      </c>
      <c r="AM22" s="446" t="str">
        <f>IF($G22="","",IF(INDEX(E_Bränsleflöden!$A:$N,CN22,AM$9)="","",INDEX(E_Bränsleflöden!$A:$N,CN22,AM$9)))</f>
        <v/>
      </c>
      <c r="AN22" s="469" t="str">
        <f>IF($G22="","",IF(INDEX(E_Bränsleflöden!$A:$N,CO22,AN$9)="","",INDEX(E_Bränsleflöden!$A:$N,CO22,AN$9)))</f>
        <v/>
      </c>
      <c r="AO22" s="469" t="str">
        <f>IF($G22="","",IF(INDEX(E_Bränsleflöden!$A:$N,CP22,AO$9)="","",INDEX(E_Bränsleflöden!$A:$N,CP22,AO$9)))</f>
        <v/>
      </c>
      <c r="AP22" s="469" t="str">
        <f>IF($G22="","",IF(INDEX(E_Bränsleflöden!$A:$N,CQ22,AP$9)="","",INDEX(E_Bränsleflöden!$A:$N,CQ22,AP$9)))</f>
        <v/>
      </c>
      <c r="AQ22" s="469" t="str">
        <f>IF($G22="","",IF(INDEX(E_Bränsleflöden!$A:$N,CR22,AQ$9)="","",INDEX(E_Bränsleflöden!$A:$N,CR22,AQ$9)))</f>
        <v/>
      </c>
      <c r="AR22" s="446" t="str">
        <f>IF($G22="","",IF(INDEX(E_Bränsleflöden!$A:$N,CS22,AR$9)="","",INDEX(E_Bränsleflöden!$A:$N,CS22,AR$9)))</f>
        <v/>
      </c>
      <c r="AS22" s="446" t="str">
        <f>IF($G22="","",IF(INDEX(E_Bränsleflöden!$A:$N,CT22,AS$9)="","",INDEX(E_Bränsleflöden!$A:$N,CT22,AS$9)))</f>
        <v/>
      </c>
      <c r="AT22" s="448" t="str">
        <f>IF($G22="","",IF(INDEX(E_Bränsleflöden!$A:$N,CU22,AT$9)="","",INDEX(E_Bränsleflöden!$A:$N,CU22,AT$9)))</f>
        <v/>
      </c>
      <c r="AU22" s="446" t="str">
        <f>IF($G22="","",IF(INDEX(E_Bränsleflöden!$A:$N,CV22,AU$9)="","",INDEX(E_Bränsleflöden!$A:$N,CV22,AU$9)))</f>
        <v/>
      </c>
      <c r="AV22" s="446" t="str">
        <f>IF($G22="","",IF(INDEX(E_Bränsleflöden!$A:$N,CW22,AV$9)="","",INDEX(E_Bränsleflöden!$A:$N,CW22,AV$9)))</f>
        <v/>
      </c>
      <c r="AW22" s="446" t="str">
        <f>IF($G22="","",IF(INDEX(E_Bränsleflöden!$A:$N,CX22,AW$9)="","",INDEX(E_Bränsleflöden!$A:$N,CX22,AW$9)))</f>
        <v/>
      </c>
      <c r="AX22" s="446" t="str">
        <f>IF($G22="","",IF(INDEX(E_Bränsleflöden!$A:$N,CY22,AX$9)="","",INDEX(E_Bränsleflöden!$A:$N,CY22,AX$9)))</f>
        <v/>
      </c>
      <c r="AY22" s="446" t="str">
        <f>IF($G22="","",IF(INDEX(E_Bränsleflöden!$A:$N,CZ22,AY$9)="","",INDEX(E_Bränsleflöden!$A:$N,CZ22,AY$9)))</f>
        <v/>
      </c>
      <c r="AZ22" s="446" t="str">
        <f>IF($G22="","",IF(INDEX(E_Bränsleflöden!$A:$N,DA22,AZ$9)="","",INDEX(E_Bränsleflöden!$A:$N,DA22,AZ$9)))</f>
        <v/>
      </c>
      <c r="BA22" s="446" t="str">
        <f>IF($G22="","",IF(INDEX(E_Bränsleflöden!$A:$N,DB22,BA$9)="","",INDEX(E_Bränsleflöden!$A:$N,DB22,BA$9)))</f>
        <v/>
      </c>
      <c r="BB22" s="446" t="str">
        <f>IF($G22="","",IF(INDEX(E_Bränsleflöden!$A:$N,DC22,BB$9)="","",INDEX(E_Bränsleflöden!$A:$N,DC22,BB$9)))</f>
        <v/>
      </c>
      <c r="BC22" s="446" t="str">
        <f>IF($G22="","",IF(INDEX(E_Bränsleflöden!$A:$N,DD22,BC$9)="","",INDEX(E_Bränsleflöden!$A:$N,DD22,BC$9)))</f>
        <v/>
      </c>
      <c r="BD22" s="446" t="str">
        <f>IF($G22="","",IF(INDEX(E_Bränsleflöden!$A:$N,DE22,BD$9)="","",INDEX(E_Bränsleflöden!$A:$N,DE22,BD$9)))</f>
        <v/>
      </c>
      <c r="BE22" s="446" t="str">
        <f>IF($G22="","",IF(INDEX(E_Bränsleflöden!$A:$N,DF22,BE$9)="","",INDEX(E_Bränsleflöden!$A:$N,DF22,BE$9)))</f>
        <v/>
      </c>
      <c r="BF22" s="437"/>
      <c r="BH22" s="363" t="str">
        <f t="shared" si="1"/>
        <v>SourceCategory_</v>
      </c>
      <c r="BI22" s="363" t="b">
        <f>INDEX('C_Beskrivining av den RE'!$A$154:$A$195,ROWS($BG$13:BG22))="ausblenden"</f>
        <v>0</v>
      </c>
      <c r="BJ22" s="363" t="str">
        <f t="shared" si="2"/>
        <v>SourceStreamName_</v>
      </c>
      <c r="BL22" s="363">
        <f t="shared" si="8"/>
        <v>730</v>
      </c>
      <c r="BM22" s="363">
        <f t="shared" si="8"/>
        <v>731</v>
      </c>
      <c r="BN22" s="363">
        <f t="shared" si="8"/>
        <v>737</v>
      </c>
      <c r="BO22" s="363">
        <f t="shared" si="8"/>
        <v>739</v>
      </c>
      <c r="BP22" s="363">
        <f t="shared" si="8"/>
        <v>741</v>
      </c>
      <c r="BQ22" s="363">
        <f t="shared" si="8"/>
        <v>743</v>
      </c>
      <c r="BR22" s="363">
        <f t="shared" si="8"/>
        <v>743</v>
      </c>
      <c r="BS22" s="363">
        <f t="shared" si="8"/>
        <v>743</v>
      </c>
      <c r="BT22" s="363">
        <f t="shared" si="8"/>
        <v>743</v>
      </c>
      <c r="BU22" s="363">
        <f t="shared" si="8"/>
        <v>743</v>
      </c>
      <c r="BV22" s="363">
        <f t="shared" si="9"/>
        <v>743</v>
      </c>
      <c r="BW22" s="363">
        <f t="shared" si="9"/>
        <v>746</v>
      </c>
      <c r="BX22" s="363">
        <f t="shared" si="9"/>
        <v>751</v>
      </c>
      <c r="BY22" s="363">
        <f t="shared" si="9"/>
        <v>753</v>
      </c>
      <c r="BZ22" s="363">
        <f t="shared" si="9"/>
        <v>754</v>
      </c>
      <c r="CA22" s="363">
        <f t="shared" si="9"/>
        <v>755</v>
      </c>
      <c r="CB22" s="363">
        <f t="shared" si="9"/>
        <v>755</v>
      </c>
      <c r="CC22" s="363">
        <f t="shared" si="9"/>
        <v>778</v>
      </c>
      <c r="CD22" s="363">
        <f t="shared" si="9"/>
        <v>785</v>
      </c>
      <c r="CE22" s="363">
        <f t="shared" si="9"/>
        <v>785</v>
      </c>
      <c r="CF22" s="363">
        <f t="shared" si="10"/>
        <v>785</v>
      </c>
      <c r="CG22" s="363">
        <f t="shared" si="10"/>
        <v>785</v>
      </c>
      <c r="CH22" s="363">
        <f t="shared" si="10"/>
        <v>785</v>
      </c>
      <c r="CI22" s="363">
        <f t="shared" si="10"/>
        <v>785</v>
      </c>
      <c r="CJ22" s="363">
        <f t="shared" si="10"/>
        <v>785</v>
      </c>
      <c r="CK22" s="363">
        <f t="shared" si="10"/>
        <v>779</v>
      </c>
      <c r="CL22" s="363">
        <f t="shared" si="10"/>
        <v>786</v>
      </c>
      <c r="CM22" s="363">
        <f t="shared" si="10"/>
        <v>786</v>
      </c>
      <c r="CN22" s="363">
        <f t="shared" si="10"/>
        <v>786</v>
      </c>
      <c r="CO22" s="363">
        <f t="shared" si="10"/>
        <v>786</v>
      </c>
      <c r="CP22" s="363">
        <f t="shared" si="11"/>
        <v>786</v>
      </c>
      <c r="CQ22" s="363">
        <f t="shared" si="11"/>
        <v>786</v>
      </c>
      <c r="CR22" s="363">
        <f t="shared" si="11"/>
        <v>786</v>
      </c>
      <c r="CS22" s="363">
        <f t="shared" si="11"/>
        <v>760</v>
      </c>
      <c r="CT22" s="363">
        <f t="shared" si="11"/>
        <v>760</v>
      </c>
      <c r="CU22" s="363">
        <f t="shared" si="11"/>
        <v>761</v>
      </c>
      <c r="CV22" s="363">
        <f t="shared" si="11"/>
        <v>764</v>
      </c>
      <c r="CW22" s="363">
        <f t="shared" si="11"/>
        <v>769</v>
      </c>
      <c r="CX22" s="363">
        <f t="shared" si="11"/>
        <v>780</v>
      </c>
      <c r="CY22" s="363">
        <f t="shared" si="11"/>
        <v>787</v>
      </c>
      <c r="CZ22" s="363">
        <f t="shared" si="12"/>
        <v>787</v>
      </c>
      <c r="DA22" s="363">
        <f t="shared" si="12"/>
        <v>787</v>
      </c>
      <c r="DB22" s="363">
        <f t="shared" si="12"/>
        <v>787</v>
      </c>
      <c r="DC22" s="363">
        <f t="shared" si="12"/>
        <v>787</v>
      </c>
      <c r="DD22" s="363">
        <f t="shared" si="12"/>
        <v>787</v>
      </c>
      <c r="DE22" s="363">
        <f t="shared" si="12"/>
        <v>787</v>
      </c>
      <c r="DF22" s="363">
        <f t="shared" si="12"/>
        <v>793</v>
      </c>
    </row>
    <row r="23" spans="3:110" x14ac:dyDescent="0.25">
      <c r="C23" s="490">
        <v>11</v>
      </c>
      <c r="D23" s="442" t="str">
        <f>IF(COUNTIF($BI$12:BI23,TRUE)&gt;0,"",INDEX('C_Beskrivining av den RE'!$E$154:$E$183,ROWS($A$13:A23)))</f>
        <v/>
      </c>
      <c r="E23" s="443" t="str">
        <f>IF($G23="","",INDEX('C_Beskrivining av den RE'!F:F,MATCH($D23,'C_Beskrivining av den RE'!$E:$E,0)))</f>
        <v/>
      </c>
      <c r="F23" s="443" t="str">
        <f>IF($G23="","",INDEX('C_Beskrivining av den RE'!H:H,MATCH($D23,'C_Beskrivining av den RE'!$E:$E,0)))</f>
        <v/>
      </c>
      <c r="G23" s="443" t="str">
        <f>IF($D23="","",INDEX('C_Beskrivining av den RE'!F:F,MATCH($BH23,'C_Beskrivining av den RE'!$R:$R,0)))</f>
        <v/>
      </c>
      <c r="H23" s="444" t="str">
        <f>IF($G23="","",IF(INDEX(E_Bränsleflöden!$A:$N,BL23,H$9)="","",INDEX(E_Bränsleflöden!$A:$N,BL23,H$9)))</f>
        <v/>
      </c>
      <c r="I23" s="444" t="str">
        <f>IF($G23="","",IF(INDEX(E_Bränsleflöden!$A:$N,BM23,I$9)="","",INDEX(E_Bränsleflöden!$A:$N,BM23,I$9)))</f>
        <v/>
      </c>
      <c r="J23" s="445" t="str">
        <f>IF($G23="","",INDEX('C_Beskrivining av den RE'!L:L,MATCH($BH23,'C_Beskrivining av den RE'!$R:$R,0)))</f>
        <v/>
      </c>
      <c r="K23" s="442" t="str">
        <f>IF($G23="","",INDEX('C_Beskrivining av den RE'!M:M,MATCH($BH23,'C_Beskrivining av den RE'!$R:$R,0)))</f>
        <v/>
      </c>
      <c r="L23" s="442" t="str">
        <f>IF($G23="","",INDEX('C_Beskrivining av den RE'!N:N,MATCH($BH23,'C_Beskrivining av den RE'!$R:$R,0)))</f>
        <v/>
      </c>
      <c r="M23" s="469" t="str">
        <f>IF($G23="","",IF(INDEX(E_Bränsleflöden!$A:$N,BN23,M$9)="","",INDEX(E_Bränsleflöden!$A:$N,BN23,M$9)))</f>
        <v/>
      </c>
      <c r="N23" s="469" t="str">
        <f>IF($G23="","",IF(INDEX(E_Bränsleflöden!$A:$N,BO23,N$9)="","",INDEX(E_Bränsleflöden!$A:$N,BO23,N$9)))</f>
        <v/>
      </c>
      <c r="O23" s="469" t="str">
        <f>IF($G23="","",IF(INDEX(E_Bränsleflöden!$A:$N,BP23,O$9)="","",INDEX(E_Bränsleflöden!$A:$N,BP23,O$9)))</f>
        <v/>
      </c>
      <c r="P23" s="469" t="str">
        <f>IF($G23="","",IF(INDEX(E_Bränsleflöden!$A:$N,BQ23,P$9)="","",INDEX(E_Bränsleflöden!$A:$N,BQ23,P$9)))</f>
        <v/>
      </c>
      <c r="Q23" s="469" t="str">
        <f>IF($G23="","",IF(INDEX(E_Bränsleflöden!$A:$N,BR23,Q$9)="","",INDEX(E_Bränsleflöden!$A:$N,BR23,Q$9)))</f>
        <v/>
      </c>
      <c r="R23" s="469" t="str">
        <f>IF($G23="","",IF(INDEX(E_Bränsleflöden!$A:$N,BS23,R$9)="","",INDEX(E_Bränsleflöden!$A:$N,BS23,R$9)))</f>
        <v/>
      </c>
      <c r="S23" s="469" t="str">
        <f>IF($G23="","",IF(INDEX(E_Bränsleflöden!$A:$N,BT23,S$9)="","",INDEX(E_Bränsleflöden!$A:$N,BT23,S$9)))</f>
        <v/>
      </c>
      <c r="T23" s="469" t="str">
        <f>IF($G23="","",IF(INDEX(E_Bränsleflöden!$A:$N,BU23,T$9)="","",INDEX(E_Bränsleflöden!$A:$N,BU23,T$9)))</f>
        <v/>
      </c>
      <c r="U23" s="469" t="str">
        <f>IF($G23="","",IF(INDEX(E_Bränsleflöden!$A:$N,BV23,U$9)="","",INDEX(E_Bränsleflöden!$A:$N,BV23,U$9)))</f>
        <v/>
      </c>
      <c r="V23" s="469" t="str">
        <f>IF($G23="","",IF(INDEX(E_Bränsleflöden!$A:$N,BW23,V$9)="","",INDEX(E_Bränsleflöden!$A:$N,BW23,V$9)))</f>
        <v/>
      </c>
      <c r="W23" s="446" t="str">
        <f>IF($G23="","",IF(INDEX(E_Bränsleflöden!$A:$N,BX23,W$9)="","",INDEX(E_Bränsleflöden!$A:$N,BX23,W$9)))</f>
        <v/>
      </c>
      <c r="X23" s="446" t="str">
        <f>IF($G23="","",IF(INDEX(E_Bränsleflöden!$A:$N,BY23,X$9)="","",INDEX(E_Bränsleflöden!$A:$N,BY23,X$9)))</f>
        <v/>
      </c>
      <c r="Y23" s="446" t="str">
        <f>IF($G23="","",IF(INDEX(E_Bränsleflöden!$A:$N,BZ23,Y$9)="","",INDEX(E_Bränsleflöden!$A:$N,BZ23,Y$9)))</f>
        <v/>
      </c>
      <c r="Z23" s="447" t="str">
        <f>IF($G23="","",IF(INDEX(E_Bränsleflöden!$A:$N,CA23,Z$9)="","",INDEX(E_Bränsleflöden!$A:$N,CA23,Z$9)))</f>
        <v/>
      </c>
      <c r="AA23" s="491" t="str">
        <f>IF($G23="","",IF(INDEX(E_Bränsleflöden!$A:$N,CB23,AA$9)="","",INDEX(E_Bränsleflöden!$A:$N,CB23,AA$9)))</f>
        <v/>
      </c>
      <c r="AB23" s="446" t="str">
        <f>IF($G23="","",IF(INDEX(E_Bränsleflöden!$A:$N,CC23,AB$9)="","",INDEX(E_Bränsleflöden!$A:$N,CC23,AB$9)))</f>
        <v/>
      </c>
      <c r="AC23" s="446" t="str">
        <f>IF($G23="","",IF(INDEX(E_Bränsleflöden!$A:$N,CD23,AC$9)="","",INDEX(E_Bränsleflöden!$A:$N,CD23,AC$9)))</f>
        <v/>
      </c>
      <c r="AD23" s="446" t="str">
        <f>IF($G23="","",IF(INDEX(E_Bränsleflöden!$A:$N,CE23,AD$9)="","",INDEX(E_Bränsleflöden!$A:$N,CE23,AD$9)))</f>
        <v/>
      </c>
      <c r="AE23" s="446" t="str">
        <f>IF($G23="","",IF(INDEX(E_Bränsleflöden!$A:$N,CF23,AE$9)="","",INDEX(E_Bränsleflöden!$A:$N,CF23,AE$9)))</f>
        <v/>
      </c>
      <c r="AF23" s="469" t="str">
        <f>IF($G23="","",IF(INDEX(E_Bränsleflöden!$A:$N,CG23,AF$9)="","",INDEX(E_Bränsleflöden!$A:$N,CG23,AF$9)))</f>
        <v/>
      </c>
      <c r="AG23" s="469" t="str">
        <f>IF($G23="","",IF(INDEX(E_Bränsleflöden!$A:$N,CH23,AG$9)="","",INDEX(E_Bränsleflöden!$A:$N,CH23,AG$9)))</f>
        <v/>
      </c>
      <c r="AH23" s="469" t="str">
        <f>IF($G23="","",IF(INDEX(E_Bränsleflöden!$A:$N,CI23,AH$9)="","",INDEX(E_Bränsleflöden!$A:$N,CI23,AH$9)))</f>
        <v/>
      </c>
      <c r="AI23" s="469" t="str">
        <f>IF($G23="","",IF(INDEX(E_Bränsleflöden!$A:$N,CJ23,AI$9)="","",INDEX(E_Bränsleflöden!$A:$N,CJ23,AI$9)))</f>
        <v/>
      </c>
      <c r="AJ23" s="446" t="str">
        <f>IF($G23="","",IF(INDEX(E_Bränsleflöden!$A:$N,CK23,AJ$9)="","",INDEX(E_Bränsleflöden!$A:$N,CK23,AJ$9)))</f>
        <v/>
      </c>
      <c r="AK23" s="446" t="str">
        <f>IF($G23="","",IF(INDEX(E_Bränsleflöden!$A:$N,CL23,AK$9)="","",INDEX(E_Bränsleflöden!$A:$N,CL23,AK$9)))</f>
        <v/>
      </c>
      <c r="AL23" s="446" t="str">
        <f>IF($G23="","",IF(INDEX(E_Bränsleflöden!$A:$N,CM23,AL$9)="","",INDEX(E_Bränsleflöden!$A:$N,CM23,AL$9)))</f>
        <v/>
      </c>
      <c r="AM23" s="446" t="str">
        <f>IF($G23="","",IF(INDEX(E_Bränsleflöden!$A:$N,CN23,AM$9)="","",INDEX(E_Bränsleflöden!$A:$N,CN23,AM$9)))</f>
        <v/>
      </c>
      <c r="AN23" s="469" t="str">
        <f>IF($G23="","",IF(INDEX(E_Bränsleflöden!$A:$N,CO23,AN$9)="","",INDEX(E_Bränsleflöden!$A:$N,CO23,AN$9)))</f>
        <v/>
      </c>
      <c r="AO23" s="469" t="str">
        <f>IF($G23="","",IF(INDEX(E_Bränsleflöden!$A:$N,CP23,AO$9)="","",INDEX(E_Bränsleflöden!$A:$N,CP23,AO$9)))</f>
        <v/>
      </c>
      <c r="AP23" s="469" t="str">
        <f>IF($G23="","",IF(INDEX(E_Bränsleflöden!$A:$N,CQ23,AP$9)="","",INDEX(E_Bränsleflöden!$A:$N,CQ23,AP$9)))</f>
        <v/>
      </c>
      <c r="AQ23" s="469" t="str">
        <f>IF($G23="","",IF(INDEX(E_Bränsleflöden!$A:$N,CR23,AQ$9)="","",INDEX(E_Bränsleflöden!$A:$N,CR23,AQ$9)))</f>
        <v/>
      </c>
      <c r="AR23" s="446" t="str">
        <f>IF($G23="","",IF(INDEX(E_Bränsleflöden!$A:$N,CS23,AR$9)="","",INDEX(E_Bränsleflöden!$A:$N,CS23,AR$9)))</f>
        <v/>
      </c>
      <c r="AS23" s="446" t="str">
        <f>IF($G23="","",IF(INDEX(E_Bränsleflöden!$A:$N,CT23,AS$9)="","",INDEX(E_Bränsleflöden!$A:$N,CT23,AS$9)))</f>
        <v/>
      </c>
      <c r="AT23" s="448" t="str">
        <f>IF($G23="","",IF(INDEX(E_Bränsleflöden!$A:$N,CU23,AT$9)="","",INDEX(E_Bränsleflöden!$A:$N,CU23,AT$9)))</f>
        <v/>
      </c>
      <c r="AU23" s="446" t="str">
        <f>IF($G23="","",IF(INDEX(E_Bränsleflöden!$A:$N,CV23,AU$9)="","",INDEX(E_Bränsleflöden!$A:$N,CV23,AU$9)))</f>
        <v/>
      </c>
      <c r="AV23" s="446" t="str">
        <f>IF($G23="","",IF(INDEX(E_Bränsleflöden!$A:$N,CW23,AV$9)="","",INDEX(E_Bränsleflöden!$A:$N,CW23,AV$9)))</f>
        <v/>
      </c>
      <c r="AW23" s="446" t="str">
        <f>IF($G23="","",IF(INDEX(E_Bränsleflöden!$A:$N,CX23,AW$9)="","",INDEX(E_Bränsleflöden!$A:$N,CX23,AW$9)))</f>
        <v/>
      </c>
      <c r="AX23" s="446" t="str">
        <f>IF($G23="","",IF(INDEX(E_Bränsleflöden!$A:$N,CY23,AX$9)="","",INDEX(E_Bränsleflöden!$A:$N,CY23,AX$9)))</f>
        <v/>
      </c>
      <c r="AY23" s="446" t="str">
        <f>IF($G23="","",IF(INDEX(E_Bränsleflöden!$A:$N,CZ23,AY$9)="","",INDEX(E_Bränsleflöden!$A:$N,CZ23,AY$9)))</f>
        <v/>
      </c>
      <c r="AZ23" s="446" t="str">
        <f>IF($G23="","",IF(INDEX(E_Bränsleflöden!$A:$N,DA23,AZ$9)="","",INDEX(E_Bränsleflöden!$A:$N,DA23,AZ$9)))</f>
        <v/>
      </c>
      <c r="BA23" s="446" t="str">
        <f>IF($G23="","",IF(INDEX(E_Bränsleflöden!$A:$N,DB23,BA$9)="","",INDEX(E_Bränsleflöden!$A:$N,DB23,BA$9)))</f>
        <v/>
      </c>
      <c r="BB23" s="446" t="str">
        <f>IF($G23="","",IF(INDEX(E_Bränsleflöden!$A:$N,DC23,BB$9)="","",INDEX(E_Bränsleflöden!$A:$N,DC23,BB$9)))</f>
        <v/>
      </c>
      <c r="BC23" s="446" t="str">
        <f>IF($G23="","",IF(INDEX(E_Bränsleflöden!$A:$N,DD23,BC$9)="","",INDEX(E_Bränsleflöden!$A:$N,DD23,BC$9)))</f>
        <v/>
      </c>
      <c r="BD23" s="446" t="str">
        <f>IF($G23="","",IF(INDEX(E_Bränsleflöden!$A:$N,DE23,BD$9)="","",INDEX(E_Bränsleflöden!$A:$N,DE23,BD$9)))</f>
        <v/>
      </c>
      <c r="BE23" s="446" t="str">
        <f>IF($G23="","",IF(INDEX(E_Bränsleflöden!$A:$N,DF23,BE$9)="","",INDEX(E_Bränsleflöden!$A:$N,DF23,BE$9)))</f>
        <v/>
      </c>
      <c r="BF23" s="437"/>
      <c r="BH23" s="363" t="str">
        <f t="shared" si="1"/>
        <v>SourceCategory_</v>
      </c>
      <c r="BI23" s="363" t="b">
        <f>INDEX('C_Beskrivining av den RE'!$A$154:$A$195,ROWS($BG$13:BG23))="ausblenden"</f>
        <v>0</v>
      </c>
      <c r="BJ23" s="363" t="str">
        <f t="shared" si="2"/>
        <v>SourceStreamName_</v>
      </c>
      <c r="BL23" s="363">
        <f t="shared" ref="BL23:BL36" si="13">BL22+71</f>
        <v>801</v>
      </c>
      <c r="BM23" s="363">
        <f t="shared" ref="BM23:BM36" si="14">BM22+71</f>
        <v>802</v>
      </c>
      <c r="BN23" s="363">
        <f t="shared" ref="BN23:BN36" si="15">BN22+71</f>
        <v>808</v>
      </c>
      <c r="BO23" s="363">
        <f t="shared" ref="BO23:BO36" si="16">BO22+71</f>
        <v>810</v>
      </c>
      <c r="BP23" s="363">
        <f t="shared" ref="BP23:BP36" si="17">BP22+71</f>
        <v>812</v>
      </c>
      <c r="BQ23" s="363">
        <f t="shared" ref="BQ23:BQ36" si="18">BQ22+71</f>
        <v>814</v>
      </c>
      <c r="BR23" s="363">
        <f t="shared" ref="BR23:BR36" si="19">BR22+71</f>
        <v>814</v>
      </c>
      <c r="BS23" s="363">
        <f t="shared" ref="BS23:BS36" si="20">BS22+71</f>
        <v>814</v>
      </c>
      <c r="BT23" s="363">
        <f t="shared" ref="BT23:BT36" si="21">BT22+71</f>
        <v>814</v>
      </c>
      <c r="BU23" s="363">
        <f t="shared" ref="BU23:BU36" si="22">BU22+71</f>
        <v>814</v>
      </c>
      <c r="BV23" s="363">
        <f t="shared" ref="BV23:BV36" si="23">BV22+71</f>
        <v>814</v>
      </c>
      <c r="BW23" s="363">
        <f t="shared" ref="BW23:BW36" si="24">BW22+71</f>
        <v>817</v>
      </c>
      <c r="BX23" s="363">
        <f t="shared" ref="BX23:BX36" si="25">BX22+71</f>
        <v>822</v>
      </c>
      <c r="BY23" s="363">
        <f t="shared" ref="BY23:BY36" si="26">BY22+71</f>
        <v>824</v>
      </c>
      <c r="BZ23" s="363">
        <f t="shared" ref="BZ23:BZ36" si="27">BZ22+71</f>
        <v>825</v>
      </c>
      <c r="CA23" s="363">
        <f t="shared" ref="CA23:CA36" si="28">CA22+71</f>
        <v>826</v>
      </c>
      <c r="CB23" s="363">
        <f t="shared" ref="CB23:CB36" si="29">CB22+71</f>
        <v>826</v>
      </c>
      <c r="CC23" s="363">
        <f t="shared" ref="CC23:CC36" si="30">CC22+71</f>
        <v>849</v>
      </c>
      <c r="CD23" s="363">
        <f t="shared" ref="CD23:CD36" si="31">CD22+71</f>
        <v>856</v>
      </c>
      <c r="CE23" s="363">
        <f t="shared" ref="CE23:CE36" si="32">CE22+71</f>
        <v>856</v>
      </c>
      <c r="CF23" s="363">
        <f t="shared" ref="CF23:CF36" si="33">CF22+71</f>
        <v>856</v>
      </c>
      <c r="CG23" s="363">
        <f t="shared" ref="CG23:CG36" si="34">CG22+71</f>
        <v>856</v>
      </c>
      <c r="CH23" s="363">
        <f t="shared" ref="CH23:CH36" si="35">CH22+71</f>
        <v>856</v>
      </c>
      <c r="CI23" s="363">
        <f t="shared" ref="CI23:CI36" si="36">CI22+71</f>
        <v>856</v>
      </c>
      <c r="CJ23" s="363">
        <f t="shared" ref="CJ23:CJ36" si="37">CJ22+71</f>
        <v>856</v>
      </c>
      <c r="CK23" s="363">
        <f t="shared" ref="CK23:CK36" si="38">CK22+71</f>
        <v>850</v>
      </c>
      <c r="CL23" s="363">
        <f t="shared" ref="CL23:CL36" si="39">CL22+71</f>
        <v>857</v>
      </c>
      <c r="CM23" s="363">
        <f t="shared" ref="CM23:CM36" si="40">CM22+71</f>
        <v>857</v>
      </c>
      <c r="CN23" s="363">
        <f t="shared" ref="CN23:CN36" si="41">CN22+71</f>
        <v>857</v>
      </c>
      <c r="CO23" s="363">
        <f t="shared" ref="CO23:CO36" si="42">CO22+71</f>
        <v>857</v>
      </c>
      <c r="CP23" s="363">
        <f t="shared" ref="CP23:CP36" si="43">CP22+71</f>
        <v>857</v>
      </c>
      <c r="CQ23" s="363">
        <f t="shared" ref="CQ23:CQ36" si="44">CQ22+71</f>
        <v>857</v>
      </c>
      <c r="CR23" s="363">
        <f t="shared" ref="CR23:CR36" si="45">CR22+71</f>
        <v>857</v>
      </c>
      <c r="CS23" s="363">
        <f t="shared" ref="CS23:CS36" si="46">CS22+71</f>
        <v>831</v>
      </c>
      <c r="CT23" s="363">
        <f t="shared" ref="CT23:CT36" si="47">CT22+71</f>
        <v>831</v>
      </c>
      <c r="CU23" s="363">
        <f t="shared" ref="CU23:CU36" si="48">CU22+71</f>
        <v>832</v>
      </c>
      <c r="CV23" s="363">
        <f t="shared" ref="CV23:CV36" si="49">CV22+71</f>
        <v>835</v>
      </c>
      <c r="CW23" s="363">
        <f t="shared" ref="CW23:CW36" si="50">CW22+71</f>
        <v>840</v>
      </c>
      <c r="CX23" s="363">
        <f t="shared" ref="CX23:CX36" si="51">CX22+71</f>
        <v>851</v>
      </c>
      <c r="CY23" s="363">
        <f t="shared" ref="CY23:CY36" si="52">CY22+71</f>
        <v>858</v>
      </c>
      <c r="CZ23" s="363">
        <f t="shared" ref="CZ23:CZ36" si="53">CZ22+71</f>
        <v>858</v>
      </c>
      <c r="DA23" s="363">
        <f t="shared" ref="DA23:DA36" si="54">DA22+71</f>
        <v>858</v>
      </c>
      <c r="DB23" s="363">
        <f t="shared" ref="DB23:DB36" si="55">DB22+71</f>
        <v>858</v>
      </c>
      <c r="DC23" s="363">
        <f t="shared" ref="DC23:DC36" si="56">DC22+71</f>
        <v>858</v>
      </c>
      <c r="DD23" s="363">
        <f t="shared" ref="DD23:DD36" si="57">DD22+71</f>
        <v>858</v>
      </c>
      <c r="DE23" s="363">
        <f t="shared" ref="DE23:DE36" si="58">DE22+71</f>
        <v>858</v>
      </c>
      <c r="DF23" s="363">
        <f t="shared" ref="DF23:DF36" si="59">DF22+71</f>
        <v>864</v>
      </c>
    </row>
    <row r="24" spans="3:110" x14ac:dyDescent="0.25">
      <c r="C24" s="490">
        <v>12</v>
      </c>
      <c r="D24" s="442" t="str">
        <f>IF(COUNTIF($BI$12:BI24,TRUE)&gt;0,"",INDEX('C_Beskrivining av den RE'!$E$154:$E$183,ROWS($A$13:A24)))</f>
        <v/>
      </c>
      <c r="E24" s="443" t="str">
        <f>IF($G24="","",INDEX('C_Beskrivining av den RE'!F:F,MATCH($D24,'C_Beskrivining av den RE'!$E:$E,0)))</f>
        <v/>
      </c>
      <c r="F24" s="443" t="str">
        <f>IF($G24="","",INDEX('C_Beskrivining av den RE'!H:H,MATCH($D24,'C_Beskrivining av den RE'!$E:$E,0)))</f>
        <v/>
      </c>
      <c r="G24" s="443" t="str">
        <f>IF($D24="","",INDEX('C_Beskrivining av den RE'!F:F,MATCH($BH24,'C_Beskrivining av den RE'!$R:$R,0)))</f>
        <v/>
      </c>
      <c r="H24" s="444" t="str">
        <f>IF($G24="","",IF(INDEX(E_Bränsleflöden!$A:$N,BL24,H$9)="","",INDEX(E_Bränsleflöden!$A:$N,BL24,H$9)))</f>
        <v/>
      </c>
      <c r="I24" s="444" t="str">
        <f>IF($G24="","",IF(INDEX(E_Bränsleflöden!$A:$N,BM24,I$9)="","",INDEX(E_Bränsleflöden!$A:$N,BM24,I$9)))</f>
        <v/>
      </c>
      <c r="J24" s="445" t="str">
        <f>IF($G24="","",INDEX('C_Beskrivining av den RE'!L:L,MATCH($BH24,'C_Beskrivining av den RE'!$R:$R,0)))</f>
        <v/>
      </c>
      <c r="K24" s="442" t="str">
        <f>IF($G24="","",INDEX('C_Beskrivining av den RE'!M:M,MATCH($BH24,'C_Beskrivining av den RE'!$R:$R,0)))</f>
        <v/>
      </c>
      <c r="L24" s="442" t="str">
        <f>IF($G24="","",INDEX('C_Beskrivining av den RE'!N:N,MATCH($BH24,'C_Beskrivining av den RE'!$R:$R,0)))</f>
        <v/>
      </c>
      <c r="M24" s="469" t="str">
        <f>IF($G24="","",IF(INDEX(E_Bränsleflöden!$A:$N,BN24,M$9)="","",INDEX(E_Bränsleflöden!$A:$N,BN24,M$9)))</f>
        <v/>
      </c>
      <c r="N24" s="469" t="str">
        <f>IF($G24="","",IF(INDEX(E_Bränsleflöden!$A:$N,BO24,N$9)="","",INDEX(E_Bränsleflöden!$A:$N,BO24,N$9)))</f>
        <v/>
      </c>
      <c r="O24" s="469" t="str">
        <f>IF($G24="","",IF(INDEX(E_Bränsleflöden!$A:$N,BP24,O$9)="","",INDEX(E_Bränsleflöden!$A:$N,BP24,O$9)))</f>
        <v/>
      </c>
      <c r="P24" s="469" t="str">
        <f>IF($G24="","",IF(INDEX(E_Bränsleflöden!$A:$N,BQ24,P$9)="","",INDEX(E_Bränsleflöden!$A:$N,BQ24,P$9)))</f>
        <v/>
      </c>
      <c r="Q24" s="469" t="str">
        <f>IF($G24="","",IF(INDEX(E_Bränsleflöden!$A:$N,BR24,Q$9)="","",INDEX(E_Bränsleflöden!$A:$N,BR24,Q$9)))</f>
        <v/>
      </c>
      <c r="R24" s="469" t="str">
        <f>IF($G24="","",IF(INDEX(E_Bränsleflöden!$A:$N,BS24,R$9)="","",INDEX(E_Bränsleflöden!$A:$N,BS24,R$9)))</f>
        <v/>
      </c>
      <c r="S24" s="469" t="str">
        <f>IF($G24="","",IF(INDEX(E_Bränsleflöden!$A:$N,BT24,S$9)="","",INDEX(E_Bränsleflöden!$A:$N,BT24,S$9)))</f>
        <v/>
      </c>
      <c r="T24" s="469" t="str">
        <f>IF($G24="","",IF(INDEX(E_Bränsleflöden!$A:$N,BU24,T$9)="","",INDEX(E_Bränsleflöden!$A:$N,BU24,T$9)))</f>
        <v/>
      </c>
      <c r="U24" s="469" t="str">
        <f>IF($G24="","",IF(INDEX(E_Bränsleflöden!$A:$N,BV24,U$9)="","",INDEX(E_Bränsleflöden!$A:$N,BV24,U$9)))</f>
        <v/>
      </c>
      <c r="V24" s="469" t="str">
        <f>IF($G24="","",IF(INDEX(E_Bränsleflöden!$A:$N,BW24,V$9)="","",INDEX(E_Bränsleflöden!$A:$N,BW24,V$9)))</f>
        <v/>
      </c>
      <c r="W24" s="446" t="str">
        <f>IF($G24="","",IF(INDEX(E_Bränsleflöden!$A:$N,BX24,W$9)="","",INDEX(E_Bränsleflöden!$A:$N,BX24,W$9)))</f>
        <v/>
      </c>
      <c r="X24" s="446" t="str">
        <f>IF($G24="","",IF(INDEX(E_Bränsleflöden!$A:$N,BY24,X$9)="","",INDEX(E_Bränsleflöden!$A:$N,BY24,X$9)))</f>
        <v/>
      </c>
      <c r="Y24" s="446" t="str">
        <f>IF($G24="","",IF(INDEX(E_Bränsleflöden!$A:$N,BZ24,Y$9)="","",INDEX(E_Bränsleflöden!$A:$N,BZ24,Y$9)))</f>
        <v/>
      </c>
      <c r="Z24" s="447" t="str">
        <f>IF($G24="","",IF(INDEX(E_Bränsleflöden!$A:$N,CA24,Z$9)="","",INDEX(E_Bränsleflöden!$A:$N,CA24,Z$9)))</f>
        <v/>
      </c>
      <c r="AA24" s="491" t="str">
        <f>IF($G24="","",IF(INDEX(E_Bränsleflöden!$A:$N,CB24,AA$9)="","",INDEX(E_Bränsleflöden!$A:$N,CB24,AA$9)))</f>
        <v/>
      </c>
      <c r="AB24" s="446" t="str">
        <f>IF($G24="","",IF(INDEX(E_Bränsleflöden!$A:$N,CC24,AB$9)="","",INDEX(E_Bränsleflöden!$A:$N,CC24,AB$9)))</f>
        <v/>
      </c>
      <c r="AC24" s="446" t="str">
        <f>IF($G24="","",IF(INDEX(E_Bränsleflöden!$A:$N,CD24,AC$9)="","",INDEX(E_Bränsleflöden!$A:$N,CD24,AC$9)))</f>
        <v/>
      </c>
      <c r="AD24" s="446" t="str">
        <f>IF($G24="","",IF(INDEX(E_Bränsleflöden!$A:$N,CE24,AD$9)="","",INDEX(E_Bränsleflöden!$A:$N,CE24,AD$9)))</f>
        <v/>
      </c>
      <c r="AE24" s="446" t="str">
        <f>IF($G24="","",IF(INDEX(E_Bränsleflöden!$A:$N,CF24,AE$9)="","",INDEX(E_Bränsleflöden!$A:$N,CF24,AE$9)))</f>
        <v/>
      </c>
      <c r="AF24" s="469" t="str">
        <f>IF($G24="","",IF(INDEX(E_Bränsleflöden!$A:$N,CG24,AF$9)="","",INDEX(E_Bränsleflöden!$A:$N,CG24,AF$9)))</f>
        <v/>
      </c>
      <c r="AG24" s="469" t="str">
        <f>IF($G24="","",IF(INDEX(E_Bränsleflöden!$A:$N,CH24,AG$9)="","",INDEX(E_Bränsleflöden!$A:$N,CH24,AG$9)))</f>
        <v/>
      </c>
      <c r="AH24" s="469" t="str">
        <f>IF($G24="","",IF(INDEX(E_Bränsleflöden!$A:$N,CI24,AH$9)="","",INDEX(E_Bränsleflöden!$A:$N,CI24,AH$9)))</f>
        <v/>
      </c>
      <c r="AI24" s="469" t="str">
        <f>IF($G24="","",IF(INDEX(E_Bränsleflöden!$A:$N,CJ24,AI$9)="","",INDEX(E_Bränsleflöden!$A:$N,CJ24,AI$9)))</f>
        <v/>
      </c>
      <c r="AJ24" s="446" t="str">
        <f>IF($G24="","",IF(INDEX(E_Bränsleflöden!$A:$N,CK24,AJ$9)="","",INDEX(E_Bränsleflöden!$A:$N,CK24,AJ$9)))</f>
        <v/>
      </c>
      <c r="AK24" s="446" t="str">
        <f>IF($G24="","",IF(INDEX(E_Bränsleflöden!$A:$N,CL24,AK$9)="","",INDEX(E_Bränsleflöden!$A:$N,CL24,AK$9)))</f>
        <v/>
      </c>
      <c r="AL24" s="446" t="str">
        <f>IF($G24="","",IF(INDEX(E_Bränsleflöden!$A:$N,CM24,AL$9)="","",INDEX(E_Bränsleflöden!$A:$N,CM24,AL$9)))</f>
        <v/>
      </c>
      <c r="AM24" s="446" t="str">
        <f>IF($G24="","",IF(INDEX(E_Bränsleflöden!$A:$N,CN24,AM$9)="","",INDEX(E_Bränsleflöden!$A:$N,CN24,AM$9)))</f>
        <v/>
      </c>
      <c r="AN24" s="469" t="str">
        <f>IF($G24="","",IF(INDEX(E_Bränsleflöden!$A:$N,CO24,AN$9)="","",INDEX(E_Bränsleflöden!$A:$N,CO24,AN$9)))</f>
        <v/>
      </c>
      <c r="AO24" s="469" t="str">
        <f>IF($G24="","",IF(INDEX(E_Bränsleflöden!$A:$N,CP24,AO$9)="","",INDEX(E_Bränsleflöden!$A:$N,CP24,AO$9)))</f>
        <v/>
      </c>
      <c r="AP24" s="469" t="str">
        <f>IF($G24="","",IF(INDEX(E_Bränsleflöden!$A:$N,CQ24,AP$9)="","",INDEX(E_Bränsleflöden!$A:$N,CQ24,AP$9)))</f>
        <v/>
      </c>
      <c r="AQ24" s="469" t="str">
        <f>IF($G24="","",IF(INDEX(E_Bränsleflöden!$A:$N,CR24,AQ$9)="","",INDEX(E_Bränsleflöden!$A:$N,CR24,AQ$9)))</f>
        <v/>
      </c>
      <c r="AR24" s="446" t="str">
        <f>IF($G24="","",IF(INDEX(E_Bränsleflöden!$A:$N,CS24,AR$9)="","",INDEX(E_Bränsleflöden!$A:$N,CS24,AR$9)))</f>
        <v/>
      </c>
      <c r="AS24" s="446" t="str">
        <f>IF($G24="","",IF(INDEX(E_Bränsleflöden!$A:$N,CT24,AS$9)="","",INDEX(E_Bränsleflöden!$A:$N,CT24,AS$9)))</f>
        <v/>
      </c>
      <c r="AT24" s="448" t="str">
        <f>IF($G24="","",IF(INDEX(E_Bränsleflöden!$A:$N,CU24,AT$9)="","",INDEX(E_Bränsleflöden!$A:$N,CU24,AT$9)))</f>
        <v/>
      </c>
      <c r="AU24" s="446" t="str">
        <f>IF($G24="","",IF(INDEX(E_Bränsleflöden!$A:$N,CV24,AU$9)="","",INDEX(E_Bränsleflöden!$A:$N,CV24,AU$9)))</f>
        <v/>
      </c>
      <c r="AV24" s="446" t="str">
        <f>IF($G24="","",IF(INDEX(E_Bränsleflöden!$A:$N,CW24,AV$9)="","",INDEX(E_Bränsleflöden!$A:$N,CW24,AV$9)))</f>
        <v/>
      </c>
      <c r="AW24" s="446" t="str">
        <f>IF($G24="","",IF(INDEX(E_Bränsleflöden!$A:$N,CX24,AW$9)="","",INDEX(E_Bränsleflöden!$A:$N,CX24,AW$9)))</f>
        <v/>
      </c>
      <c r="AX24" s="446" t="str">
        <f>IF($G24="","",IF(INDEX(E_Bränsleflöden!$A:$N,CY24,AX$9)="","",INDEX(E_Bränsleflöden!$A:$N,CY24,AX$9)))</f>
        <v/>
      </c>
      <c r="AY24" s="446" t="str">
        <f>IF($G24="","",IF(INDEX(E_Bränsleflöden!$A:$N,CZ24,AY$9)="","",INDEX(E_Bränsleflöden!$A:$N,CZ24,AY$9)))</f>
        <v/>
      </c>
      <c r="AZ24" s="446" t="str">
        <f>IF($G24="","",IF(INDEX(E_Bränsleflöden!$A:$N,DA24,AZ$9)="","",INDEX(E_Bränsleflöden!$A:$N,DA24,AZ$9)))</f>
        <v/>
      </c>
      <c r="BA24" s="446" t="str">
        <f>IF($G24="","",IF(INDEX(E_Bränsleflöden!$A:$N,DB24,BA$9)="","",INDEX(E_Bränsleflöden!$A:$N,DB24,BA$9)))</f>
        <v/>
      </c>
      <c r="BB24" s="446" t="str">
        <f>IF($G24="","",IF(INDEX(E_Bränsleflöden!$A:$N,DC24,BB$9)="","",INDEX(E_Bränsleflöden!$A:$N,DC24,BB$9)))</f>
        <v/>
      </c>
      <c r="BC24" s="446" t="str">
        <f>IF($G24="","",IF(INDEX(E_Bränsleflöden!$A:$N,DD24,BC$9)="","",INDEX(E_Bränsleflöden!$A:$N,DD24,BC$9)))</f>
        <v/>
      </c>
      <c r="BD24" s="446" t="str">
        <f>IF($G24="","",IF(INDEX(E_Bränsleflöden!$A:$N,DE24,BD$9)="","",INDEX(E_Bränsleflöden!$A:$N,DE24,BD$9)))</f>
        <v/>
      </c>
      <c r="BE24" s="446" t="str">
        <f>IF($G24="","",IF(INDEX(E_Bränsleflöden!$A:$N,DF24,BE$9)="","",INDEX(E_Bränsleflöden!$A:$N,DF24,BE$9)))</f>
        <v/>
      </c>
      <c r="BF24" s="437"/>
      <c r="BH24" s="363" t="str">
        <f t="shared" si="1"/>
        <v>SourceCategory_</v>
      </c>
      <c r="BI24" s="363" t="b">
        <f>INDEX('C_Beskrivining av den RE'!$A$154:$A$195,ROWS($BG$13:BG24))="ausblenden"</f>
        <v>0</v>
      </c>
      <c r="BJ24" s="363" t="str">
        <f t="shared" si="2"/>
        <v>SourceStreamName_</v>
      </c>
      <c r="BL24" s="363">
        <f t="shared" si="13"/>
        <v>872</v>
      </c>
      <c r="BM24" s="363">
        <f t="shared" si="14"/>
        <v>873</v>
      </c>
      <c r="BN24" s="363">
        <f t="shared" si="15"/>
        <v>879</v>
      </c>
      <c r="BO24" s="363">
        <f t="shared" si="16"/>
        <v>881</v>
      </c>
      <c r="BP24" s="363">
        <f t="shared" si="17"/>
        <v>883</v>
      </c>
      <c r="BQ24" s="363">
        <f t="shared" si="18"/>
        <v>885</v>
      </c>
      <c r="BR24" s="363">
        <f t="shared" si="19"/>
        <v>885</v>
      </c>
      <c r="BS24" s="363">
        <f t="shared" si="20"/>
        <v>885</v>
      </c>
      <c r="BT24" s="363">
        <f t="shared" si="21"/>
        <v>885</v>
      </c>
      <c r="BU24" s="363">
        <f t="shared" si="22"/>
        <v>885</v>
      </c>
      <c r="BV24" s="363">
        <f t="shared" si="23"/>
        <v>885</v>
      </c>
      <c r="BW24" s="363">
        <f t="shared" si="24"/>
        <v>888</v>
      </c>
      <c r="BX24" s="363">
        <f t="shared" si="25"/>
        <v>893</v>
      </c>
      <c r="BY24" s="363">
        <f t="shared" si="26"/>
        <v>895</v>
      </c>
      <c r="BZ24" s="363">
        <f t="shared" si="27"/>
        <v>896</v>
      </c>
      <c r="CA24" s="363">
        <f t="shared" si="28"/>
        <v>897</v>
      </c>
      <c r="CB24" s="363">
        <f t="shared" si="29"/>
        <v>897</v>
      </c>
      <c r="CC24" s="363">
        <f t="shared" si="30"/>
        <v>920</v>
      </c>
      <c r="CD24" s="363">
        <f t="shared" si="31"/>
        <v>927</v>
      </c>
      <c r="CE24" s="363">
        <f t="shared" si="32"/>
        <v>927</v>
      </c>
      <c r="CF24" s="363">
        <f t="shared" si="33"/>
        <v>927</v>
      </c>
      <c r="CG24" s="363">
        <f t="shared" si="34"/>
        <v>927</v>
      </c>
      <c r="CH24" s="363">
        <f t="shared" si="35"/>
        <v>927</v>
      </c>
      <c r="CI24" s="363">
        <f t="shared" si="36"/>
        <v>927</v>
      </c>
      <c r="CJ24" s="363">
        <f t="shared" si="37"/>
        <v>927</v>
      </c>
      <c r="CK24" s="363">
        <f t="shared" si="38"/>
        <v>921</v>
      </c>
      <c r="CL24" s="363">
        <f t="shared" si="39"/>
        <v>928</v>
      </c>
      <c r="CM24" s="363">
        <f t="shared" si="40"/>
        <v>928</v>
      </c>
      <c r="CN24" s="363">
        <f t="shared" si="41"/>
        <v>928</v>
      </c>
      <c r="CO24" s="363">
        <f t="shared" si="42"/>
        <v>928</v>
      </c>
      <c r="CP24" s="363">
        <f t="shared" si="43"/>
        <v>928</v>
      </c>
      <c r="CQ24" s="363">
        <f t="shared" si="44"/>
        <v>928</v>
      </c>
      <c r="CR24" s="363">
        <f t="shared" si="45"/>
        <v>928</v>
      </c>
      <c r="CS24" s="363">
        <f t="shared" si="46"/>
        <v>902</v>
      </c>
      <c r="CT24" s="363">
        <f t="shared" si="47"/>
        <v>902</v>
      </c>
      <c r="CU24" s="363">
        <f t="shared" si="48"/>
        <v>903</v>
      </c>
      <c r="CV24" s="363">
        <f t="shared" si="49"/>
        <v>906</v>
      </c>
      <c r="CW24" s="363">
        <f t="shared" si="50"/>
        <v>911</v>
      </c>
      <c r="CX24" s="363">
        <f t="shared" si="51"/>
        <v>922</v>
      </c>
      <c r="CY24" s="363">
        <f t="shared" si="52"/>
        <v>929</v>
      </c>
      <c r="CZ24" s="363">
        <f t="shared" si="53"/>
        <v>929</v>
      </c>
      <c r="DA24" s="363">
        <f t="shared" si="54"/>
        <v>929</v>
      </c>
      <c r="DB24" s="363">
        <f t="shared" si="55"/>
        <v>929</v>
      </c>
      <c r="DC24" s="363">
        <f t="shared" si="56"/>
        <v>929</v>
      </c>
      <c r="DD24" s="363">
        <f t="shared" si="57"/>
        <v>929</v>
      </c>
      <c r="DE24" s="363">
        <f t="shared" si="58"/>
        <v>929</v>
      </c>
      <c r="DF24" s="363">
        <f t="shared" si="59"/>
        <v>935</v>
      </c>
    </row>
    <row r="25" spans="3:110" x14ac:dyDescent="0.25">
      <c r="C25" s="490">
        <v>13</v>
      </c>
      <c r="D25" s="442" t="str">
        <f>IF(COUNTIF($BI$12:BI25,TRUE)&gt;0,"",INDEX('C_Beskrivining av den RE'!$E$154:$E$183,ROWS($A$13:A25)))</f>
        <v/>
      </c>
      <c r="E25" s="443" t="str">
        <f>IF($G25="","",INDEX('C_Beskrivining av den RE'!F:F,MATCH($D25,'C_Beskrivining av den RE'!$E:$E,0)))</f>
        <v/>
      </c>
      <c r="F25" s="443" t="str">
        <f>IF($G25="","",INDEX('C_Beskrivining av den RE'!H:H,MATCH($D25,'C_Beskrivining av den RE'!$E:$E,0)))</f>
        <v/>
      </c>
      <c r="G25" s="443" t="str">
        <f>IF($D25="","",INDEX('C_Beskrivining av den RE'!F:F,MATCH($BH25,'C_Beskrivining av den RE'!$R:$R,0)))</f>
        <v/>
      </c>
      <c r="H25" s="444" t="str">
        <f>IF($G25="","",IF(INDEX(E_Bränsleflöden!$A:$N,BL25,H$9)="","",INDEX(E_Bränsleflöden!$A:$N,BL25,H$9)))</f>
        <v/>
      </c>
      <c r="I25" s="444" t="str">
        <f>IF($G25="","",IF(INDEX(E_Bränsleflöden!$A:$N,BM25,I$9)="","",INDEX(E_Bränsleflöden!$A:$N,BM25,I$9)))</f>
        <v/>
      </c>
      <c r="J25" s="445" t="str">
        <f>IF($G25="","",INDEX('C_Beskrivining av den RE'!L:L,MATCH($BH25,'C_Beskrivining av den RE'!$R:$R,0)))</f>
        <v/>
      </c>
      <c r="K25" s="442" t="str">
        <f>IF($G25="","",INDEX('C_Beskrivining av den RE'!M:M,MATCH($BH25,'C_Beskrivining av den RE'!$R:$R,0)))</f>
        <v/>
      </c>
      <c r="L25" s="442" t="str">
        <f>IF($G25="","",INDEX('C_Beskrivining av den RE'!N:N,MATCH($BH25,'C_Beskrivining av den RE'!$R:$R,0)))</f>
        <v/>
      </c>
      <c r="M25" s="469" t="str">
        <f>IF($G25="","",IF(INDEX(E_Bränsleflöden!$A:$N,BN25,M$9)="","",INDEX(E_Bränsleflöden!$A:$N,BN25,M$9)))</f>
        <v/>
      </c>
      <c r="N25" s="469" t="str">
        <f>IF($G25="","",IF(INDEX(E_Bränsleflöden!$A:$N,BO25,N$9)="","",INDEX(E_Bränsleflöden!$A:$N,BO25,N$9)))</f>
        <v/>
      </c>
      <c r="O25" s="469" t="str">
        <f>IF($G25="","",IF(INDEX(E_Bränsleflöden!$A:$N,BP25,O$9)="","",INDEX(E_Bränsleflöden!$A:$N,BP25,O$9)))</f>
        <v/>
      </c>
      <c r="P25" s="469" t="str">
        <f>IF($G25="","",IF(INDEX(E_Bränsleflöden!$A:$N,BQ25,P$9)="","",INDEX(E_Bränsleflöden!$A:$N,BQ25,P$9)))</f>
        <v/>
      </c>
      <c r="Q25" s="469" t="str">
        <f>IF($G25="","",IF(INDEX(E_Bränsleflöden!$A:$N,BR25,Q$9)="","",INDEX(E_Bränsleflöden!$A:$N,BR25,Q$9)))</f>
        <v/>
      </c>
      <c r="R25" s="469" t="str">
        <f>IF($G25="","",IF(INDEX(E_Bränsleflöden!$A:$N,BS25,R$9)="","",INDEX(E_Bränsleflöden!$A:$N,BS25,R$9)))</f>
        <v/>
      </c>
      <c r="S25" s="469" t="str">
        <f>IF($G25="","",IF(INDEX(E_Bränsleflöden!$A:$N,BT25,S$9)="","",INDEX(E_Bränsleflöden!$A:$N,BT25,S$9)))</f>
        <v/>
      </c>
      <c r="T25" s="469" t="str">
        <f>IF($G25="","",IF(INDEX(E_Bränsleflöden!$A:$N,BU25,T$9)="","",INDEX(E_Bränsleflöden!$A:$N,BU25,T$9)))</f>
        <v/>
      </c>
      <c r="U25" s="469" t="str">
        <f>IF($G25="","",IF(INDEX(E_Bränsleflöden!$A:$N,BV25,U$9)="","",INDEX(E_Bränsleflöden!$A:$N,BV25,U$9)))</f>
        <v/>
      </c>
      <c r="V25" s="469" t="str">
        <f>IF($G25="","",IF(INDEX(E_Bränsleflöden!$A:$N,BW25,V$9)="","",INDEX(E_Bränsleflöden!$A:$N,BW25,V$9)))</f>
        <v/>
      </c>
      <c r="W25" s="446" t="str">
        <f>IF($G25="","",IF(INDEX(E_Bränsleflöden!$A:$N,BX25,W$9)="","",INDEX(E_Bränsleflöden!$A:$N,BX25,W$9)))</f>
        <v/>
      </c>
      <c r="X25" s="446" t="str">
        <f>IF($G25="","",IF(INDEX(E_Bränsleflöden!$A:$N,BY25,X$9)="","",INDEX(E_Bränsleflöden!$A:$N,BY25,X$9)))</f>
        <v/>
      </c>
      <c r="Y25" s="446" t="str">
        <f>IF($G25="","",IF(INDEX(E_Bränsleflöden!$A:$N,BZ25,Y$9)="","",INDEX(E_Bränsleflöden!$A:$N,BZ25,Y$9)))</f>
        <v/>
      </c>
      <c r="Z25" s="447" t="str">
        <f>IF($G25="","",IF(INDEX(E_Bränsleflöden!$A:$N,CA25,Z$9)="","",INDEX(E_Bränsleflöden!$A:$N,CA25,Z$9)))</f>
        <v/>
      </c>
      <c r="AA25" s="491" t="str">
        <f>IF($G25="","",IF(INDEX(E_Bränsleflöden!$A:$N,CB25,AA$9)="","",INDEX(E_Bränsleflöden!$A:$N,CB25,AA$9)))</f>
        <v/>
      </c>
      <c r="AB25" s="446" t="str">
        <f>IF($G25="","",IF(INDEX(E_Bränsleflöden!$A:$N,CC25,AB$9)="","",INDEX(E_Bränsleflöden!$A:$N,CC25,AB$9)))</f>
        <v/>
      </c>
      <c r="AC25" s="446" t="str">
        <f>IF($G25="","",IF(INDEX(E_Bränsleflöden!$A:$N,CD25,AC$9)="","",INDEX(E_Bränsleflöden!$A:$N,CD25,AC$9)))</f>
        <v/>
      </c>
      <c r="AD25" s="446" t="str">
        <f>IF($G25="","",IF(INDEX(E_Bränsleflöden!$A:$N,CE25,AD$9)="","",INDEX(E_Bränsleflöden!$A:$N,CE25,AD$9)))</f>
        <v/>
      </c>
      <c r="AE25" s="446" t="str">
        <f>IF($G25="","",IF(INDEX(E_Bränsleflöden!$A:$N,CF25,AE$9)="","",INDEX(E_Bränsleflöden!$A:$N,CF25,AE$9)))</f>
        <v/>
      </c>
      <c r="AF25" s="469" t="str">
        <f>IF($G25="","",IF(INDEX(E_Bränsleflöden!$A:$N,CG25,AF$9)="","",INDEX(E_Bränsleflöden!$A:$N,CG25,AF$9)))</f>
        <v/>
      </c>
      <c r="AG25" s="469" t="str">
        <f>IF($G25="","",IF(INDEX(E_Bränsleflöden!$A:$N,CH25,AG$9)="","",INDEX(E_Bränsleflöden!$A:$N,CH25,AG$9)))</f>
        <v/>
      </c>
      <c r="AH25" s="469" t="str">
        <f>IF($G25="","",IF(INDEX(E_Bränsleflöden!$A:$N,CI25,AH$9)="","",INDEX(E_Bränsleflöden!$A:$N,CI25,AH$9)))</f>
        <v/>
      </c>
      <c r="AI25" s="469" t="str">
        <f>IF($G25="","",IF(INDEX(E_Bränsleflöden!$A:$N,CJ25,AI$9)="","",INDEX(E_Bränsleflöden!$A:$N,CJ25,AI$9)))</f>
        <v/>
      </c>
      <c r="AJ25" s="446" t="str">
        <f>IF($G25="","",IF(INDEX(E_Bränsleflöden!$A:$N,CK25,AJ$9)="","",INDEX(E_Bränsleflöden!$A:$N,CK25,AJ$9)))</f>
        <v/>
      </c>
      <c r="AK25" s="446" t="str">
        <f>IF($G25="","",IF(INDEX(E_Bränsleflöden!$A:$N,CL25,AK$9)="","",INDEX(E_Bränsleflöden!$A:$N,CL25,AK$9)))</f>
        <v/>
      </c>
      <c r="AL25" s="446" t="str">
        <f>IF($G25="","",IF(INDEX(E_Bränsleflöden!$A:$N,CM25,AL$9)="","",INDEX(E_Bränsleflöden!$A:$N,CM25,AL$9)))</f>
        <v/>
      </c>
      <c r="AM25" s="446" t="str">
        <f>IF($G25="","",IF(INDEX(E_Bränsleflöden!$A:$N,CN25,AM$9)="","",INDEX(E_Bränsleflöden!$A:$N,CN25,AM$9)))</f>
        <v/>
      </c>
      <c r="AN25" s="469" t="str">
        <f>IF($G25="","",IF(INDEX(E_Bränsleflöden!$A:$N,CO25,AN$9)="","",INDEX(E_Bränsleflöden!$A:$N,CO25,AN$9)))</f>
        <v/>
      </c>
      <c r="AO25" s="469" t="str">
        <f>IF($G25="","",IF(INDEX(E_Bränsleflöden!$A:$N,CP25,AO$9)="","",INDEX(E_Bränsleflöden!$A:$N,CP25,AO$9)))</f>
        <v/>
      </c>
      <c r="AP25" s="469" t="str">
        <f>IF($G25="","",IF(INDEX(E_Bränsleflöden!$A:$N,CQ25,AP$9)="","",INDEX(E_Bränsleflöden!$A:$N,CQ25,AP$9)))</f>
        <v/>
      </c>
      <c r="AQ25" s="469" t="str">
        <f>IF($G25="","",IF(INDEX(E_Bränsleflöden!$A:$N,CR25,AQ$9)="","",INDEX(E_Bränsleflöden!$A:$N,CR25,AQ$9)))</f>
        <v/>
      </c>
      <c r="AR25" s="446" t="str">
        <f>IF($G25="","",IF(INDEX(E_Bränsleflöden!$A:$N,CS25,AR$9)="","",INDEX(E_Bränsleflöden!$A:$N,CS25,AR$9)))</f>
        <v/>
      </c>
      <c r="AS25" s="446" t="str">
        <f>IF($G25="","",IF(INDEX(E_Bränsleflöden!$A:$N,CT25,AS$9)="","",INDEX(E_Bränsleflöden!$A:$N,CT25,AS$9)))</f>
        <v/>
      </c>
      <c r="AT25" s="448" t="str">
        <f>IF($G25="","",IF(INDEX(E_Bränsleflöden!$A:$N,CU25,AT$9)="","",INDEX(E_Bränsleflöden!$A:$N,CU25,AT$9)))</f>
        <v/>
      </c>
      <c r="AU25" s="446" t="str">
        <f>IF($G25="","",IF(INDEX(E_Bränsleflöden!$A:$N,CV25,AU$9)="","",INDEX(E_Bränsleflöden!$A:$N,CV25,AU$9)))</f>
        <v/>
      </c>
      <c r="AV25" s="446" t="str">
        <f>IF($G25="","",IF(INDEX(E_Bränsleflöden!$A:$N,CW25,AV$9)="","",INDEX(E_Bränsleflöden!$A:$N,CW25,AV$9)))</f>
        <v/>
      </c>
      <c r="AW25" s="446" t="str">
        <f>IF($G25="","",IF(INDEX(E_Bränsleflöden!$A:$N,CX25,AW$9)="","",INDEX(E_Bränsleflöden!$A:$N,CX25,AW$9)))</f>
        <v/>
      </c>
      <c r="AX25" s="446" t="str">
        <f>IF($G25="","",IF(INDEX(E_Bränsleflöden!$A:$N,CY25,AX$9)="","",INDEX(E_Bränsleflöden!$A:$N,CY25,AX$9)))</f>
        <v/>
      </c>
      <c r="AY25" s="446" t="str">
        <f>IF($G25="","",IF(INDEX(E_Bränsleflöden!$A:$N,CZ25,AY$9)="","",INDEX(E_Bränsleflöden!$A:$N,CZ25,AY$9)))</f>
        <v/>
      </c>
      <c r="AZ25" s="446" t="str">
        <f>IF($G25="","",IF(INDEX(E_Bränsleflöden!$A:$N,DA25,AZ$9)="","",INDEX(E_Bränsleflöden!$A:$N,DA25,AZ$9)))</f>
        <v/>
      </c>
      <c r="BA25" s="446" t="str">
        <f>IF($G25="","",IF(INDEX(E_Bränsleflöden!$A:$N,DB25,BA$9)="","",INDEX(E_Bränsleflöden!$A:$N,DB25,BA$9)))</f>
        <v/>
      </c>
      <c r="BB25" s="446" t="str">
        <f>IF($G25="","",IF(INDEX(E_Bränsleflöden!$A:$N,DC25,BB$9)="","",INDEX(E_Bränsleflöden!$A:$N,DC25,BB$9)))</f>
        <v/>
      </c>
      <c r="BC25" s="446" t="str">
        <f>IF($G25="","",IF(INDEX(E_Bränsleflöden!$A:$N,DD25,BC$9)="","",INDEX(E_Bränsleflöden!$A:$N,DD25,BC$9)))</f>
        <v/>
      </c>
      <c r="BD25" s="446" t="str">
        <f>IF($G25="","",IF(INDEX(E_Bränsleflöden!$A:$N,DE25,BD$9)="","",INDEX(E_Bränsleflöden!$A:$N,DE25,BD$9)))</f>
        <v/>
      </c>
      <c r="BE25" s="446" t="str">
        <f>IF($G25="","",IF(INDEX(E_Bränsleflöden!$A:$N,DF25,BE$9)="","",INDEX(E_Bränsleflöden!$A:$N,DF25,BE$9)))</f>
        <v/>
      </c>
      <c r="BF25" s="437"/>
      <c r="BH25" s="363" t="str">
        <f t="shared" si="1"/>
        <v>SourceCategory_</v>
      </c>
      <c r="BI25" s="363" t="b">
        <f>INDEX('C_Beskrivining av den RE'!$A$154:$A$195,ROWS($BG$13:BG25))="ausblenden"</f>
        <v>0</v>
      </c>
      <c r="BJ25" s="363" t="str">
        <f t="shared" si="2"/>
        <v>SourceStreamName_</v>
      </c>
      <c r="BL25" s="363">
        <f t="shared" si="13"/>
        <v>943</v>
      </c>
      <c r="BM25" s="363">
        <f t="shared" si="14"/>
        <v>944</v>
      </c>
      <c r="BN25" s="363">
        <f t="shared" si="15"/>
        <v>950</v>
      </c>
      <c r="BO25" s="363">
        <f t="shared" si="16"/>
        <v>952</v>
      </c>
      <c r="BP25" s="363">
        <f t="shared" si="17"/>
        <v>954</v>
      </c>
      <c r="BQ25" s="363">
        <f t="shared" si="18"/>
        <v>956</v>
      </c>
      <c r="BR25" s="363">
        <f t="shared" si="19"/>
        <v>956</v>
      </c>
      <c r="BS25" s="363">
        <f t="shared" si="20"/>
        <v>956</v>
      </c>
      <c r="BT25" s="363">
        <f t="shared" si="21"/>
        <v>956</v>
      </c>
      <c r="BU25" s="363">
        <f t="shared" si="22"/>
        <v>956</v>
      </c>
      <c r="BV25" s="363">
        <f t="shared" si="23"/>
        <v>956</v>
      </c>
      <c r="BW25" s="363">
        <f t="shared" si="24"/>
        <v>959</v>
      </c>
      <c r="BX25" s="363">
        <f t="shared" si="25"/>
        <v>964</v>
      </c>
      <c r="BY25" s="363">
        <f t="shared" si="26"/>
        <v>966</v>
      </c>
      <c r="BZ25" s="363">
        <f t="shared" si="27"/>
        <v>967</v>
      </c>
      <c r="CA25" s="363">
        <f t="shared" si="28"/>
        <v>968</v>
      </c>
      <c r="CB25" s="363">
        <f t="shared" si="29"/>
        <v>968</v>
      </c>
      <c r="CC25" s="363">
        <f t="shared" si="30"/>
        <v>991</v>
      </c>
      <c r="CD25" s="363">
        <f t="shared" si="31"/>
        <v>998</v>
      </c>
      <c r="CE25" s="363">
        <f t="shared" si="32"/>
        <v>998</v>
      </c>
      <c r="CF25" s="363">
        <f t="shared" si="33"/>
        <v>998</v>
      </c>
      <c r="CG25" s="363">
        <f t="shared" si="34"/>
        <v>998</v>
      </c>
      <c r="CH25" s="363">
        <f t="shared" si="35"/>
        <v>998</v>
      </c>
      <c r="CI25" s="363">
        <f t="shared" si="36"/>
        <v>998</v>
      </c>
      <c r="CJ25" s="363">
        <f t="shared" si="37"/>
        <v>998</v>
      </c>
      <c r="CK25" s="363">
        <f t="shared" si="38"/>
        <v>992</v>
      </c>
      <c r="CL25" s="363">
        <f t="shared" si="39"/>
        <v>999</v>
      </c>
      <c r="CM25" s="363">
        <f t="shared" si="40"/>
        <v>999</v>
      </c>
      <c r="CN25" s="363">
        <f t="shared" si="41"/>
        <v>999</v>
      </c>
      <c r="CO25" s="363">
        <f t="shared" si="42"/>
        <v>999</v>
      </c>
      <c r="CP25" s="363">
        <f t="shared" si="43"/>
        <v>999</v>
      </c>
      <c r="CQ25" s="363">
        <f t="shared" si="44"/>
        <v>999</v>
      </c>
      <c r="CR25" s="363">
        <f t="shared" si="45"/>
        <v>999</v>
      </c>
      <c r="CS25" s="363">
        <f t="shared" si="46"/>
        <v>973</v>
      </c>
      <c r="CT25" s="363">
        <f t="shared" si="47"/>
        <v>973</v>
      </c>
      <c r="CU25" s="363">
        <f t="shared" si="48"/>
        <v>974</v>
      </c>
      <c r="CV25" s="363">
        <f t="shared" si="49"/>
        <v>977</v>
      </c>
      <c r="CW25" s="363">
        <f t="shared" si="50"/>
        <v>982</v>
      </c>
      <c r="CX25" s="363">
        <f t="shared" si="51"/>
        <v>993</v>
      </c>
      <c r="CY25" s="363">
        <f t="shared" si="52"/>
        <v>1000</v>
      </c>
      <c r="CZ25" s="363">
        <f t="shared" si="53"/>
        <v>1000</v>
      </c>
      <c r="DA25" s="363">
        <f t="shared" si="54"/>
        <v>1000</v>
      </c>
      <c r="DB25" s="363">
        <f t="shared" si="55"/>
        <v>1000</v>
      </c>
      <c r="DC25" s="363">
        <f t="shared" si="56"/>
        <v>1000</v>
      </c>
      <c r="DD25" s="363">
        <f t="shared" si="57"/>
        <v>1000</v>
      </c>
      <c r="DE25" s="363">
        <f t="shared" si="58"/>
        <v>1000</v>
      </c>
      <c r="DF25" s="363">
        <f t="shared" si="59"/>
        <v>1006</v>
      </c>
    </row>
    <row r="26" spans="3:110" x14ac:dyDescent="0.25">
      <c r="C26" s="490">
        <v>14</v>
      </c>
      <c r="D26" s="442" t="str">
        <f>IF(COUNTIF($BI$12:BI26,TRUE)&gt;0,"",INDEX('C_Beskrivining av den RE'!$E$154:$E$183,ROWS($A$13:A26)))</f>
        <v/>
      </c>
      <c r="E26" s="443" t="str">
        <f>IF($G26="","",INDEX('C_Beskrivining av den RE'!F:F,MATCH($D26,'C_Beskrivining av den RE'!$E:$E,0)))</f>
        <v/>
      </c>
      <c r="F26" s="443" t="str">
        <f>IF($G26="","",INDEX('C_Beskrivining av den RE'!H:H,MATCH($D26,'C_Beskrivining av den RE'!$E:$E,0)))</f>
        <v/>
      </c>
      <c r="G26" s="443" t="str">
        <f>IF($D26="","",INDEX('C_Beskrivining av den RE'!F:F,MATCH($BH26,'C_Beskrivining av den RE'!$R:$R,0)))</f>
        <v/>
      </c>
      <c r="H26" s="444" t="str">
        <f>IF($G26="","",IF(INDEX(E_Bränsleflöden!$A:$N,BL26,H$9)="","",INDEX(E_Bränsleflöden!$A:$N,BL26,H$9)))</f>
        <v/>
      </c>
      <c r="I26" s="444" t="str">
        <f>IF($G26="","",IF(INDEX(E_Bränsleflöden!$A:$N,BM26,I$9)="","",INDEX(E_Bränsleflöden!$A:$N,BM26,I$9)))</f>
        <v/>
      </c>
      <c r="J26" s="445" t="str">
        <f>IF($G26="","",INDEX('C_Beskrivining av den RE'!L:L,MATCH($BH26,'C_Beskrivining av den RE'!$R:$R,0)))</f>
        <v/>
      </c>
      <c r="K26" s="442" t="str">
        <f>IF($G26="","",INDEX('C_Beskrivining av den RE'!M:M,MATCH($BH26,'C_Beskrivining av den RE'!$R:$R,0)))</f>
        <v/>
      </c>
      <c r="L26" s="442" t="str">
        <f>IF($G26="","",INDEX('C_Beskrivining av den RE'!N:N,MATCH($BH26,'C_Beskrivining av den RE'!$R:$R,0)))</f>
        <v/>
      </c>
      <c r="M26" s="469" t="str">
        <f>IF($G26="","",IF(INDEX(E_Bränsleflöden!$A:$N,BN26,M$9)="","",INDEX(E_Bränsleflöden!$A:$N,BN26,M$9)))</f>
        <v/>
      </c>
      <c r="N26" s="469" t="str">
        <f>IF($G26="","",IF(INDEX(E_Bränsleflöden!$A:$N,BO26,N$9)="","",INDEX(E_Bränsleflöden!$A:$N,BO26,N$9)))</f>
        <v/>
      </c>
      <c r="O26" s="469" t="str">
        <f>IF($G26="","",IF(INDEX(E_Bränsleflöden!$A:$N,BP26,O$9)="","",INDEX(E_Bränsleflöden!$A:$N,BP26,O$9)))</f>
        <v/>
      </c>
      <c r="P26" s="469" t="str">
        <f>IF($G26="","",IF(INDEX(E_Bränsleflöden!$A:$N,BQ26,P$9)="","",INDEX(E_Bränsleflöden!$A:$N,BQ26,P$9)))</f>
        <v/>
      </c>
      <c r="Q26" s="469" t="str">
        <f>IF($G26="","",IF(INDEX(E_Bränsleflöden!$A:$N,BR26,Q$9)="","",INDEX(E_Bränsleflöden!$A:$N,BR26,Q$9)))</f>
        <v/>
      </c>
      <c r="R26" s="469" t="str">
        <f>IF($G26="","",IF(INDEX(E_Bränsleflöden!$A:$N,BS26,R$9)="","",INDEX(E_Bränsleflöden!$A:$N,BS26,R$9)))</f>
        <v/>
      </c>
      <c r="S26" s="469" t="str">
        <f>IF($G26="","",IF(INDEX(E_Bränsleflöden!$A:$N,BT26,S$9)="","",INDEX(E_Bränsleflöden!$A:$N,BT26,S$9)))</f>
        <v/>
      </c>
      <c r="T26" s="469" t="str">
        <f>IF($G26="","",IF(INDEX(E_Bränsleflöden!$A:$N,BU26,T$9)="","",INDEX(E_Bränsleflöden!$A:$N,BU26,T$9)))</f>
        <v/>
      </c>
      <c r="U26" s="469" t="str">
        <f>IF($G26="","",IF(INDEX(E_Bränsleflöden!$A:$N,BV26,U$9)="","",INDEX(E_Bränsleflöden!$A:$N,BV26,U$9)))</f>
        <v/>
      </c>
      <c r="V26" s="469" t="str">
        <f>IF($G26="","",IF(INDEX(E_Bränsleflöden!$A:$N,BW26,V$9)="","",INDEX(E_Bränsleflöden!$A:$N,BW26,V$9)))</f>
        <v/>
      </c>
      <c r="W26" s="446" t="str">
        <f>IF($G26="","",IF(INDEX(E_Bränsleflöden!$A:$N,BX26,W$9)="","",INDEX(E_Bränsleflöden!$A:$N,BX26,W$9)))</f>
        <v/>
      </c>
      <c r="X26" s="446" t="str">
        <f>IF($G26="","",IF(INDEX(E_Bränsleflöden!$A:$N,BY26,X$9)="","",INDEX(E_Bränsleflöden!$A:$N,BY26,X$9)))</f>
        <v/>
      </c>
      <c r="Y26" s="446" t="str">
        <f>IF($G26="","",IF(INDEX(E_Bränsleflöden!$A:$N,BZ26,Y$9)="","",INDEX(E_Bränsleflöden!$A:$N,BZ26,Y$9)))</f>
        <v/>
      </c>
      <c r="Z26" s="447" t="str">
        <f>IF($G26="","",IF(INDEX(E_Bränsleflöden!$A:$N,CA26,Z$9)="","",INDEX(E_Bränsleflöden!$A:$N,CA26,Z$9)))</f>
        <v/>
      </c>
      <c r="AA26" s="491" t="str">
        <f>IF($G26="","",IF(INDEX(E_Bränsleflöden!$A:$N,CB26,AA$9)="","",INDEX(E_Bränsleflöden!$A:$N,CB26,AA$9)))</f>
        <v/>
      </c>
      <c r="AB26" s="446" t="str">
        <f>IF($G26="","",IF(INDEX(E_Bränsleflöden!$A:$N,CC26,AB$9)="","",INDEX(E_Bränsleflöden!$A:$N,CC26,AB$9)))</f>
        <v/>
      </c>
      <c r="AC26" s="446" t="str">
        <f>IF($G26="","",IF(INDEX(E_Bränsleflöden!$A:$N,CD26,AC$9)="","",INDEX(E_Bränsleflöden!$A:$N,CD26,AC$9)))</f>
        <v/>
      </c>
      <c r="AD26" s="446" t="str">
        <f>IF($G26="","",IF(INDEX(E_Bränsleflöden!$A:$N,CE26,AD$9)="","",INDEX(E_Bränsleflöden!$A:$N,CE26,AD$9)))</f>
        <v/>
      </c>
      <c r="AE26" s="446" t="str">
        <f>IF($G26="","",IF(INDEX(E_Bränsleflöden!$A:$N,CF26,AE$9)="","",INDEX(E_Bränsleflöden!$A:$N,CF26,AE$9)))</f>
        <v/>
      </c>
      <c r="AF26" s="469" t="str">
        <f>IF($G26="","",IF(INDEX(E_Bränsleflöden!$A:$N,CG26,AF$9)="","",INDEX(E_Bränsleflöden!$A:$N,CG26,AF$9)))</f>
        <v/>
      </c>
      <c r="AG26" s="469" t="str">
        <f>IF($G26="","",IF(INDEX(E_Bränsleflöden!$A:$N,CH26,AG$9)="","",INDEX(E_Bränsleflöden!$A:$N,CH26,AG$9)))</f>
        <v/>
      </c>
      <c r="AH26" s="469" t="str">
        <f>IF($G26="","",IF(INDEX(E_Bränsleflöden!$A:$N,CI26,AH$9)="","",INDEX(E_Bränsleflöden!$A:$N,CI26,AH$9)))</f>
        <v/>
      </c>
      <c r="AI26" s="469" t="str">
        <f>IF($G26="","",IF(INDEX(E_Bränsleflöden!$A:$N,CJ26,AI$9)="","",INDEX(E_Bränsleflöden!$A:$N,CJ26,AI$9)))</f>
        <v/>
      </c>
      <c r="AJ26" s="446" t="str">
        <f>IF($G26="","",IF(INDEX(E_Bränsleflöden!$A:$N,CK26,AJ$9)="","",INDEX(E_Bränsleflöden!$A:$N,CK26,AJ$9)))</f>
        <v/>
      </c>
      <c r="AK26" s="446" t="str">
        <f>IF($G26="","",IF(INDEX(E_Bränsleflöden!$A:$N,CL26,AK$9)="","",INDEX(E_Bränsleflöden!$A:$N,CL26,AK$9)))</f>
        <v/>
      </c>
      <c r="AL26" s="446" t="str">
        <f>IF($G26="","",IF(INDEX(E_Bränsleflöden!$A:$N,CM26,AL$9)="","",INDEX(E_Bränsleflöden!$A:$N,CM26,AL$9)))</f>
        <v/>
      </c>
      <c r="AM26" s="446" t="str">
        <f>IF($G26="","",IF(INDEX(E_Bränsleflöden!$A:$N,CN26,AM$9)="","",INDEX(E_Bränsleflöden!$A:$N,CN26,AM$9)))</f>
        <v/>
      </c>
      <c r="AN26" s="469" t="str">
        <f>IF($G26="","",IF(INDEX(E_Bränsleflöden!$A:$N,CO26,AN$9)="","",INDEX(E_Bränsleflöden!$A:$N,CO26,AN$9)))</f>
        <v/>
      </c>
      <c r="AO26" s="469" t="str">
        <f>IF($G26="","",IF(INDEX(E_Bränsleflöden!$A:$N,CP26,AO$9)="","",INDEX(E_Bränsleflöden!$A:$N,CP26,AO$9)))</f>
        <v/>
      </c>
      <c r="AP26" s="469" t="str">
        <f>IF($G26="","",IF(INDEX(E_Bränsleflöden!$A:$N,CQ26,AP$9)="","",INDEX(E_Bränsleflöden!$A:$N,CQ26,AP$9)))</f>
        <v/>
      </c>
      <c r="AQ26" s="469" t="str">
        <f>IF($G26="","",IF(INDEX(E_Bränsleflöden!$A:$N,CR26,AQ$9)="","",INDEX(E_Bränsleflöden!$A:$N,CR26,AQ$9)))</f>
        <v/>
      </c>
      <c r="AR26" s="446" t="str">
        <f>IF($G26="","",IF(INDEX(E_Bränsleflöden!$A:$N,CS26,AR$9)="","",INDEX(E_Bränsleflöden!$A:$N,CS26,AR$9)))</f>
        <v/>
      </c>
      <c r="AS26" s="446" t="str">
        <f>IF($G26="","",IF(INDEX(E_Bränsleflöden!$A:$N,CT26,AS$9)="","",INDEX(E_Bränsleflöden!$A:$N,CT26,AS$9)))</f>
        <v/>
      </c>
      <c r="AT26" s="448" t="str">
        <f>IF($G26="","",IF(INDEX(E_Bränsleflöden!$A:$N,CU26,AT$9)="","",INDEX(E_Bränsleflöden!$A:$N,CU26,AT$9)))</f>
        <v/>
      </c>
      <c r="AU26" s="446" t="str">
        <f>IF($G26="","",IF(INDEX(E_Bränsleflöden!$A:$N,CV26,AU$9)="","",INDEX(E_Bränsleflöden!$A:$N,CV26,AU$9)))</f>
        <v/>
      </c>
      <c r="AV26" s="446" t="str">
        <f>IF($G26="","",IF(INDEX(E_Bränsleflöden!$A:$N,CW26,AV$9)="","",INDEX(E_Bränsleflöden!$A:$N,CW26,AV$9)))</f>
        <v/>
      </c>
      <c r="AW26" s="446" t="str">
        <f>IF($G26="","",IF(INDEX(E_Bränsleflöden!$A:$N,CX26,AW$9)="","",INDEX(E_Bränsleflöden!$A:$N,CX26,AW$9)))</f>
        <v/>
      </c>
      <c r="AX26" s="446" t="str">
        <f>IF($G26="","",IF(INDEX(E_Bränsleflöden!$A:$N,CY26,AX$9)="","",INDEX(E_Bränsleflöden!$A:$N,CY26,AX$9)))</f>
        <v/>
      </c>
      <c r="AY26" s="446" t="str">
        <f>IF($G26="","",IF(INDEX(E_Bränsleflöden!$A:$N,CZ26,AY$9)="","",INDEX(E_Bränsleflöden!$A:$N,CZ26,AY$9)))</f>
        <v/>
      </c>
      <c r="AZ26" s="446" t="str">
        <f>IF($G26="","",IF(INDEX(E_Bränsleflöden!$A:$N,DA26,AZ$9)="","",INDEX(E_Bränsleflöden!$A:$N,DA26,AZ$9)))</f>
        <v/>
      </c>
      <c r="BA26" s="446" t="str">
        <f>IF($G26="","",IF(INDEX(E_Bränsleflöden!$A:$N,DB26,BA$9)="","",INDEX(E_Bränsleflöden!$A:$N,DB26,BA$9)))</f>
        <v/>
      </c>
      <c r="BB26" s="446" t="str">
        <f>IF($G26="","",IF(INDEX(E_Bränsleflöden!$A:$N,DC26,BB$9)="","",INDEX(E_Bränsleflöden!$A:$N,DC26,BB$9)))</f>
        <v/>
      </c>
      <c r="BC26" s="446" t="str">
        <f>IF($G26="","",IF(INDEX(E_Bränsleflöden!$A:$N,DD26,BC$9)="","",INDEX(E_Bränsleflöden!$A:$N,DD26,BC$9)))</f>
        <v/>
      </c>
      <c r="BD26" s="446" t="str">
        <f>IF($G26="","",IF(INDEX(E_Bränsleflöden!$A:$N,DE26,BD$9)="","",INDEX(E_Bränsleflöden!$A:$N,DE26,BD$9)))</f>
        <v/>
      </c>
      <c r="BE26" s="446" t="str">
        <f>IF($G26="","",IF(INDEX(E_Bränsleflöden!$A:$N,DF26,BE$9)="","",INDEX(E_Bränsleflöden!$A:$N,DF26,BE$9)))</f>
        <v/>
      </c>
      <c r="BF26" s="437"/>
      <c r="BH26" s="363" t="str">
        <f t="shared" si="1"/>
        <v>SourceCategory_</v>
      </c>
      <c r="BI26" s="363" t="b">
        <f>INDEX('C_Beskrivining av den RE'!$A$154:$A$195,ROWS($BG$13:BG26))="ausblenden"</f>
        <v>0</v>
      </c>
      <c r="BJ26" s="363" t="str">
        <f t="shared" si="2"/>
        <v>SourceStreamName_</v>
      </c>
      <c r="BL26" s="363">
        <f t="shared" si="13"/>
        <v>1014</v>
      </c>
      <c r="BM26" s="363">
        <f t="shared" si="14"/>
        <v>1015</v>
      </c>
      <c r="BN26" s="363">
        <f t="shared" si="15"/>
        <v>1021</v>
      </c>
      <c r="BO26" s="363">
        <f t="shared" si="16"/>
        <v>1023</v>
      </c>
      <c r="BP26" s="363">
        <f t="shared" si="17"/>
        <v>1025</v>
      </c>
      <c r="BQ26" s="363">
        <f t="shared" si="18"/>
        <v>1027</v>
      </c>
      <c r="BR26" s="363">
        <f t="shared" si="19"/>
        <v>1027</v>
      </c>
      <c r="BS26" s="363">
        <f t="shared" si="20"/>
        <v>1027</v>
      </c>
      <c r="BT26" s="363">
        <f t="shared" si="21"/>
        <v>1027</v>
      </c>
      <c r="BU26" s="363">
        <f t="shared" si="22"/>
        <v>1027</v>
      </c>
      <c r="BV26" s="363">
        <f t="shared" si="23"/>
        <v>1027</v>
      </c>
      <c r="BW26" s="363">
        <f t="shared" si="24"/>
        <v>1030</v>
      </c>
      <c r="BX26" s="363">
        <f t="shared" si="25"/>
        <v>1035</v>
      </c>
      <c r="BY26" s="363">
        <f t="shared" si="26"/>
        <v>1037</v>
      </c>
      <c r="BZ26" s="363">
        <f t="shared" si="27"/>
        <v>1038</v>
      </c>
      <c r="CA26" s="363">
        <f t="shared" si="28"/>
        <v>1039</v>
      </c>
      <c r="CB26" s="363">
        <f t="shared" si="29"/>
        <v>1039</v>
      </c>
      <c r="CC26" s="363">
        <f t="shared" si="30"/>
        <v>1062</v>
      </c>
      <c r="CD26" s="363">
        <f t="shared" si="31"/>
        <v>1069</v>
      </c>
      <c r="CE26" s="363">
        <f t="shared" si="32"/>
        <v>1069</v>
      </c>
      <c r="CF26" s="363">
        <f t="shared" si="33"/>
        <v>1069</v>
      </c>
      <c r="CG26" s="363">
        <f t="shared" si="34"/>
        <v>1069</v>
      </c>
      <c r="CH26" s="363">
        <f t="shared" si="35"/>
        <v>1069</v>
      </c>
      <c r="CI26" s="363">
        <f t="shared" si="36"/>
        <v>1069</v>
      </c>
      <c r="CJ26" s="363">
        <f t="shared" si="37"/>
        <v>1069</v>
      </c>
      <c r="CK26" s="363">
        <f t="shared" si="38"/>
        <v>1063</v>
      </c>
      <c r="CL26" s="363">
        <f t="shared" si="39"/>
        <v>1070</v>
      </c>
      <c r="CM26" s="363">
        <f t="shared" si="40"/>
        <v>1070</v>
      </c>
      <c r="CN26" s="363">
        <f t="shared" si="41"/>
        <v>1070</v>
      </c>
      <c r="CO26" s="363">
        <f t="shared" si="42"/>
        <v>1070</v>
      </c>
      <c r="CP26" s="363">
        <f t="shared" si="43"/>
        <v>1070</v>
      </c>
      <c r="CQ26" s="363">
        <f t="shared" si="44"/>
        <v>1070</v>
      </c>
      <c r="CR26" s="363">
        <f t="shared" si="45"/>
        <v>1070</v>
      </c>
      <c r="CS26" s="363">
        <f t="shared" si="46"/>
        <v>1044</v>
      </c>
      <c r="CT26" s="363">
        <f t="shared" si="47"/>
        <v>1044</v>
      </c>
      <c r="CU26" s="363">
        <f t="shared" si="48"/>
        <v>1045</v>
      </c>
      <c r="CV26" s="363">
        <f t="shared" si="49"/>
        <v>1048</v>
      </c>
      <c r="CW26" s="363">
        <f t="shared" si="50"/>
        <v>1053</v>
      </c>
      <c r="CX26" s="363">
        <f t="shared" si="51"/>
        <v>1064</v>
      </c>
      <c r="CY26" s="363">
        <f t="shared" si="52"/>
        <v>1071</v>
      </c>
      <c r="CZ26" s="363">
        <f t="shared" si="53"/>
        <v>1071</v>
      </c>
      <c r="DA26" s="363">
        <f t="shared" si="54"/>
        <v>1071</v>
      </c>
      <c r="DB26" s="363">
        <f t="shared" si="55"/>
        <v>1071</v>
      </c>
      <c r="DC26" s="363">
        <f t="shared" si="56"/>
        <v>1071</v>
      </c>
      <c r="DD26" s="363">
        <f t="shared" si="57"/>
        <v>1071</v>
      </c>
      <c r="DE26" s="363">
        <f t="shared" si="58"/>
        <v>1071</v>
      </c>
      <c r="DF26" s="363">
        <f t="shared" si="59"/>
        <v>1077</v>
      </c>
    </row>
    <row r="27" spans="3:110" x14ac:dyDescent="0.25">
      <c r="C27" s="490">
        <v>15</v>
      </c>
      <c r="D27" s="442" t="str">
        <f>IF(COUNTIF($BI$12:BI27,TRUE)&gt;0,"",INDEX('C_Beskrivining av den RE'!$E$154:$E$183,ROWS($A$13:A27)))</f>
        <v/>
      </c>
      <c r="E27" s="443" t="str">
        <f>IF($G27="","",INDEX('C_Beskrivining av den RE'!F:F,MATCH($D27,'C_Beskrivining av den RE'!$E:$E,0)))</f>
        <v/>
      </c>
      <c r="F27" s="443" t="str">
        <f>IF($G27="","",INDEX('C_Beskrivining av den RE'!H:H,MATCH($D27,'C_Beskrivining av den RE'!$E:$E,0)))</f>
        <v/>
      </c>
      <c r="G27" s="443" t="str">
        <f>IF($D27="","",INDEX('C_Beskrivining av den RE'!F:F,MATCH($BH27,'C_Beskrivining av den RE'!$R:$R,0)))</f>
        <v/>
      </c>
      <c r="H27" s="444" t="str">
        <f>IF($G27="","",IF(INDEX(E_Bränsleflöden!$A:$N,BL27,H$9)="","",INDEX(E_Bränsleflöden!$A:$N,BL27,H$9)))</f>
        <v/>
      </c>
      <c r="I27" s="444" t="str">
        <f>IF($G27="","",IF(INDEX(E_Bränsleflöden!$A:$N,BM27,I$9)="","",INDEX(E_Bränsleflöden!$A:$N,BM27,I$9)))</f>
        <v/>
      </c>
      <c r="J27" s="445" t="str">
        <f>IF($G27="","",INDEX('C_Beskrivining av den RE'!L:L,MATCH($BH27,'C_Beskrivining av den RE'!$R:$R,0)))</f>
        <v/>
      </c>
      <c r="K27" s="442" t="str">
        <f>IF($G27="","",INDEX('C_Beskrivining av den RE'!M:M,MATCH($BH27,'C_Beskrivining av den RE'!$R:$R,0)))</f>
        <v/>
      </c>
      <c r="L27" s="442" t="str">
        <f>IF($G27="","",INDEX('C_Beskrivining av den RE'!N:N,MATCH($BH27,'C_Beskrivining av den RE'!$R:$R,0)))</f>
        <v/>
      </c>
      <c r="M27" s="469" t="str">
        <f>IF($G27="","",IF(INDEX(E_Bränsleflöden!$A:$N,BN27,M$9)="","",INDEX(E_Bränsleflöden!$A:$N,BN27,M$9)))</f>
        <v/>
      </c>
      <c r="N27" s="469" t="str">
        <f>IF($G27="","",IF(INDEX(E_Bränsleflöden!$A:$N,BO27,N$9)="","",INDEX(E_Bränsleflöden!$A:$N,BO27,N$9)))</f>
        <v/>
      </c>
      <c r="O27" s="469" t="str">
        <f>IF($G27="","",IF(INDEX(E_Bränsleflöden!$A:$N,BP27,O$9)="","",INDEX(E_Bränsleflöden!$A:$N,BP27,O$9)))</f>
        <v/>
      </c>
      <c r="P27" s="469" t="str">
        <f>IF($G27="","",IF(INDEX(E_Bränsleflöden!$A:$N,BQ27,P$9)="","",INDEX(E_Bränsleflöden!$A:$N,BQ27,P$9)))</f>
        <v/>
      </c>
      <c r="Q27" s="469" t="str">
        <f>IF($G27="","",IF(INDEX(E_Bränsleflöden!$A:$N,BR27,Q$9)="","",INDEX(E_Bränsleflöden!$A:$N,BR27,Q$9)))</f>
        <v/>
      </c>
      <c r="R27" s="469" t="str">
        <f>IF($G27="","",IF(INDEX(E_Bränsleflöden!$A:$N,BS27,R$9)="","",INDEX(E_Bränsleflöden!$A:$N,BS27,R$9)))</f>
        <v/>
      </c>
      <c r="S27" s="469" t="str">
        <f>IF($G27="","",IF(INDEX(E_Bränsleflöden!$A:$N,BT27,S$9)="","",INDEX(E_Bränsleflöden!$A:$N,BT27,S$9)))</f>
        <v/>
      </c>
      <c r="T27" s="469" t="str">
        <f>IF($G27="","",IF(INDEX(E_Bränsleflöden!$A:$N,BU27,T$9)="","",INDEX(E_Bränsleflöden!$A:$N,BU27,T$9)))</f>
        <v/>
      </c>
      <c r="U27" s="469" t="str">
        <f>IF($G27="","",IF(INDEX(E_Bränsleflöden!$A:$N,BV27,U$9)="","",INDEX(E_Bränsleflöden!$A:$N,BV27,U$9)))</f>
        <v/>
      </c>
      <c r="V27" s="469" t="str">
        <f>IF($G27="","",IF(INDEX(E_Bränsleflöden!$A:$N,BW27,V$9)="","",INDEX(E_Bränsleflöden!$A:$N,BW27,V$9)))</f>
        <v/>
      </c>
      <c r="W27" s="446" t="str">
        <f>IF($G27="","",IF(INDEX(E_Bränsleflöden!$A:$N,BX27,W$9)="","",INDEX(E_Bränsleflöden!$A:$N,BX27,W$9)))</f>
        <v/>
      </c>
      <c r="X27" s="446" t="str">
        <f>IF($G27="","",IF(INDEX(E_Bränsleflöden!$A:$N,BY27,X$9)="","",INDEX(E_Bränsleflöden!$A:$N,BY27,X$9)))</f>
        <v/>
      </c>
      <c r="Y27" s="446" t="str">
        <f>IF($G27="","",IF(INDEX(E_Bränsleflöden!$A:$N,BZ27,Y$9)="","",INDEX(E_Bränsleflöden!$A:$N,BZ27,Y$9)))</f>
        <v/>
      </c>
      <c r="Z27" s="447" t="str">
        <f>IF($G27="","",IF(INDEX(E_Bränsleflöden!$A:$N,CA27,Z$9)="","",INDEX(E_Bränsleflöden!$A:$N,CA27,Z$9)))</f>
        <v/>
      </c>
      <c r="AA27" s="491" t="str">
        <f>IF($G27="","",IF(INDEX(E_Bränsleflöden!$A:$N,CB27,AA$9)="","",INDEX(E_Bränsleflöden!$A:$N,CB27,AA$9)))</f>
        <v/>
      </c>
      <c r="AB27" s="446" t="str">
        <f>IF($G27="","",IF(INDEX(E_Bränsleflöden!$A:$N,CC27,AB$9)="","",INDEX(E_Bränsleflöden!$A:$N,CC27,AB$9)))</f>
        <v/>
      </c>
      <c r="AC27" s="446" t="str">
        <f>IF($G27="","",IF(INDEX(E_Bränsleflöden!$A:$N,CD27,AC$9)="","",INDEX(E_Bränsleflöden!$A:$N,CD27,AC$9)))</f>
        <v/>
      </c>
      <c r="AD27" s="446" t="str">
        <f>IF($G27="","",IF(INDEX(E_Bränsleflöden!$A:$N,CE27,AD$9)="","",INDEX(E_Bränsleflöden!$A:$N,CE27,AD$9)))</f>
        <v/>
      </c>
      <c r="AE27" s="446" t="str">
        <f>IF($G27="","",IF(INDEX(E_Bränsleflöden!$A:$N,CF27,AE$9)="","",INDEX(E_Bränsleflöden!$A:$N,CF27,AE$9)))</f>
        <v/>
      </c>
      <c r="AF27" s="469" t="str">
        <f>IF($G27="","",IF(INDEX(E_Bränsleflöden!$A:$N,CG27,AF$9)="","",INDEX(E_Bränsleflöden!$A:$N,CG27,AF$9)))</f>
        <v/>
      </c>
      <c r="AG27" s="469" t="str">
        <f>IF($G27="","",IF(INDEX(E_Bränsleflöden!$A:$N,CH27,AG$9)="","",INDEX(E_Bränsleflöden!$A:$N,CH27,AG$9)))</f>
        <v/>
      </c>
      <c r="AH27" s="469" t="str">
        <f>IF($G27="","",IF(INDEX(E_Bränsleflöden!$A:$N,CI27,AH$9)="","",INDEX(E_Bränsleflöden!$A:$N,CI27,AH$9)))</f>
        <v/>
      </c>
      <c r="AI27" s="469" t="str">
        <f>IF($G27="","",IF(INDEX(E_Bränsleflöden!$A:$N,CJ27,AI$9)="","",INDEX(E_Bränsleflöden!$A:$N,CJ27,AI$9)))</f>
        <v/>
      </c>
      <c r="AJ27" s="446" t="str">
        <f>IF($G27="","",IF(INDEX(E_Bränsleflöden!$A:$N,CK27,AJ$9)="","",INDEX(E_Bränsleflöden!$A:$N,CK27,AJ$9)))</f>
        <v/>
      </c>
      <c r="AK27" s="446" t="str">
        <f>IF($G27="","",IF(INDEX(E_Bränsleflöden!$A:$N,CL27,AK$9)="","",INDEX(E_Bränsleflöden!$A:$N,CL27,AK$9)))</f>
        <v/>
      </c>
      <c r="AL27" s="446" t="str">
        <f>IF($G27="","",IF(INDEX(E_Bränsleflöden!$A:$N,CM27,AL$9)="","",INDEX(E_Bränsleflöden!$A:$N,CM27,AL$9)))</f>
        <v/>
      </c>
      <c r="AM27" s="446" t="str">
        <f>IF($G27="","",IF(INDEX(E_Bränsleflöden!$A:$N,CN27,AM$9)="","",INDEX(E_Bränsleflöden!$A:$N,CN27,AM$9)))</f>
        <v/>
      </c>
      <c r="AN27" s="469" t="str">
        <f>IF($G27="","",IF(INDEX(E_Bränsleflöden!$A:$N,CO27,AN$9)="","",INDEX(E_Bränsleflöden!$A:$N,CO27,AN$9)))</f>
        <v/>
      </c>
      <c r="AO27" s="469" t="str">
        <f>IF($G27="","",IF(INDEX(E_Bränsleflöden!$A:$N,CP27,AO$9)="","",INDEX(E_Bränsleflöden!$A:$N,CP27,AO$9)))</f>
        <v/>
      </c>
      <c r="AP27" s="469" t="str">
        <f>IF($G27="","",IF(INDEX(E_Bränsleflöden!$A:$N,CQ27,AP$9)="","",INDEX(E_Bränsleflöden!$A:$N,CQ27,AP$9)))</f>
        <v/>
      </c>
      <c r="AQ27" s="469" t="str">
        <f>IF($G27="","",IF(INDEX(E_Bränsleflöden!$A:$N,CR27,AQ$9)="","",INDEX(E_Bränsleflöden!$A:$N,CR27,AQ$9)))</f>
        <v/>
      </c>
      <c r="AR27" s="446" t="str">
        <f>IF($G27="","",IF(INDEX(E_Bränsleflöden!$A:$N,CS27,AR$9)="","",INDEX(E_Bränsleflöden!$A:$N,CS27,AR$9)))</f>
        <v/>
      </c>
      <c r="AS27" s="446" t="str">
        <f>IF($G27="","",IF(INDEX(E_Bränsleflöden!$A:$N,CT27,AS$9)="","",INDEX(E_Bränsleflöden!$A:$N,CT27,AS$9)))</f>
        <v/>
      </c>
      <c r="AT27" s="448" t="str">
        <f>IF($G27="","",IF(INDEX(E_Bränsleflöden!$A:$N,CU27,AT$9)="","",INDEX(E_Bränsleflöden!$A:$N,CU27,AT$9)))</f>
        <v/>
      </c>
      <c r="AU27" s="446" t="str">
        <f>IF($G27="","",IF(INDEX(E_Bränsleflöden!$A:$N,CV27,AU$9)="","",INDEX(E_Bränsleflöden!$A:$N,CV27,AU$9)))</f>
        <v/>
      </c>
      <c r="AV27" s="446" t="str">
        <f>IF($G27="","",IF(INDEX(E_Bränsleflöden!$A:$N,CW27,AV$9)="","",INDEX(E_Bränsleflöden!$A:$N,CW27,AV$9)))</f>
        <v/>
      </c>
      <c r="AW27" s="446" t="str">
        <f>IF($G27="","",IF(INDEX(E_Bränsleflöden!$A:$N,CX27,AW$9)="","",INDEX(E_Bränsleflöden!$A:$N,CX27,AW$9)))</f>
        <v/>
      </c>
      <c r="AX27" s="446" t="str">
        <f>IF($G27="","",IF(INDEX(E_Bränsleflöden!$A:$N,CY27,AX$9)="","",INDEX(E_Bränsleflöden!$A:$N,CY27,AX$9)))</f>
        <v/>
      </c>
      <c r="AY27" s="446" t="str">
        <f>IF($G27="","",IF(INDEX(E_Bränsleflöden!$A:$N,CZ27,AY$9)="","",INDEX(E_Bränsleflöden!$A:$N,CZ27,AY$9)))</f>
        <v/>
      </c>
      <c r="AZ27" s="446" t="str">
        <f>IF($G27="","",IF(INDEX(E_Bränsleflöden!$A:$N,DA27,AZ$9)="","",INDEX(E_Bränsleflöden!$A:$N,DA27,AZ$9)))</f>
        <v/>
      </c>
      <c r="BA27" s="446" t="str">
        <f>IF($G27="","",IF(INDEX(E_Bränsleflöden!$A:$N,DB27,BA$9)="","",INDEX(E_Bränsleflöden!$A:$N,DB27,BA$9)))</f>
        <v/>
      </c>
      <c r="BB27" s="446" t="str">
        <f>IF($G27="","",IF(INDEX(E_Bränsleflöden!$A:$N,DC27,BB$9)="","",INDEX(E_Bränsleflöden!$A:$N,DC27,BB$9)))</f>
        <v/>
      </c>
      <c r="BC27" s="446" t="str">
        <f>IF($G27="","",IF(INDEX(E_Bränsleflöden!$A:$N,DD27,BC$9)="","",INDEX(E_Bränsleflöden!$A:$N,DD27,BC$9)))</f>
        <v/>
      </c>
      <c r="BD27" s="446" t="str">
        <f>IF($G27="","",IF(INDEX(E_Bränsleflöden!$A:$N,DE27,BD$9)="","",INDEX(E_Bränsleflöden!$A:$N,DE27,BD$9)))</f>
        <v/>
      </c>
      <c r="BE27" s="446" t="str">
        <f>IF($G27="","",IF(INDEX(E_Bränsleflöden!$A:$N,DF27,BE$9)="","",INDEX(E_Bränsleflöden!$A:$N,DF27,BE$9)))</f>
        <v/>
      </c>
      <c r="BF27" s="437"/>
      <c r="BH27" s="363" t="str">
        <f t="shared" si="1"/>
        <v>SourceCategory_</v>
      </c>
      <c r="BI27" s="363" t="b">
        <f>INDEX('C_Beskrivining av den RE'!$A$154:$A$195,ROWS($BG$13:BG27))="ausblenden"</f>
        <v>0</v>
      </c>
      <c r="BJ27" s="363" t="str">
        <f t="shared" si="2"/>
        <v>SourceStreamName_</v>
      </c>
      <c r="BL27" s="363">
        <f t="shared" si="13"/>
        <v>1085</v>
      </c>
      <c r="BM27" s="363">
        <f t="shared" si="14"/>
        <v>1086</v>
      </c>
      <c r="BN27" s="363">
        <f t="shared" si="15"/>
        <v>1092</v>
      </c>
      <c r="BO27" s="363">
        <f t="shared" si="16"/>
        <v>1094</v>
      </c>
      <c r="BP27" s="363">
        <f t="shared" si="17"/>
        <v>1096</v>
      </c>
      <c r="BQ27" s="363">
        <f t="shared" si="18"/>
        <v>1098</v>
      </c>
      <c r="BR27" s="363">
        <f t="shared" si="19"/>
        <v>1098</v>
      </c>
      <c r="BS27" s="363">
        <f t="shared" si="20"/>
        <v>1098</v>
      </c>
      <c r="BT27" s="363">
        <f t="shared" si="21"/>
        <v>1098</v>
      </c>
      <c r="BU27" s="363">
        <f t="shared" si="22"/>
        <v>1098</v>
      </c>
      <c r="BV27" s="363">
        <f t="shared" si="23"/>
        <v>1098</v>
      </c>
      <c r="BW27" s="363">
        <f t="shared" si="24"/>
        <v>1101</v>
      </c>
      <c r="BX27" s="363">
        <f t="shared" si="25"/>
        <v>1106</v>
      </c>
      <c r="BY27" s="363">
        <f t="shared" si="26"/>
        <v>1108</v>
      </c>
      <c r="BZ27" s="363">
        <f t="shared" si="27"/>
        <v>1109</v>
      </c>
      <c r="CA27" s="363">
        <f t="shared" si="28"/>
        <v>1110</v>
      </c>
      <c r="CB27" s="363">
        <f t="shared" si="29"/>
        <v>1110</v>
      </c>
      <c r="CC27" s="363">
        <f t="shared" si="30"/>
        <v>1133</v>
      </c>
      <c r="CD27" s="363">
        <f t="shared" si="31"/>
        <v>1140</v>
      </c>
      <c r="CE27" s="363">
        <f t="shared" si="32"/>
        <v>1140</v>
      </c>
      <c r="CF27" s="363">
        <f t="shared" si="33"/>
        <v>1140</v>
      </c>
      <c r="CG27" s="363">
        <f t="shared" si="34"/>
        <v>1140</v>
      </c>
      <c r="CH27" s="363">
        <f t="shared" si="35"/>
        <v>1140</v>
      </c>
      <c r="CI27" s="363">
        <f t="shared" si="36"/>
        <v>1140</v>
      </c>
      <c r="CJ27" s="363">
        <f t="shared" si="37"/>
        <v>1140</v>
      </c>
      <c r="CK27" s="363">
        <f t="shared" si="38"/>
        <v>1134</v>
      </c>
      <c r="CL27" s="363">
        <f t="shared" si="39"/>
        <v>1141</v>
      </c>
      <c r="CM27" s="363">
        <f t="shared" si="40"/>
        <v>1141</v>
      </c>
      <c r="CN27" s="363">
        <f t="shared" si="41"/>
        <v>1141</v>
      </c>
      <c r="CO27" s="363">
        <f t="shared" si="42"/>
        <v>1141</v>
      </c>
      <c r="CP27" s="363">
        <f t="shared" si="43"/>
        <v>1141</v>
      </c>
      <c r="CQ27" s="363">
        <f t="shared" si="44"/>
        <v>1141</v>
      </c>
      <c r="CR27" s="363">
        <f t="shared" si="45"/>
        <v>1141</v>
      </c>
      <c r="CS27" s="363">
        <f t="shared" si="46"/>
        <v>1115</v>
      </c>
      <c r="CT27" s="363">
        <f t="shared" si="47"/>
        <v>1115</v>
      </c>
      <c r="CU27" s="363">
        <f t="shared" si="48"/>
        <v>1116</v>
      </c>
      <c r="CV27" s="363">
        <f t="shared" si="49"/>
        <v>1119</v>
      </c>
      <c r="CW27" s="363">
        <f t="shared" si="50"/>
        <v>1124</v>
      </c>
      <c r="CX27" s="363">
        <f t="shared" si="51"/>
        <v>1135</v>
      </c>
      <c r="CY27" s="363">
        <f t="shared" si="52"/>
        <v>1142</v>
      </c>
      <c r="CZ27" s="363">
        <f t="shared" si="53"/>
        <v>1142</v>
      </c>
      <c r="DA27" s="363">
        <f t="shared" si="54"/>
        <v>1142</v>
      </c>
      <c r="DB27" s="363">
        <f t="shared" si="55"/>
        <v>1142</v>
      </c>
      <c r="DC27" s="363">
        <f t="shared" si="56"/>
        <v>1142</v>
      </c>
      <c r="DD27" s="363">
        <f t="shared" si="57"/>
        <v>1142</v>
      </c>
      <c r="DE27" s="363">
        <f t="shared" si="58"/>
        <v>1142</v>
      </c>
      <c r="DF27" s="363">
        <f t="shared" si="59"/>
        <v>1148</v>
      </c>
    </row>
    <row r="28" spans="3:110" x14ac:dyDescent="0.25">
      <c r="C28" s="490">
        <v>16</v>
      </c>
      <c r="D28" s="442" t="str">
        <f>IF(COUNTIF($BI$12:BI28,TRUE)&gt;0,"",INDEX('C_Beskrivining av den RE'!$E$154:$E$183,ROWS($A$13:A28)))</f>
        <v/>
      </c>
      <c r="E28" s="443" t="str">
        <f>IF($G28="","",INDEX('C_Beskrivining av den RE'!F:F,MATCH($D28,'C_Beskrivining av den RE'!$E:$E,0)))</f>
        <v/>
      </c>
      <c r="F28" s="443" t="str">
        <f>IF($G28="","",INDEX('C_Beskrivining av den RE'!H:H,MATCH($D28,'C_Beskrivining av den RE'!$E:$E,0)))</f>
        <v/>
      </c>
      <c r="G28" s="443" t="str">
        <f>IF($D28="","",INDEX('C_Beskrivining av den RE'!F:F,MATCH($BH28,'C_Beskrivining av den RE'!$R:$R,0)))</f>
        <v/>
      </c>
      <c r="H28" s="444" t="str">
        <f>IF($G28="","",IF(INDEX(E_Bränsleflöden!$A:$N,BL28,H$9)="","",INDEX(E_Bränsleflöden!$A:$N,BL28,H$9)))</f>
        <v/>
      </c>
      <c r="I28" s="444" t="str">
        <f>IF($G28="","",IF(INDEX(E_Bränsleflöden!$A:$N,BM28,I$9)="","",INDEX(E_Bränsleflöden!$A:$N,BM28,I$9)))</f>
        <v/>
      </c>
      <c r="J28" s="445" t="str">
        <f>IF($G28="","",INDEX('C_Beskrivining av den RE'!L:L,MATCH($BH28,'C_Beskrivining av den RE'!$R:$R,0)))</f>
        <v/>
      </c>
      <c r="K28" s="442" t="str">
        <f>IF($G28="","",INDEX('C_Beskrivining av den RE'!M:M,MATCH($BH28,'C_Beskrivining av den RE'!$R:$R,0)))</f>
        <v/>
      </c>
      <c r="L28" s="442" t="str">
        <f>IF($G28="","",INDEX('C_Beskrivining av den RE'!N:N,MATCH($BH28,'C_Beskrivining av den RE'!$R:$R,0)))</f>
        <v/>
      </c>
      <c r="M28" s="469" t="str">
        <f>IF($G28="","",IF(INDEX(E_Bränsleflöden!$A:$N,BN28,M$9)="","",INDEX(E_Bränsleflöden!$A:$N,BN28,M$9)))</f>
        <v/>
      </c>
      <c r="N28" s="469" t="str">
        <f>IF($G28="","",IF(INDEX(E_Bränsleflöden!$A:$N,BO28,N$9)="","",INDEX(E_Bränsleflöden!$A:$N,BO28,N$9)))</f>
        <v/>
      </c>
      <c r="O28" s="469" t="str">
        <f>IF($G28="","",IF(INDEX(E_Bränsleflöden!$A:$N,BP28,O$9)="","",INDEX(E_Bränsleflöden!$A:$N,BP28,O$9)))</f>
        <v/>
      </c>
      <c r="P28" s="469" t="str">
        <f>IF($G28="","",IF(INDEX(E_Bränsleflöden!$A:$N,BQ28,P$9)="","",INDEX(E_Bränsleflöden!$A:$N,BQ28,P$9)))</f>
        <v/>
      </c>
      <c r="Q28" s="469" t="str">
        <f>IF($G28="","",IF(INDEX(E_Bränsleflöden!$A:$N,BR28,Q$9)="","",INDEX(E_Bränsleflöden!$A:$N,BR28,Q$9)))</f>
        <v/>
      </c>
      <c r="R28" s="469" t="str">
        <f>IF($G28="","",IF(INDEX(E_Bränsleflöden!$A:$N,BS28,R$9)="","",INDEX(E_Bränsleflöden!$A:$N,BS28,R$9)))</f>
        <v/>
      </c>
      <c r="S28" s="469" t="str">
        <f>IF($G28="","",IF(INDEX(E_Bränsleflöden!$A:$N,BT28,S$9)="","",INDEX(E_Bränsleflöden!$A:$N,BT28,S$9)))</f>
        <v/>
      </c>
      <c r="T28" s="469" t="str">
        <f>IF($G28="","",IF(INDEX(E_Bränsleflöden!$A:$N,BU28,T$9)="","",INDEX(E_Bränsleflöden!$A:$N,BU28,T$9)))</f>
        <v/>
      </c>
      <c r="U28" s="469" t="str">
        <f>IF($G28="","",IF(INDEX(E_Bränsleflöden!$A:$N,BV28,U$9)="","",INDEX(E_Bränsleflöden!$A:$N,BV28,U$9)))</f>
        <v/>
      </c>
      <c r="V28" s="469" t="str">
        <f>IF($G28="","",IF(INDEX(E_Bränsleflöden!$A:$N,BW28,V$9)="","",INDEX(E_Bränsleflöden!$A:$N,BW28,V$9)))</f>
        <v/>
      </c>
      <c r="W28" s="446" t="str">
        <f>IF($G28="","",IF(INDEX(E_Bränsleflöden!$A:$N,BX28,W$9)="","",INDEX(E_Bränsleflöden!$A:$N,BX28,W$9)))</f>
        <v/>
      </c>
      <c r="X28" s="446" t="str">
        <f>IF($G28="","",IF(INDEX(E_Bränsleflöden!$A:$N,BY28,X$9)="","",INDEX(E_Bränsleflöden!$A:$N,BY28,X$9)))</f>
        <v/>
      </c>
      <c r="Y28" s="446" t="str">
        <f>IF($G28="","",IF(INDEX(E_Bränsleflöden!$A:$N,BZ28,Y$9)="","",INDEX(E_Bränsleflöden!$A:$N,BZ28,Y$9)))</f>
        <v/>
      </c>
      <c r="Z28" s="447" t="str">
        <f>IF($G28="","",IF(INDEX(E_Bränsleflöden!$A:$N,CA28,Z$9)="","",INDEX(E_Bränsleflöden!$A:$N,CA28,Z$9)))</f>
        <v/>
      </c>
      <c r="AA28" s="491" t="str">
        <f>IF($G28="","",IF(INDEX(E_Bränsleflöden!$A:$N,CB28,AA$9)="","",INDEX(E_Bränsleflöden!$A:$N,CB28,AA$9)))</f>
        <v/>
      </c>
      <c r="AB28" s="446" t="str">
        <f>IF($G28="","",IF(INDEX(E_Bränsleflöden!$A:$N,CC28,AB$9)="","",INDEX(E_Bränsleflöden!$A:$N,CC28,AB$9)))</f>
        <v/>
      </c>
      <c r="AC28" s="446" t="str">
        <f>IF($G28="","",IF(INDEX(E_Bränsleflöden!$A:$N,CD28,AC$9)="","",INDEX(E_Bränsleflöden!$A:$N,CD28,AC$9)))</f>
        <v/>
      </c>
      <c r="AD28" s="446" t="str">
        <f>IF($G28="","",IF(INDEX(E_Bränsleflöden!$A:$N,CE28,AD$9)="","",INDEX(E_Bränsleflöden!$A:$N,CE28,AD$9)))</f>
        <v/>
      </c>
      <c r="AE28" s="446" t="str">
        <f>IF($G28="","",IF(INDEX(E_Bränsleflöden!$A:$N,CF28,AE$9)="","",INDEX(E_Bränsleflöden!$A:$N,CF28,AE$9)))</f>
        <v/>
      </c>
      <c r="AF28" s="469" t="str">
        <f>IF($G28="","",IF(INDEX(E_Bränsleflöden!$A:$N,CG28,AF$9)="","",INDEX(E_Bränsleflöden!$A:$N,CG28,AF$9)))</f>
        <v/>
      </c>
      <c r="AG28" s="469" t="str">
        <f>IF($G28="","",IF(INDEX(E_Bränsleflöden!$A:$N,CH28,AG$9)="","",INDEX(E_Bränsleflöden!$A:$N,CH28,AG$9)))</f>
        <v/>
      </c>
      <c r="AH28" s="469" t="str">
        <f>IF($G28="","",IF(INDEX(E_Bränsleflöden!$A:$N,CI28,AH$9)="","",INDEX(E_Bränsleflöden!$A:$N,CI28,AH$9)))</f>
        <v/>
      </c>
      <c r="AI28" s="469" t="str">
        <f>IF($G28="","",IF(INDEX(E_Bränsleflöden!$A:$N,CJ28,AI$9)="","",INDEX(E_Bränsleflöden!$A:$N,CJ28,AI$9)))</f>
        <v/>
      </c>
      <c r="AJ28" s="446" t="str">
        <f>IF($G28="","",IF(INDEX(E_Bränsleflöden!$A:$N,CK28,AJ$9)="","",INDEX(E_Bränsleflöden!$A:$N,CK28,AJ$9)))</f>
        <v/>
      </c>
      <c r="AK28" s="446" t="str">
        <f>IF($G28="","",IF(INDEX(E_Bränsleflöden!$A:$N,CL28,AK$9)="","",INDEX(E_Bränsleflöden!$A:$N,CL28,AK$9)))</f>
        <v/>
      </c>
      <c r="AL28" s="446" t="str">
        <f>IF($G28="","",IF(INDEX(E_Bränsleflöden!$A:$N,CM28,AL$9)="","",INDEX(E_Bränsleflöden!$A:$N,CM28,AL$9)))</f>
        <v/>
      </c>
      <c r="AM28" s="446" t="str">
        <f>IF($G28="","",IF(INDEX(E_Bränsleflöden!$A:$N,CN28,AM$9)="","",INDEX(E_Bränsleflöden!$A:$N,CN28,AM$9)))</f>
        <v/>
      </c>
      <c r="AN28" s="469" t="str">
        <f>IF($G28="","",IF(INDEX(E_Bränsleflöden!$A:$N,CO28,AN$9)="","",INDEX(E_Bränsleflöden!$A:$N,CO28,AN$9)))</f>
        <v/>
      </c>
      <c r="AO28" s="469" t="str">
        <f>IF($G28="","",IF(INDEX(E_Bränsleflöden!$A:$N,CP28,AO$9)="","",INDEX(E_Bränsleflöden!$A:$N,CP28,AO$9)))</f>
        <v/>
      </c>
      <c r="AP28" s="469" t="str">
        <f>IF($G28="","",IF(INDEX(E_Bränsleflöden!$A:$N,CQ28,AP$9)="","",INDEX(E_Bränsleflöden!$A:$N,CQ28,AP$9)))</f>
        <v/>
      </c>
      <c r="AQ28" s="469" t="str">
        <f>IF($G28="","",IF(INDEX(E_Bränsleflöden!$A:$N,CR28,AQ$9)="","",INDEX(E_Bränsleflöden!$A:$N,CR28,AQ$9)))</f>
        <v/>
      </c>
      <c r="AR28" s="446" t="str">
        <f>IF($G28="","",IF(INDEX(E_Bränsleflöden!$A:$N,CS28,AR$9)="","",INDEX(E_Bränsleflöden!$A:$N,CS28,AR$9)))</f>
        <v/>
      </c>
      <c r="AS28" s="446" t="str">
        <f>IF($G28="","",IF(INDEX(E_Bränsleflöden!$A:$N,CT28,AS$9)="","",INDEX(E_Bränsleflöden!$A:$N,CT28,AS$9)))</f>
        <v/>
      </c>
      <c r="AT28" s="448" t="str">
        <f>IF($G28="","",IF(INDEX(E_Bränsleflöden!$A:$N,CU28,AT$9)="","",INDEX(E_Bränsleflöden!$A:$N,CU28,AT$9)))</f>
        <v/>
      </c>
      <c r="AU28" s="446" t="str">
        <f>IF($G28="","",IF(INDEX(E_Bränsleflöden!$A:$N,CV28,AU$9)="","",INDEX(E_Bränsleflöden!$A:$N,CV28,AU$9)))</f>
        <v/>
      </c>
      <c r="AV28" s="446" t="str">
        <f>IF($G28="","",IF(INDEX(E_Bränsleflöden!$A:$N,CW28,AV$9)="","",INDEX(E_Bränsleflöden!$A:$N,CW28,AV$9)))</f>
        <v/>
      </c>
      <c r="AW28" s="446" t="str">
        <f>IF($G28="","",IF(INDEX(E_Bränsleflöden!$A:$N,CX28,AW$9)="","",INDEX(E_Bränsleflöden!$A:$N,CX28,AW$9)))</f>
        <v/>
      </c>
      <c r="AX28" s="446" t="str">
        <f>IF($G28="","",IF(INDEX(E_Bränsleflöden!$A:$N,CY28,AX$9)="","",INDEX(E_Bränsleflöden!$A:$N,CY28,AX$9)))</f>
        <v/>
      </c>
      <c r="AY28" s="446" t="str">
        <f>IF($G28="","",IF(INDEX(E_Bränsleflöden!$A:$N,CZ28,AY$9)="","",INDEX(E_Bränsleflöden!$A:$N,CZ28,AY$9)))</f>
        <v/>
      </c>
      <c r="AZ28" s="446" t="str">
        <f>IF($G28="","",IF(INDEX(E_Bränsleflöden!$A:$N,DA28,AZ$9)="","",INDEX(E_Bränsleflöden!$A:$N,DA28,AZ$9)))</f>
        <v/>
      </c>
      <c r="BA28" s="446" t="str">
        <f>IF($G28="","",IF(INDEX(E_Bränsleflöden!$A:$N,DB28,BA$9)="","",INDEX(E_Bränsleflöden!$A:$N,DB28,BA$9)))</f>
        <v/>
      </c>
      <c r="BB28" s="446" t="str">
        <f>IF($G28="","",IF(INDEX(E_Bränsleflöden!$A:$N,DC28,BB$9)="","",INDEX(E_Bränsleflöden!$A:$N,DC28,BB$9)))</f>
        <v/>
      </c>
      <c r="BC28" s="446" t="str">
        <f>IF($G28="","",IF(INDEX(E_Bränsleflöden!$A:$N,DD28,BC$9)="","",INDEX(E_Bränsleflöden!$A:$N,DD28,BC$9)))</f>
        <v/>
      </c>
      <c r="BD28" s="446" t="str">
        <f>IF($G28="","",IF(INDEX(E_Bränsleflöden!$A:$N,DE28,BD$9)="","",INDEX(E_Bränsleflöden!$A:$N,DE28,BD$9)))</f>
        <v/>
      </c>
      <c r="BE28" s="446" t="str">
        <f>IF($G28="","",IF(INDEX(E_Bränsleflöden!$A:$N,DF28,BE$9)="","",INDEX(E_Bränsleflöden!$A:$N,DF28,BE$9)))</f>
        <v/>
      </c>
      <c r="BF28" s="437"/>
      <c r="BH28" s="363" t="str">
        <f t="shared" si="1"/>
        <v>SourceCategory_</v>
      </c>
      <c r="BI28" s="363" t="b">
        <f>INDEX('C_Beskrivining av den RE'!$A$154:$A$195,ROWS($BG$13:BG28))="ausblenden"</f>
        <v>0</v>
      </c>
      <c r="BJ28" s="363" t="str">
        <f t="shared" si="2"/>
        <v>SourceStreamName_</v>
      </c>
      <c r="BL28" s="363">
        <f t="shared" si="13"/>
        <v>1156</v>
      </c>
      <c r="BM28" s="363">
        <f t="shared" si="14"/>
        <v>1157</v>
      </c>
      <c r="BN28" s="363">
        <f t="shared" si="15"/>
        <v>1163</v>
      </c>
      <c r="BO28" s="363">
        <f t="shared" si="16"/>
        <v>1165</v>
      </c>
      <c r="BP28" s="363">
        <f t="shared" si="17"/>
        <v>1167</v>
      </c>
      <c r="BQ28" s="363">
        <f t="shared" si="18"/>
        <v>1169</v>
      </c>
      <c r="BR28" s="363">
        <f t="shared" si="19"/>
        <v>1169</v>
      </c>
      <c r="BS28" s="363">
        <f t="shared" si="20"/>
        <v>1169</v>
      </c>
      <c r="BT28" s="363">
        <f t="shared" si="21"/>
        <v>1169</v>
      </c>
      <c r="BU28" s="363">
        <f t="shared" si="22"/>
        <v>1169</v>
      </c>
      <c r="BV28" s="363">
        <f t="shared" si="23"/>
        <v>1169</v>
      </c>
      <c r="BW28" s="363">
        <f t="shared" si="24"/>
        <v>1172</v>
      </c>
      <c r="BX28" s="363">
        <f t="shared" si="25"/>
        <v>1177</v>
      </c>
      <c r="BY28" s="363">
        <f t="shared" si="26"/>
        <v>1179</v>
      </c>
      <c r="BZ28" s="363">
        <f t="shared" si="27"/>
        <v>1180</v>
      </c>
      <c r="CA28" s="363">
        <f t="shared" si="28"/>
        <v>1181</v>
      </c>
      <c r="CB28" s="363">
        <f t="shared" si="29"/>
        <v>1181</v>
      </c>
      <c r="CC28" s="363">
        <f t="shared" si="30"/>
        <v>1204</v>
      </c>
      <c r="CD28" s="363">
        <f t="shared" si="31"/>
        <v>1211</v>
      </c>
      <c r="CE28" s="363">
        <f t="shared" si="32"/>
        <v>1211</v>
      </c>
      <c r="CF28" s="363">
        <f t="shared" si="33"/>
        <v>1211</v>
      </c>
      <c r="CG28" s="363">
        <f t="shared" si="34"/>
        <v>1211</v>
      </c>
      <c r="CH28" s="363">
        <f t="shared" si="35"/>
        <v>1211</v>
      </c>
      <c r="CI28" s="363">
        <f t="shared" si="36"/>
        <v>1211</v>
      </c>
      <c r="CJ28" s="363">
        <f t="shared" si="37"/>
        <v>1211</v>
      </c>
      <c r="CK28" s="363">
        <f t="shared" si="38"/>
        <v>1205</v>
      </c>
      <c r="CL28" s="363">
        <f t="shared" si="39"/>
        <v>1212</v>
      </c>
      <c r="CM28" s="363">
        <f t="shared" si="40"/>
        <v>1212</v>
      </c>
      <c r="CN28" s="363">
        <f t="shared" si="41"/>
        <v>1212</v>
      </c>
      <c r="CO28" s="363">
        <f t="shared" si="42"/>
        <v>1212</v>
      </c>
      <c r="CP28" s="363">
        <f t="shared" si="43"/>
        <v>1212</v>
      </c>
      <c r="CQ28" s="363">
        <f t="shared" si="44"/>
        <v>1212</v>
      </c>
      <c r="CR28" s="363">
        <f t="shared" si="45"/>
        <v>1212</v>
      </c>
      <c r="CS28" s="363">
        <f t="shared" si="46"/>
        <v>1186</v>
      </c>
      <c r="CT28" s="363">
        <f t="shared" si="47"/>
        <v>1186</v>
      </c>
      <c r="CU28" s="363">
        <f t="shared" si="48"/>
        <v>1187</v>
      </c>
      <c r="CV28" s="363">
        <f t="shared" si="49"/>
        <v>1190</v>
      </c>
      <c r="CW28" s="363">
        <f t="shared" si="50"/>
        <v>1195</v>
      </c>
      <c r="CX28" s="363">
        <f t="shared" si="51"/>
        <v>1206</v>
      </c>
      <c r="CY28" s="363">
        <f t="shared" si="52"/>
        <v>1213</v>
      </c>
      <c r="CZ28" s="363">
        <f t="shared" si="53"/>
        <v>1213</v>
      </c>
      <c r="DA28" s="363">
        <f t="shared" si="54"/>
        <v>1213</v>
      </c>
      <c r="DB28" s="363">
        <f t="shared" si="55"/>
        <v>1213</v>
      </c>
      <c r="DC28" s="363">
        <f t="shared" si="56"/>
        <v>1213</v>
      </c>
      <c r="DD28" s="363">
        <f t="shared" si="57"/>
        <v>1213</v>
      </c>
      <c r="DE28" s="363">
        <f t="shared" si="58"/>
        <v>1213</v>
      </c>
      <c r="DF28" s="363">
        <f t="shared" si="59"/>
        <v>1219</v>
      </c>
    </row>
    <row r="29" spans="3:110" x14ac:dyDescent="0.25">
      <c r="C29" s="490">
        <v>17</v>
      </c>
      <c r="D29" s="442" t="str">
        <f>IF(COUNTIF($BI$12:BI29,TRUE)&gt;0,"",INDEX('C_Beskrivining av den RE'!$E$154:$E$183,ROWS($A$13:A29)))</f>
        <v/>
      </c>
      <c r="E29" s="443" t="str">
        <f>IF($G29="","",INDEX('C_Beskrivining av den RE'!F:F,MATCH($D29,'C_Beskrivining av den RE'!$E:$E,0)))</f>
        <v/>
      </c>
      <c r="F29" s="443" t="str">
        <f>IF($G29="","",INDEX('C_Beskrivining av den RE'!H:H,MATCH($D29,'C_Beskrivining av den RE'!$E:$E,0)))</f>
        <v/>
      </c>
      <c r="G29" s="443" t="str">
        <f>IF($D29="","",INDEX('C_Beskrivining av den RE'!F:F,MATCH($BH29,'C_Beskrivining av den RE'!$R:$R,0)))</f>
        <v/>
      </c>
      <c r="H29" s="444" t="str">
        <f>IF($G29="","",IF(INDEX(E_Bränsleflöden!$A:$N,BL29,H$9)="","",INDEX(E_Bränsleflöden!$A:$N,BL29,H$9)))</f>
        <v/>
      </c>
      <c r="I29" s="444" t="str">
        <f>IF($G29="","",IF(INDEX(E_Bränsleflöden!$A:$N,BM29,I$9)="","",INDEX(E_Bränsleflöden!$A:$N,BM29,I$9)))</f>
        <v/>
      </c>
      <c r="J29" s="445" t="str">
        <f>IF($G29="","",INDEX('C_Beskrivining av den RE'!L:L,MATCH($BH29,'C_Beskrivining av den RE'!$R:$R,0)))</f>
        <v/>
      </c>
      <c r="K29" s="442" t="str">
        <f>IF($G29="","",INDEX('C_Beskrivining av den RE'!M:M,MATCH($BH29,'C_Beskrivining av den RE'!$R:$R,0)))</f>
        <v/>
      </c>
      <c r="L29" s="442" t="str">
        <f>IF($G29="","",INDEX('C_Beskrivining av den RE'!N:N,MATCH($BH29,'C_Beskrivining av den RE'!$R:$R,0)))</f>
        <v/>
      </c>
      <c r="M29" s="469" t="str">
        <f>IF($G29="","",IF(INDEX(E_Bränsleflöden!$A:$N,BN29,M$9)="","",INDEX(E_Bränsleflöden!$A:$N,BN29,M$9)))</f>
        <v/>
      </c>
      <c r="N29" s="469" t="str">
        <f>IF($G29="","",IF(INDEX(E_Bränsleflöden!$A:$N,BO29,N$9)="","",INDEX(E_Bränsleflöden!$A:$N,BO29,N$9)))</f>
        <v/>
      </c>
      <c r="O29" s="469" t="str">
        <f>IF($G29="","",IF(INDEX(E_Bränsleflöden!$A:$N,BP29,O$9)="","",INDEX(E_Bränsleflöden!$A:$N,BP29,O$9)))</f>
        <v/>
      </c>
      <c r="P29" s="469" t="str">
        <f>IF($G29="","",IF(INDEX(E_Bränsleflöden!$A:$N,BQ29,P$9)="","",INDEX(E_Bränsleflöden!$A:$N,BQ29,P$9)))</f>
        <v/>
      </c>
      <c r="Q29" s="469" t="str">
        <f>IF($G29="","",IF(INDEX(E_Bränsleflöden!$A:$N,BR29,Q$9)="","",INDEX(E_Bränsleflöden!$A:$N,BR29,Q$9)))</f>
        <v/>
      </c>
      <c r="R29" s="469" t="str">
        <f>IF($G29="","",IF(INDEX(E_Bränsleflöden!$A:$N,BS29,R$9)="","",INDEX(E_Bränsleflöden!$A:$N,BS29,R$9)))</f>
        <v/>
      </c>
      <c r="S29" s="469" t="str">
        <f>IF($G29="","",IF(INDEX(E_Bränsleflöden!$A:$N,BT29,S$9)="","",INDEX(E_Bränsleflöden!$A:$N,BT29,S$9)))</f>
        <v/>
      </c>
      <c r="T29" s="469" t="str">
        <f>IF($G29="","",IF(INDEX(E_Bränsleflöden!$A:$N,BU29,T$9)="","",INDEX(E_Bränsleflöden!$A:$N,BU29,T$9)))</f>
        <v/>
      </c>
      <c r="U29" s="469" t="str">
        <f>IF($G29="","",IF(INDEX(E_Bränsleflöden!$A:$N,BV29,U$9)="","",INDEX(E_Bränsleflöden!$A:$N,BV29,U$9)))</f>
        <v/>
      </c>
      <c r="V29" s="469" t="str">
        <f>IF($G29="","",IF(INDEX(E_Bränsleflöden!$A:$N,BW29,V$9)="","",INDEX(E_Bränsleflöden!$A:$N,BW29,V$9)))</f>
        <v/>
      </c>
      <c r="W29" s="446" t="str">
        <f>IF($G29="","",IF(INDEX(E_Bränsleflöden!$A:$N,BX29,W$9)="","",INDEX(E_Bränsleflöden!$A:$N,BX29,W$9)))</f>
        <v/>
      </c>
      <c r="X29" s="446" t="str">
        <f>IF($G29="","",IF(INDEX(E_Bränsleflöden!$A:$N,BY29,X$9)="","",INDEX(E_Bränsleflöden!$A:$N,BY29,X$9)))</f>
        <v/>
      </c>
      <c r="Y29" s="446" t="str">
        <f>IF($G29="","",IF(INDEX(E_Bränsleflöden!$A:$N,BZ29,Y$9)="","",INDEX(E_Bränsleflöden!$A:$N,BZ29,Y$9)))</f>
        <v/>
      </c>
      <c r="Z29" s="447" t="str">
        <f>IF($G29="","",IF(INDEX(E_Bränsleflöden!$A:$N,CA29,Z$9)="","",INDEX(E_Bränsleflöden!$A:$N,CA29,Z$9)))</f>
        <v/>
      </c>
      <c r="AA29" s="491" t="str">
        <f>IF($G29="","",IF(INDEX(E_Bränsleflöden!$A:$N,CB29,AA$9)="","",INDEX(E_Bränsleflöden!$A:$N,CB29,AA$9)))</f>
        <v/>
      </c>
      <c r="AB29" s="446" t="str">
        <f>IF($G29="","",IF(INDEX(E_Bränsleflöden!$A:$N,CC29,AB$9)="","",INDEX(E_Bränsleflöden!$A:$N,CC29,AB$9)))</f>
        <v/>
      </c>
      <c r="AC29" s="446" t="str">
        <f>IF($G29="","",IF(INDEX(E_Bränsleflöden!$A:$N,CD29,AC$9)="","",INDEX(E_Bränsleflöden!$A:$N,CD29,AC$9)))</f>
        <v/>
      </c>
      <c r="AD29" s="446" t="str">
        <f>IF($G29="","",IF(INDEX(E_Bränsleflöden!$A:$N,CE29,AD$9)="","",INDEX(E_Bränsleflöden!$A:$N,CE29,AD$9)))</f>
        <v/>
      </c>
      <c r="AE29" s="446" t="str">
        <f>IF($G29="","",IF(INDEX(E_Bränsleflöden!$A:$N,CF29,AE$9)="","",INDEX(E_Bränsleflöden!$A:$N,CF29,AE$9)))</f>
        <v/>
      </c>
      <c r="AF29" s="469" t="str">
        <f>IF($G29="","",IF(INDEX(E_Bränsleflöden!$A:$N,CG29,AF$9)="","",INDEX(E_Bränsleflöden!$A:$N,CG29,AF$9)))</f>
        <v/>
      </c>
      <c r="AG29" s="469" t="str">
        <f>IF($G29="","",IF(INDEX(E_Bränsleflöden!$A:$N,CH29,AG$9)="","",INDEX(E_Bränsleflöden!$A:$N,CH29,AG$9)))</f>
        <v/>
      </c>
      <c r="AH29" s="469" t="str">
        <f>IF($G29="","",IF(INDEX(E_Bränsleflöden!$A:$N,CI29,AH$9)="","",INDEX(E_Bränsleflöden!$A:$N,CI29,AH$9)))</f>
        <v/>
      </c>
      <c r="AI29" s="469" t="str">
        <f>IF($G29="","",IF(INDEX(E_Bränsleflöden!$A:$N,CJ29,AI$9)="","",INDEX(E_Bränsleflöden!$A:$N,CJ29,AI$9)))</f>
        <v/>
      </c>
      <c r="AJ29" s="446" t="str">
        <f>IF($G29="","",IF(INDEX(E_Bränsleflöden!$A:$N,CK29,AJ$9)="","",INDEX(E_Bränsleflöden!$A:$N,CK29,AJ$9)))</f>
        <v/>
      </c>
      <c r="AK29" s="446" t="str">
        <f>IF($G29="","",IF(INDEX(E_Bränsleflöden!$A:$N,CL29,AK$9)="","",INDEX(E_Bränsleflöden!$A:$N,CL29,AK$9)))</f>
        <v/>
      </c>
      <c r="AL29" s="446" t="str">
        <f>IF($G29="","",IF(INDEX(E_Bränsleflöden!$A:$N,CM29,AL$9)="","",INDEX(E_Bränsleflöden!$A:$N,CM29,AL$9)))</f>
        <v/>
      </c>
      <c r="AM29" s="446" t="str">
        <f>IF($G29="","",IF(INDEX(E_Bränsleflöden!$A:$N,CN29,AM$9)="","",INDEX(E_Bränsleflöden!$A:$N,CN29,AM$9)))</f>
        <v/>
      </c>
      <c r="AN29" s="469" t="str">
        <f>IF($G29="","",IF(INDEX(E_Bränsleflöden!$A:$N,CO29,AN$9)="","",INDEX(E_Bränsleflöden!$A:$N,CO29,AN$9)))</f>
        <v/>
      </c>
      <c r="AO29" s="469" t="str">
        <f>IF($G29="","",IF(INDEX(E_Bränsleflöden!$A:$N,CP29,AO$9)="","",INDEX(E_Bränsleflöden!$A:$N,CP29,AO$9)))</f>
        <v/>
      </c>
      <c r="AP29" s="469" t="str">
        <f>IF($G29="","",IF(INDEX(E_Bränsleflöden!$A:$N,CQ29,AP$9)="","",INDEX(E_Bränsleflöden!$A:$N,CQ29,AP$9)))</f>
        <v/>
      </c>
      <c r="AQ29" s="469" t="str">
        <f>IF($G29="","",IF(INDEX(E_Bränsleflöden!$A:$N,CR29,AQ$9)="","",INDEX(E_Bränsleflöden!$A:$N,CR29,AQ$9)))</f>
        <v/>
      </c>
      <c r="AR29" s="446" t="str">
        <f>IF($G29="","",IF(INDEX(E_Bränsleflöden!$A:$N,CS29,AR$9)="","",INDEX(E_Bränsleflöden!$A:$N,CS29,AR$9)))</f>
        <v/>
      </c>
      <c r="AS29" s="446" t="str">
        <f>IF($G29="","",IF(INDEX(E_Bränsleflöden!$A:$N,CT29,AS$9)="","",INDEX(E_Bränsleflöden!$A:$N,CT29,AS$9)))</f>
        <v/>
      </c>
      <c r="AT29" s="448" t="str">
        <f>IF($G29="","",IF(INDEX(E_Bränsleflöden!$A:$N,CU29,AT$9)="","",INDEX(E_Bränsleflöden!$A:$N,CU29,AT$9)))</f>
        <v/>
      </c>
      <c r="AU29" s="446" t="str">
        <f>IF($G29="","",IF(INDEX(E_Bränsleflöden!$A:$N,CV29,AU$9)="","",INDEX(E_Bränsleflöden!$A:$N,CV29,AU$9)))</f>
        <v/>
      </c>
      <c r="AV29" s="446" t="str">
        <f>IF($G29="","",IF(INDEX(E_Bränsleflöden!$A:$N,CW29,AV$9)="","",INDEX(E_Bränsleflöden!$A:$N,CW29,AV$9)))</f>
        <v/>
      </c>
      <c r="AW29" s="446" t="str">
        <f>IF($G29="","",IF(INDEX(E_Bränsleflöden!$A:$N,CX29,AW$9)="","",INDEX(E_Bränsleflöden!$A:$N,CX29,AW$9)))</f>
        <v/>
      </c>
      <c r="AX29" s="446" t="str">
        <f>IF($G29="","",IF(INDEX(E_Bränsleflöden!$A:$N,CY29,AX$9)="","",INDEX(E_Bränsleflöden!$A:$N,CY29,AX$9)))</f>
        <v/>
      </c>
      <c r="AY29" s="446" t="str">
        <f>IF($G29="","",IF(INDEX(E_Bränsleflöden!$A:$N,CZ29,AY$9)="","",INDEX(E_Bränsleflöden!$A:$N,CZ29,AY$9)))</f>
        <v/>
      </c>
      <c r="AZ29" s="446" t="str">
        <f>IF($G29="","",IF(INDEX(E_Bränsleflöden!$A:$N,DA29,AZ$9)="","",INDEX(E_Bränsleflöden!$A:$N,DA29,AZ$9)))</f>
        <v/>
      </c>
      <c r="BA29" s="446" t="str">
        <f>IF($G29="","",IF(INDEX(E_Bränsleflöden!$A:$N,DB29,BA$9)="","",INDEX(E_Bränsleflöden!$A:$N,DB29,BA$9)))</f>
        <v/>
      </c>
      <c r="BB29" s="446" t="str">
        <f>IF($G29="","",IF(INDEX(E_Bränsleflöden!$A:$N,DC29,BB$9)="","",INDEX(E_Bränsleflöden!$A:$N,DC29,BB$9)))</f>
        <v/>
      </c>
      <c r="BC29" s="446" t="str">
        <f>IF($G29="","",IF(INDEX(E_Bränsleflöden!$A:$N,DD29,BC$9)="","",INDEX(E_Bränsleflöden!$A:$N,DD29,BC$9)))</f>
        <v/>
      </c>
      <c r="BD29" s="446" t="str">
        <f>IF($G29="","",IF(INDEX(E_Bränsleflöden!$A:$N,DE29,BD$9)="","",INDEX(E_Bränsleflöden!$A:$N,DE29,BD$9)))</f>
        <v/>
      </c>
      <c r="BE29" s="446" t="str">
        <f>IF($G29="","",IF(INDEX(E_Bränsleflöden!$A:$N,DF29,BE$9)="","",INDEX(E_Bränsleflöden!$A:$N,DF29,BE$9)))</f>
        <v/>
      </c>
      <c r="BF29" s="437"/>
      <c r="BH29" s="363" t="str">
        <f t="shared" si="1"/>
        <v>SourceCategory_</v>
      </c>
      <c r="BI29" s="363" t="b">
        <f>INDEX('C_Beskrivining av den RE'!$A$154:$A$195,ROWS($BG$13:BG29))="ausblenden"</f>
        <v>0</v>
      </c>
      <c r="BJ29" s="363" t="str">
        <f t="shared" si="2"/>
        <v>SourceStreamName_</v>
      </c>
      <c r="BL29" s="363">
        <f t="shared" si="13"/>
        <v>1227</v>
      </c>
      <c r="BM29" s="363">
        <f t="shared" si="14"/>
        <v>1228</v>
      </c>
      <c r="BN29" s="363">
        <f t="shared" si="15"/>
        <v>1234</v>
      </c>
      <c r="BO29" s="363">
        <f t="shared" si="16"/>
        <v>1236</v>
      </c>
      <c r="BP29" s="363">
        <f t="shared" si="17"/>
        <v>1238</v>
      </c>
      <c r="BQ29" s="363">
        <f t="shared" si="18"/>
        <v>1240</v>
      </c>
      <c r="BR29" s="363">
        <f t="shared" si="19"/>
        <v>1240</v>
      </c>
      <c r="BS29" s="363">
        <f t="shared" si="20"/>
        <v>1240</v>
      </c>
      <c r="BT29" s="363">
        <f t="shared" si="21"/>
        <v>1240</v>
      </c>
      <c r="BU29" s="363">
        <f t="shared" si="22"/>
        <v>1240</v>
      </c>
      <c r="BV29" s="363">
        <f t="shared" si="23"/>
        <v>1240</v>
      </c>
      <c r="BW29" s="363">
        <f t="shared" si="24"/>
        <v>1243</v>
      </c>
      <c r="BX29" s="363">
        <f t="shared" si="25"/>
        <v>1248</v>
      </c>
      <c r="BY29" s="363">
        <f t="shared" si="26"/>
        <v>1250</v>
      </c>
      <c r="BZ29" s="363">
        <f t="shared" si="27"/>
        <v>1251</v>
      </c>
      <c r="CA29" s="363">
        <f t="shared" si="28"/>
        <v>1252</v>
      </c>
      <c r="CB29" s="363">
        <f t="shared" si="29"/>
        <v>1252</v>
      </c>
      <c r="CC29" s="363">
        <f t="shared" si="30"/>
        <v>1275</v>
      </c>
      <c r="CD29" s="363">
        <f t="shared" si="31"/>
        <v>1282</v>
      </c>
      <c r="CE29" s="363">
        <f t="shared" si="32"/>
        <v>1282</v>
      </c>
      <c r="CF29" s="363">
        <f t="shared" si="33"/>
        <v>1282</v>
      </c>
      <c r="CG29" s="363">
        <f t="shared" si="34"/>
        <v>1282</v>
      </c>
      <c r="CH29" s="363">
        <f t="shared" si="35"/>
        <v>1282</v>
      </c>
      <c r="CI29" s="363">
        <f t="shared" si="36"/>
        <v>1282</v>
      </c>
      <c r="CJ29" s="363">
        <f t="shared" si="37"/>
        <v>1282</v>
      </c>
      <c r="CK29" s="363">
        <f t="shared" si="38"/>
        <v>1276</v>
      </c>
      <c r="CL29" s="363">
        <f t="shared" si="39"/>
        <v>1283</v>
      </c>
      <c r="CM29" s="363">
        <f t="shared" si="40"/>
        <v>1283</v>
      </c>
      <c r="CN29" s="363">
        <f t="shared" si="41"/>
        <v>1283</v>
      </c>
      <c r="CO29" s="363">
        <f t="shared" si="42"/>
        <v>1283</v>
      </c>
      <c r="CP29" s="363">
        <f t="shared" si="43"/>
        <v>1283</v>
      </c>
      <c r="CQ29" s="363">
        <f t="shared" si="44"/>
        <v>1283</v>
      </c>
      <c r="CR29" s="363">
        <f t="shared" si="45"/>
        <v>1283</v>
      </c>
      <c r="CS29" s="363">
        <f t="shared" si="46"/>
        <v>1257</v>
      </c>
      <c r="CT29" s="363">
        <f t="shared" si="47"/>
        <v>1257</v>
      </c>
      <c r="CU29" s="363">
        <f t="shared" si="48"/>
        <v>1258</v>
      </c>
      <c r="CV29" s="363">
        <f t="shared" si="49"/>
        <v>1261</v>
      </c>
      <c r="CW29" s="363">
        <f t="shared" si="50"/>
        <v>1266</v>
      </c>
      <c r="CX29" s="363">
        <f t="shared" si="51"/>
        <v>1277</v>
      </c>
      <c r="CY29" s="363">
        <f t="shared" si="52"/>
        <v>1284</v>
      </c>
      <c r="CZ29" s="363">
        <f t="shared" si="53"/>
        <v>1284</v>
      </c>
      <c r="DA29" s="363">
        <f t="shared" si="54"/>
        <v>1284</v>
      </c>
      <c r="DB29" s="363">
        <f t="shared" si="55"/>
        <v>1284</v>
      </c>
      <c r="DC29" s="363">
        <f t="shared" si="56"/>
        <v>1284</v>
      </c>
      <c r="DD29" s="363">
        <f t="shared" si="57"/>
        <v>1284</v>
      </c>
      <c r="DE29" s="363">
        <f t="shared" si="58"/>
        <v>1284</v>
      </c>
      <c r="DF29" s="363">
        <f t="shared" si="59"/>
        <v>1290</v>
      </c>
    </row>
    <row r="30" spans="3:110" x14ac:dyDescent="0.25">
      <c r="C30" s="490">
        <v>18</v>
      </c>
      <c r="D30" s="442" t="str">
        <f>IF(COUNTIF($BI$12:BI30,TRUE)&gt;0,"",INDEX('C_Beskrivining av den RE'!$E$154:$E$183,ROWS($A$13:A30)))</f>
        <v/>
      </c>
      <c r="E30" s="443" t="str">
        <f>IF($G30="","",INDEX('C_Beskrivining av den RE'!F:F,MATCH($D30,'C_Beskrivining av den RE'!$E:$E,0)))</f>
        <v/>
      </c>
      <c r="F30" s="443" t="str">
        <f>IF($G30="","",INDEX('C_Beskrivining av den RE'!H:H,MATCH($D30,'C_Beskrivining av den RE'!$E:$E,0)))</f>
        <v/>
      </c>
      <c r="G30" s="443" t="str">
        <f>IF($D30="","",INDEX('C_Beskrivining av den RE'!F:F,MATCH($BH30,'C_Beskrivining av den RE'!$R:$R,0)))</f>
        <v/>
      </c>
      <c r="H30" s="444" t="str">
        <f>IF($G30="","",IF(INDEX(E_Bränsleflöden!$A:$N,BL30,H$9)="","",INDEX(E_Bränsleflöden!$A:$N,BL30,H$9)))</f>
        <v/>
      </c>
      <c r="I30" s="444" t="str">
        <f>IF($G30="","",IF(INDEX(E_Bränsleflöden!$A:$N,BM30,I$9)="","",INDEX(E_Bränsleflöden!$A:$N,BM30,I$9)))</f>
        <v/>
      </c>
      <c r="J30" s="445" t="str">
        <f>IF($G30="","",INDEX('C_Beskrivining av den RE'!L:L,MATCH($BH30,'C_Beskrivining av den RE'!$R:$R,0)))</f>
        <v/>
      </c>
      <c r="K30" s="442" t="str">
        <f>IF($G30="","",INDEX('C_Beskrivining av den RE'!M:M,MATCH($BH30,'C_Beskrivining av den RE'!$R:$R,0)))</f>
        <v/>
      </c>
      <c r="L30" s="442" t="str">
        <f>IF($G30="","",INDEX('C_Beskrivining av den RE'!N:N,MATCH($BH30,'C_Beskrivining av den RE'!$R:$R,0)))</f>
        <v/>
      </c>
      <c r="M30" s="469" t="str">
        <f>IF($G30="","",IF(INDEX(E_Bränsleflöden!$A:$N,BN30,M$9)="","",INDEX(E_Bränsleflöden!$A:$N,BN30,M$9)))</f>
        <v/>
      </c>
      <c r="N30" s="469" t="str">
        <f>IF($G30="","",IF(INDEX(E_Bränsleflöden!$A:$N,BO30,N$9)="","",INDEX(E_Bränsleflöden!$A:$N,BO30,N$9)))</f>
        <v/>
      </c>
      <c r="O30" s="469" t="str">
        <f>IF($G30="","",IF(INDEX(E_Bränsleflöden!$A:$N,BP30,O$9)="","",INDEX(E_Bränsleflöden!$A:$N,BP30,O$9)))</f>
        <v/>
      </c>
      <c r="P30" s="469" t="str">
        <f>IF($G30="","",IF(INDEX(E_Bränsleflöden!$A:$N,BQ30,P$9)="","",INDEX(E_Bränsleflöden!$A:$N,BQ30,P$9)))</f>
        <v/>
      </c>
      <c r="Q30" s="469" t="str">
        <f>IF($G30="","",IF(INDEX(E_Bränsleflöden!$A:$N,BR30,Q$9)="","",INDEX(E_Bränsleflöden!$A:$N,BR30,Q$9)))</f>
        <v/>
      </c>
      <c r="R30" s="469" t="str">
        <f>IF($G30="","",IF(INDEX(E_Bränsleflöden!$A:$N,BS30,R$9)="","",INDEX(E_Bränsleflöden!$A:$N,BS30,R$9)))</f>
        <v/>
      </c>
      <c r="S30" s="469" t="str">
        <f>IF($G30="","",IF(INDEX(E_Bränsleflöden!$A:$N,BT30,S$9)="","",INDEX(E_Bränsleflöden!$A:$N,BT30,S$9)))</f>
        <v/>
      </c>
      <c r="T30" s="469" t="str">
        <f>IF($G30="","",IF(INDEX(E_Bränsleflöden!$A:$N,BU30,T$9)="","",INDEX(E_Bränsleflöden!$A:$N,BU30,T$9)))</f>
        <v/>
      </c>
      <c r="U30" s="469" t="str">
        <f>IF($G30="","",IF(INDEX(E_Bränsleflöden!$A:$N,BV30,U$9)="","",INDEX(E_Bränsleflöden!$A:$N,BV30,U$9)))</f>
        <v/>
      </c>
      <c r="V30" s="469" t="str">
        <f>IF($G30="","",IF(INDEX(E_Bränsleflöden!$A:$N,BW30,V$9)="","",INDEX(E_Bränsleflöden!$A:$N,BW30,V$9)))</f>
        <v/>
      </c>
      <c r="W30" s="446" t="str">
        <f>IF($G30="","",IF(INDEX(E_Bränsleflöden!$A:$N,BX30,W$9)="","",INDEX(E_Bränsleflöden!$A:$N,BX30,W$9)))</f>
        <v/>
      </c>
      <c r="X30" s="446" t="str">
        <f>IF($G30="","",IF(INDEX(E_Bränsleflöden!$A:$N,BY30,X$9)="","",INDEX(E_Bränsleflöden!$A:$N,BY30,X$9)))</f>
        <v/>
      </c>
      <c r="Y30" s="446" t="str">
        <f>IF($G30="","",IF(INDEX(E_Bränsleflöden!$A:$N,BZ30,Y$9)="","",INDEX(E_Bränsleflöden!$A:$N,BZ30,Y$9)))</f>
        <v/>
      </c>
      <c r="Z30" s="447" t="str">
        <f>IF($G30="","",IF(INDEX(E_Bränsleflöden!$A:$N,CA30,Z$9)="","",INDEX(E_Bränsleflöden!$A:$N,CA30,Z$9)))</f>
        <v/>
      </c>
      <c r="AA30" s="491" t="str">
        <f>IF($G30="","",IF(INDEX(E_Bränsleflöden!$A:$N,CB30,AA$9)="","",INDEX(E_Bränsleflöden!$A:$N,CB30,AA$9)))</f>
        <v/>
      </c>
      <c r="AB30" s="446" t="str">
        <f>IF($G30="","",IF(INDEX(E_Bränsleflöden!$A:$N,CC30,AB$9)="","",INDEX(E_Bränsleflöden!$A:$N,CC30,AB$9)))</f>
        <v/>
      </c>
      <c r="AC30" s="446" t="str">
        <f>IF($G30="","",IF(INDEX(E_Bränsleflöden!$A:$N,CD30,AC$9)="","",INDEX(E_Bränsleflöden!$A:$N,CD30,AC$9)))</f>
        <v/>
      </c>
      <c r="AD30" s="446" t="str">
        <f>IF($G30="","",IF(INDEX(E_Bränsleflöden!$A:$N,CE30,AD$9)="","",INDEX(E_Bränsleflöden!$A:$N,CE30,AD$9)))</f>
        <v/>
      </c>
      <c r="AE30" s="446" t="str">
        <f>IF($G30="","",IF(INDEX(E_Bränsleflöden!$A:$N,CF30,AE$9)="","",INDEX(E_Bränsleflöden!$A:$N,CF30,AE$9)))</f>
        <v/>
      </c>
      <c r="AF30" s="469" t="str">
        <f>IF($G30="","",IF(INDEX(E_Bränsleflöden!$A:$N,CG30,AF$9)="","",INDEX(E_Bränsleflöden!$A:$N,CG30,AF$9)))</f>
        <v/>
      </c>
      <c r="AG30" s="469" t="str">
        <f>IF($G30="","",IF(INDEX(E_Bränsleflöden!$A:$N,CH30,AG$9)="","",INDEX(E_Bränsleflöden!$A:$N,CH30,AG$9)))</f>
        <v/>
      </c>
      <c r="AH30" s="469" t="str">
        <f>IF($G30="","",IF(INDEX(E_Bränsleflöden!$A:$N,CI30,AH$9)="","",INDEX(E_Bränsleflöden!$A:$N,CI30,AH$9)))</f>
        <v/>
      </c>
      <c r="AI30" s="469" t="str">
        <f>IF($G30="","",IF(INDEX(E_Bränsleflöden!$A:$N,CJ30,AI$9)="","",INDEX(E_Bränsleflöden!$A:$N,CJ30,AI$9)))</f>
        <v/>
      </c>
      <c r="AJ30" s="446" t="str">
        <f>IF($G30="","",IF(INDEX(E_Bränsleflöden!$A:$N,CK30,AJ$9)="","",INDEX(E_Bränsleflöden!$A:$N,CK30,AJ$9)))</f>
        <v/>
      </c>
      <c r="AK30" s="446" t="str">
        <f>IF($G30="","",IF(INDEX(E_Bränsleflöden!$A:$N,CL30,AK$9)="","",INDEX(E_Bränsleflöden!$A:$N,CL30,AK$9)))</f>
        <v/>
      </c>
      <c r="AL30" s="446" t="str">
        <f>IF($G30="","",IF(INDEX(E_Bränsleflöden!$A:$N,CM30,AL$9)="","",INDEX(E_Bränsleflöden!$A:$N,CM30,AL$9)))</f>
        <v/>
      </c>
      <c r="AM30" s="446" t="str">
        <f>IF($G30="","",IF(INDEX(E_Bränsleflöden!$A:$N,CN30,AM$9)="","",INDEX(E_Bränsleflöden!$A:$N,CN30,AM$9)))</f>
        <v/>
      </c>
      <c r="AN30" s="469" t="str">
        <f>IF($G30="","",IF(INDEX(E_Bränsleflöden!$A:$N,CO30,AN$9)="","",INDEX(E_Bränsleflöden!$A:$N,CO30,AN$9)))</f>
        <v/>
      </c>
      <c r="AO30" s="469" t="str">
        <f>IF($G30="","",IF(INDEX(E_Bränsleflöden!$A:$N,CP30,AO$9)="","",INDEX(E_Bränsleflöden!$A:$N,CP30,AO$9)))</f>
        <v/>
      </c>
      <c r="AP30" s="469" t="str">
        <f>IF($G30="","",IF(INDEX(E_Bränsleflöden!$A:$N,CQ30,AP$9)="","",INDEX(E_Bränsleflöden!$A:$N,CQ30,AP$9)))</f>
        <v/>
      </c>
      <c r="AQ30" s="469" t="str">
        <f>IF($G30="","",IF(INDEX(E_Bränsleflöden!$A:$N,CR30,AQ$9)="","",INDEX(E_Bränsleflöden!$A:$N,CR30,AQ$9)))</f>
        <v/>
      </c>
      <c r="AR30" s="446" t="str">
        <f>IF($G30="","",IF(INDEX(E_Bränsleflöden!$A:$N,CS30,AR$9)="","",INDEX(E_Bränsleflöden!$A:$N,CS30,AR$9)))</f>
        <v/>
      </c>
      <c r="AS30" s="446" t="str">
        <f>IF($G30="","",IF(INDEX(E_Bränsleflöden!$A:$N,CT30,AS$9)="","",INDEX(E_Bränsleflöden!$A:$N,CT30,AS$9)))</f>
        <v/>
      </c>
      <c r="AT30" s="448" t="str">
        <f>IF($G30="","",IF(INDEX(E_Bränsleflöden!$A:$N,CU30,AT$9)="","",INDEX(E_Bränsleflöden!$A:$N,CU30,AT$9)))</f>
        <v/>
      </c>
      <c r="AU30" s="446" t="str">
        <f>IF($G30="","",IF(INDEX(E_Bränsleflöden!$A:$N,CV30,AU$9)="","",INDEX(E_Bränsleflöden!$A:$N,CV30,AU$9)))</f>
        <v/>
      </c>
      <c r="AV30" s="446" t="str">
        <f>IF($G30="","",IF(INDEX(E_Bränsleflöden!$A:$N,CW30,AV$9)="","",INDEX(E_Bränsleflöden!$A:$N,CW30,AV$9)))</f>
        <v/>
      </c>
      <c r="AW30" s="446" t="str">
        <f>IF($G30="","",IF(INDEX(E_Bränsleflöden!$A:$N,CX30,AW$9)="","",INDEX(E_Bränsleflöden!$A:$N,CX30,AW$9)))</f>
        <v/>
      </c>
      <c r="AX30" s="446" t="str">
        <f>IF($G30="","",IF(INDEX(E_Bränsleflöden!$A:$N,CY30,AX$9)="","",INDEX(E_Bränsleflöden!$A:$N,CY30,AX$9)))</f>
        <v/>
      </c>
      <c r="AY30" s="446" t="str">
        <f>IF($G30="","",IF(INDEX(E_Bränsleflöden!$A:$N,CZ30,AY$9)="","",INDEX(E_Bränsleflöden!$A:$N,CZ30,AY$9)))</f>
        <v/>
      </c>
      <c r="AZ30" s="446" t="str">
        <f>IF($G30="","",IF(INDEX(E_Bränsleflöden!$A:$N,DA30,AZ$9)="","",INDEX(E_Bränsleflöden!$A:$N,DA30,AZ$9)))</f>
        <v/>
      </c>
      <c r="BA30" s="446" t="str">
        <f>IF($G30="","",IF(INDEX(E_Bränsleflöden!$A:$N,DB30,BA$9)="","",INDEX(E_Bränsleflöden!$A:$N,DB30,BA$9)))</f>
        <v/>
      </c>
      <c r="BB30" s="446" t="str">
        <f>IF($G30="","",IF(INDEX(E_Bränsleflöden!$A:$N,DC30,BB$9)="","",INDEX(E_Bränsleflöden!$A:$N,DC30,BB$9)))</f>
        <v/>
      </c>
      <c r="BC30" s="446" t="str">
        <f>IF($G30="","",IF(INDEX(E_Bränsleflöden!$A:$N,DD30,BC$9)="","",INDEX(E_Bränsleflöden!$A:$N,DD30,BC$9)))</f>
        <v/>
      </c>
      <c r="BD30" s="446" t="str">
        <f>IF($G30="","",IF(INDEX(E_Bränsleflöden!$A:$N,DE30,BD$9)="","",INDEX(E_Bränsleflöden!$A:$N,DE30,BD$9)))</f>
        <v/>
      </c>
      <c r="BE30" s="446" t="str">
        <f>IF($G30="","",IF(INDEX(E_Bränsleflöden!$A:$N,DF30,BE$9)="","",INDEX(E_Bränsleflöden!$A:$N,DF30,BE$9)))</f>
        <v/>
      </c>
      <c r="BF30" s="437"/>
      <c r="BH30" s="363" t="str">
        <f t="shared" si="1"/>
        <v>SourceCategory_</v>
      </c>
      <c r="BI30" s="363" t="b">
        <f>INDEX('C_Beskrivining av den RE'!$A$154:$A$195,ROWS($BG$13:BG30))="ausblenden"</f>
        <v>0</v>
      </c>
      <c r="BJ30" s="363" t="str">
        <f t="shared" si="2"/>
        <v>SourceStreamName_</v>
      </c>
      <c r="BL30" s="363">
        <f t="shared" si="13"/>
        <v>1298</v>
      </c>
      <c r="BM30" s="363">
        <f t="shared" si="14"/>
        <v>1299</v>
      </c>
      <c r="BN30" s="363">
        <f t="shared" si="15"/>
        <v>1305</v>
      </c>
      <c r="BO30" s="363">
        <f t="shared" si="16"/>
        <v>1307</v>
      </c>
      <c r="BP30" s="363">
        <f t="shared" si="17"/>
        <v>1309</v>
      </c>
      <c r="BQ30" s="363">
        <f t="shared" si="18"/>
        <v>1311</v>
      </c>
      <c r="BR30" s="363">
        <f t="shared" si="19"/>
        <v>1311</v>
      </c>
      <c r="BS30" s="363">
        <f t="shared" si="20"/>
        <v>1311</v>
      </c>
      <c r="BT30" s="363">
        <f t="shared" si="21"/>
        <v>1311</v>
      </c>
      <c r="BU30" s="363">
        <f t="shared" si="22"/>
        <v>1311</v>
      </c>
      <c r="BV30" s="363">
        <f t="shared" si="23"/>
        <v>1311</v>
      </c>
      <c r="BW30" s="363">
        <f t="shared" si="24"/>
        <v>1314</v>
      </c>
      <c r="BX30" s="363">
        <f t="shared" si="25"/>
        <v>1319</v>
      </c>
      <c r="BY30" s="363">
        <f t="shared" si="26"/>
        <v>1321</v>
      </c>
      <c r="BZ30" s="363">
        <f t="shared" si="27"/>
        <v>1322</v>
      </c>
      <c r="CA30" s="363">
        <f t="shared" si="28"/>
        <v>1323</v>
      </c>
      <c r="CB30" s="363">
        <f t="shared" si="29"/>
        <v>1323</v>
      </c>
      <c r="CC30" s="363">
        <f t="shared" si="30"/>
        <v>1346</v>
      </c>
      <c r="CD30" s="363">
        <f t="shared" si="31"/>
        <v>1353</v>
      </c>
      <c r="CE30" s="363">
        <f t="shared" si="32"/>
        <v>1353</v>
      </c>
      <c r="CF30" s="363">
        <f t="shared" si="33"/>
        <v>1353</v>
      </c>
      <c r="CG30" s="363">
        <f t="shared" si="34"/>
        <v>1353</v>
      </c>
      <c r="CH30" s="363">
        <f t="shared" si="35"/>
        <v>1353</v>
      </c>
      <c r="CI30" s="363">
        <f t="shared" si="36"/>
        <v>1353</v>
      </c>
      <c r="CJ30" s="363">
        <f t="shared" si="37"/>
        <v>1353</v>
      </c>
      <c r="CK30" s="363">
        <f t="shared" si="38"/>
        <v>1347</v>
      </c>
      <c r="CL30" s="363">
        <f t="shared" si="39"/>
        <v>1354</v>
      </c>
      <c r="CM30" s="363">
        <f t="shared" si="40"/>
        <v>1354</v>
      </c>
      <c r="CN30" s="363">
        <f t="shared" si="41"/>
        <v>1354</v>
      </c>
      <c r="CO30" s="363">
        <f t="shared" si="42"/>
        <v>1354</v>
      </c>
      <c r="CP30" s="363">
        <f t="shared" si="43"/>
        <v>1354</v>
      </c>
      <c r="CQ30" s="363">
        <f t="shared" si="44"/>
        <v>1354</v>
      </c>
      <c r="CR30" s="363">
        <f t="shared" si="45"/>
        <v>1354</v>
      </c>
      <c r="CS30" s="363">
        <f t="shared" si="46"/>
        <v>1328</v>
      </c>
      <c r="CT30" s="363">
        <f t="shared" si="47"/>
        <v>1328</v>
      </c>
      <c r="CU30" s="363">
        <f t="shared" si="48"/>
        <v>1329</v>
      </c>
      <c r="CV30" s="363">
        <f t="shared" si="49"/>
        <v>1332</v>
      </c>
      <c r="CW30" s="363">
        <f t="shared" si="50"/>
        <v>1337</v>
      </c>
      <c r="CX30" s="363">
        <f t="shared" si="51"/>
        <v>1348</v>
      </c>
      <c r="CY30" s="363">
        <f t="shared" si="52"/>
        <v>1355</v>
      </c>
      <c r="CZ30" s="363">
        <f t="shared" si="53"/>
        <v>1355</v>
      </c>
      <c r="DA30" s="363">
        <f t="shared" si="54"/>
        <v>1355</v>
      </c>
      <c r="DB30" s="363">
        <f t="shared" si="55"/>
        <v>1355</v>
      </c>
      <c r="DC30" s="363">
        <f t="shared" si="56"/>
        <v>1355</v>
      </c>
      <c r="DD30" s="363">
        <f t="shared" si="57"/>
        <v>1355</v>
      </c>
      <c r="DE30" s="363">
        <f t="shared" si="58"/>
        <v>1355</v>
      </c>
      <c r="DF30" s="363">
        <f t="shared" si="59"/>
        <v>1361</v>
      </c>
    </row>
    <row r="31" spans="3:110" x14ac:dyDescent="0.25">
      <c r="C31" s="490">
        <v>19</v>
      </c>
      <c r="D31" s="442" t="str">
        <f>IF(COUNTIF($BI$12:BI31,TRUE)&gt;0,"",INDEX('C_Beskrivining av den RE'!$E$154:$E$183,ROWS($A$13:A31)))</f>
        <v/>
      </c>
      <c r="E31" s="443" t="str">
        <f>IF($G31="","",INDEX('C_Beskrivining av den RE'!F:F,MATCH($D31,'C_Beskrivining av den RE'!$E:$E,0)))</f>
        <v/>
      </c>
      <c r="F31" s="443" t="str">
        <f>IF($G31="","",INDEX('C_Beskrivining av den RE'!H:H,MATCH($D31,'C_Beskrivining av den RE'!$E:$E,0)))</f>
        <v/>
      </c>
      <c r="G31" s="443" t="str">
        <f>IF($D31="","",INDEX('C_Beskrivining av den RE'!F:F,MATCH($BH31,'C_Beskrivining av den RE'!$R:$R,0)))</f>
        <v/>
      </c>
      <c r="H31" s="444" t="str">
        <f>IF($G31="","",IF(INDEX(E_Bränsleflöden!$A:$N,BL31,H$9)="","",INDEX(E_Bränsleflöden!$A:$N,BL31,H$9)))</f>
        <v/>
      </c>
      <c r="I31" s="444" t="str">
        <f>IF($G31="","",IF(INDEX(E_Bränsleflöden!$A:$N,BM31,I$9)="","",INDEX(E_Bränsleflöden!$A:$N,BM31,I$9)))</f>
        <v/>
      </c>
      <c r="J31" s="445" t="str">
        <f>IF($G31="","",INDEX('C_Beskrivining av den RE'!L:L,MATCH($BH31,'C_Beskrivining av den RE'!$R:$R,0)))</f>
        <v/>
      </c>
      <c r="K31" s="442" t="str">
        <f>IF($G31="","",INDEX('C_Beskrivining av den RE'!M:M,MATCH($BH31,'C_Beskrivining av den RE'!$R:$R,0)))</f>
        <v/>
      </c>
      <c r="L31" s="442" t="str">
        <f>IF($G31="","",INDEX('C_Beskrivining av den RE'!N:N,MATCH($BH31,'C_Beskrivining av den RE'!$R:$R,0)))</f>
        <v/>
      </c>
      <c r="M31" s="469" t="str">
        <f>IF($G31="","",IF(INDEX(E_Bränsleflöden!$A:$N,BN31,M$9)="","",INDEX(E_Bränsleflöden!$A:$N,BN31,M$9)))</f>
        <v/>
      </c>
      <c r="N31" s="469" t="str">
        <f>IF($G31="","",IF(INDEX(E_Bränsleflöden!$A:$N,BO31,N$9)="","",INDEX(E_Bränsleflöden!$A:$N,BO31,N$9)))</f>
        <v/>
      </c>
      <c r="O31" s="469" t="str">
        <f>IF($G31="","",IF(INDEX(E_Bränsleflöden!$A:$N,BP31,O$9)="","",INDEX(E_Bränsleflöden!$A:$N,BP31,O$9)))</f>
        <v/>
      </c>
      <c r="P31" s="469" t="str">
        <f>IF($G31="","",IF(INDEX(E_Bränsleflöden!$A:$N,BQ31,P$9)="","",INDEX(E_Bränsleflöden!$A:$N,BQ31,P$9)))</f>
        <v/>
      </c>
      <c r="Q31" s="469" t="str">
        <f>IF($G31="","",IF(INDEX(E_Bränsleflöden!$A:$N,BR31,Q$9)="","",INDEX(E_Bränsleflöden!$A:$N,BR31,Q$9)))</f>
        <v/>
      </c>
      <c r="R31" s="469" t="str">
        <f>IF($G31="","",IF(INDEX(E_Bränsleflöden!$A:$N,BS31,R$9)="","",INDEX(E_Bränsleflöden!$A:$N,BS31,R$9)))</f>
        <v/>
      </c>
      <c r="S31" s="469" t="str">
        <f>IF($G31="","",IF(INDEX(E_Bränsleflöden!$A:$N,BT31,S$9)="","",INDEX(E_Bränsleflöden!$A:$N,BT31,S$9)))</f>
        <v/>
      </c>
      <c r="T31" s="469" t="str">
        <f>IF($G31="","",IF(INDEX(E_Bränsleflöden!$A:$N,BU31,T$9)="","",INDEX(E_Bränsleflöden!$A:$N,BU31,T$9)))</f>
        <v/>
      </c>
      <c r="U31" s="469" t="str">
        <f>IF($G31="","",IF(INDEX(E_Bränsleflöden!$A:$N,BV31,U$9)="","",INDEX(E_Bränsleflöden!$A:$N,BV31,U$9)))</f>
        <v/>
      </c>
      <c r="V31" s="469" t="str">
        <f>IF($G31="","",IF(INDEX(E_Bränsleflöden!$A:$N,BW31,V$9)="","",INDEX(E_Bränsleflöden!$A:$N,BW31,V$9)))</f>
        <v/>
      </c>
      <c r="W31" s="446" t="str">
        <f>IF($G31="","",IF(INDEX(E_Bränsleflöden!$A:$N,BX31,W$9)="","",INDEX(E_Bränsleflöden!$A:$N,BX31,W$9)))</f>
        <v/>
      </c>
      <c r="X31" s="446" t="str">
        <f>IF($G31="","",IF(INDEX(E_Bränsleflöden!$A:$N,BY31,X$9)="","",INDEX(E_Bränsleflöden!$A:$N,BY31,X$9)))</f>
        <v/>
      </c>
      <c r="Y31" s="446" t="str">
        <f>IF($G31="","",IF(INDEX(E_Bränsleflöden!$A:$N,BZ31,Y$9)="","",INDEX(E_Bränsleflöden!$A:$N,BZ31,Y$9)))</f>
        <v/>
      </c>
      <c r="Z31" s="447" t="str">
        <f>IF($G31="","",IF(INDEX(E_Bränsleflöden!$A:$N,CA31,Z$9)="","",INDEX(E_Bränsleflöden!$A:$N,CA31,Z$9)))</f>
        <v/>
      </c>
      <c r="AA31" s="491" t="str">
        <f>IF($G31="","",IF(INDEX(E_Bränsleflöden!$A:$N,CB31,AA$9)="","",INDEX(E_Bränsleflöden!$A:$N,CB31,AA$9)))</f>
        <v/>
      </c>
      <c r="AB31" s="446" t="str">
        <f>IF($G31="","",IF(INDEX(E_Bränsleflöden!$A:$N,CC31,AB$9)="","",INDEX(E_Bränsleflöden!$A:$N,CC31,AB$9)))</f>
        <v/>
      </c>
      <c r="AC31" s="446" t="str">
        <f>IF($G31="","",IF(INDEX(E_Bränsleflöden!$A:$N,CD31,AC$9)="","",INDEX(E_Bränsleflöden!$A:$N,CD31,AC$9)))</f>
        <v/>
      </c>
      <c r="AD31" s="446" t="str">
        <f>IF($G31="","",IF(INDEX(E_Bränsleflöden!$A:$N,CE31,AD$9)="","",INDEX(E_Bränsleflöden!$A:$N,CE31,AD$9)))</f>
        <v/>
      </c>
      <c r="AE31" s="446" t="str">
        <f>IF($G31="","",IF(INDEX(E_Bränsleflöden!$A:$N,CF31,AE$9)="","",INDEX(E_Bränsleflöden!$A:$N,CF31,AE$9)))</f>
        <v/>
      </c>
      <c r="AF31" s="469" t="str">
        <f>IF($G31="","",IF(INDEX(E_Bränsleflöden!$A:$N,CG31,AF$9)="","",INDEX(E_Bränsleflöden!$A:$N,CG31,AF$9)))</f>
        <v/>
      </c>
      <c r="AG31" s="469" t="str">
        <f>IF($G31="","",IF(INDEX(E_Bränsleflöden!$A:$N,CH31,AG$9)="","",INDEX(E_Bränsleflöden!$A:$N,CH31,AG$9)))</f>
        <v/>
      </c>
      <c r="AH31" s="469" t="str">
        <f>IF($G31="","",IF(INDEX(E_Bränsleflöden!$A:$N,CI31,AH$9)="","",INDEX(E_Bränsleflöden!$A:$N,CI31,AH$9)))</f>
        <v/>
      </c>
      <c r="AI31" s="469" t="str">
        <f>IF($G31="","",IF(INDEX(E_Bränsleflöden!$A:$N,CJ31,AI$9)="","",INDEX(E_Bränsleflöden!$A:$N,CJ31,AI$9)))</f>
        <v/>
      </c>
      <c r="AJ31" s="446" t="str">
        <f>IF($G31="","",IF(INDEX(E_Bränsleflöden!$A:$N,CK31,AJ$9)="","",INDEX(E_Bränsleflöden!$A:$N,CK31,AJ$9)))</f>
        <v/>
      </c>
      <c r="AK31" s="446" t="str">
        <f>IF($G31="","",IF(INDEX(E_Bränsleflöden!$A:$N,CL31,AK$9)="","",INDEX(E_Bränsleflöden!$A:$N,CL31,AK$9)))</f>
        <v/>
      </c>
      <c r="AL31" s="446" t="str">
        <f>IF($G31="","",IF(INDEX(E_Bränsleflöden!$A:$N,CM31,AL$9)="","",INDEX(E_Bränsleflöden!$A:$N,CM31,AL$9)))</f>
        <v/>
      </c>
      <c r="AM31" s="446" t="str">
        <f>IF($G31="","",IF(INDEX(E_Bränsleflöden!$A:$N,CN31,AM$9)="","",INDEX(E_Bränsleflöden!$A:$N,CN31,AM$9)))</f>
        <v/>
      </c>
      <c r="AN31" s="469" t="str">
        <f>IF($G31="","",IF(INDEX(E_Bränsleflöden!$A:$N,CO31,AN$9)="","",INDEX(E_Bränsleflöden!$A:$N,CO31,AN$9)))</f>
        <v/>
      </c>
      <c r="AO31" s="469" t="str">
        <f>IF($G31="","",IF(INDEX(E_Bränsleflöden!$A:$N,CP31,AO$9)="","",INDEX(E_Bränsleflöden!$A:$N,CP31,AO$9)))</f>
        <v/>
      </c>
      <c r="AP31" s="469" t="str">
        <f>IF($G31="","",IF(INDEX(E_Bränsleflöden!$A:$N,CQ31,AP$9)="","",INDEX(E_Bränsleflöden!$A:$N,CQ31,AP$9)))</f>
        <v/>
      </c>
      <c r="AQ31" s="469" t="str">
        <f>IF($G31="","",IF(INDEX(E_Bränsleflöden!$A:$N,CR31,AQ$9)="","",INDEX(E_Bränsleflöden!$A:$N,CR31,AQ$9)))</f>
        <v/>
      </c>
      <c r="AR31" s="446" t="str">
        <f>IF($G31="","",IF(INDEX(E_Bränsleflöden!$A:$N,CS31,AR$9)="","",INDEX(E_Bränsleflöden!$A:$N,CS31,AR$9)))</f>
        <v/>
      </c>
      <c r="AS31" s="446" t="str">
        <f>IF($G31="","",IF(INDEX(E_Bränsleflöden!$A:$N,CT31,AS$9)="","",INDEX(E_Bränsleflöden!$A:$N,CT31,AS$9)))</f>
        <v/>
      </c>
      <c r="AT31" s="448" t="str">
        <f>IF($G31="","",IF(INDEX(E_Bränsleflöden!$A:$N,CU31,AT$9)="","",INDEX(E_Bränsleflöden!$A:$N,CU31,AT$9)))</f>
        <v/>
      </c>
      <c r="AU31" s="446" t="str">
        <f>IF($G31="","",IF(INDEX(E_Bränsleflöden!$A:$N,CV31,AU$9)="","",INDEX(E_Bränsleflöden!$A:$N,CV31,AU$9)))</f>
        <v/>
      </c>
      <c r="AV31" s="446" t="str">
        <f>IF($G31="","",IF(INDEX(E_Bränsleflöden!$A:$N,CW31,AV$9)="","",INDEX(E_Bränsleflöden!$A:$N,CW31,AV$9)))</f>
        <v/>
      </c>
      <c r="AW31" s="446" t="str">
        <f>IF($G31="","",IF(INDEX(E_Bränsleflöden!$A:$N,CX31,AW$9)="","",INDEX(E_Bränsleflöden!$A:$N,CX31,AW$9)))</f>
        <v/>
      </c>
      <c r="AX31" s="446" t="str">
        <f>IF($G31="","",IF(INDEX(E_Bränsleflöden!$A:$N,CY31,AX$9)="","",INDEX(E_Bränsleflöden!$A:$N,CY31,AX$9)))</f>
        <v/>
      </c>
      <c r="AY31" s="446" t="str">
        <f>IF($G31="","",IF(INDEX(E_Bränsleflöden!$A:$N,CZ31,AY$9)="","",INDEX(E_Bränsleflöden!$A:$N,CZ31,AY$9)))</f>
        <v/>
      </c>
      <c r="AZ31" s="446" t="str">
        <f>IF($G31="","",IF(INDEX(E_Bränsleflöden!$A:$N,DA31,AZ$9)="","",INDEX(E_Bränsleflöden!$A:$N,DA31,AZ$9)))</f>
        <v/>
      </c>
      <c r="BA31" s="446" t="str">
        <f>IF($G31="","",IF(INDEX(E_Bränsleflöden!$A:$N,DB31,BA$9)="","",INDEX(E_Bränsleflöden!$A:$N,DB31,BA$9)))</f>
        <v/>
      </c>
      <c r="BB31" s="446" t="str">
        <f>IF($G31="","",IF(INDEX(E_Bränsleflöden!$A:$N,DC31,BB$9)="","",INDEX(E_Bränsleflöden!$A:$N,DC31,BB$9)))</f>
        <v/>
      </c>
      <c r="BC31" s="446" t="str">
        <f>IF($G31="","",IF(INDEX(E_Bränsleflöden!$A:$N,DD31,BC$9)="","",INDEX(E_Bränsleflöden!$A:$N,DD31,BC$9)))</f>
        <v/>
      </c>
      <c r="BD31" s="446" t="str">
        <f>IF($G31="","",IF(INDEX(E_Bränsleflöden!$A:$N,DE31,BD$9)="","",INDEX(E_Bränsleflöden!$A:$N,DE31,BD$9)))</f>
        <v/>
      </c>
      <c r="BE31" s="446" t="str">
        <f>IF($G31="","",IF(INDEX(E_Bränsleflöden!$A:$N,DF31,BE$9)="","",INDEX(E_Bränsleflöden!$A:$N,DF31,BE$9)))</f>
        <v/>
      </c>
      <c r="BF31" s="437"/>
      <c r="BH31" s="363" t="str">
        <f t="shared" si="1"/>
        <v>SourceCategory_</v>
      </c>
      <c r="BI31" s="363" t="b">
        <f>INDEX('C_Beskrivining av den RE'!$A$154:$A$195,ROWS($BG$13:BG31))="ausblenden"</f>
        <v>0</v>
      </c>
      <c r="BJ31" s="363" t="str">
        <f t="shared" si="2"/>
        <v>SourceStreamName_</v>
      </c>
      <c r="BL31" s="363">
        <f t="shared" si="13"/>
        <v>1369</v>
      </c>
      <c r="BM31" s="363">
        <f t="shared" si="14"/>
        <v>1370</v>
      </c>
      <c r="BN31" s="363">
        <f t="shared" si="15"/>
        <v>1376</v>
      </c>
      <c r="BO31" s="363">
        <f t="shared" si="16"/>
        <v>1378</v>
      </c>
      <c r="BP31" s="363">
        <f t="shared" si="17"/>
        <v>1380</v>
      </c>
      <c r="BQ31" s="363">
        <f t="shared" si="18"/>
        <v>1382</v>
      </c>
      <c r="BR31" s="363">
        <f t="shared" si="19"/>
        <v>1382</v>
      </c>
      <c r="BS31" s="363">
        <f t="shared" si="20"/>
        <v>1382</v>
      </c>
      <c r="BT31" s="363">
        <f t="shared" si="21"/>
        <v>1382</v>
      </c>
      <c r="BU31" s="363">
        <f t="shared" si="22"/>
        <v>1382</v>
      </c>
      <c r="BV31" s="363">
        <f t="shared" si="23"/>
        <v>1382</v>
      </c>
      <c r="BW31" s="363">
        <f t="shared" si="24"/>
        <v>1385</v>
      </c>
      <c r="BX31" s="363">
        <f t="shared" si="25"/>
        <v>1390</v>
      </c>
      <c r="BY31" s="363">
        <f t="shared" si="26"/>
        <v>1392</v>
      </c>
      <c r="BZ31" s="363">
        <f t="shared" si="27"/>
        <v>1393</v>
      </c>
      <c r="CA31" s="363">
        <f t="shared" si="28"/>
        <v>1394</v>
      </c>
      <c r="CB31" s="363">
        <f t="shared" si="29"/>
        <v>1394</v>
      </c>
      <c r="CC31" s="363">
        <f t="shared" si="30"/>
        <v>1417</v>
      </c>
      <c r="CD31" s="363">
        <f t="shared" si="31"/>
        <v>1424</v>
      </c>
      <c r="CE31" s="363">
        <f t="shared" si="32"/>
        <v>1424</v>
      </c>
      <c r="CF31" s="363">
        <f t="shared" si="33"/>
        <v>1424</v>
      </c>
      <c r="CG31" s="363">
        <f t="shared" si="34"/>
        <v>1424</v>
      </c>
      <c r="CH31" s="363">
        <f t="shared" si="35"/>
        <v>1424</v>
      </c>
      <c r="CI31" s="363">
        <f t="shared" si="36"/>
        <v>1424</v>
      </c>
      <c r="CJ31" s="363">
        <f t="shared" si="37"/>
        <v>1424</v>
      </c>
      <c r="CK31" s="363">
        <f t="shared" si="38"/>
        <v>1418</v>
      </c>
      <c r="CL31" s="363">
        <f t="shared" si="39"/>
        <v>1425</v>
      </c>
      <c r="CM31" s="363">
        <f t="shared" si="40"/>
        <v>1425</v>
      </c>
      <c r="CN31" s="363">
        <f t="shared" si="41"/>
        <v>1425</v>
      </c>
      <c r="CO31" s="363">
        <f t="shared" si="42"/>
        <v>1425</v>
      </c>
      <c r="CP31" s="363">
        <f t="shared" si="43"/>
        <v>1425</v>
      </c>
      <c r="CQ31" s="363">
        <f t="shared" si="44"/>
        <v>1425</v>
      </c>
      <c r="CR31" s="363">
        <f t="shared" si="45"/>
        <v>1425</v>
      </c>
      <c r="CS31" s="363">
        <f t="shared" si="46"/>
        <v>1399</v>
      </c>
      <c r="CT31" s="363">
        <f t="shared" si="47"/>
        <v>1399</v>
      </c>
      <c r="CU31" s="363">
        <f t="shared" si="48"/>
        <v>1400</v>
      </c>
      <c r="CV31" s="363">
        <f t="shared" si="49"/>
        <v>1403</v>
      </c>
      <c r="CW31" s="363">
        <f t="shared" si="50"/>
        <v>1408</v>
      </c>
      <c r="CX31" s="363">
        <f t="shared" si="51"/>
        <v>1419</v>
      </c>
      <c r="CY31" s="363">
        <f t="shared" si="52"/>
        <v>1426</v>
      </c>
      <c r="CZ31" s="363">
        <f t="shared" si="53"/>
        <v>1426</v>
      </c>
      <c r="DA31" s="363">
        <f t="shared" si="54"/>
        <v>1426</v>
      </c>
      <c r="DB31" s="363">
        <f t="shared" si="55"/>
        <v>1426</v>
      </c>
      <c r="DC31" s="363">
        <f t="shared" si="56"/>
        <v>1426</v>
      </c>
      <c r="DD31" s="363">
        <f t="shared" si="57"/>
        <v>1426</v>
      </c>
      <c r="DE31" s="363">
        <f t="shared" si="58"/>
        <v>1426</v>
      </c>
      <c r="DF31" s="363">
        <f t="shared" si="59"/>
        <v>1432</v>
      </c>
    </row>
    <row r="32" spans="3:110" x14ac:dyDescent="0.25">
      <c r="C32" s="490">
        <v>20</v>
      </c>
      <c r="D32" s="442" t="str">
        <f>IF(COUNTIF($BI$12:BI32,TRUE)&gt;0,"",INDEX('C_Beskrivining av den RE'!$E$154:$E$183,ROWS($A$13:A32)))</f>
        <v/>
      </c>
      <c r="E32" s="443" t="str">
        <f>IF($G32="","",INDEX('C_Beskrivining av den RE'!F:F,MATCH($D32,'C_Beskrivining av den RE'!$E:$E,0)))</f>
        <v/>
      </c>
      <c r="F32" s="443" t="str">
        <f>IF($G32="","",INDEX('C_Beskrivining av den RE'!H:H,MATCH($D32,'C_Beskrivining av den RE'!$E:$E,0)))</f>
        <v/>
      </c>
      <c r="G32" s="443" t="str">
        <f>IF($D32="","",INDEX('C_Beskrivining av den RE'!F:F,MATCH($BH32,'C_Beskrivining av den RE'!$R:$R,0)))</f>
        <v/>
      </c>
      <c r="H32" s="444" t="str">
        <f>IF($G32="","",IF(INDEX(E_Bränsleflöden!$A:$N,BL32,H$9)="","",INDEX(E_Bränsleflöden!$A:$N,BL32,H$9)))</f>
        <v/>
      </c>
      <c r="I32" s="444" t="str">
        <f>IF($G32="","",IF(INDEX(E_Bränsleflöden!$A:$N,BM32,I$9)="","",INDEX(E_Bränsleflöden!$A:$N,BM32,I$9)))</f>
        <v/>
      </c>
      <c r="J32" s="445" t="str">
        <f>IF($G32="","",INDEX('C_Beskrivining av den RE'!L:L,MATCH($BH32,'C_Beskrivining av den RE'!$R:$R,0)))</f>
        <v/>
      </c>
      <c r="K32" s="442" t="str">
        <f>IF($G32="","",INDEX('C_Beskrivining av den RE'!M:M,MATCH($BH32,'C_Beskrivining av den RE'!$R:$R,0)))</f>
        <v/>
      </c>
      <c r="L32" s="442" t="str">
        <f>IF($G32="","",INDEX('C_Beskrivining av den RE'!N:N,MATCH($BH32,'C_Beskrivining av den RE'!$R:$R,0)))</f>
        <v/>
      </c>
      <c r="M32" s="469" t="str">
        <f>IF($G32="","",IF(INDEX(E_Bränsleflöden!$A:$N,BN32,M$9)="","",INDEX(E_Bränsleflöden!$A:$N,BN32,M$9)))</f>
        <v/>
      </c>
      <c r="N32" s="469" t="str">
        <f>IF($G32="","",IF(INDEX(E_Bränsleflöden!$A:$N,BO32,N$9)="","",INDEX(E_Bränsleflöden!$A:$N,BO32,N$9)))</f>
        <v/>
      </c>
      <c r="O32" s="469" t="str">
        <f>IF($G32="","",IF(INDEX(E_Bränsleflöden!$A:$N,BP32,O$9)="","",INDEX(E_Bränsleflöden!$A:$N,BP32,O$9)))</f>
        <v/>
      </c>
      <c r="P32" s="469" t="str">
        <f>IF($G32="","",IF(INDEX(E_Bränsleflöden!$A:$N,BQ32,P$9)="","",INDEX(E_Bränsleflöden!$A:$N,BQ32,P$9)))</f>
        <v/>
      </c>
      <c r="Q32" s="469" t="str">
        <f>IF($G32="","",IF(INDEX(E_Bränsleflöden!$A:$N,BR32,Q$9)="","",INDEX(E_Bränsleflöden!$A:$N,BR32,Q$9)))</f>
        <v/>
      </c>
      <c r="R32" s="469" t="str">
        <f>IF($G32="","",IF(INDEX(E_Bränsleflöden!$A:$N,BS32,R$9)="","",INDEX(E_Bränsleflöden!$A:$N,BS32,R$9)))</f>
        <v/>
      </c>
      <c r="S32" s="469" t="str">
        <f>IF($G32="","",IF(INDEX(E_Bränsleflöden!$A:$N,BT32,S$9)="","",INDEX(E_Bränsleflöden!$A:$N,BT32,S$9)))</f>
        <v/>
      </c>
      <c r="T32" s="469" t="str">
        <f>IF($G32="","",IF(INDEX(E_Bränsleflöden!$A:$N,BU32,T$9)="","",INDEX(E_Bränsleflöden!$A:$N,BU32,T$9)))</f>
        <v/>
      </c>
      <c r="U32" s="469" t="str">
        <f>IF($G32="","",IF(INDEX(E_Bränsleflöden!$A:$N,BV32,U$9)="","",INDEX(E_Bränsleflöden!$A:$N,BV32,U$9)))</f>
        <v/>
      </c>
      <c r="V32" s="469" t="str">
        <f>IF($G32="","",IF(INDEX(E_Bränsleflöden!$A:$N,BW32,V$9)="","",INDEX(E_Bränsleflöden!$A:$N,BW32,V$9)))</f>
        <v/>
      </c>
      <c r="W32" s="446" t="str">
        <f>IF($G32="","",IF(INDEX(E_Bränsleflöden!$A:$N,BX32,W$9)="","",INDEX(E_Bränsleflöden!$A:$N,BX32,W$9)))</f>
        <v/>
      </c>
      <c r="X32" s="446" t="str">
        <f>IF($G32="","",IF(INDEX(E_Bränsleflöden!$A:$N,BY32,X$9)="","",INDEX(E_Bränsleflöden!$A:$N,BY32,X$9)))</f>
        <v/>
      </c>
      <c r="Y32" s="446" t="str">
        <f>IF($G32="","",IF(INDEX(E_Bränsleflöden!$A:$N,BZ32,Y$9)="","",INDEX(E_Bränsleflöden!$A:$N,BZ32,Y$9)))</f>
        <v/>
      </c>
      <c r="Z32" s="447" t="str">
        <f>IF($G32="","",IF(INDEX(E_Bränsleflöden!$A:$N,CA32,Z$9)="","",INDEX(E_Bränsleflöden!$A:$N,CA32,Z$9)))</f>
        <v/>
      </c>
      <c r="AA32" s="491" t="str">
        <f>IF($G32="","",IF(INDEX(E_Bränsleflöden!$A:$N,CB32,AA$9)="","",INDEX(E_Bränsleflöden!$A:$N,CB32,AA$9)))</f>
        <v/>
      </c>
      <c r="AB32" s="446" t="str">
        <f>IF($G32="","",IF(INDEX(E_Bränsleflöden!$A:$N,CC32,AB$9)="","",INDEX(E_Bränsleflöden!$A:$N,CC32,AB$9)))</f>
        <v/>
      </c>
      <c r="AC32" s="446" t="str">
        <f>IF($G32="","",IF(INDEX(E_Bränsleflöden!$A:$N,CD32,AC$9)="","",INDEX(E_Bränsleflöden!$A:$N,CD32,AC$9)))</f>
        <v/>
      </c>
      <c r="AD32" s="446" t="str">
        <f>IF($G32="","",IF(INDEX(E_Bränsleflöden!$A:$N,CE32,AD$9)="","",INDEX(E_Bränsleflöden!$A:$N,CE32,AD$9)))</f>
        <v/>
      </c>
      <c r="AE32" s="446" t="str">
        <f>IF($G32="","",IF(INDEX(E_Bränsleflöden!$A:$N,CF32,AE$9)="","",INDEX(E_Bränsleflöden!$A:$N,CF32,AE$9)))</f>
        <v/>
      </c>
      <c r="AF32" s="469" t="str">
        <f>IF($G32="","",IF(INDEX(E_Bränsleflöden!$A:$N,CG32,AF$9)="","",INDEX(E_Bränsleflöden!$A:$N,CG32,AF$9)))</f>
        <v/>
      </c>
      <c r="AG32" s="469" t="str">
        <f>IF($G32="","",IF(INDEX(E_Bränsleflöden!$A:$N,CH32,AG$9)="","",INDEX(E_Bränsleflöden!$A:$N,CH32,AG$9)))</f>
        <v/>
      </c>
      <c r="AH32" s="469" t="str">
        <f>IF($G32="","",IF(INDEX(E_Bränsleflöden!$A:$N,CI32,AH$9)="","",INDEX(E_Bränsleflöden!$A:$N,CI32,AH$9)))</f>
        <v/>
      </c>
      <c r="AI32" s="469" t="str">
        <f>IF($G32="","",IF(INDEX(E_Bränsleflöden!$A:$N,CJ32,AI$9)="","",INDEX(E_Bränsleflöden!$A:$N,CJ32,AI$9)))</f>
        <v/>
      </c>
      <c r="AJ32" s="446" t="str">
        <f>IF($G32="","",IF(INDEX(E_Bränsleflöden!$A:$N,CK32,AJ$9)="","",INDEX(E_Bränsleflöden!$A:$N,CK32,AJ$9)))</f>
        <v/>
      </c>
      <c r="AK32" s="446" t="str">
        <f>IF($G32="","",IF(INDEX(E_Bränsleflöden!$A:$N,CL32,AK$9)="","",INDEX(E_Bränsleflöden!$A:$N,CL32,AK$9)))</f>
        <v/>
      </c>
      <c r="AL32" s="446" t="str">
        <f>IF($G32="","",IF(INDEX(E_Bränsleflöden!$A:$N,CM32,AL$9)="","",INDEX(E_Bränsleflöden!$A:$N,CM32,AL$9)))</f>
        <v/>
      </c>
      <c r="AM32" s="446" t="str">
        <f>IF($G32="","",IF(INDEX(E_Bränsleflöden!$A:$N,CN32,AM$9)="","",INDEX(E_Bränsleflöden!$A:$N,CN32,AM$9)))</f>
        <v/>
      </c>
      <c r="AN32" s="469" t="str">
        <f>IF($G32="","",IF(INDEX(E_Bränsleflöden!$A:$N,CO32,AN$9)="","",INDEX(E_Bränsleflöden!$A:$N,CO32,AN$9)))</f>
        <v/>
      </c>
      <c r="AO32" s="469" t="str">
        <f>IF($G32="","",IF(INDEX(E_Bränsleflöden!$A:$N,CP32,AO$9)="","",INDEX(E_Bränsleflöden!$A:$N,CP32,AO$9)))</f>
        <v/>
      </c>
      <c r="AP32" s="469" t="str">
        <f>IF($G32="","",IF(INDEX(E_Bränsleflöden!$A:$N,CQ32,AP$9)="","",INDEX(E_Bränsleflöden!$A:$N,CQ32,AP$9)))</f>
        <v/>
      </c>
      <c r="AQ32" s="469" t="str">
        <f>IF($G32="","",IF(INDEX(E_Bränsleflöden!$A:$N,CR32,AQ$9)="","",INDEX(E_Bränsleflöden!$A:$N,CR32,AQ$9)))</f>
        <v/>
      </c>
      <c r="AR32" s="446" t="str">
        <f>IF($G32="","",IF(INDEX(E_Bränsleflöden!$A:$N,CS32,AR$9)="","",INDEX(E_Bränsleflöden!$A:$N,CS32,AR$9)))</f>
        <v/>
      </c>
      <c r="AS32" s="446" t="str">
        <f>IF($G32="","",IF(INDEX(E_Bränsleflöden!$A:$N,CT32,AS$9)="","",INDEX(E_Bränsleflöden!$A:$N,CT32,AS$9)))</f>
        <v/>
      </c>
      <c r="AT32" s="448" t="str">
        <f>IF($G32="","",IF(INDEX(E_Bränsleflöden!$A:$N,CU32,AT$9)="","",INDEX(E_Bränsleflöden!$A:$N,CU32,AT$9)))</f>
        <v/>
      </c>
      <c r="AU32" s="446" t="str">
        <f>IF($G32="","",IF(INDEX(E_Bränsleflöden!$A:$N,CV32,AU$9)="","",INDEX(E_Bränsleflöden!$A:$N,CV32,AU$9)))</f>
        <v/>
      </c>
      <c r="AV32" s="446" t="str">
        <f>IF($G32="","",IF(INDEX(E_Bränsleflöden!$A:$N,CW32,AV$9)="","",INDEX(E_Bränsleflöden!$A:$N,CW32,AV$9)))</f>
        <v/>
      </c>
      <c r="AW32" s="446" t="str">
        <f>IF($G32="","",IF(INDEX(E_Bränsleflöden!$A:$N,CX32,AW$9)="","",INDEX(E_Bränsleflöden!$A:$N,CX32,AW$9)))</f>
        <v/>
      </c>
      <c r="AX32" s="446" t="str">
        <f>IF($G32="","",IF(INDEX(E_Bränsleflöden!$A:$N,CY32,AX$9)="","",INDEX(E_Bränsleflöden!$A:$N,CY32,AX$9)))</f>
        <v/>
      </c>
      <c r="AY32" s="446" t="str">
        <f>IF($G32="","",IF(INDEX(E_Bränsleflöden!$A:$N,CZ32,AY$9)="","",INDEX(E_Bränsleflöden!$A:$N,CZ32,AY$9)))</f>
        <v/>
      </c>
      <c r="AZ32" s="446" t="str">
        <f>IF($G32="","",IF(INDEX(E_Bränsleflöden!$A:$N,DA32,AZ$9)="","",INDEX(E_Bränsleflöden!$A:$N,DA32,AZ$9)))</f>
        <v/>
      </c>
      <c r="BA32" s="446" t="str">
        <f>IF($G32="","",IF(INDEX(E_Bränsleflöden!$A:$N,DB32,BA$9)="","",INDEX(E_Bränsleflöden!$A:$N,DB32,BA$9)))</f>
        <v/>
      </c>
      <c r="BB32" s="446" t="str">
        <f>IF($G32="","",IF(INDEX(E_Bränsleflöden!$A:$N,DC32,BB$9)="","",INDEX(E_Bränsleflöden!$A:$N,DC32,BB$9)))</f>
        <v/>
      </c>
      <c r="BC32" s="446" t="str">
        <f>IF($G32="","",IF(INDEX(E_Bränsleflöden!$A:$N,DD32,BC$9)="","",INDEX(E_Bränsleflöden!$A:$N,DD32,BC$9)))</f>
        <v/>
      </c>
      <c r="BD32" s="446" t="str">
        <f>IF($G32="","",IF(INDEX(E_Bränsleflöden!$A:$N,DE32,BD$9)="","",INDEX(E_Bränsleflöden!$A:$N,DE32,BD$9)))</f>
        <v/>
      </c>
      <c r="BE32" s="446" t="str">
        <f>IF($G32="","",IF(INDEX(E_Bränsleflöden!$A:$N,DF32,BE$9)="","",INDEX(E_Bränsleflöden!$A:$N,DF32,BE$9)))</f>
        <v/>
      </c>
      <c r="BF32" s="437"/>
      <c r="BH32" s="363" t="str">
        <f t="shared" si="1"/>
        <v>SourceCategory_</v>
      </c>
      <c r="BI32" s="363" t="b">
        <f>INDEX('C_Beskrivining av den RE'!$A$154:$A$195,ROWS($BG$13:BG32))="ausblenden"</f>
        <v>0</v>
      </c>
      <c r="BJ32" s="363" t="str">
        <f t="shared" si="2"/>
        <v>SourceStreamName_</v>
      </c>
      <c r="BL32" s="363">
        <f t="shared" si="13"/>
        <v>1440</v>
      </c>
      <c r="BM32" s="363">
        <f t="shared" si="14"/>
        <v>1441</v>
      </c>
      <c r="BN32" s="363">
        <f t="shared" si="15"/>
        <v>1447</v>
      </c>
      <c r="BO32" s="363">
        <f t="shared" si="16"/>
        <v>1449</v>
      </c>
      <c r="BP32" s="363">
        <f t="shared" si="17"/>
        <v>1451</v>
      </c>
      <c r="BQ32" s="363">
        <f t="shared" si="18"/>
        <v>1453</v>
      </c>
      <c r="BR32" s="363">
        <f t="shared" si="19"/>
        <v>1453</v>
      </c>
      <c r="BS32" s="363">
        <f t="shared" si="20"/>
        <v>1453</v>
      </c>
      <c r="BT32" s="363">
        <f t="shared" si="21"/>
        <v>1453</v>
      </c>
      <c r="BU32" s="363">
        <f t="shared" si="22"/>
        <v>1453</v>
      </c>
      <c r="BV32" s="363">
        <f t="shared" si="23"/>
        <v>1453</v>
      </c>
      <c r="BW32" s="363">
        <f t="shared" si="24"/>
        <v>1456</v>
      </c>
      <c r="BX32" s="363">
        <f t="shared" si="25"/>
        <v>1461</v>
      </c>
      <c r="BY32" s="363">
        <f t="shared" si="26"/>
        <v>1463</v>
      </c>
      <c r="BZ32" s="363">
        <f t="shared" si="27"/>
        <v>1464</v>
      </c>
      <c r="CA32" s="363">
        <f t="shared" si="28"/>
        <v>1465</v>
      </c>
      <c r="CB32" s="363">
        <f t="shared" si="29"/>
        <v>1465</v>
      </c>
      <c r="CC32" s="363">
        <f t="shared" si="30"/>
        <v>1488</v>
      </c>
      <c r="CD32" s="363">
        <f t="shared" si="31"/>
        <v>1495</v>
      </c>
      <c r="CE32" s="363">
        <f t="shared" si="32"/>
        <v>1495</v>
      </c>
      <c r="CF32" s="363">
        <f t="shared" si="33"/>
        <v>1495</v>
      </c>
      <c r="CG32" s="363">
        <f t="shared" si="34"/>
        <v>1495</v>
      </c>
      <c r="CH32" s="363">
        <f t="shared" si="35"/>
        <v>1495</v>
      </c>
      <c r="CI32" s="363">
        <f t="shared" si="36"/>
        <v>1495</v>
      </c>
      <c r="CJ32" s="363">
        <f t="shared" si="37"/>
        <v>1495</v>
      </c>
      <c r="CK32" s="363">
        <f t="shared" si="38"/>
        <v>1489</v>
      </c>
      <c r="CL32" s="363">
        <f t="shared" si="39"/>
        <v>1496</v>
      </c>
      <c r="CM32" s="363">
        <f t="shared" si="40"/>
        <v>1496</v>
      </c>
      <c r="CN32" s="363">
        <f t="shared" si="41"/>
        <v>1496</v>
      </c>
      <c r="CO32" s="363">
        <f t="shared" si="42"/>
        <v>1496</v>
      </c>
      <c r="CP32" s="363">
        <f t="shared" si="43"/>
        <v>1496</v>
      </c>
      <c r="CQ32" s="363">
        <f t="shared" si="44"/>
        <v>1496</v>
      </c>
      <c r="CR32" s="363">
        <f t="shared" si="45"/>
        <v>1496</v>
      </c>
      <c r="CS32" s="363">
        <f t="shared" si="46"/>
        <v>1470</v>
      </c>
      <c r="CT32" s="363">
        <f t="shared" si="47"/>
        <v>1470</v>
      </c>
      <c r="CU32" s="363">
        <f t="shared" si="48"/>
        <v>1471</v>
      </c>
      <c r="CV32" s="363">
        <f t="shared" si="49"/>
        <v>1474</v>
      </c>
      <c r="CW32" s="363">
        <f t="shared" si="50"/>
        <v>1479</v>
      </c>
      <c r="CX32" s="363">
        <f t="shared" si="51"/>
        <v>1490</v>
      </c>
      <c r="CY32" s="363">
        <f t="shared" si="52"/>
        <v>1497</v>
      </c>
      <c r="CZ32" s="363">
        <f t="shared" si="53"/>
        <v>1497</v>
      </c>
      <c r="DA32" s="363">
        <f t="shared" si="54"/>
        <v>1497</v>
      </c>
      <c r="DB32" s="363">
        <f t="shared" si="55"/>
        <v>1497</v>
      </c>
      <c r="DC32" s="363">
        <f t="shared" si="56"/>
        <v>1497</v>
      </c>
      <c r="DD32" s="363">
        <f t="shared" si="57"/>
        <v>1497</v>
      </c>
      <c r="DE32" s="363">
        <f t="shared" si="58"/>
        <v>1497</v>
      </c>
      <c r="DF32" s="363">
        <f t="shared" si="59"/>
        <v>1503</v>
      </c>
    </row>
    <row r="33" spans="3:110" x14ac:dyDescent="0.25">
      <c r="C33" s="490">
        <v>21</v>
      </c>
      <c r="D33" s="442" t="str">
        <f>IF(COUNTIF($BI$12:BI33,TRUE)&gt;0,"",INDEX('C_Beskrivining av den RE'!$E$154:$E$183,ROWS($A$13:A33)))</f>
        <v/>
      </c>
      <c r="E33" s="443" t="str">
        <f>IF($G33="","",INDEX('C_Beskrivining av den RE'!F:F,MATCH($D33,'C_Beskrivining av den RE'!$E:$E,0)))</f>
        <v/>
      </c>
      <c r="F33" s="443" t="str">
        <f>IF($G33="","",INDEX('C_Beskrivining av den RE'!H:H,MATCH($D33,'C_Beskrivining av den RE'!$E:$E,0)))</f>
        <v/>
      </c>
      <c r="G33" s="443" t="str">
        <f>IF($D33="","",INDEX('C_Beskrivining av den RE'!F:F,MATCH($BH33,'C_Beskrivining av den RE'!$R:$R,0)))</f>
        <v/>
      </c>
      <c r="H33" s="444" t="str">
        <f>IF($G33="","",IF(INDEX(E_Bränsleflöden!$A:$N,BL33,H$9)="","",INDEX(E_Bränsleflöden!$A:$N,BL33,H$9)))</f>
        <v/>
      </c>
      <c r="I33" s="444" t="str">
        <f>IF($G33="","",IF(INDEX(E_Bränsleflöden!$A:$N,BM33,I$9)="","",INDEX(E_Bränsleflöden!$A:$N,BM33,I$9)))</f>
        <v/>
      </c>
      <c r="J33" s="445" t="str">
        <f>IF($G33="","",INDEX('C_Beskrivining av den RE'!L:L,MATCH($BH33,'C_Beskrivining av den RE'!$R:$R,0)))</f>
        <v/>
      </c>
      <c r="K33" s="442" t="str">
        <f>IF($G33="","",INDEX('C_Beskrivining av den RE'!M:M,MATCH($BH33,'C_Beskrivining av den RE'!$R:$R,0)))</f>
        <v/>
      </c>
      <c r="L33" s="442" t="str">
        <f>IF($G33="","",INDEX('C_Beskrivining av den RE'!N:N,MATCH($BH33,'C_Beskrivining av den RE'!$R:$R,0)))</f>
        <v/>
      </c>
      <c r="M33" s="469" t="str">
        <f>IF($G33="","",IF(INDEX(E_Bränsleflöden!$A:$N,BN33,M$9)="","",INDEX(E_Bränsleflöden!$A:$N,BN33,M$9)))</f>
        <v/>
      </c>
      <c r="N33" s="469" t="str">
        <f>IF($G33="","",IF(INDEX(E_Bränsleflöden!$A:$N,BO33,N$9)="","",INDEX(E_Bränsleflöden!$A:$N,BO33,N$9)))</f>
        <v/>
      </c>
      <c r="O33" s="469" t="str">
        <f>IF($G33="","",IF(INDEX(E_Bränsleflöden!$A:$N,BP33,O$9)="","",INDEX(E_Bränsleflöden!$A:$N,BP33,O$9)))</f>
        <v/>
      </c>
      <c r="P33" s="469" t="str">
        <f>IF($G33="","",IF(INDEX(E_Bränsleflöden!$A:$N,BQ33,P$9)="","",INDEX(E_Bränsleflöden!$A:$N,BQ33,P$9)))</f>
        <v/>
      </c>
      <c r="Q33" s="469" t="str">
        <f>IF($G33="","",IF(INDEX(E_Bränsleflöden!$A:$N,BR33,Q$9)="","",INDEX(E_Bränsleflöden!$A:$N,BR33,Q$9)))</f>
        <v/>
      </c>
      <c r="R33" s="469" t="str">
        <f>IF($G33="","",IF(INDEX(E_Bränsleflöden!$A:$N,BS33,R$9)="","",INDEX(E_Bränsleflöden!$A:$N,BS33,R$9)))</f>
        <v/>
      </c>
      <c r="S33" s="469" t="str">
        <f>IF($G33="","",IF(INDEX(E_Bränsleflöden!$A:$N,BT33,S$9)="","",INDEX(E_Bränsleflöden!$A:$N,BT33,S$9)))</f>
        <v/>
      </c>
      <c r="T33" s="469" t="str">
        <f>IF($G33="","",IF(INDEX(E_Bränsleflöden!$A:$N,BU33,T$9)="","",INDEX(E_Bränsleflöden!$A:$N,BU33,T$9)))</f>
        <v/>
      </c>
      <c r="U33" s="469" t="str">
        <f>IF($G33="","",IF(INDEX(E_Bränsleflöden!$A:$N,BV33,U$9)="","",INDEX(E_Bränsleflöden!$A:$N,BV33,U$9)))</f>
        <v/>
      </c>
      <c r="V33" s="469" t="str">
        <f>IF($G33="","",IF(INDEX(E_Bränsleflöden!$A:$N,BW33,V$9)="","",INDEX(E_Bränsleflöden!$A:$N,BW33,V$9)))</f>
        <v/>
      </c>
      <c r="W33" s="446" t="str">
        <f>IF($G33="","",IF(INDEX(E_Bränsleflöden!$A:$N,BX33,W$9)="","",INDEX(E_Bränsleflöden!$A:$N,BX33,W$9)))</f>
        <v/>
      </c>
      <c r="X33" s="446" t="str">
        <f>IF($G33="","",IF(INDEX(E_Bränsleflöden!$A:$N,BY33,X$9)="","",INDEX(E_Bränsleflöden!$A:$N,BY33,X$9)))</f>
        <v/>
      </c>
      <c r="Y33" s="446" t="str">
        <f>IF($G33="","",IF(INDEX(E_Bränsleflöden!$A:$N,BZ33,Y$9)="","",INDEX(E_Bränsleflöden!$A:$N,BZ33,Y$9)))</f>
        <v/>
      </c>
      <c r="Z33" s="447" t="str">
        <f>IF($G33="","",IF(INDEX(E_Bränsleflöden!$A:$N,CA33,Z$9)="","",INDEX(E_Bränsleflöden!$A:$N,CA33,Z$9)))</f>
        <v/>
      </c>
      <c r="AA33" s="491" t="str">
        <f>IF($G33="","",IF(INDEX(E_Bränsleflöden!$A:$N,CB33,AA$9)="","",INDEX(E_Bränsleflöden!$A:$N,CB33,AA$9)))</f>
        <v/>
      </c>
      <c r="AB33" s="446" t="str">
        <f>IF($G33="","",IF(INDEX(E_Bränsleflöden!$A:$N,CC33,AB$9)="","",INDEX(E_Bränsleflöden!$A:$N,CC33,AB$9)))</f>
        <v/>
      </c>
      <c r="AC33" s="446" t="str">
        <f>IF($G33="","",IF(INDEX(E_Bränsleflöden!$A:$N,CD33,AC$9)="","",INDEX(E_Bränsleflöden!$A:$N,CD33,AC$9)))</f>
        <v/>
      </c>
      <c r="AD33" s="446" t="str">
        <f>IF($G33="","",IF(INDEX(E_Bränsleflöden!$A:$N,CE33,AD$9)="","",INDEX(E_Bränsleflöden!$A:$N,CE33,AD$9)))</f>
        <v/>
      </c>
      <c r="AE33" s="446" t="str">
        <f>IF($G33="","",IF(INDEX(E_Bränsleflöden!$A:$N,CF33,AE$9)="","",INDEX(E_Bränsleflöden!$A:$N,CF33,AE$9)))</f>
        <v/>
      </c>
      <c r="AF33" s="469" t="str">
        <f>IF($G33="","",IF(INDEX(E_Bränsleflöden!$A:$N,CG33,AF$9)="","",INDEX(E_Bränsleflöden!$A:$N,CG33,AF$9)))</f>
        <v/>
      </c>
      <c r="AG33" s="469" t="str">
        <f>IF($G33="","",IF(INDEX(E_Bränsleflöden!$A:$N,CH33,AG$9)="","",INDEX(E_Bränsleflöden!$A:$N,CH33,AG$9)))</f>
        <v/>
      </c>
      <c r="AH33" s="469" t="str">
        <f>IF($G33="","",IF(INDEX(E_Bränsleflöden!$A:$N,CI33,AH$9)="","",INDEX(E_Bränsleflöden!$A:$N,CI33,AH$9)))</f>
        <v/>
      </c>
      <c r="AI33" s="469" t="str">
        <f>IF($G33="","",IF(INDEX(E_Bränsleflöden!$A:$N,CJ33,AI$9)="","",INDEX(E_Bränsleflöden!$A:$N,CJ33,AI$9)))</f>
        <v/>
      </c>
      <c r="AJ33" s="446" t="str">
        <f>IF($G33="","",IF(INDEX(E_Bränsleflöden!$A:$N,CK33,AJ$9)="","",INDEX(E_Bränsleflöden!$A:$N,CK33,AJ$9)))</f>
        <v/>
      </c>
      <c r="AK33" s="446" t="str">
        <f>IF($G33="","",IF(INDEX(E_Bränsleflöden!$A:$N,CL33,AK$9)="","",INDEX(E_Bränsleflöden!$A:$N,CL33,AK$9)))</f>
        <v/>
      </c>
      <c r="AL33" s="446" t="str">
        <f>IF($G33="","",IF(INDEX(E_Bränsleflöden!$A:$N,CM33,AL$9)="","",INDEX(E_Bränsleflöden!$A:$N,CM33,AL$9)))</f>
        <v/>
      </c>
      <c r="AM33" s="446" t="str">
        <f>IF($G33="","",IF(INDEX(E_Bränsleflöden!$A:$N,CN33,AM$9)="","",INDEX(E_Bränsleflöden!$A:$N,CN33,AM$9)))</f>
        <v/>
      </c>
      <c r="AN33" s="469" t="str">
        <f>IF($G33="","",IF(INDEX(E_Bränsleflöden!$A:$N,CO33,AN$9)="","",INDEX(E_Bränsleflöden!$A:$N,CO33,AN$9)))</f>
        <v/>
      </c>
      <c r="AO33" s="469" t="str">
        <f>IF($G33="","",IF(INDEX(E_Bränsleflöden!$A:$N,CP33,AO$9)="","",INDEX(E_Bränsleflöden!$A:$N,CP33,AO$9)))</f>
        <v/>
      </c>
      <c r="AP33" s="469" t="str">
        <f>IF($G33="","",IF(INDEX(E_Bränsleflöden!$A:$N,CQ33,AP$9)="","",INDEX(E_Bränsleflöden!$A:$N,CQ33,AP$9)))</f>
        <v/>
      </c>
      <c r="AQ33" s="469" t="str">
        <f>IF($G33="","",IF(INDEX(E_Bränsleflöden!$A:$N,CR33,AQ$9)="","",INDEX(E_Bränsleflöden!$A:$N,CR33,AQ$9)))</f>
        <v/>
      </c>
      <c r="AR33" s="446" t="str">
        <f>IF($G33="","",IF(INDEX(E_Bränsleflöden!$A:$N,CS33,AR$9)="","",INDEX(E_Bränsleflöden!$A:$N,CS33,AR$9)))</f>
        <v/>
      </c>
      <c r="AS33" s="446" t="str">
        <f>IF($G33="","",IF(INDEX(E_Bränsleflöden!$A:$N,CT33,AS$9)="","",INDEX(E_Bränsleflöden!$A:$N,CT33,AS$9)))</f>
        <v/>
      </c>
      <c r="AT33" s="448" t="str">
        <f>IF($G33="","",IF(INDEX(E_Bränsleflöden!$A:$N,CU33,AT$9)="","",INDEX(E_Bränsleflöden!$A:$N,CU33,AT$9)))</f>
        <v/>
      </c>
      <c r="AU33" s="446" t="str">
        <f>IF($G33="","",IF(INDEX(E_Bränsleflöden!$A:$N,CV33,AU$9)="","",INDEX(E_Bränsleflöden!$A:$N,CV33,AU$9)))</f>
        <v/>
      </c>
      <c r="AV33" s="446" t="str">
        <f>IF($G33="","",IF(INDEX(E_Bränsleflöden!$A:$N,CW33,AV$9)="","",INDEX(E_Bränsleflöden!$A:$N,CW33,AV$9)))</f>
        <v/>
      </c>
      <c r="AW33" s="446" t="str">
        <f>IF($G33="","",IF(INDEX(E_Bränsleflöden!$A:$N,CX33,AW$9)="","",INDEX(E_Bränsleflöden!$A:$N,CX33,AW$9)))</f>
        <v/>
      </c>
      <c r="AX33" s="446" t="str">
        <f>IF($G33="","",IF(INDEX(E_Bränsleflöden!$A:$N,CY33,AX$9)="","",INDEX(E_Bränsleflöden!$A:$N,CY33,AX$9)))</f>
        <v/>
      </c>
      <c r="AY33" s="446" t="str">
        <f>IF($G33="","",IF(INDEX(E_Bränsleflöden!$A:$N,CZ33,AY$9)="","",INDEX(E_Bränsleflöden!$A:$N,CZ33,AY$9)))</f>
        <v/>
      </c>
      <c r="AZ33" s="446" t="str">
        <f>IF($G33="","",IF(INDEX(E_Bränsleflöden!$A:$N,DA33,AZ$9)="","",INDEX(E_Bränsleflöden!$A:$N,DA33,AZ$9)))</f>
        <v/>
      </c>
      <c r="BA33" s="446" t="str">
        <f>IF($G33="","",IF(INDEX(E_Bränsleflöden!$A:$N,DB33,BA$9)="","",INDEX(E_Bränsleflöden!$A:$N,DB33,BA$9)))</f>
        <v/>
      </c>
      <c r="BB33" s="446" t="str">
        <f>IF($G33="","",IF(INDEX(E_Bränsleflöden!$A:$N,DC33,BB$9)="","",INDEX(E_Bränsleflöden!$A:$N,DC33,BB$9)))</f>
        <v/>
      </c>
      <c r="BC33" s="446" t="str">
        <f>IF($G33="","",IF(INDEX(E_Bränsleflöden!$A:$N,DD33,BC$9)="","",INDEX(E_Bränsleflöden!$A:$N,DD33,BC$9)))</f>
        <v/>
      </c>
      <c r="BD33" s="446" t="str">
        <f>IF($G33="","",IF(INDEX(E_Bränsleflöden!$A:$N,DE33,BD$9)="","",INDEX(E_Bränsleflöden!$A:$N,DE33,BD$9)))</f>
        <v/>
      </c>
      <c r="BE33" s="446" t="str">
        <f>IF($G33="","",IF(INDEX(E_Bränsleflöden!$A:$N,DF33,BE$9)="","",INDEX(E_Bränsleflöden!$A:$N,DF33,BE$9)))</f>
        <v/>
      </c>
      <c r="BF33" s="437"/>
      <c r="BH33" s="363" t="str">
        <f t="shared" si="1"/>
        <v>SourceCategory_</v>
      </c>
      <c r="BI33" s="363" t="b">
        <f>INDEX('C_Beskrivining av den RE'!$A$154:$A$195,ROWS($BG$13:BG33))="ausblenden"</f>
        <v>0</v>
      </c>
      <c r="BJ33" s="363" t="str">
        <f t="shared" si="2"/>
        <v>SourceStreamName_</v>
      </c>
      <c r="BL33" s="363">
        <f t="shared" si="13"/>
        <v>1511</v>
      </c>
      <c r="BM33" s="363">
        <f t="shared" si="14"/>
        <v>1512</v>
      </c>
      <c r="BN33" s="363">
        <f t="shared" si="15"/>
        <v>1518</v>
      </c>
      <c r="BO33" s="363">
        <f t="shared" si="16"/>
        <v>1520</v>
      </c>
      <c r="BP33" s="363">
        <f t="shared" si="17"/>
        <v>1522</v>
      </c>
      <c r="BQ33" s="363">
        <f t="shared" si="18"/>
        <v>1524</v>
      </c>
      <c r="BR33" s="363">
        <f t="shared" si="19"/>
        <v>1524</v>
      </c>
      <c r="BS33" s="363">
        <f t="shared" si="20"/>
        <v>1524</v>
      </c>
      <c r="BT33" s="363">
        <f t="shared" si="21"/>
        <v>1524</v>
      </c>
      <c r="BU33" s="363">
        <f t="shared" si="22"/>
        <v>1524</v>
      </c>
      <c r="BV33" s="363">
        <f t="shared" si="23"/>
        <v>1524</v>
      </c>
      <c r="BW33" s="363">
        <f t="shared" si="24"/>
        <v>1527</v>
      </c>
      <c r="BX33" s="363">
        <f t="shared" si="25"/>
        <v>1532</v>
      </c>
      <c r="BY33" s="363">
        <f t="shared" si="26"/>
        <v>1534</v>
      </c>
      <c r="BZ33" s="363">
        <f t="shared" si="27"/>
        <v>1535</v>
      </c>
      <c r="CA33" s="363">
        <f t="shared" si="28"/>
        <v>1536</v>
      </c>
      <c r="CB33" s="363">
        <f t="shared" si="29"/>
        <v>1536</v>
      </c>
      <c r="CC33" s="363">
        <f t="shared" si="30"/>
        <v>1559</v>
      </c>
      <c r="CD33" s="363">
        <f t="shared" si="31"/>
        <v>1566</v>
      </c>
      <c r="CE33" s="363">
        <f t="shared" si="32"/>
        <v>1566</v>
      </c>
      <c r="CF33" s="363">
        <f t="shared" si="33"/>
        <v>1566</v>
      </c>
      <c r="CG33" s="363">
        <f t="shared" si="34"/>
        <v>1566</v>
      </c>
      <c r="CH33" s="363">
        <f t="shared" si="35"/>
        <v>1566</v>
      </c>
      <c r="CI33" s="363">
        <f t="shared" si="36"/>
        <v>1566</v>
      </c>
      <c r="CJ33" s="363">
        <f t="shared" si="37"/>
        <v>1566</v>
      </c>
      <c r="CK33" s="363">
        <f t="shared" si="38"/>
        <v>1560</v>
      </c>
      <c r="CL33" s="363">
        <f t="shared" si="39"/>
        <v>1567</v>
      </c>
      <c r="CM33" s="363">
        <f t="shared" si="40"/>
        <v>1567</v>
      </c>
      <c r="CN33" s="363">
        <f t="shared" si="41"/>
        <v>1567</v>
      </c>
      <c r="CO33" s="363">
        <f t="shared" si="42"/>
        <v>1567</v>
      </c>
      <c r="CP33" s="363">
        <f t="shared" si="43"/>
        <v>1567</v>
      </c>
      <c r="CQ33" s="363">
        <f t="shared" si="44"/>
        <v>1567</v>
      </c>
      <c r="CR33" s="363">
        <f t="shared" si="45"/>
        <v>1567</v>
      </c>
      <c r="CS33" s="363">
        <f t="shared" si="46"/>
        <v>1541</v>
      </c>
      <c r="CT33" s="363">
        <f t="shared" si="47"/>
        <v>1541</v>
      </c>
      <c r="CU33" s="363">
        <f t="shared" si="48"/>
        <v>1542</v>
      </c>
      <c r="CV33" s="363">
        <f t="shared" si="49"/>
        <v>1545</v>
      </c>
      <c r="CW33" s="363">
        <f t="shared" si="50"/>
        <v>1550</v>
      </c>
      <c r="CX33" s="363">
        <f t="shared" si="51"/>
        <v>1561</v>
      </c>
      <c r="CY33" s="363">
        <f t="shared" si="52"/>
        <v>1568</v>
      </c>
      <c r="CZ33" s="363">
        <f t="shared" si="53"/>
        <v>1568</v>
      </c>
      <c r="DA33" s="363">
        <f t="shared" si="54"/>
        <v>1568</v>
      </c>
      <c r="DB33" s="363">
        <f t="shared" si="55"/>
        <v>1568</v>
      </c>
      <c r="DC33" s="363">
        <f t="shared" si="56"/>
        <v>1568</v>
      </c>
      <c r="DD33" s="363">
        <f t="shared" si="57"/>
        <v>1568</v>
      </c>
      <c r="DE33" s="363">
        <f t="shared" si="58"/>
        <v>1568</v>
      </c>
      <c r="DF33" s="363">
        <f t="shared" si="59"/>
        <v>1574</v>
      </c>
    </row>
    <row r="34" spans="3:110" x14ac:dyDescent="0.25">
      <c r="C34" s="490">
        <v>22</v>
      </c>
      <c r="D34" s="442" t="str">
        <f>IF(COUNTIF($BI$12:BI34,TRUE)&gt;0,"",INDEX('C_Beskrivining av den RE'!$E$154:$E$183,ROWS($A$13:A34)))</f>
        <v/>
      </c>
      <c r="E34" s="443" t="str">
        <f>IF($G34="","",INDEX('C_Beskrivining av den RE'!F:F,MATCH($D34,'C_Beskrivining av den RE'!$E:$E,0)))</f>
        <v/>
      </c>
      <c r="F34" s="443" t="str">
        <f>IF($G34="","",INDEX('C_Beskrivining av den RE'!H:H,MATCH($D34,'C_Beskrivining av den RE'!$E:$E,0)))</f>
        <v/>
      </c>
      <c r="G34" s="443" t="str">
        <f>IF($D34="","",INDEX('C_Beskrivining av den RE'!F:F,MATCH($BH34,'C_Beskrivining av den RE'!$R:$R,0)))</f>
        <v/>
      </c>
      <c r="H34" s="444" t="str">
        <f>IF($G34="","",IF(INDEX(E_Bränsleflöden!$A:$N,BL34,H$9)="","",INDEX(E_Bränsleflöden!$A:$N,BL34,H$9)))</f>
        <v/>
      </c>
      <c r="I34" s="444" t="str">
        <f>IF($G34="","",IF(INDEX(E_Bränsleflöden!$A:$N,BM34,I$9)="","",INDEX(E_Bränsleflöden!$A:$N,BM34,I$9)))</f>
        <v/>
      </c>
      <c r="J34" s="445" t="str">
        <f>IF($G34="","",INDEX('C_Beskrivining av den RE'!L:L,MATCH($BH34,'C_Beskrivining av den RE'!$R:$R,0)))</f>
        <v/>
      </c>
      <c r="K34" s="442" t="str">
        <f>IF($G34="","",INDEX('C_Beskrivining av den RE'!M:M,MATCH($BH34,'C_Beskrivining av den RE'!$R:$R,0)))</f>
        <v/>
      </c>
      <c r="L34" s="442" t="str">
        <f>IF($G34="","",INDEX('C_Beskrivining av den RE'!N:N,MATCH($BH34,'C_Beskrivining av den RE'!$R:$R,0)))</f>
        <v/>
      </c>
      <c r="M34" s="469" t="str">
        <f>IF($G34="","",IF(INDEX(E_Bränsleflöden!$A:$N,BN34,M$9)="","",INDEX(E_Bränsleflöden!$A:$N,BN34,M$9)))</f>
        <v/>
      </c>
      <c r="N34" s="469" t="str">
        <f>IF($G34="","",IF(INDEX(E_Bränsleflöden!$A:$N,BO34,N$9)="","",INDEX(E_Bränsleflöden!$A:$N,BO34,N$9)))</f>
        <v/>
      </c>
      <c r="O34" s="469" t="str">
        <f>IF($G34="","",IF(INDEX(E_Bränsleflöden!$A:$N,BP34,O$9)="","",INDEX(E_Bränsleflöden!$A:$N,BP34,O$9)))</f>
        <v/>
      </c>
      <c r="P34" s="469" t="str">
        <f>IF($G34="","",IF(INDEX(E_Bränsleflöden!$A:$N,BQ34,P$9)="","",INDEX(E_Bränsleflöden!$A:$N,BQ34,P$9)))</f>
        <v/>
      </c>
      <c r="Q34" s="469" t="str">
        <f>IF($G34="","",IF(INDEX(E_Bränsleflöden!$A:$N,BR34,Q$9)="","",INDEX(E_Bränsleflöden!$A:$N,BR34,Q$9)))</f>
        <v/>
      </c>
      <c r="R34" s="469" t="str">
        <f>IF($G34="","",IF(INDEX(E_Bränsleflöden!$A:$N,BS34,R$9)="","",INDEX(E_Bränsleflöden!$A:$N,BS34,R$9)))</f>
        <v/>
      </c>
      <c r="S34" s="469" t="str">
        <f>IF($G34="","",IF(INDEX(E_Bränsleflöden!$A:$N,BT34,S$9)="","",INDEX(E_Bränsleflöden!$A:$N,BT34,S$9)))</f>
        <v/>
      </c>
      <c r="T34" s="469" t="str">
        <f>IF($G34="","",IF(INDEX(E_Bränsleflöden!$A:$N,BU34,T$9)="","",INDEX(E_Bränsleflöden!$A:$N,BU34,T$9)))</f>
        <v/>
      </c>
      <c r="U34" s="469" t="str">
        <f>IF($G34="","",IF(INDEX(E_Bränsleflöden!$A:$N,BV34,U$9)="","",INDEX(E_Bränsleflöden!$A:$N,BV34,U$9)))</f>
        <v/>
      </c>
      <c r="V34" s="469" t="str">
        <f>IF($G34="","",IF(INDEX(E_Bränsleflöden!$A:$N,BW34,V$9)="","",INDEX(E_Bränsleflöden!$A:$N,BW34,V$9)))</f>
        <v/>
      </c>
      <c r="W34" s="446" t="str">
        <f>IF($G34="","",IF(INDEX(E_Bränsleflöden!$A:$N,BX34,W$9)="","",INDEX(E_Bränsleflöden!$A:$N,BX34,W$9)))</f>
        <v/>
      </c>
      <c r="X34" s="446" t="str">
        <f>IF($G34="","",IF(INDEX(E_Bränsleflöden!$A:$N,BY34,X$9)="","",INDEX(E_Bränsleflöden!$A:$N,BY34,X$9)))</f>
        <v/>
      </c>
      <c r="Y34" s="446" t="str">
        <f>IF($G34="","",IF(INDEX(E_Bränsleflöden!$A:$N,BZ34,Y$9)="","",INDEX(E_Bränsleflöden!$A:$N,BZ34,Y$9)))</f>
        <v/>
      </c>
      <c r="Z34" s="447" t="str">
        <f>IF($G34="","",IF(INDEX(E_Bränsleflöden!$A:$N,CA34,Z$9)="","",INDEX(E_Bränsleflöden!$A:$N,CA34,Z$9)))</f>
        <v/>
      </c>
      <c r="AA34" s="491" t="str">
        <f>IF($G34="","",IF(INDEX(E_Bränsleflöden!$A:$N,CB34,AA$9)="","",INDEX(E_Bränsleflöden!$A:$N,CB34,AA$9)))</f>
        <v/>
      </c>
      <c r="AB34" s="446" t="str">
        <f>IF($G34="","",IF(INDEX(E_Bränsleflöden!$A:$N,CC34,AB$9)="","",INDEX(E_Bränsleflöden!$A:$N,CC34,AB$9)))</f>
        <v/>
      </c>
      <c r="AC34" s="446" t="str">
        <f>IF($G34="","",IF(INDEX(E_Bränsleflöden!$A:$N,CD34,AC$9)="","",INDEX(E_Bränsleflöden!$A:$N,CD34,AC$9)))</f>
        <v/>
      </c>
      <c r="AD34" s="446" t="str">
        <f>IF($G34="","",IF(INDEX(E_Bränsleflöden!$A:$N,CE34,AD$9)="","",INDEX(E_Bränsleflöden!$A:$N,CE34,AD$9)))</f>
        <v/>
      </c>
      <c r="AE34" s="446" t="str">
        <f>IF($G34="","",IF(INDEX(E_Bränsleflöden!$A:$N,CF34,AE$9)="","",INDEX(E_Bränsleflöden!$A:$N,CF34,AE$9)))</f>
        <v/>
      </c>
      <c r="AF34" s="469" t="str">
        <f>IF($G34="","",IF(INDEX(E_Bränsleflöden!$A:$N,CG34,AF$9)="","",INDEX(E_Bränsleflöden!$A:$N,CG34,AF$9)))</f>
        <v/>
      </c>
      <c r="AG34" s="469" t="str">
        <f>IF($G34="","",IF(INDEX(E_Bränsleflöden!$A:$N,CH34,AG$9)="","",INDEX(E_Bränsleflöden!$A:$N,CH34,AG$9)))</f>
        <v/>
      </c>
      <c r="AH34" s="469" t="str">
        <f>IF($G34="","",IF(INDEX(E_Bränsleflöden!$A:$N,CI34,AH$9)="","",INDEX(E_Bränsleflöden!$A:$N,CI34,AH$9)))</f>
        <v/>
      </c>
      <c r="AI34" s="469" t="str">
        <f>IF($G34="","",IF(INDEX(E_Bränsleflöden!$A:$N,CJ34,AI$9)="","",INDEX(E_Bränsleflöden!$A:$N,CJ34,AI$9)))</f>
        <v/>
      </c>
      <c r="AJ34" s="446" t="str">
        <f>IF($G34="","",IF(INDEX(E_Bränsleflöden!$A:$N,CK34,AJ$9)="","",INDEX(E_Bränsleflöden!$A:$N,CK34,AJ$9)))</f>
        <v/>
      </c>
      <c r="AK34" s="446" t="str">
        <f>IF($G34="","",IF(INDEX(E_Bränsleflöden!$A:$N,CL34,AK$9)="","",INDEX(E_Bränsleflöden!$A:$N,CL34,AK$9)))</f>
        <v/>
      </c>
      <c r="AL34" s="446" t="str">
        <f>IF($G34="","",IF(INDEX(E_Bränsleflöden!$A:$N,CM34,AL$9)="","",INDEX(E_Bränsleflöden!$A:$N,CM34,AL$9)))</f>
        <v/>
      </c>
      <c r="AM34" s="446" t="str">
        <f>IF($G34="","",IF(INDEX(E_Bränsleflöden!$A:$N,CN34,AM$9)="","",INDEX(E_Bränsleflöden!$A:$N,CN34,AM$9)))</f>
        <v/>
      </c>
      <c r="AN34" s="469" t="str">
        <f>IF($G34="","",IF(INDEX(E_Bränsleflöden!$A:$N,CO34,AN$9)="","",INDEX(E_Bränsleflöden!$A:$N,CO34,AN$9)))</f>
        <v/>
      </c>
      <c r="AO34" s="469" t="str">
        <f>IF($G34="","",IF(INDEX(E_Bränsleflöden!$A:$N,CP34,AO$9)="","",INDEX(E_Bränsleflöden!$A:$N,CP34,AO$9)))</f>
        <v/>
      </c>
      <c r="AP34" s="469" t="str">
        <f>IF($G34="","",IF(INDEX(E_Bränsleflöden!$A:$N,CQ34,AP$9)="","",INDEX(E_Bränsleflöden!$A:$N,CQ34,AP$9)))</f>
        <v/>
      </c>
      <c r="AQ34" s="469" t="str">
        <f>IF($G34="","",IF(INDEX(E_Bränsleflöden!$A:$N,CR34,AQ$9)="","",INDEX(E_Bränsleflöden!$A:$N,CR34,AQ$9)))</f>
        <v/>
      </c>
      <c r="AR34" s="446" t="str">
        <f>IF($G34="","",IF(INDEX(E_Bränsleflöden!$A:$N,CS34,AR$9)="","",INDEX(E_Bränsleflöden!$A:$N,CS34,AR$9)))</f>
        <v/>
      </c>
      <c r="AS34" s="446" t="str">
        <f>IF($G34="","",IF(INDEX(E_Bränsleflöden!$A:$N,CT34,AS$9)="","",INDEX(E_Bränsleflöden!$A:$N,CT34,AS$9)))</f>
        <v/>
      </c>
      <c r="AT34" s="448" t="str">
        <f>IF($G34="","",IF(INDEX(E_Bränsleflöden!$A:$N,CU34,AT$9)="","",INDEX(E_Bränsleflöden!$A:$N,CU34,AT$9)))</f>
        <v/>
      </c>
      <c r="AU34" s="446" t="str">
        <f>IF($G34="","",IF(INDEX(E_Bränsleflöden!$A:$N,CV34,AU$9)="","",INDEX(E_Bränsleflöden!$A:$N,CV34,AU$9)))</f>
        <v/>
      </c>
      <c r="AV34" s="446" t="str">
        <f>IF($G34="","",IF(INDEX(E_Bränsleflöden!$A:$N,CW34,AV$9)="","",INDEX(E_Bränsleflöden!$A:$N,CW34,AV$9)))</f>
        <v/>
      </c>
      <c r="AW34" s="446" t="str">
        <f>IF($G34="","",IF(INDEX(E_Bränsleflöden!$A:$N,CX34,AW$9)="","",INDEX(E_Bränsleflöden!$A:$N,CX34,AW$9)))</f>
        <v/>
      </c>
      <c r="AX34" s="446" t="str">
        <f>IF($G34="","",IF(INDEX(E_Bränsleflöden!$A:$N,CY34,AX$9)="","",INDEX(E_Bränsleflöden!$A:$N,CY34,AX$9)))</f>
        <v/>
      </c>
      <c r="AY34" s="446" t="str">
        <f>IF($G34="","",IF(INDEX(E_Bränsleflöden!$A:$N,CZ34,AY$9)="","",INDEX(E_Bränsleflöden!$A:$N,CZ34,AY$9)))</f>
        <v/>
      </c>
      <c r="AZ34" s="446" t="str">
        <f>IF($G34="","",IF(INDEX(E_Bränsleflöden!$A:$N,DA34,AZ$9)="","",INDEX(E_Bränsleflöden!$A:$N,DA34,AZ$9)))</f>
        <v/>
      </c>
      <c r="BA34" s="446" t="str">
        <f>IF($G34="","",IF(INDEX(E_Bränsleflöden!$A:$N,DB34,BA$9)="","",INDEX(E_Bränsleflöden!$A:$N,DB34,BA$9)))</f>
        <v/>
      </c>
      <c r="BB34" s="446" t="str">
        <f>IF($G34="","",IF(INDEX(E_Bränsleflöden!$A:$N,DC34,BB$9)="","",INDEX(E_Bränsleflöden!$A:$N,DC34,BB$9)))</f>
        <v/>
      </c>
      <c r="BC34" s="446" t="str">
        <f>IF($G34="","",IF(INDEX(E_Bränsleflöden!$A:$N,DD34,BC$9)="","",INDEX(E_Bränsleflöden!$A:$N,DD34,BC$9)))</f>
        <v/>
      </c>
      <c r="BD34" s="446" t="str">
        <f>IF($G34="","",IF(INDEX(E_Bränsleflöden!$A:$N,DE34,BD$9)="","",INDEX(E_Bränsleflöden!$A:$N,DE34,BD$9)))</f>
        <v/>
      </c>
      <c r="BE34" s="446" t="str">
        <f>IF($G34="","",IF(INDEX(E_Bränsleflöden!$A:$N,DF34,BE$9)="","",INDEX(E_Bränsleflöden!$A:$N,DF34,BE$9)))</f>
        <v/>
      </c>
      <c r="BF34" s="437"/>
      <c r="BH34" s="363" t="str">
        <f t="shared" si="1"/>
        <v>SourceCategory_</v>
      </c>
      <c r="BI34" s="363" t="b">
        <f>INDEX('C_Beskrivining av den RE'!$A$154:$A$195,ROWS($BG$13:BG34))="ausblenden"</f>
        <v>0</v>
      </c>
      <c r="BJ34" s="363" t="str">
        <f t="shared" si="2"/>
        <v>SourceStreamName_</v>
      </c>
      <c r="BL34" s="363">
        <f t="shared" si="13"/>
        <v>1582</v>
      </c>
      <c r="BM34" s="363">
        <f t="shared" si="14"/>
        <v>1583</v>
      </c>
      <c r="BN34" s="363">
        <f t="shared" si="15"/>
        <v>1589</v>
      </c>
      <c r="BO34" s="363">
        <f t="shared" si="16"/>
        <v>1591</v>
      </c>
      <c r="BP34" s="363">
        <f t="shared" si="17"/>
        <v>1593</v>
      </c>
      <c r="BQ34" s="363">
        <f t="shared" si="18"/>
        <v>1595</v>
      </c>
      <c r="BR34" s="363">
        <f t="shared" si="19"/>
        <v>1595</v>
      </c>
      <c r="BS34" s="363">
        <f t="shared" si="20"/>
        <v>1595</v>
      </c>
      <c r="BT34" s="363">
        <f t="shared" si="21"/>
        <v>1595</v>
      </c>
      <c r="BU34" s="363">
        <f t="shared" si="22"/>
        <v>1595</v>
      </c>
      <c r="BV34" s="363">
        <f t="shared" si="23"/>
        <v>1595</v>
      </c>
      <c r="BW34" s="363">
        <f t="shared" si="24"/>
        <v>1598</v>
      </c>
      <c r="BX34" s="363">
        <f t="shared" si="25"/>
        <v>1603</v>
      </c>
      <c r="BY34" s="363">
        <f t="shared" si="26"/>
        <v>1605</v>
      </c>
      <c r="BZ34" s="363">
        <f t="shared" si="27"/>
        <v>1606</v>
      </c>
      <c r="CA34" s="363">
        <f t="shared" si="28"/>
        <v>1607</v>
      </c>
      <c r="CB34" s="363">
        <f t="shared" si="29"/>
        <v>1607</v>
      </c>
      <c r="CC34" s="363">
        <f t="shared" si="30"/>
        <v>1630</v>
      </c>
      <c r="CD34" s="363">
        <f t="shared" si="31"/>
        <v>1637</v>
      </c>
      <c r="CE34" s="363">
        <f t="shared" si="32"/>
        <v>1637</v>
      </c>
      <c r="CF34" s="363">
        <f t="shared" si="33"/>
        <v>1637</v>
      </c>
      <c r="CG34" s="363">
        <f t="shared" si="34"/>
        <v>1637</v>
      </c>
      <c r="CH34" s="363">
        <f t="shared" si="35"/>
        <v>1637</v>
      </c>
      <c r="CI34" s="363">
        <f t="shared" si="36"/>
        <v>1637</v>
      </c>
      <c r="CJ34" s="363">
        <f t="shared" si="37"/>
        <v>1637</v>
      </c>
      <c r="CK34" s="363">
        <f t="shared" si="38"/>
        <v>1631</v>
      </c>
      <c r="CL34" s="363">
        <f t="shared" si="39"/>
        <v>1638</v>
      </c>
      <c r="CM34" s="363">
        <f t="shared" si="40"/>
        <v>1638</v>
      </c>
      <c r="CN34" s="363">
        <f t="shared" si="41"/>
        <v>1638</v>
      </c>
      <c r="CO34" s="363">
        <f t="shared" si="42"/>
        <v>1638</v>
      </c>
      <c r="CP34" s="363">
        <f t="shared" si="43"/>
        <v>1638</v>
      </c>
      <c r="CQ34" s="363">
        <f t="shared" si="44"/>
        <v>1638</v>
      </c>
      <c r="CR34" s="363">
        <f t="shared" si="45"/>
        <v>1638</v>
      </c>
      <c r="CS34" s="363">
        <f t="shared" si="46"/>
        <v>1612</v>
      </c>
      <c r="CT34" s="363">
        <f t="shared" si="47"/>
        <v>1612</v>
      </c>
      <c r="CU34" s="363">
        <f t="shared" si="48"/>
        <v>1613</v>
      </c>
      <c r="CV34" s="363">
        <f t="shared" si="49"/>
        <v>1616</v>
      </c>
      <c r="CW34" s="363">
        <f t="shared" si="50"/>
        <v>1621</v>
      </c>
      <c r="CX34" s="363">
        <f t="shared" si="51"/>
        <v>1632</v>
      </c>
      <c r="CY34" s="363">
        <f t="shared" si="52"/>
        <v>1639</v>
      </c>
      <c r="CZ34" s="363">
        <f t="shared" si="53"/>
        <v>1639</v>
      </c>
      <c r="DA34" s="363">
        <f t="shared" si="54"/>
        <v>1639</v>
      </c>
      <c r="DB34" s="363">
        <f t="shared" si="55"/>
        <v>1639</v>
      </c>
      <c r="DC34" s="363">
        <f t="shared" si="56"/>
        <v>1639</v>
      </c>
      <c r="DD34" s="363">
        <f t="shared" si="57"/>
        <v>1639</v>
      </c>
      <c r="DE34" s="363">
        <f t="shared" si="58"/>
        <v>1639</v>
      </c>
      <c r="DF34" s="363">
        <f t="shared" si="59"/>
        <v>1645</v>
      </c>
    </row>
    <row r="35" spans="3:110" x14ac:dyDescent="0.25">
      <c r="C35" s="490">
        <v>23</v>
      </c>
      <c r="D35" s="442" t="str">
        <f>IF(COUNTIF($BI$12:BI35,TRUE)&gt;0,"",INDEX('C_Beskrivining av den RE'!$E$154:$E$183,ROWS($A$13:A35)))</f>
        <v/>
      </c>
      <c r="E35" s="443" t="str">
        <f>IF($G35="","",INDEX('C_Beskrivining av den RE'!F:F,MATCH($D35,'C_Beskrivining av den RE'!$E:$E,0)))</f>
        <v/>
      </c>
      <c r="F35" s="443" t="str">
        <f>IF($G35="","",INDEX('C_Beskrivining av den RE'!H:H,MATCH($D35,'C_Beskrivining av den RE'!$E:$E,0)))</f>
        <v/>
      </c>
      <c r="G35" s="443" t="str">
        <f>IF($D35="","",INDEX('C_Beskrivining av den RE'!F:F,MATCH($BH35,'C_Beskrivining av den RE'!$R:$R,0)))</f>
        <v/>
      </c>
      <c r="H35" s="444" t="str">
        <f>IF($G35="","",IF(INDEX(E_Bränsleflöden!$A:$N,BL35,H$9)="","",INDEX(E_Bränsleflöden!$A:$N,BL35,H$9)))</f>
        <v/>
      </c>
      <c r="I35" s="444" t="str">
        <f>IF($G35="","",IF(INDEX(E_Bränsleflöden!$A:$N,BM35,I$9)="","",INDEX(E_Bränsleflöden!$A:$N,BM35,I$9)))</f>
        <v/>
      </c>
      <c r="J35" s="445" t="str">
        <f>IF($G35="","",INDEX('C_Beskrivining av den RE'!L:L,MATCH($BH35,'C_Beskrivining av den RE'!$R:$R,0)))</f>
        <v/>
      </c>
      <c r="K35" s="442" t="str">
        <f>IF($G35="","",INDEX('C_Beskrivining av den RE'!M:M,MATCH($BH35,'C_Beskrivining av den RE'!$R:$R,0)))</f>
        <v/>
      </c>
      <c r="L35" s="442" t="str">
        <f>IF($G35="","",INDEX('C_Beskrivining av den RE'!N:N,MATCH($BH35,'C_Beskrivining av den RE'!$R:$R,0)))</f>
        <v/>
      </c>
      <c r="M35" s="469" t="str">
        <f>IF($G35="","",IF(INDEX(E_Bränsleflöden!$A:$N,BN35,M$9)="","",INDEX(E_Bränsleflöden!$A:$N,BN35,M$9)))</f>
        <v/>
      </c>
      <c r="N35" s="469" t="str">
        <f>IF($G35="","",IF(INDEX(E_Bränsleflöden!$A:$N,BO35,N$9)="","",INDEX(E_Bränsleflöden!$A:$N,BO35,N$9)))</f>
        <v/>
      </c>
      <c r="O35" s="469" t="str">
        <f>IF($G35="","",IF(INDEX(E_Bränsleflöden!$A:$N,BP35,O$9)="","",INDEX(E_Bränsleflöden!$A:$N,BP35,O$9)))</f>
        <v/>
      </c>
      <c r="P35" s="469" t="str">
        <f>IF($G35="","",IF(INDEX(E_Bränsleflöden!$A:$N,BQ35,P$9)="","",INDEX(E_Bränsleflöden!$A:$N,BQ35,P$9)))</f>
        <v/>
      </c>
      <c r="Q35" s="469" t="str">
        <f>IF($G35="","",IF(INDEX(E_Bränsleflöden!$A:$N,BR35,Q$9)="","",INDEX(E_Bränsleflöden!$A:$N,BR35,Q$9)))</f>
        <v/>
      </c>
      <c r="R35" s="469" t="str">
        <f>IF($G35="","",IF(INDEX(E_Bränsleflöden!$A:$N,BS35,R$9)="","",INDEX(E_Bränsleflöden!$A:$N,BS35,R$9)))</f>
        <v/>
      </c>
      <c r="S35" s="469" t="str">
        <f>IF($G35="","",IF(INDEX(E_Bränsleflöden!$A:$N,BT35,S$9)="","",INDEX(E_Bränsleflöden!$A:$N,BT35,S$9)))</f>
        <v/>
      </c>
      <c r="T35" s="469" t="str">
        <f>IF($G35="","",IF(INDEX(E_Bränsleflöden!$A:$N,BU35,T$9)="","",INDEX(E_Bränsleflöden!$A:$N,BU35,T$9)))</f>
        <v/>
      </c>
      <c r="U35" s="469" t="str">
        <f>IF($G35="","",IF(INDEX(E_Bränsleflöden!$A:$N,BV35,U$9)="","",INDEX(E_Bränsleflöden!$A:$N,BV35,U$9)))</f>
        <v/>
      </c>
      <c r="V35" s="469" t="str">
        <f>IF($G35="","",IF(INDEX(E_Bränsleflöden!$A:$N,BW35,V$9)="","",INDEX(E_Bränsleflöden!$A:$N,BW35,V$9)))</f>
        <v/>
      </c>
      <c r="W35" s="446" t="str">
        <f>IF($G35="","",IF(INDEX(E_Bränsleflöden!$A:$N,BX35,W$9)="","",INDEX(E_Bränsleflöden!$A:$N,BX35,W$9)))</f>
        <v/>
      </c>
      <c r="X35" s="446" t="str">
        <f>IF($G35="","",IF(INDEX(E_Bränsleflöden!$A:$N,BY35,X$9)="","",INDEX(E_Bränsleflöden!$A:$N,BY35,X$9)))</f>
        <v/>
      </c>
      <c r="Y35" s="446" t="str">
        <f>IF($G35="","",IF(INDEX(E_Bränsleflöden!$A:$N,BZ35,Y$9)="","",INDEX(E_Bränsleflöden!$A:$N,BZ35,Y$9)))</f>
        <v/>
      </c>
      <c r="Z35" s="447" t="str">
        <f>IF($G35="","",IF(INDEX(E_Bränsleflöden!$A:$N,CA35,Z$9)="","",INDEX(E_Bränsleflöden!$A:$N,CA35,Z$9)))</f>
        <v/>
      </c>
      <c r="AA35" s="491" t="str">
        <f>IF($G35="","",IF(INDEX(E_Bränsleflöden!$A:$N,CB35,AA$9)="","",INDEX(E_Bränsleflöden!$A:$N,CB35,AA$9)))</f>
        <v/>
      </c>
      <c r="AB35" s="446" t="str">
        <f>IF($G35="","",IF(INDEX(E_Bränsleflöden!$A:$N,CC35,AB$9)="","",INDEX(E_Bränsleflöden!$A:$N,CC35,AB$9)))</f>
        <v/>
      </c>
      <c r="AC35" s="446" t="str">
        <f>IF($G35="","",IF(INDEX(E_Bränsleflöden!$A:$N,CD35,AC$9)="","",INDEX(E_Bränsleflöden!$A:$N,CD35,AC$9)))</f>
        <v/>
      </c>
      <c r="AD35" s="446" t="str">
        <f>IF($G35="","",IF(INDEX(E_Bränsleflöden!$A:$N,CE35,AD$9)="","",INDEX(E_Bränsleflöden!$A:$N,CE35,AD$9)))</f>
        <v/>
      </c>
      <c r="AE35" s="446" t="str">
        <f>IF($G35="","",IF(INDEX(E_Bränsleflöden!$A:$N,CF35,AE$9)="","",INDEX(E_Bränsleflöden!$A:$N,CF35,AE$9)))</f>
        <v/>
      </c>
      <c r="AF35" s="469" t="str">
        <f>IF($G35="","",IF(INDEX(E_Bränsleflöden!$A:$N,CG35,AF$9)="","",INDEX(E_Bränsleflöden!$A:$N,CG35,AF$9)))</f>
        <v/>
      </c>
      <c r="AG35" s="469" t="str">
        <f>IF($G35="","",IF(INDEX(E_Bränsleflöden!$A:$N,CH35,AG$9)="","",INDEX(E_Bränsleflöden!$A:$N,CH35,AG$9)))</f>
        <v/>
      </c>
      <c r="AH35" s="469" t="str">
        <f>IF($G35="","",IF(INDEX(E_Bränsleflöden!$A:$N,CI35,AH$9)="","",INDEX(E_Bränsleflöden!$A:$N,CI35,AH$9)))</f>
        <v/>
      </c>
      <c r="AI35" s="469" t="str">
        <f>IF($G35="","",IF(INDEX(E_Bränsleflöden!$A:$N,CJ35,AI$9)="","",INDEX(E_Bränsleflöden!$A:$N,CJ35,AI$9)))</f>
        <v/>
      </c>
      <c r="AJ35" s="446" t="str">
        <f>IF($G35="","",IF(INDEX(E_Bränsleflöden!$A:$N,CK35,AJ$9)="","",INDEX(E_Bränsleflöden!$A:$N,CK35,AJ$9)))</f>
        <v/>
      </c>
      <c r="AK35" s="446" t="str">
        <f>IF($G35="","",IF(INDEX(E_Bränsleflöden!$A:$N,CL35,AK$9)="","",INDEX(E_Bränsleflöden!$A:$N,CL35,AK$9)))</f>
        <v/>
      </c>
      <c r="AL35" s="446" t="str">
        <f>IF($G35="","",IF(INDEX(E_Bränsleflöden!$A:$N,CM35,AL$9)="","",INDEX(E_Bränsleflöden!$A:$N,CM35,AL$9)))</f>
        <v/>
      </c>
      <c r="AM35" s="446" t="str">
        <f>IF($G35="","",IF(INDEX(E_Bränsleflöden!$A:$N,CN35,AM$9)="","",INDEX(E_Bränsleflöden!$A:$N,CN35,AM$9)))</f>
        <v/>
      </c>
      <c r="AN35" s="469" t="str">
        <f>IF($G35="","",IF(INDEX(E_Bränsleflöden!$A:$N,CO35,AN$9)="","",INDEX(E_Bränsleflöden!$A:$N,CO35,AN$9)))</f>
        <v/>
      </c>
      <c r="AO35" s="469" t="str">
        <f>IF($G35="","",IF(INDEX(E_Bränsleflöden!$A:$N,CP35,AO$9)="","",INDEX(E_Bränsleflöden!$A:$N,CP35,AO$9)))</f>
        <v/>
      </c>
      <c r="AP35" s="469" t="str">
        <f>IF($G35="","",IF(INDEX(E_Bränsleflöden!$A:$N,CQ35,AP$9)="","",INDEX(E_Bränsleflöden!$A:$N,CQ35,AP$9)))</f>
        <v/>
      </c>
      <c r="AQ35" s="469" t="str">
        <f>IF($G35="","",IF(INDEX(E_Bränsleflöden!$A:$N,CR35,AQ$9)="","",INDEX(E_Bränsleflöden!$A:$N,CR35,AQ$9)))</f>
        <v/>
      </c>
      <c r="AR35" s="446" t="str">
        <f>IF($G35="","",IF(INDEX(E_Bränsleflöden!$A:$N,CS35,AR$9)="","",INDEX(E_Bränsleflöden!$A:$N,CS35,AR$9)))</f>
        <v/>
      </c>
      <c r="AS35" s="446" t="str">
        <f>IF($G35="","",IF(INDEX(E_Bränsleflöden!$A:$N,CT35,AS$9)="","",INDEX(E_Bränsleflöden!$A:$N,CT35,AS$9)))</f>
        <v/>
      </c>
      <c r="AT35" s="448" t="str">
        <f>IF($G35="","",IF(INDEX(E_Bränsleflöden!$A:$N,CU35,AT$9)="","",INDEX(E_Bränsleflöden!$A:$N,CU35,AT$9)))</f>
        <v/>
      </c>
      <c r="AU35" s="446" t="str">
        <f>IF($G35="","",IF(INDEX(E_Bränsleflöden!$A:$N,CV35,AU$9)="","",INDEX(E_Bränsleflöden!$A:$N,CV35,AU$9)))</f>
        <v/>
      </c>
      <c r="AV35" s="446" t="str">
        <f>IF($G35="","",IF(INDEX(E_Bränsleflöden!$A:$N,CW35,AV$9)="","",INDEX(E_Bränsleflöden!$A:$N,CW35,AV$9)))</f>
        <v/>
      </c>
      <c r="AW35" s="446" t="str">
        <f>IF($G35="","",IF(INDEX(E_Bränsleflöden!$A:$N,CX35,AW$9)="","",INDEX(E_Bränsleflöden!$A:$N,CX35,AW$9)))</f>
        <v/>
      </c>
      <c r="AX35" s="446" t="str">
        <f>IF($G35="","",IF(INDEX(E_Bränsleflöden!$A:$N,CY35,AX$9)="","",INDEX(E_Bränsleflöden!$A:$N,CY35,AX$9)))</f>
        <v/>
      </c>
      <c r="AY35" s="446" t="str">
        <f>IF($G35="","",IF(INDEX(E_Bränsleflöden!$A:$N,CZ35,AY$9)="","",INDEX(E_Bränsleflöden!$A:$N,CZ35,AY$9)))</f>
        <v/>
      </c>
      <c r="AZ35" s="446" t="str">
        <f>IF($G35="","",IF(INDEX(E_Bränsleflöden!$A:$N,DA35,AZ$9)="","",INDEX(E_Bränsleflöden!$A:$N,DA35,AZ$9)))</f>
        <v/>
      </c>
      <c r="BA35" s="446" t="str">
        <f>IF($G35="","",IF(INDEX(E_Bränsleflöden!$A:$N,DB35,BA$9)="","",INDEX(E_Bränsleflöden!$A:$N,DB35,BA$9)))</f>
        <v/>
      </c>
      <c r="BB35" s="446" t="str">
        <f>IF($G35="","",IF(INDEX(E_Bränsleflöden!$A:$N,DC35,BB$9)="","",INDEX(E_Bränsleflöden!$A:$N,DC35,BB$9)))</f>
        <v/>
      </c>
      <c r="BC35" s="446" t="str">
        <f>IF($G35="","",IF(INDEX(E_Bränsleflöden!$A:$N,DD35,BC$9)="","",INDEX(E_Bränsleflöden!$A:$N,DD35,BC$9)))</f>
        <v/>
      </c>
      <c r="BD35" s="446" t="str">
        <f>IF($G35="","",IF(INDEX(E_Bränsleflöden!$A:$N,DE35,BD$9)="","",INDEX(E_Bränsleflöden!$A:$N,DE35,BD$9)))</f>
        <v/>
      </c>
      <c r="BE35" s="446" t="str">
        <f>IF($G35="","",IF(INDEX(E_Bränsleflöden!$A:$N,DF35,BE$9)="","",INDEX(E_Bränsleflöden!$A:$N,DF35,BE$9)))</f>
        <v/>
      </c>
      <c r="BF35" s="437"/>
      <c r="BH35" s="363" t="str">
        <f t="shared" si="1"/>
        <v>SourceCategory_</v>
      </c>
      <c r="BI35" s="363" t="b">
        <f>INDEX('C_Beskrivining av den RE'!$A$154:$A$195,ROWS($BG$13:BG35))="ausblenden"</f>
        <v>0</v>
      </c>
      <c r="BJ35" s="363" t="str">
        <f t="shared" si="2"/>
        <v>SourceStreamName_</v>
      </c>
      <c r="BL35" s="363">
        <f t="shared" si="13"/>
        <v>1653</v>
      </c>
      <c r="BM35" s="363">
        <f t="shared" si="14"/>
        <v>1654</v>
      </c>
      <c r="BN35" s="363">
        <f t="shared" si="15"/>
        <v>1660</v>
      </c>
      <c r="BO35" s="363">
        <f t="shared" si="16"/>
        <v>1662</v>
      </c>
      <c r="BP35" s="363">
        <f t="shared" si="17"/>
        <v>1664</v>
      </c>
      <c r="BQ35" s="363">
        <f t="shared" si="18"/>
        <v>1666</v>
      </c>
      <c r="BR35" s="363">
        <f t="shared" si="19"/>
        <v>1666</v>
      </c>
      <c r="BS35" s="363">
        <f t="shared" si="20"/>
        <v>1666</v>
      </c>
      <c r="BT35" s="363">
        <f t="shared" si="21"/>
        <v>1666</v>
      </c>
      <c r="BU35" s="363">
        <f t="shared" si="22"/>
        <v>1666</v>
      </c>
      <c r="BV35" s="363">
        <f t="shared" si="23"/>
        <v>1666</v>
      </c>
      <c r="BW35" s="363">
        <f t="shared" si="24"/>
        <v>1669</v>
      </c>
      <c r="BX35" s="363">
        <f t="shared" si="25"/>
        <v>1674</v>
      </c>
      <c r="BY35" s="363">
        <f t="shared" si="26"/>
        <v>1676</v>
      </c>
      <c r="BZ35" s="363">
        <f t="shared" si="27"/>
        <v>1677</v>
      </c>
      <c r="CA35" s="363">
        <f t="shared" si="28"/>
        <v>1678</v>
      </c>
      <c r="CB35" s="363">
        <f t="shared" si="29"/>
        <v>1678</v>
      </c>
      <c r="CC35" s="363">
        <f t="shared" si="30"/>
        <v>1701</v>
      </c>
      <c r="CD35" s="363">
        <f t="shared" si="31"/>
        <v>1708</v>
      </c>
      <c r="CE35" s="363">
        <f t="shared" si="32"/>
        <v>1708</v>
      </c>
      <c r="CF35" s="363">
        <f t="shared" si="33"/>
        <v>1708</v>
      </c>
      <c r="CG35" s="363">
        <f t="shared" si="34"/>
        <v>1708</v>
      </c>
      <c r="CH35" s="363">
        <f t="shared" si="35"/>
        <v>1708</v>
      </c>
      <c r="CI35" s="363">
        <f t="shared" si="36"/>
        <v>1708</v>
      </c>
      <c r="CJ35" s="363">
        <f t="shared" si="37"/>
        <v>1708</v>
      </c>
      <c r="CK35" s="363">
        <f t="shared" si="38"/>
        <v>1702</v>
      </c>
      <c r="CL35" s="363">
        <f t="shared" si="39"/>
        <v>1709</v>
      </c>
      <c r="CM35" s="363">
        <f t="shared" si="40"/>
        <v>1709</v>
      </c>
      <c r="CN35" s="363">
        <f t="shared" si="41"/>
        <v>1709</v>
      </c>
      <c r="CO35" s="363">
        <f t="shared" si="42"/>
        <v>1709</v>
      </c>
      <c r="CP35" s="363">
        <f t="shared" si="43"/>
        <v>1709</v>
      </c>
      <c r="CQ35" s="363">
        <f t="shared" si="44"/>
        <v>1709</v>
      </c>
      <c r="CR35" s="363">
        <f t="shared" si="45"/>
        <v>1709</v>
      </c>
      <c r="CS35" s="363">
        <f t="shared" si="46"/>
        <v>1683</v>
      </c>
      <c r="CT35" s="363">
        <f t="shared" si="47"/>
        <v>1683</v>
      </c>
      <c r="CU35" s="363">
        <f t="shared" si="48"/>
        <v>1684</v>
      </c>
      <c r="CV35" s="363">
        <f t="shared" si="49"/>
        <v>1687</v>
      </c>
      <c r="CW35" s="363">
        <f t="shared" si="50"/>
        <v>1692</v>
      </c>
      <c r="CX35" s="363">
        <f t="shared" si="51"/>
        <v>1703</v>
      </c>
      <c r="CY35" s="363">
        <f t="shared" si="52"/>
        <v>1710</v>
      </c>
      <c r="CZ35" s="363">
        <f t="shared" si="53"/>
        <v>1710</v>
      </c>
      <c r="DA35" s="363">
        <f t="shared" si="54"/>
        <v>1710</v>
      </c>
      <c r="DB35" s="363">
        <f t="shared" si="55"/>
        <v>1710</v>
      </c>
      <c r="DC35" s="363">
        <f t="shared" si="56"/>
        <v>1710</v>
      </c>
      <c r="DD35" s="363">
        <f t="shared" si="57"/>
        <v>1710</v>
      </c>
      <c r="DE35" s="363">
        <f t="shared" si="58"/>
        <v>1710</v>
      </c>
      <c r="DF35" s="363">
        <f t="shared" si="59"/>
        <v>1716</v>
      </c>
    </row>
    <row r="36" spans="3:110" x14ac:dyDescent="0.25">
      <c r="C36" s="490">
        <v>24</v>
      </c>
      <c r="D36" s="442" t="str">
        <f>IF(COUNTIF($BI$12:BI36,TRUE)&gt;0,"",INDEX('C_Beskrivining av den RE'!$E$154:$E$183,ROWS($A$13:A36)))</f>
        <v/>
      </c>
      <c r="E36" s="443" t="str">
        <f>IF($G36="","",INDEX('C_Beskrivining av den RE'!F:F,MATCH($D36,'C_Beskrivining av den RE'!$E:$E,0)))</f>
        <v/>
      </c>
      <c r="F36" s="443" t="str">
        <f>IF($G36="","",INDEX('C_Beskrivining av den RE'!H:H,MATCH($D36,'C_Beskrivining av den RE'!$E:$E,0)))</f>
        <v/>
      </c>
      <c r="G36" s="443" t="str">
        <f>IF($D36="","",INDEX('C_Beskrivining av den RE'!F:F,MATCH($BH36,'C_Beskrivining av den RE'!$R:$R,0)))</f>
        <v/>
      </c>
      <c r="H36" s="444" t="str">
        <f>IF($G36="","",IF(INDEX(E_Bränsleflöden!$A:$N,BL36,H$9)="","",INDEX(E_Bränsleflöden!$A:$N,BL36,H$9)))</f>
        <v/>
      </c>
      <c r="I36" s="444" t="str">
        <f>IF($G36="","",IF(INDEX(E_Bränsleflöden!$A:$N,BM36,I$9)="","",INDEX(E_Bränsleflöden!$A:$N,BM36,I$9)))</f>
        <v/>
      </c>
      <c r="J36" s="445" t="str">
        <f>IF($G36="","",INDEX('C_Beskrivining av den RE'!L:L,MATCH($BH36,'C_Beskrivining av den RE'!$R:$R,0)))</f>
        <v/>
      </c>
      <c r="K36" s="442" t="str">
        <f>IF($G36="","",INDEX('C_Beskrivining av den RE'!M:M,MATCH($BH36,'C_Beskrivining av den RE'!$R:$R,0)))</f>
        <v/>
      </c>
      <c r="L36" s="442" t="str">
        <f>IF($G36="","",INDEX('C_Beskrivining av den RE'!N:N,MATCH($BH36,'C_Beskrivining av den RE'!$R:$R,0)))</f>
        <v/>
      </c>
      <c r="M36" s="469" t="str">
        <f>IF($G36="","",IF(INDEX(E_Bränsleflöden!$A:$N,BN36,M$9)="","",INDEX(E_Bränsleflöden!$A:$N,BN36,M$9)))</f>
        <v/>
      </c>
      <c r="N36" s="469" t="str">
        <f>IF($G36="","",IF(INDEX(E_Bränsleflöden!$A:$N,BO36,N$9)="","",INDEX(E_Bränsleflöden!$A:$N,BO36,N$9)))</f>
        <v/>
      </c>
      <c r="O36" s="469" t="str">
        <f>IF($G36="","",IF(INDEX(E_Bränsleflöden!$A:$N,BP36,O$9)="","",INDEX(E_Bränsleflöden!$A:$N,BP36,O$9)))</f>
        <v/>
      </c>
      <c r="P36" s="469" t="str">
        <f>IF($G36="","",IF(INDEX(E_Bränsleflöden!$A:$N,BQ36,P$9)="","",INDEX(E_Bränsleflöden!$A:$N,BQ36,P$9)))</f>
        <v/>
      </c>
      <c r="Q36" s="469" t="str">
        <f>IF($G36="","",IF(INDEX(E_Bränsleflöden!$A:$N,BR36,Q$9)="","",INDEX(E_Bränsleflöden!$A:$N,BR36,Q$9)))</f>
        <v/>
      </c>
      <c r="R36" s="469" t="str">
        <f>IF($G36="","",IF(INDEX(E_Bränsleflöden!$A:$N,BS36,R$9)="","",INDEX(E_Bränsleflöden!$A:$N,BS36,R$9)))</f>
        <v/>
      </c>
      <c r="S36" s="469" t="str">
        <f>IF($G36="","",IF(INDEX(E_Bränsleflöden!$A:$N,BT36,S$9)="","",INDEX(E_Bränsleflöden!$A:$N,BT36,S$9)))</f>
        <v/>
      </c>
      <c r="T36" s="469" t="str">
        <f>IF($G36="","",IF(INDEX(E_Bränsleflöden!$A:$N,BU36,T$9)="","",INDEX(E_Bränsleflöden!$A:$N,BU36,T$9)))</f>
        <v/>
      </c>
      <c r="U36" s="469" t="str">
        <f>IF($G36="","",IF(INDEX(E_Bränsleflöden!$A:$N,BV36,U$9)="","",INDEX(E_Bränsleflöden!$A:$N,BV36,U$9)))</f>
        <v/>
      </c>
      <c r="V36" s="469" t="str">
        <f>IF($G36="","",IF(INDEX(E_Bränsleflöden!$A:$N,BW36,V$9)="","",INDEX(E_Bränsleflöden!$A:$N,BW36,V$9)))</f>
        <v/>
      </c>
      <c r="W36" s="446" t="str">
        <f>IF($G36="","",IF(INDEX(E_Bränsleflöden!$A:$N,BX36,W$9)="","",INDEX(E_Bränsleflöden!$A:$N,BX36,W$9)))</f>
        <v/>
      </c>
      <c r="X36" s="446" t="str">
        <f>IF($G36="","",IF(INDEX(E_Bränsleflöden!$A:$N,BY36,X$9)="","",INDEX(E_Bränsleflöden!$A:$N,BY36,X$9)))</f>
        <v/>
      </c>
      <c r="Y36" s="446" t="str">
        <f>IF($G36="","",IF(INDEX(E_Bränsleflöden!$A:$N,BZ36,Y$9)="","",INDEX(E_Bränsleflöden!$A:$N,BZ36,Y$9)))</f>
        <v/>
      </c>
      <c r="Z36" s="447" t="str">
        <f>IF($G36="","",IF(INDEX(E_Bränsleflöden!$A:$N,CA36,Z$9)="","",INDEX(E_Bränsleflöden!$A:$N,CA36,Z$9)))</f>
        <v/>
      </c>
      <c r="AA36" s="491" t="str">
        <f>IF($G36="","",IF(INDEX(E_Bränsleflöden!$A:$N,CB36,AA$9)="","",INDEX(E_Bränsleflöden!$A:$N,CB36,AA$9)))</f>
        <v/>
      </c>
      <c r="AB36" s="446" t="str">
        <f>IF($G36="","",IF(INDEX(E_Bränsleflöden!$A:$N,CC36,AB$9)="","",INDEX(E_Bränsleflöden!$A:$N,CC36,AB$9)))</f>
        <v/>
      </c>
      <c r="AC36" s="446" t="str">
        <f>IF($G36="","",IF(INDEX(E_Bränsleflöden!$A:$N,CD36,AC$9)="","",INDEX(E_Bränsleflöden!$A:$N,CD36,AC$9)))</f>
        <v/>
      </c>
      <c r="AD36" s="446" t="str">
        <f>IF($G36="","",IF(INDEX(E_Bränsleflöden!$A:$N,CE36,AD$9)="","",INDEX(E_Bränsleflöden!$A:$N,CE36,AD$9)))</f>
        <v/>
      </c>
      <c r="AE36" s="446" t="str">
        <f>IF($G36="","",IF(INDEX(E_Bränsleflöden!$A:$N,CF36,AE$9)="","",INDEX(E_Bränsleflöden!$A:$N,CF36,AE$9)))</f>
        <v/>
      </c>
      <c r="AF36" s="469" t="str">
        <f>IF($G36="","",IF(INDEX(E_Bränsleflöden!$A:$N,CG36,AF$9)="","",INDEX(E_Bränsleflöden!$A:$N,CG36,AF$9)))</f>
        <v/>
      </c>
      <c r="AG36" s="469" t="str">
        <f>IF($G36="","",IF(INDEX(E_Bränsleflöden!$A:$N,CH36,AG$9)="","",INDEX(E_Bränsleflöden!$A:$N,CH36,AG$9)))</f>
        <v/>
      </c>
      <c r="AH36" s="469" t="str">
        <f>IF($G36="","",IF(INDEX(E_Bränsleflöden!$A:$N,CI36,AH$9)="","",INDEX(E_Bränsleflöden!$A:$N,CI36,AH$9)))</f>
        <v/>
      </c>
      <c r="AI36" s="469" t="str">
        <f>IF($G36="","",IF(INDEX(E_Bränsleflöden!$A:$N,CJ36,AI$9)="","",INDEX(E_Bränsleflöden!$A:$N,CJ36,AI$9)))</f>
        <v/>
      </c>
      <c r="AJ36" s="446" t="str">
        <f>IF($G36="","",IF(INDEX(E_Bränsleflöden!$A:$N,CK36,AJ$9)="","",INDEX(E_Bränsleflöden!$A:$N,CK36,AJ$9)))</f>
        <v/>
      </c>
      <c r="AK36" s="446" t="str">
        <f>IF($G36="","",IF(INDEX(E_Bränsleflöden!$A:$N,CL36,AK$9)="","",INDEX(E_Bränsleflöden!$A:$N,CL36,AK$9)))</f>
        <v/>
      </c>
      <c r="AL36" s="446" t="str">
        <f>IF($G36="","",IF(INDEX(E_Bränsleflöden!$A:$N,CM36,AL$9)="","",INDEX(E_Bränsleflöden!$A:$N,CM36,AL$9)))</f>
        <v/>
      </c>
      <c r="AM36" s="446" t="str">
        <f>IF($G36="","",IF(INDEX(E_Bränsleflöden!$A:$N,CN36,AM$9)="","",INDEX(E_Bränsleflöden!$A:$N,CN36,AM$9)))</f>
        <v/>
      </c>
      <c r="AN36" s="469" t="str">
        <f>IF($G36="","",IF(INDEX(E_Bränsleflöden!$A:$N,CO36,AN$9)="","",INDEX(E_Bränsleflöden!$A:$N,CO36,AN$9)))</f>
        <v/>
      </c>
      <c r="AO36" s="469" t="str">
        <f>IF($G36="","",IF(INDEX(E_Bränsleflöden!$A:$N,CP36,AO$9)="","",INDEX(E_Bränsleflöden!$A:$N,CP36,AO$9)))</f>
        <v/>
      </c>
      <c r="AP36" s="469" t="str">
        <f>IF($G36="","",IF(INDEX(E_Bränsleflöden!$A:$N,CQ36,AP$9)="","",INDEX(E_Bränsleflöden!$A:$N,CQ36,AP$9)))</f>
        <v/>
      </c>
      <c r="AQ36" s="469" t="str">
        <f>IF($G36="","",IF(INDEX(E_Bränsleflöden!$A:$N,CR36,AQ$9)="","",INDEX(E_Bränsleflöden!$A:$N,CR36,AQ$9)))</f>
        <v/>
      </c>
      <c r="AR36" s="446" t="str">
        <f>IF($G36="","",IF(INDEX(E_Bränsleflöden!$A:$N,CS36,AR$9)="","",INDEX(E_Bränsleflöden!$A:$N,CS36,AR$9)))</f>
        <v/>
      </c>
      <c r="AS36" s="446" t="str">
        <f>IF($G36="","",IF(INDEX(E_Bränsleflöden!$A:$N,CT36,AS$9)="","",INDEX(E_Bränsleflöden!$A:$N,CT36,AS$9)))</f>
        <v/>
      </c>
      <c r="AT36" s="448" t="str">
        <f>IF($G36="","",IF(INDEX(E_Bränsleflöden!$A:$N,CU36,AT$9)="","",INDEX(E_Bränsleflöden!$A:$N,CU36,AT$9)))</f>
        <v/>
      </c>
      <c r="AU36" s="446" t="str">
        <f>IF($G36="","",IF(INDEX(E_Bränsleflöden!$A:$N,CV36,AU$9)="","",INDEX(E_Bränsleflöden!$A:$N,CV36,AU$9)))</f>
        <v/>
      </c>
      <c r="AV36" s="446" t="str">
        <f>IF($G36="","",IF(INDEX(E_Bränsleflöden!$A:$N,CW36,AV$9)="","",INDEX(E_Bränsleflöden!$A:$N,CW36,AV$9)))</f>
        <v/>
      </c>
      <c r="AW36" s="446" t="str">
        <f>IF($G36="","",IF(INDEX(E_Bränsleflöden!$A:$N,CX36,AW$9)="","",INDEX(E_Bränsleflöden!$A:$N,CX36,AW$9)))</f>
        <v/>
      </c>
      <c r="AX36" s="446" t="str">
        <f>IF($G36="","",IF(INDEX(E_Bränsleflöden!$A:$N,CY36,AX$9)="","",INDEX(E_Bränsleflöden!$A:$N,CY36,AX$9)))</f>
        <v/>
      </c>
      <c r="AY36" s="446" t="str">
        <f>IF($G36="","",IF(INDEX(E_Bränsleflöden!$A:$N,CZ36,AY$9)="","",INDEX(E_Bränsleflöden!$A:$N,CZ36,AY$9)))</f>
        <v/>
      </c>
      <c r="AZ36" s="446" t="str">
        <f>IF($G36="","",IF(INDEX(E_Bränsleflöden!$A:$N,DA36,AZ$9)="","",INDEX(E_Bränsleflöden!$A:$N,DA36,AZ$9)))</f>
        <v/>
      </c>
      <c r="BA36" s="446" t="str">
        <f>IF($G36="","",IF(INDEX(E_Bränsleflöden!$A:$N,DB36,BA$9)="","",INDEX(E_Bränsleflöden!$A:$N,DB36,BA$9)))</f>
        <v/>
      </c>
      <c r="BB36" s="446" t="str">
        <f>IF($G36="","",IF(INDEX(E_Bränsleflöden!$A:$N,DC36,BB$9)="","",INDEX(E_Bränsleflöden!$A:$N,DC36,BB$9)))</f>
        <v/>
      </c>
      <c r="BC36" s="446" t="str">
        <f>IF($G36="","",IF(INDEX(E_Bränsleflöden!$A:$N,DD36,BC$9)="","",INDEX(E_Bränsleflöden!$A:$N,DD36,BC$9)))</f>
        <v/>
      </c>
      <c r="BD36" s="446" t="str">
        <f>IF($G36="","",IF(INDEX(E_Bränsleflöden!$A:$N,DE36,BD$9)="","",INDEX(E_Bränsleflöden!$A:$N,DE36,BD$9)))</f>
        <v/>
      </c>
      <c r="BE36" s="446" t="str">
        <f>IF($G36="","",IF(INDEX(E_Bränsleflöden!$A:$N,DF36,BE$9)="","",INDEX(E_Bränsleflöden!$A:$N,DF36,BE$9)))</f>
        <v/>
      </c>
      <c r="BF36" s="437"/>
      <c r="BH36" s="363" t="str">
        <f t="shared" si="1"/>
        <v>SourceCategory_</v>
      </c>
      <c r="BI36" s="363" t="b">
        <f>INDEX('C_Beskrivining av den RE'!$A$154:$A$195,ROWS($BG$13:BG36))="ausblenden"</f>
        <v>0</v>
      </c>
      <c r="BJ36" s="363" t="str">
        <f t="shared" si="2"/>
        <v>SourceStreamName_</v>
      </c>
      <c r="BL36" s="363">
        <f t="shared" si="13"/>
        <v>1724</v>
      </c>
      <c r="BM36" s="363">
        <f t="shared" si="14"/>
        <v>1725</v>
      </c>
      <c r="BN36" s="363">
        <f t="shared" si="15"/>
        <v>1731</v>
      </c>
      <c r="BO36" s="363">
        <f t="shared" si="16"/>
        <v>1733</v>
      </c>
      <c r="BP36" s="363">
        <f t="shared" si="17"/>
        <v>1735</v>
      </c>
      <c r="BQ36" s="363">
        <f t="shared" si="18"/>
        <v>1737</v>
      </c>
      <c r="BR36" s="363">
        <f t="shared" si="19"/>
        <v>1737</v>
      </c>
      <c r="BS36" s="363">
        <f t="shared" si="20"/>
        <v>1737</v>
      </c>
      <c r="BT36" s="363">
        <f t="shared" si="21"/>
        <v>1737</v>
      </c>
      <c r="BU36" s="363">
        <f t="shared" si="22"/>
        <v>1737</v>
      </c>
      <c r="BV36" s="363">
        <f t="shared" si="23"/>
        <v>1737</v>
      </c>
      <c r="BW36" s="363">
        <f t="shared" si="24"/>
        <v>1740</v>
      </c>
      <c r="BX36" s="363">
        <f t="shared" si="25"/>
        <v>1745</v>
      </c>
      <c r="BY36" s="363">
        <f t="shared" si="26"/>
        <v>1747</v>
      </c>
      <c r="BZ36" s="363">
        <f t="shared" si="27"/>
        <v>1748</v>
      </c>
      <c r="CA36" s="363">
        <f t="shared" si="28"/>
        <v>1749</v>
      </c>
      <c r="CB36" s="363">
        <f t="shared" si="29"/>
        <v>1749</v>
      </c>
      <c r="CC36" s="363">
        <f t="shared" si="30"/>
        <v>1772</v>
      </c>
      <c r="CD36" s="363">
        <f t="shared" si="31"/>
        <v>1779</v>
      </c>
      <c r="CE36" s="363">
        <f t="shared" si="32"/>
        <v>1779</v>
      </c>
      <c r="CF36" s="363">
        <f t="shared" si="33"/>
        <v>1779</v>
      </c>
      <c r="CG36" s="363">
        <f t="shared" si="34"/>
        <v>1779</v>
      </c>
      <c r="CH36" s="363">
        <f t="shared" si="35"/>
        <v>1779</v>
      </c>
      <c r="CI36" s="363">
        <f t="shared" si="36"/>
        <v>1779</v>
      </c>
      <c r="CJ36" s="363">
        <f t="shared" si="37"/>
        <v>1779</v>
      </c>
      <c r="CK36" s="363">
        <f t="shared" si="38"/>
        <v>1773</v>
      </c>
      <c r="CL36" s="363">
        <f t="shared" si="39"/>
        <v>1780</v>
      </c>
      <c r="CM36" s="363">
        <f t="shared" si="40"/>
        <v>1780</v>
      </c>
      <c r="CN36" s="363">
        <f t="shared" si="41"/>
        <v>1780</v>
      </c>
      <c r="CO36" s="363">
        <f t="shared" si="42"/>
        <v>1780</v>
      </c>
      <c r="CP36" s="363">
        <f t="shared" si="43"/>
        <v>1780</v>
      </c>
      <c r="CQ36" s="363">
        <f t="shared" si="44"/>
        <v>1780</v>
      </c>
      <c r="CR36" s="363">
        <f t="shared" si="45"/>
        <v>1780</v>
      </c>
      <c r="CS36" s="363">
        <f t="shared" si="46"/>
        <v>1754</v>
      </c>
      <c r="CT36" s="363">
        <f t="shared" si="47"/>
        <v>1754</v>
      </c>
      <c r="CU36" s="363">
        <f t="shared" si="48"/>
        <v>1755</v>
      </c>
      <c r="CV36" s="363">
        <f t="shared" si="49"/>
        <v>1758</v>
      </c>
      <c r="CW36" s="363">
        <f t="shared" si="50"/>
        <v>1763</v>
      </c>
      <c r="CX36" s="363">
        <f t="shared" si="51"/>
        <v>1774</v>
      </c>
      <c r="CY36" s="363">
        <f t="shared" si="52"/>
        <v>1781</v>
      </c>
      <c r="CZ36" s="363">
        <f t="shared" si="53"/>
        <v>1781</v>
      </c>
      <c r="DA36" s="363">
        <f t="shared" si="54"/>
        <v>1781</v>
      </c>
      <c r="DB36" s="363">
        <f t="shared" si="55"/>
        <v>1781</v>
      </c>
      <c r="DC36" s="363">
        <f t="shared" si="56"/>
        <v>1781</v>
      </c>
      <c r="DD36" s="363">
        <f t="shared" si="57"/>
        <v>1781</v>
      </c>
      <c r="DE36" s="363">
        <f t="shared" si="58"/>
        <v>1781</v>
      </c>
      <c r="DF36" s="363">
        <f t="shared" si="59"/>
        <v>1787</v>
      </c>
    </row>
    <row r="37" spans="3:110" x14ac:dyDescent="0.25">
      <c r="C37" s="490">
        <v>25</v>
      </c>
      <c r="D37" s="442" t="str">
        <f>IF(COUNTIF($BI$12:BI37,TRUE)&gt;0,"",INDEX('C_Beskrivining av den RE'!$E$154:$E$183,ROWS($A$13:A37)))</f>
        <v/>
      </c>
      <c r="E37" s="443" t="str">
        <f>IF($G37="","",INDEX('C_Beskrivining av den RE'!F:F,MATCH($D37,'C_Beskrivining av den RE'!$E:$E,0)))</f>
        <v/>
      </c>
      <c r="F37" s="443" t="str">
        <f>IF($G37="","",INDEX('C_Beskrivining av den RE'!H:H,MATCH($D37,'C_Beskrivining av den RE'!$E:$E,0)))</f>
        <v/>
      </c>
      <c r="G37" s="443" t="str">
        <f>IF($D37="","",INDEX('C_Beskrivining av den RE'!F:F,MATCH($BH37,'C_Beskrivining av den RE'!$R:$R,0)))</f>
        <v/>
      </c>
      <c r="H37" s="444" t="str">
        <f>IF($G37="","",IF(INDEX(E_Bränsleflöden!$A:$N,BL37,H$9)="","",INDEX(E_Bränsleflöden!$A:$N,BL37,H$9)))</f>
        <v/>
      </c>
      <c r="I37" s="444" t="str">
        <f>IF($G37="","",IF(INDEX(E_Bränsleflöden!$A:$N,BM37,I$9)="","",INDEX(E_Bränsleflöden!$A:$N,BM37,I$9)))</f>
        <v/>
      </c>
      <c r="J37" s="445" t="str">
        <f>IF($G37="","",INDEX('C_Beskrivining av den RE'!L:L,MATCH($BH37,'C_Beskrivining av den RE'!$R:$R,0)))</f>
        <v/>
      </c>
      <c r="K37" s="442" t="str">
        <f>IF($G37="","",INDEX('C_Beskrivining av den RE'!M:M,MATCH($BH37,'C_Beskrivining av den RE'!$R:$R,0)))</f>
        <v/>
      </c>
      <c r="L37" s="442" t="str">
        <f>IF($G37="","",INDEX('C_Beskrivining av den RE'!N:N,MATCH($BH37,'C_Beskrivining av den RE'!$R:$R,0)))</f>
        <v/>
      </c>
      <c r="M37" s="469" t="str">
        <f>IF($G37="","",IF(INDEX(E_Bränsleflöden!$A:$N,BN37,M$9)="","",INDEX(E_Bränsleflöden!$A:$N,BN37,M$9)))</f>
        <v/>
      </c>
      <c r="N37" s="469" t="str">
        <f>IF($G37="","",IF(INDEX(E_Bränsleflöden!$A:$N,BO37,N$9)="","",INDEX(E_Bränsleflöden!$A:$N,BO37,N$9)))</f>
        <v/>
      </c>
      <c r="O37" s="469" t="str">
        <f>IF($G37="","",IF(INDEX(E_Bränsleflöden!$A:$N,BP37,O$9)="","",INDEX(E_Bränsleflöden!$A:$N,BP37,O$9)))</f>
        <v/>
      </c>
      <c r="P37" s="469" t="str">
        <f>IF($G37="","",IF(INDEX(E_Bränsleflöden!$A:$N,BQ37,P$9)="","",INDEX(E_Bränsleflöden!$A:$N,BQ37,P$9)))</f>
        <v/>
      </c>
      <c r="Q37" s="469" t="str">
        <f>IF($G37="","",IF(INDEX(E_Bränsleflöden!$A:$N,BR37,Q$9)="","",INDEX(E_Bränsleflöden!$A:$N,BR37,Q$9)))</f>
        <v/>
      </c>
      <c r="R37" s="469" t="str">
        <f>IF($G37="","",IF(INDEX(E_Bränsleflöden!$A:$N,BS37,R$9)="","",INDEX(E_Bränsleflöden!$A:$N,BS37,R$9)))</f>
        <v/>
      </c>
      <c r="S37" s="469" t="str">
        <f>IF($G37="","",IF(INDEX(E_Bränsleflöden!$A:$N,BT37,S$9)="","",INDEX(E_Bränsleflöden!$A:$N,BT37,S$9)))</f>
        <v/>
      </c>
      <c r="T37" s="469" t="str">
        <f>IF($G37="","",IF(INDEX(E_Bränsleflöden!$A:$N,BU37,T$9)="","",INDEX(E_Bränsleflöden!$A:$N,BU37,T$9)))</f>
        <v/>
      </c>
      <c r="U37" s="469" t="str">
        <f>IF($G37="","",IF(INDEX(E_Bränsleflöden!$A:$N,BV37,U$9)="","",INDEX(E_Bränsleflöden!$A:$N,BV37,U$9)))</f>
        <v/>
      </c>
      <c r="V37" s="469" t="str">
        <f>IF($G37="","",IF(INDEX(E_Bränsleflöden!$A:$N,BW37,V$9)="","",INDEX(E_Bränsleflöden!$A:$N,BW37,V$9)))</f>
        <v/>
      </c>
      <c r="W37" s="446" t="str">
        <f>IF($G37="","",IF(INDEX(E_Bränsleflöden!$A:$N,BX37,W$9)="","",INDEX(E_Bränsleflöden!$A:$N,BX37,W$9)))</f>
        <v/>
      </c>
      <c r="X37" s="446" t="str">
        <f>IF($G37="","",IF(INDEX(E_Bränsleflöden!$A:$N,BY37,X$9)="","",INDEX(E_Bränsleflöden!$A:$N,BY37,X$9)))</f>
        <v/>
      </c>
      <c r="Y37" s="446" t="str">
        <f>IF($G37="","",IF(INDEX(E_Bränsleflöden!$A:$N,BZ37,Y$9)="","",INDEX(E_Bränsleflöden!$A:$N,BZ37,Y$9)))</f>
        <v/>
      </c>
      <c r="Z37" s="447" t="str">
        <f>IF($G37="","",IF(INDEX(E_Bränsleflöden!$A:$N,CA37,Z$9)="","",INDEX(E_Bränsleflöden!$A:$N,CA37,Z$9)))</f>
        <v/>
      </c>
      <c r="AA37" s="491" t="str">
        <f>IF($G37="","",IF(INDEX(E_Bränsleflöden!$A:$N,CB37,AA$9)="","",INDEX(E_Bränsleflöden!$A:$N,CB37,AA$9)))</f>
        <v/>
      </c>
      <c r="AB37" s="446" t="str">
        <f>IF($G37="","",IF(INDEX(E_Bränsleflöden!$A:$N,CC37,AB$9)="","",INDEX(E_Bränsleflöden!$A:$N,CC37,AB$9)))</f>
        <v/>
      </c>
      <c r="AC37" s="446" t="str">
        <f>IF($G37="","",IF(INDEX(E_Bränsleflöden!$A:$N,CD37,AC$9)="","",INDEX(E_Bränsleflöden!$A:$N,CD37,AC$9)))</f>
        <v/>
      </c>
      <c r="AD37" s="446" t="str">
        <f>IF($G37="","",IF(INDEX(E_Bränsleflöden!$A:$N,CE37,AD$9)="","",INDEX(E_Bränsleflöden!$A:$N,CE37,AD$9)))</f>
        <v/>
      </c>
      <c r="AE37" s="446" t="str">
        <f>IF($G37="","",IF(INDEX(E_Bränsleflöden!$A:$N,CF37,AE$9)="","",INDEX(E_Bränsleflöden!$A:$N,CF37,AE$9)))</f>
        <v/>
      </c>
      <c r="AF37" s="469" t="str">
        <f>IF($G37="","",IF(INDEX(E_Bränsleflöden!$A:$N,CG37,AF$9)="","",INDEX(E_Bränsleflöden!$A:$N,CG37,AF$9)))</f>
        <v/>
      </c>
      <c r="AG37" s="469" t="str">
        <f>IF($G37="","",IF(INDEX(E_Bränsleflöden!$A:$N,CH37,AG$9)="","",INDEX(E_Bränsleflöden!$A:$N,CH37,AG$9)))</f>
        <v/>
      </c>
      <c r="AH37" s="469" t="str">
        <f>IF($G37="","",IF(INDEX(E_Bränsleflöden!$A:$N,CI37,AH$9)="","",INDEX(E_Bränsleflöden!$A:$N,CI37,AH$9)))</f>
        <v/>
      </c>
      <c r="AI37" s="469" t="str">
        <f>IF($G37="","",IF(INDEX(E_Bränsleflöden!$A:$N,CJ37,AI$9)="","",INDEX(E_Bränsleflöden!$A:$N,CJ37,AI$9)))</f>
        <v/>
      </c>
      <c r="AJ37" s="446" t="str">
        <f>IF($G37="","",IF(INDEX(E_Bränsleflöden!$A:$N,CK37,AJ$9)="","",INDEX(E_Bränsleflöden!$A:$N,CK37,AJ$9)))</f>
        <v/>
      </c>
      <c r="AK37" s="446" t="str">
        <f>IF($G37="","",IF(INDEX(E_Bränsleflöden!$A:$N,CL37,AK$9)="","",INDEX(E_Bränsleflöden!$A:$N,CL37,AK$9)))</f>
        <v/>
      </c>
      <c r="AL37" s="446" t="str">
        <f>IF($G37="","",IF(INDEX(E_Bränsleflöden!$A:$N,CM37,AL$9)="","",INDEX(E_Bränsleflöden!$A:$N,CM37,AL$9)))</f>
        <v/>
      </c>
      <c r="AM37" s="446" t="str">
        <f>IF($G37="","",IF(INDEX(E_Bränsleflöden!$A:$N,CN37,AM$9)="","",INDEX(E_Bränsleflöden!$A:$N,CN37,AM$9)))</f>
        <v/>
      </c>
      <c r="AN37" s="469" t="str">
        <f>IF($G37="","",IF(INDEX(E_Bränsleflöden!$A:$N,CO37,AN$9)="","",INDEX(E_Bränsleflöden!$A:$N,CO37,AN$9)))</f>
        <v/>
      </c>
      <c r="AO37" s="469" t="str">
        <f>IF($G37="","",IF(INDEX(E_Bränsleflöden!$A:$N,CP37,AO$9)="","",INDEX(E_Bränsleflöden!$A:$N,CP37,AO$9)))</f>
        <v/>
      </c>
      <c r="AP37" s="469" t="str">
        <f>IF($G37="","",IF(INDEX(E_Bränsleflöden!$A:$N,CQ37,AP$9)="","",INDEX(E_Bränsleflöden!$A:$N,CQ37,AP$9)))</f>
        <v/>
      </c>
      <c r="AQ37" s="469" t="str">
        <f>IF($G37="","",IF(INDEX(E_Bränsleflöden!$A:$N,CR37,AQ$9)="","",INDEX(E_Bränsleflöden!$A:$N,CR37,AQ$9)))</f>
        <v/>
      </c>
      <c r="AR37" s="446" t="str">
        <f>IF($G37="","",IF(INDEX(E_Bränsleflöden!$A:$N,CS37,AR$9)="","",INDEX(E_Bränsleflöden!$A:$N,CS37,AR$9)))</f>
        <v/>
      </c>
      <c r="AS37" s="446" t="str">
        <f>IF($G37="","",IF(INDEX(E_Bränsleflöden!$A:$N,CT37,AS$9)="","",INDEX(E_Bränsleflöden!$A:$N,CT37,AS$9)))</f>
        <v/>
      </c>
      <c r="AT37" s="448" t="str">
        <f>IF($G37="","",IF(INDEX(E_Bränsleflöden!$A:$N,CU37,AT$9)="","",INDEX(E_Bränsleflöden!$A:$N,CU37,AT$9)))</f>
        <v/>
      </c>
      <c r="AU37" s="446" t="str">
        <f>IF($G37="","",IF(INDEX(E_Bränsleflöden!$A:$N,CV37,AU$9)="","",INDEX(E_Bränsleflöden!$A:$N,CV37,AU$9)))</f>
        <v/>
      </c>
      <c r="AV37" s="446" t="str">
        <f>IF($G37="","",IF(INDEX(E_Bränsleflöden!$A:$N,CW37,AV$9)="","",INDEX(E_Bränsleflöden!$A:$N,CW37,AV$9)))</f>
        <v/>
      </c>
      <c r="AW37" s="446" t="str">
        <f>IF($G37="","",IF(INDEX(E_Bränsleflöden!$A:$N,CX37,AW$9)="","",INDEX(E_Bränsleflöden!$A:$N,CX37,AW$9)))</f>
        <v/>
      </c>
      <c r="AX37" s="446" t="str">
        <f>IF($G37="","",IF(INDEX(E_Bränsleflöden!$A:$N,CY37,AX$9)="","",INDEX(E_Bränsleflöden!$A:$N,CY37,AX$9)))</f>
        <v/>
      </c>
      <c r="AY37" s="446" t="str">
        <f>IF($G37="","",IF(INDEX(E_Bränsleflöden!$A:$N,CZ37,AY$9)="","",INDEX(E_Bränsleflöden!$A:$N,CZ37,AY$9)))</f>
        <v/>
      </c>
      <c r="AZ37" s="446" t="str">
        <f>IF($G37="","",IF(INDEX(E_Bränsleflöden!$A:$N,DA37,AZ$9)="","",INDEX(E_Bränsleflöden!$A:$N,DA37,AZ$9)))</f>
        <v/>
      </c>
      <c r="BA37" s="446" t="str">
        <f>IF($G37="","",IF(INDEX(E_Bränsleflöden!$A:$N,DB37,BA$9)="","",INDEX(E_Bränsleflöden!$A:$N,DB37,BA$9)))</f>
        <v/>
      </c>
      <c r="BB37" s="446" t="str">
        <f>IF($G37="","",IF(INDEX(E_Bränsleflöden!$A:$N,DC37,BB$9)="","",INDEX(E_Bränsleflöden!$A:$N,DC37,BB$9)))</f>
        <v/>
      </c>
      <c r="BC37" s="446" t="str">
        <f>IF($G37="","",IF(INDEX(E_Bränsleflöden!$A:$N,DD37,BC$9)="","",INDEX(E_Bränsleflöden!$A:$N,DD37,BC$9)))</f>
        <v/>
      </c>
      <c r="BD37" s="446" t="str">
        <f>IF($G37="","",IF(INDEX(E_Bränsleflöden!$A:$N,DE37,BD$9)="","",INDEX(E_Bränsleflöden!$A:$N,DE37,BD$9)))</f>
        <v/>
      </c>
      <c r="BE37" s="446" t="str">
        <f>IF($G37="","",IF(INDEX(E_Bränsleflöden!$A:$N,DF37,BE$9)="","",INDEX(E_Bränsleflöden!$A:$N,DF37,BE$9)))</f>
        <v/>
      </c>
      <c r="BF37" s="437"/>
      <c r="BH37" s="363" t="str">
        <f t="shared" si="1"/>
        <v>SourceCategory_</v>
      </c>
      <c r="BI37" s="363" t="b">
        <f>INDEX('C_Beskrivining av den RE'!$A$154:$A$195,ROWS($BG$13:BG37))="ausblenden"</f>
        <v>0</v>
      </c>
      <c r="BJ37" s="363" t="str">
        <f t="shared" si="2"/>
        <v>SourceStreamName_</v>
      </c>
      <c r="BL37" s="363">
        <f t="shared" ref="BL37:DF37" si="60">BL36+71</f>
        <v>1795</v>
      </c>
      <c r="BM37" s="363">
        <f t="shared" si="60"/>
        <v>1796</v>
      </c>
      <c r="BN37" s="363">
        <f t="shared" si="60"/>
        <v>1802</v>
      </c>
      <c r="BO37" s="363">
        <f t="shared" si="60"/>
        <v>1804</v>
      </c>
      <c r="BP37" s="363">
        <f t="shared" si="60"/>
        <v>1806</v>
      </c>
      <c r="BQ37" s="363">
        <f t="shared" si="60"/>
        <v>1808</v>
      </c>
      <c r="BR37" s="363">
        <f t="shared" si="60"/>
        <v>1808</v>
      </c>
      <c r="BS37" s="363">
        <f t="shared" si="60"/>
        <v>1808</v>
      </c>
      <c r="BT37" s="363">
        <f t="shared" si="60"/>
        <v>1808</v>
      </c>
      <c r="BU37" s="363">
        <f t="shared" si="60"/>
        <v>1808</v>
      </c>
      <c r="BV37" s="363">
        <f t="shared" si="60"/>
        <v>1808</v>
      </c>
      <c r="BW37" s="363">
        <f t="shared" si="60"/>
        <v>1811</v>
      </c>
      <c r="BX37" s="363">
        <f t="shared" si="60"/>
        <v>1816</v>
      </c>
      <c r="BY37" s="363">
        <f t="shared" si="60"/>
        <v>1818</v>
      </c>
      <c r="BZ37" s="363">
        <f t="shared" si="60"/>
        <v>1819</v>
      </c>
      <c r="CA37" s="363">
        <f t="shared" si="60"/>
        <v>1820</v>
      </c>
      <c r="CB37" s="363">
        <f t="shared" si="60"/>
        <v>1820</v>
      </c>
      <c r="CC37" s="363">
        <f t="shared" si="60"/>
        <v>1843</v>
      </c>
      <c r="CD37" s="363">
        <f t="shared" si="60"/>
        <v>1850</v>
      </c>
      <c r="CE37" s="363">
        <f t="shared" si="60"/>
        <v>1850</v>
      </c>
      <c r="CF37" s="363">
        <f t="shared" si="60"/>
        <v>1850</v>
      </c>
      <c r="CG37" s="363">
        <f t="shared" si="60"/>
        <v>1850</v>
      </c>
      <c r="CH37" s="363">
        <f t="shared" si="60"/>
        <v>1850</v>
      </c>
      <c r="CI37" s="363">
        <f t="shared" si="60"/>
        <v>1850</v>
      </c>
      <c r="CJ37" s="363">
        <f t="shared" si="60"/>
        <v>1850</v>
      </c>
      <c r="CK37" s="363">
        <f t="shared" si="60"/>
        <v>1844</v>
      </c>
      <c r="CL37" s="363">
        <f t="shared" si="60"/>
        <v>1851</v>
      </c>
      <c r="CM37" s="363">
        <f t="shared" si="60"/>
        <v>1851</v>
      </c>
      <c r="CN37" s="363">
        <f t="shared" si="60"/>
        <v>1851</v>
      </c>
      <c r="CO37" s="363">
        <f t="shared" si="60"/>
        <v>1851</v>
      </c>
      <c r="CP37" s="363">
        <f t="shared" si="60"/>
        <v>1851</v>
      </c>
      <c r="CQ37" s="363">
        <f t="shared" si="60"/>
        <v>1851</v>
      </c>
      <c r="CR37" s="363">
        <f t="shared" si="60"/>
        <v>1851</v>
      </c>
      <c r="CS37" s="363">
        <f t="shared" si="60"/>
        <v>1825</v>
      </c>
      <c r="CT37" s="363">
        <f t="shared" si="60"/>
        <v>1825</v>
      </c>
      <c r="CU37" s="363">
        <f t="shared" si="60"/>
        <v>1826</v>
      </c>
      <c r="CV37" s="363">
        <f t="shared" si="60"/>
        <v>1829</v>
      </c>
      <c r="CW37" s="363">
        <f t="shared" si="60"/>
        <v>1834</v>
      </c>
      <c r="CX37" s="363">
        <f t="shared" si="60"/>
        <v>1845</v>
      </c>
      <c r="CY37" s="363">
        <f t="shared" si="60"/>
        <v>1852</v>
      </c>
      <c r="CZ37" s="363">
        <f t="shared" si="60"/>
        <v>1852</v>
      </c>
      <c r="DA37" s="363">
        <f t="shared" si="60"/>
        <v>1852</v>
      </c>
      <c r="DB37" s="363">
        <f t="shared" si="60"/>
        <v>1852</v>
      </c>
      <c r="DC37" s="363">
        <f t="shared" si="60"/>
        <v>1852</v>
      </c>
      <c r="DD37" s="363">
        <f t="shared" si="60"/>
        <v>1852</v>
      </c>
      <c r="DE37" s="363">
        <f t="shared" si="60"/>
        <v>1852</v>
      </c>
      <c r="DF37" s="363">
        <f t="shared" si="60"/>
        <v>1858</v>
      </c>
    </row>
  </sheetData>
  <sheetProtection formatCells="0" formatColumns="0" formatRows="0"/>
  <mergeCells count="6">
    <mergeCell ref="AW11:BD11"/>
    <mergeCell ref="D4:T4"/>
    <mergeCell ref="AB11:AI11"/>
    <mergeCell ref="AJ11:AQ11"/>
    <mergeCell ref="P11:U11"/>
    <mergeCell ref="AR11:AV11"/>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7">
    <tabColor indexed="12"/>
  </sheetPr>
  <dimension ref="A1:K851"/>
  <sheetViews>
    <sheetView topLeftCell="B493" zoomScale="120" zoomScaleNormal="120" workbookViewId="0">
      <selection activeCell="B518" sqref="B518"/>
    </sheetView>
  </sheetViews>
  <sheetFormatPr defaultColWidth="9.1796875" defaultRowHeight="12.5" x14ac:dyDescent="0.25"/>
  <cols>
    <col min="1" max="1" width="8.26953125" customWidth="1"/>
    <col min="2" max="2" width="111.54296875" customWidth="1"/>
    <col min="3" max="3" width="98.453125" customWidth="1"/>
  </cols>
  <sheetData>
    <row r="1" spans="1:4" ht="14.5" x14ac:dyDescent="0.35">
      <c r="A1" s="37" t="s">
        <v>179</v>
      </c>
      <c r="B1" s="37" t="s">
        <v>180</v>
      </c>
      <c r="C1" s="37" t="s">
        <v>181</v>
      </c>
      <c r="D1" s="508" t="s">
        <v>182</v>
      </c>
    </row>
    <row r="2" spans="1:4" ht="13" x14ac:dyDescent="0.25">
      <c r="A2" s="511">
        <v>6</v>
      </c>
      <c r="B2" s="722" t="s">
        <v>183</v>
      </c>
      <c r="C2" s="85" t="s">
        <v>184</v>
      </c>
      <c r="D2" t="s">
        <v>185</v>
      </c>
    </row>
    <row r="3" spans="1:4" x14ac:dyDescent="0.25">
      <c r="A3" s="511">
        <v>7</v>
      </c>
      <c r="B3" s="723" t="s">
        <v>186</v>
      </c>
      <c r="C3" s="270" t="s">
        <v>187</v>
      </c>
      <c r="D3" t="s">
        <v>188</v>
      </c>
    </row>
    <row r="4" spans="1:4" x14ac:dyDescent="0.25">
      <c r="A4" s="511">
        <v>11</v>
      </c>
      <c r="B4" s="723" t="s">
        <v>189</v>
      </c>
      <c r="C4" s="270" t="s">
        <v>190</v>
      </c>
      <c r="D4" t="s">
        <v>191</v>
      </c>
    </row>
    <row r="5" spans="1:4" x14ac:dyDescent="0.25">
      <c r="A5" s="511">
        <v>16</v>
      </c>
      <c r="B5" s="723" t="s">
        <v>192</v>
      </c>
      <c r="C5" s="270" t="s">
        <v>193</v>
      </c>
      <c r="D5" t="s">
        <v>194</v>
      </c>
    </row>
    <row r="6" spans="1:4" ht="25" x14ac:dyDescent="0.25">
      <c r="A6" s="304">
        <v>18</v>
      </c>
      <c r="B6" s="723" t="s">
        <v>195</v>
      </c>
      <c r="C6" s="270" t="s">
        <v>196</v>
      </c>
    </row>
    <row r="7" spans="1:4" x14ac:dyDescent="0.25">
      <c r="A7" s="304">
        <v>36</v>
      </c>
      <c r="B7" s="723" t="s">
        <v>197</v>
      </c>
      <c r="C7" s="270" t="s">
        <v>198</v>
      </c>
    </row>
    <row r="8" spans="1:4" x14ac:dyDescent="0.25">
      <c r="A8" s="304">
        <v>37</v>
      </c>
      <c r="B8" s="723" t="s">
        <v>199</v>
      </c>
      <c r="C8" s="270" t="s">
        <v>200</v>
      </c>
    </row>
    <row r="9" spans="1:4" x14ac:dyDescent="0.25">
      <c r="A9" s="304">
        <v>38</v>
      </c>
      <c r="B9" s="723" t="s">
        <v>201</v>
      </c>
      <c r="C9" s="270" t="s">
        <v>202</v>
      </c>
    </row>
    <row r="10" spans="1:4" x14ac:dyDescent="0.25">
      <c r="A10" s="304">
        <v>39</v>
      </c>
      <c r="B10" s="723" t="s">
        <v>203</v>
      </c>
      <c r="C10" s="270" t="s">
        <v>204</v>
      </c>
    </row>
    <row r="11" spans="1:4" x14ac:dyDescent="0.25">
      <c r="A11" s="304">
        <v>40</v>
      </c>
      <c r="B11" s="723" t="s">
        <v>205</v>
      </c>
      <c r="C11" s="270" t="s">
        <v>206</v>
      </c>
    </row>
    <row r="12" spans="1:4" ht="13" x14ac:dyDescent="0.25">
      <c r="A12" s="304">
        <v>42</v>
      </c>
      <c r="B12" s="722" t="s">
        <v>207</v>
      </c>
      <c r="C12" s="85" t="s">
        <v>208</v>
      </c>
    </row>
    <row r="13" spans="1:4" x14ac:dyDescent="0.25">
      <c r="A13" s="304">
        <v>43</v>
      </c>
      <c r="B13" s="723" t="s">
        <v>209</v>
      </c>
      <c r="C13" s="270" t="s">
        <v>210</v>
      </c>
    </row>
    <row r="14" spans="1:4" ht="13" x14ac:dyDescent="0.25">
      <c r="A14" s="511">
        <v>44</v>
      </c>
      <c r="B14" s="724" t="s">
        <v>211</v>
      </c>
      <c r="C14" s="188" t="s">
        <v>212</v>
      </c>
      <c r="D14" t="s">
        <v>213</v>
      </c>
    </row>
    <row r="15" spans="1:4" x14ac:dyDescent="0.25">
      <c r="A15" s="511">
        <v>48</v>
      </c>
      <c r="B15" s="725" t="s">
        <v>214</v>
      </c>
      <c r="C15" s="271" t="s">
        <v>215</v>
      </c>
      <c r="D15" t="s">
        <v>216</v>
      </c>
    </row>
    <row r="16" spans="1:4" ht="39.5" thickBot="1" x14ac:dyDescent="0.3">
      <c r="A16" s="511">
        <v>49</v>
      </c>
      <c r="B16" s="722" t="s">
        <v>217</v>
      </c>
      <c r="C16" s="85" t="s">
        <v>218</v>
      </c>
      <c r="D16" t="s">
        <v>219</v>
      </c>
    </row>
    <row r="17" spans="1:4" ht="13" thickBot="1" x14ac:dyDescent="0.3">
      <c r="A17" s="511">
        <v>50</v>
      </c>
      <c r="B17" s="872" t="s">
        <v>220</v>
      </c>
      <c r="C17" s="272" t="s">
        <v>221</v>
      </c>
      <c r="D17" t="s">
        <v>222</v>
      </c>
    </row>
    <row r="18" spans="1:4" x14ac:dyDescent="0.25">
      <c r="A18" s="511">
        <v>51</v>
      </c>
      <c r="B18" s="726" t="s">
        <v>223</v>
      </c>
      <c r="C18" s="514" t="s">
        <v>224</v>
      </c>
      <c r="D18" t="s">
        <v>225</v>
      </c>
    </row>
    <row r="19" spans="1:4" ht="13.5" thickBot="1" x14ac:dyDescent="0.3">
      <c r="A19" s="511">
        <v>52</v>
      </c>
      <c r="B19" s="724" t="s">
        <v>226</v>
      </c>
      <c r="C19" s="188" t="s">
        <v>227</v>
      </c>
      <c r="D19" t="s">
        <v>228</v>
      </c>
    </row>
    <row r="20" spans="1:4" x14ac:dyDescent="0.25">
      <c r="A20" s="511">
        <v>53</v>
      </c>
      <c r="B20" s="873" t="s">
        <v>229</v>
      </c>
      <c r="C20" s="273" t="s">
        <v>230</v>
      </c>
      <c r="D20" t="s">
        <v>231</v>
      </c>
    </row>
    <row r="21" spans="1:4" x14ac:dyDescent="0.25">
      <c r="A21" s="511">
        <v>54</v>
      </c>
      <c r="B21" s="874" t="s">
        <v>232</v>
      </c>
      <c r="C21" s="274" t="s">
        <v>233</v>
      </c>
      <c r="D21" t="s">
        <v>234</v>
      </c>
    </row>
    <row r="22" spans="1:4" x14ac:dyDescent="0.25">
      <c r="A22" s="511">
        <v>55</v>
      </c>
      <c r="B22" s="874" t="s">
        <v>235</v>
      </c>
      <c r="C22" s="274" t="s">
        <v>236</v>
      </c>
      <c r="D22" t="s">
        <v>237</v>
      </c>
    </row>
    <row r="23" spans="1:4" ht="13" thickBot="1" x14ac:dyDescent="0.3">
      <c r="A23" s="511">
        <v>56</v>
      </c>
      <c r="B23" s="875" t="s">
        <v>238</v>
      </c>
      <c r="C23" s="275" t="s">
        <v>239</v>
      </c>
      <c r="D23" t="s">
        <v>240</v>
      </c>
    </row>
    <row r="24" spans="1:4" ht="13.5" thickBot="1" x14ac:dyDescent="0.3">
      <c r="A24" s="511">
        <v>57</v>
      </c>
      <c r="B24" s="727" t="s">
        <v>241</v>
      </c>
      <c r="C24" s="276" t="s">
        <v>242</v>
      </c>
      <c r="D24" t="s">
        <v>243</v>
      </c>
    </row>
    <row r="25" spans="1:4" ht="13.5" thickBot="1" x14ac:dyDescent="0.35">
      <c r="A25" s="511">
        <v>58</v>
      </c>
      <c r="B25" s="728" t="s">
        <v>244</v>
      </c>
      <c r="C25" s="277" t="s">
        <v>245</v>
      </c>
      <c r="D25" t="s">
        <v>246</v>
      </c>
    </row>
    <row r="26" spans="1:4" x14ac:dyDescent="0.25">
      <c r="A26" s="511">
        <v>59</v>
      </c>
      <c r="B26" s="17" t="s">
        <v>247</v>
      </c>
      <c r="C26" t="s">
        <v>248</v>
      </c>
      <c r="D26" t="s">
        <v>249</v>
      </c>
    </row>
    <row r="27" spans="1:4" x14ac:dyDescent="0.25">
      <c r="A27" s="511">
        <v>60</v>
      </c>
      <c r="B27" s="17" t="s">
        <v>250</v>
      </c>
      <c r="C27" t="s">
        <v>251</v>
      </c>
    </row>
    <row r="28" spans="1:4" x14ac:dyDescent="0.25">
      <c r="A28" s="511">
        <v>61</v>
      </c>
      <c r="B28" s="17" t="s">
        <v>252</v>
      </c>
      <c r="C28" t="s">
        <v>253</v>
      </c>
    </row>
    <row r="29" spans="1:4" x14ac:dyDescent="0.25">
      <c r="A29" s="511">
        <v>62</v>
      </c>
      <c r="B29" s="17" t="s">
        <v>254</v>
      </c>
      <c r="C29" t="s">
        <v>255</v>
      </c>
    </row>
    <row r="30" spans="1:4" x14ac:dyDescent="0.25">
      <c r="A30" s="511">
        <v>63</v>
      </c>
      <c r="B30" s="17" t="s">
        <v>256</v>
      </c>
      <c r="C30" t="s">
        <v>257</v>
      </c>
    </row>
    <row r="31" spans="1:4" ht="18" x14ac:dyDescent="0.25">
      <c r="A31" s="511">
        <v>64</v>
      </c>
      <c r="B31" s="729" t="s">
        <v>258</v>
      </c>
      <c r="C31" s="278" t="s">
        <v>259</v>
      </c>
      <c r="D31" t="s">
        <v>260</v>
      </c>
    </row>
    <row r="32" spans="1:4" x14ac:dyDescent="0.25">
      <c r="A32" s="511">
        <v>66</v>
      </c>
      <c r="B32" s="730" t="s">
        <v>261</v>
      </c>
      <c r="C32" s="279" t="s">
        <v>262</v>
      </c>
      <c r="D32" t="s">
        <v>263</v>
      </c>
    </row>
    <row r="33" spans="1:4" x14ac:dyDescent="0.25">
      <c r="A33" s="511">
        <v>69</v>
      </c>
      <c r="B33" s="17" t="s">
        <v>264</v>
      </c>
      <c r="C33" t="s">
        <v>265</v>
      </c>
    </row>
    <row r="34" spans="1:4" x14ac:dyDescent="0.25">
      <c r="A34" s="511">
        <v>72</v>
      </c>
      <c r="B34" s="730" t="s">
        <v>266</v>
      </c>
      <c r="C34" s="279" t="s">
        <v>267</v>
      </c>
      <c r="D34" t="s">
        <v>268</v>
      </c>
    </row>
    <row r="35" spans="1:4" x14ac:dyDescent="0.25">
      <c r="A35" s="511">
        <v>79</v>
      </c>
      <c r="B35" s="730" t="s">
        <v>269</v>
      </c>
      <c r="C35" s="279" t="s">
        <v>270</v>
      </c>
      <c r="D35" t="s">
        <v>271</v>
      </c>
    </row>
    <row r="36" spans="1:4" x14ac:dyDescent="0.25">
      <c r="A36" s="511">
        <v>80</v>
      </c>
      <c r="B36" s="17" t="s">
        <v>272</v>
      </c>
      <c r="C36" t="s">
        <v>272</v>
      </c>
    </row>
    <row r="37" spans="1:4" ht="13" x14ac:dyDescent="0.25">
      <c r="A37" s="511">
        <v>81</v>
      </c>
      <c r="B37" s="731" t="s">
        <v>273</v>
      </c>
      <c r="C37" s="676" t="s">
        <v>274</v>
      </c>
      <c r="D37" t="s">
        <v>275</v>
      </c>
    </row>
    <row r="38" spans="1:4" x14ac:dyDescent="0.25">
      <c r="A38" s="511">
        <v>82</v>
      </c>
      <c r="B38" s="732" t="s">
        <v>276</v>
      </c>
      <c r="C38" s="280" t="s">
        <v>277</v>
      </c>
      <c r="D38" t="s">
        <v>278</v>
      </c>
    </row>
    <row r="39" spans="1:4" ht="25" x14ac:dyDescent="0.25">
      <c r="A39" s="511">
        <v>84</v>
      </c>
      <c r="B39" s="730" t="s">
        <v>279</v>
      </c>
      <c r="C39" s="279" t="s">
        <v>280</v>
      </c>
      <c r="D39" t="s">
        <v>281</v>
      </c>
    </row>
    <row r="40" spans="1:4" ht="25" x14ac:dyDescent="0.25">
      <c r="A40" s="511">
        <v>85</v>
      </c>
      <c r="B40" s="730" t="s">
        <v>282</v>
      </c>
      <c r="C40" s="279" t="s">
        <v>283</v>
      </c>
      <c r="D40" t="s">
        <v>284</v>
      </c>
    </row>
    <row r="41" spans="1:4" ht="25" x14ac:dyDescent="0.25">
      <c r="A41" s="512">
        <v>86</v>
      </c>
      <c r="B41" s="730" t="s">
        <v>285</v>
      </c>
      <c r="C41" s="279" t="s">
        <v>286</v>
      </c>
      <c r="D41" t="s">
        <v>287</v>
      </c>
    </row>
    <row r="42" spans="1:4" x14ac:dyDescent="0.25">
      <c r="A42" s="512">
        <v>87</v>
      </c>
      <c r="B42" s="733" t="s">
        <v>9</v>
      </c>
      <c r="C42" s="563" t="s">
        <v>9</v>
      </c>
      <c r="D42" t="s">
        <v>288</v>
      </c>
    </row>
    <row r="43" spans="1:4" ht="75" x14ac:dyDescent="0.25">
      <c r="A43" s="511">
        <v>88</v>
      </c>
      <c r="B43" s="730" t="s">
        <v>289</v>
      </c>
      <c r="C43" s="279" t="s">
        <v>290</v>
      </c>
      <c r="D43" t="s">
        <v>291</v>
      </c>
    </row>
    <row r="44" spans="1:4" ht="25" x14ac:dyDescent="0.25">
      <c r="A44" s="511">
        <v>91</v>
      </c>
      <c r="B44" s="730" t="s">
        <v>292</v>
      </c>
      <c r="C44" s="279" t="s">
        <v>293</v>
      </c>
      <c r="D44" t="s">
        <v>294</v>
      </c>
    </row>
    <row r="45" spans="1:4" ht="65" x14ac:dyDescent="0.25">
      <c r="A45" s="512">
        <v>92</v>
      </c>
      <c r="B45" s="731" t="s">
        <v>295</v>
      </c>
      <c r="C45" s="676" t="s">
        <v>296</v>
      </c>
      <c r="D45" t="s">
        <v>297</v>
      </c>
    </row>
    <row r="46" spans="1:4" ht="14" x14ac:dyDescent="0.25">
      <c r="A46" s="511">
        <v>93</v>
      </c>
      <c r="B46" s="734" t="s">
        <v>298</v>
      </c>
      <c r="C46" s="677" t="s">
        <v>299</v>
      </c>
      <c r="D46" t="s">
        <v>300</v>
      </c>
    </row>
    <row r="47" spans="1:4" ht="13" x14ac:dyDescent="0.3">
      <c r="A47" s="511">
        <v>94</v>
      </c>
      <c r="B47" s="735" t="s">
        <v>301</v>
      </c>
      <c r="C47" s="281" t="s">
        <v>302</v>
      </c>
      <c r="D47" t="s">
        <v>303</v>
      </c>
    </row>
    <row r="48" spans="1:4" x14ac:dyDescent="0.25">
      <c r="A48" s="511">
        <v>95</v>
      </c>
      <c r="B48" s="736" t="s">
        <v>304</v>
      </c>
      <c r="C48" s="679" t="s">
        <v>305</v>
      </c>
      <c r="D48" t="s">
        <v>306</v>
      </c>
    </row>
    <row r="49" spans="1:4" x14ac:dyDescent="0.25">
      <c r="A49" s="511">
        <v>96</v>
      </c>
      <c r="B49" s="737" t="s">
        <v>307</v>
      </c>
      <c r="C49" s="673" t="s">
        <v>308</v>
      </c>
      <c r="D49" t="s">
        <v>309</v>
      </c>
    </row>
    <row r="50" spans="1:4" x14ac:dyDescent="0.25">
      <c r="A50" s="511">
        <v>97</v>
      </c>
      <c r="B50" s="736" t="s">
        <v>310</v>
      </c>
      <c r="C50" s="679" t="s">
        <v>311</v>
      </c>
      <c r="D50" t="s">
        <v>312</v>
      </c>
    </row>
    <row r="51" spans="1:4" x14ac:dyDescent="0.25">
      <c r="A51" s="511">
        <v>98</v>
      </c>
      <c r="B51" s="738" t="s">
        <v>313</v>
      </c>
      <c r="C51" s="282" t="s">
        <v>313</v>
      </c>
    </row>
    <row r="52" spans="1:4" x14ac:dyDescent="0.25">
      <c r="A52" s="511">
        <v>99</v>
      </c>
      <c r="B52" s="736" t="s">
        <v>314</v>
      </c>
      <c r="C52" s="679" t="s">
        <v>315</v>
      </c>
      <c r="D52" t="s">
        <v>316</v>
      </c>
    </row>
    <row r="53" spans="1:4" ht="13" x14ac:dyDescent="0.3">
      <c r="A53" s="511">
        <v>100</v>
      </c>
      <c r="B53" s="735" t="s">
        <v>317</v>
      </c>
      <c r="C53" s="281" t="s">
        <v>318</v>
      </c>
      <c r="D53" t="s">
        <v>319</v>
      </c>
    </row>
    <row r="54" spans="1:4" x14ac:dyDescent="0.25">
      <c r="A54" s="512">
        <v>101</v>
      </c>
      <c r="B54" s="739" t="s">
        <v>10</v>
      </c>
      <c r="C54" s="513" t="s">
        <v>320</v>
      </c>
      <c r="D54" t="s">
        <v>321</v>
      </c>
    </row>
    <row r="55" spans="1:4" ht="13" x14ac:dyDescent="0.3">
      <c r="A55" s="511">
        <v>102</v>
      </c>
      <c r="B55" s="735" t="s">
        <v>322</v>
      </c>
      <c r="C55" s="281" t="s">
        <v>323</v>
      </c>
      <c r="D55" t="s">
        <v>324</v>
      </c>
    </row>
    <row r="56" spans="1:4" x14ac:dyDescent="0.25">
      <c r="A56" s="511">
        <v>103</v>
      </c>
      <c r="B56" s="739" t="s">
        <v>11</v>
      </c>
      <c r="C56" s="513" t="s">
        <v>11</v>
      </c>
      <c r="D56" t="s">
        <v>325</v>
      </c>
    </row>
    <row r="57" spans="1:4" ht="15.5" x14ac:dyDescent="0.25">
      <c r="A57" s="511">
        <v>104</v>
      </c>
      <c r="B57" s="740" t="s">
        <v>326</v>
      </c>
      <c r="C57" s="680" t="s">
        <v>327</v>
      </c>
      <c r="D57" t="s">
        <v>328</v>
      </c>
    </row>
    <row r="58" spans="1:4" ht="37.5" x14ac:dyDescent="0.25">
      <c r="A58" s="511">
        <v>106</v>
      </c>
      <c r="B58" s="730" t="s">
        <v>329</v>
      </c>
      <c r="C58" s="279" t="s">
        <v>330</v>
      </c>
      <c r="D58" t="s">
        <v>331</v>
      </c>
    </row>
    <row r="59" spans="1:4" ht="50" x14ac:dyDescent="0.25">
      <c r="A59" s="511">
        <v>107</v>
      </c>
      <c r="B59" s="730" t="s">
        <v>332</v>
      </c>
      <c r="C59" s="279" t="s">
        <v>333</v>
      </c>
      <c r="D59" t="s">
        <v>334</v>
      </c>
    </row>
    <row r="60" spans="1:4" x14ac:dyDescent="0.25">
      <c r="A60" s="511">
        <v>108</v>
      </c>
      <c r="B60" s="732" t="s">
        <v>335</v>
      </c>
      <c r="C60" s="280" t="s">
        <v>336</v>
      </c>
      <c r="D60" t="s">
        <v>337</v>
      </c>
    </row>
    <row r="61" spans="1:4" ht="13" x14ac:dyDescent="0.25">
      <c r="A61" s="511">
        <v>109</v>
      </c>
      <c r="B61" s="722" t="s">
        <v>338</v>
      </c>
      <c r="C61" s="85" t="s">
        <v>339</v>
      </c>
      <c r="D61" t="s">
        <v>340</v>
      </c>
    </row>
    <row r="62" spans="1:4" x14ac:dyDescent="0.25">
      <c r="A62" s="511">
        <v>110</v>
      </c>
      <c r="B62" s="730" t="s">
        <v>341</v>
      </c>
      <c r="C62" s="279" t="s">
        <v>342</v>
      </c>
      <c r="D62" t="s">
        <v>343</v>
      </c>
    </row>
    <row r="63" spans="1:4" x14ac:dyDescent="0.25">
      <c r="A63" s="511">
        <v>111</v>
      </c>
      <c r="B63" s="741" t="s">
        <v>344</v>
      </c>
      <c r="C63" s="283" t="s">
        <v>345</v>
      </c>
      <c r="D63" t="s">
        <v>346</v>
      </c>
    </row>
    <row r="64" spans="1:4" ht="25" x14ac:dyDescent="0.25">
      <c r="A64" s="511">
        <v>112</v>
      </c>
      <c r="B64" s="730" t="s">
        <v>347</v>
      </c>
      <c r="C64" s="279" t="s">
        <v>348</v>
      </c>
      <c r="D64" t="s">
        <v>349</v>
      </c>
    </row>
    <row r="65" spans="1:4" x14ac:dyDescent="0.25">
      <c r="A65" s="511">
        <v>114</v>
      </c>
      <c r="B65" s="730" t="s">
        <v>350</v>
      </c>
      <c r="C65" s="279" t="s">
        <v>351</v>
      </c>
      <c r="D65" t="s">
        <v>352</v>
      </c>
    </row>
    <row r="66" spans="1:4" ht="25" x14ac:dyDescent="0.25">
      <c r="A66" s="511">
        <v>115</v>
      </c>
      <c r="B66" s="730" t="s">
        <v>353</v>
      </c>
      <c r="C66" s="279" t="s">
        <v>354</v>
      </c>
      <c r="D66" t="s">
        <v>355</v>
      </c>
    </row>
    <row r="67" spans="1:4" ht="25" x14ac:dyDescent="0.25">
      <c r="A67" s="511">
        <v>116</v>
      </c>
      <c r="B67" s="730" t="s">
        <v>356</v>
      </c>
      <c r="C67" s="279" t="s">
        <v>357</v>
      </c>
      <c r="D67" t="s">
        <v>358</v>
      </c>
    </row>
    <row r="68" spans="1:4" x14ac:dyDescent="0.25">
      <c r="A68" s="512">
        <v>117</v>
      </c>
      <c r="B68" s="730" t="s">
        <v>359</v>
      </c>
      <c r="C68" s="279" t="s">
        <v>360</v>
      </c>
      <c r="D68" t="s">
        <v>361</v>
      </c>
    </row>
    <row r="69" spans="1:4" x14ac:dyDescent="0.25">
      <c r="A69" s="511">
        <v>118</v>
      </c>
      <c r="B69" s="730" t="s">
        <v>362</v>
      </c>
      <c r="C69" s="279" t="s">
        <v>363</v>
      </c>
      <c r="D69" t="s">
        <v>364</v>
      </c>
    </row>
    <row r="70" spans="1:4" ht="50" x14ac:dyDescent="0.25">
      <c r="A70" s="511">
        <v>120</v>
      </c>
      <c r="B70" s="742" t="s">
        <v>365</v>
      </c>
      <c r="C70" s="682" t="s">
        <v>366</v>
      </c>
      <c r="D70" t="s">
        <v>367</v>
      </c>
    </row>
    <row r="71" spans="1:4" ht="51" x14ac:dyDescent="0.25">
      <c r="A71" s="511">
        <v>121</v>
      </c>
      <c r="B71" s="743" t="s">
        <v>368</v>
      </c>
      <c r="C71" s="253" t="s">
        <v>369</v>
      </c>
      <c r="D71" t="s">
        <v>370</v>
      </c>
    </row>
    <row r="72" spans="1:4" ht="51.65" customHeight="1" x14ac:dyDescent="0.25">
      <c r="A72" s="511">
        <v>122</v>
      </c>
      <c r="B72" s="742" t="s">
        <v>371</v>
      </c>
      <c r="C72" s="682" t="s">
        <v>372</v>
      </c>
      <c r="D72" t="s">
        <v>373</v>
      </c>
    </row>
    <row r="73" spans="1:4" ht="55.5" customHeight="1" x14ac:dyDescent="0.25">
      <c r="A73" s="511">
        <v>125</v>
      </c>
      <c r="B73" s="742" t="s">
        <v>374</v>
      </c>
      <c r="C73" s="682" t="s">
        <v>375</v>
      </c>
      <c r="D73" t="s">
        <v>376</v>
      </c>
    </row>
    <row r="74" spans="1:4" ht="38" thickBot="1" x14ac:dyDescent="0.3">
      <c r="A74" s="511">
        <v>126</v>
      </c>
      <c r="B74" s="876" t="s">
        <v>377</v>
      </c>
      <c r="C74" s="877" t="s">
        <v>378</v>
      </c>
      <c r="D74" t="s">
        <v>379</v>
      </c>
    </row>
    <row r="75" spans="1:4" ht="16" thickBot="1" x14ac:dyDescent="0.3">
      <c r="A75" s="511">
        <v>128</v>
      </c>
      <c r="B75" s="740" t="s">
        <v>380</v>
      </c>
      <c r="C75" s="680" t="s">
        <v>381</v>
      </c>
      <c r="D75" t="s">
        <v>382</v>
      </c>
    </row>
    <row r="76" spans="1:4" ht="13" x14ac:dyDescent="0.25">
      <c r="A76" s="511">
        <v>129</v>
      </c>
      <c r="B76" s="744" t="s">
        <v>183</v>
      </c>
      <c r="C76" s="284" t="s">
        <v>184</v>
      </c>
      <c r="D76" t="s">
        <v>383</v>
      </c>
    </row>
    <row r="77" spans="1:4" ht="30" x14ac:dyDescent="0.25">
      <c r="A77" s="511">
        <v>130</v>
      </c>
      <c r="B77" s="745" t="s">
        <v>384</v>
      </c>
      <c r="C77" s="44" t="s">
        <v>385</v>
      </c>
    </row>
    <row r="78" spans="1:4" ht="60" x14ac:dyDescent="0.25">
      <c r="A78" s="511">
        <v>132</v>
      </c>
      <c r="B78" s="746" t="s">
        <v>386</v>
      </c>
      <c r="C78" s="555" t="s">
        <v>387</v>
      </c>
      <c r="D78" t="s">
        <v>388</v>
      </c>
    </row>
    <row r="79" spans="1:4" x14ac:dyDescent="0.25">
      <c r="A79" s="511">
        <v>135</v>
      </c>
      <c r="B79" s="747" t="s">
        <v>389</v>
      </c>
      <c r="C79" s="683" t="s">
        <v>390</v>
      </c>
      <c r="D79" t="s">
        <v>391</v>
      </c>
    </row>
    <row r="80" spans="1:4" x14ac:dyDescent="0.25">
      <c r="A80" s="511">
        <v>136</v>
      </c>
      <c r="B80" s="747" t="s">
        <v>392</v>
      </c>
      <c r="C80" s="683" t="s">
        <v>393</v>
      </c>
      <c r="D80" t="s">
        <v>394</v>
      </c>
    </row>
    <row r="81" spans="1:4" x14ac:dyDescent="0.25">
      <c r="A81" s="511">
        <v>137</v>
      </c>
      <c r="B81" s="747" t="s">
        <v>395</v>
      </c>
      <c r="C81" s="683" t="s">
        <v>396</v>
      </c>
      <c r="D81" t="s">
        <v>397</v>
      </c>
    </row>
    <row r="82" spans="1:4" x14ac:dyDescent="0.25">
      <c r="A82" s="511">
        <v>138</v>
      </c>
      <c r="B82" s="747" t="s">
        <v>398</v>
      </c>
      <c r="C82" s="683" t="s">
        <v>399</v>
      </c>
      <c r="D82" t="s">
        <v>400</v>
      </c>
    </row>
    <row r="83" spans="1:4" x14ac:dyDescent="0.25">
      <c r="A83" s="511">
        <v>139</v>
      </c>
      <c r="B83" s="748" t="s">
        <v>401</v>
      </c>
      <c r="C83" s="285" t="s">
        <v>402</v>
      </c>
      <c r="D83" t="s">
        <v>403</v>
      </c>
    </row>
    <row r="84" spans="1:4" x14ac:dyDescent="0.25">
      <c r="A84" s="511">
        <v>140</v>
      </c>
      <c r="B84" s="749" t="s">
        <v>404</v>
      </c>
      <c r="C84" s="255" t="s">
        <v>405</v>
      </c>
      <c r="D84" t="s">
        <v>406</v>
      </c>
    </row>
    <row r="85" spans="1:4" x14ac:dyDescent="0.25">
      <c r="A85" s="511">
        <v>141</v>
      </c>
      <c r="B85" s="748" t="s">
        <v>407</v>
      </c>
      <c r="C85" s="285" t="s">
        <v>408</v>
      </c>
      <c r="D85" t="s">
        <v>409</v>
      </c>
    </row>
    <row r="86" spans="1:4" x14ac:dyDescent="0.25">
      <c r="A86" s="511">
        <v>144</v>
      </c>
      <c r="B86" s="748" t="s">
        <v>410</v>
      </c>
      <c r="C86" s="285" t="s">
        <v>411</v>
      </c>
      <c r="D86" t="s">
        <v>412</v>
      </c>
    </row>
    <row r="87" spans="1:4" x14ac:dyDescent="0.25">
      <c r="A87" s="511">
        <v>150</v>
      </c>
      <c r="B87" s="17" t="s">
        <v>413</v>
      </c>
      <c r="C87" t="s">
        <v>414</v>
      </c>
    </row>
    <row r="88" spans="1:4" x14ac:dyDescent="0.25">
      <c r="A88" s="511">
        <v>151</v>
      </c>
      <c r="B88" s="750" t="s">
        <v>415</v>
      </c>
      <c r="C88" s="185" t="s">
        <v>416</v>
      </c>
      <c r="D88" t="s">
        <v>417</v>
      </c>
    </row>
    <row r="89" spans="1:4" x14ac:dyDescent="0.25">
      <c r="A89" s="511">
        <v>152</v>
      </c>
      <c r="B89" s="750" t="s">
        <v>418</v>
      </c>
      <c r="C89" s="185" t="s">
        <v>419</v>
      </c>
      <c r="D89" t="s">
        <v>420</v>
      </c>
    </row>
    <row r="90" spans="1:4" x14ac:dyDescent="0.25">
      <c r="A90" s="511">
        <v>153</v>
      </c>
      <c r="B90" s="750" t="s">
        <v>421</v>
      </c>
      <c r="C90" s="185" t="s">
        <v>422</v>
      </c>
      <c r="D90" t="s">
        <v>423</v>
      </c>
    </row>
    <row r="91" spans="1:4" ht="23" x14ac:dyDescent="0.25">
      <c r="A91" s="511">
        <v>154</v>
      </c>
      <c r="B91" s="751" t="s">
        <v>424</v>
      </c>
      <c r="C91" s="516" t="s">
        <v>425</v>
      </c>
      <c r="D91" t="s">
        <v>426</v>
      </c>
    </row>
    <row r="92" spans="1:4" x14ac:dyDescent="0.25">
      <c r="A92" s="512">
        <v>156</v>
      </c>
      <c r="B92" s="752" t="s">
        <v>427</v>
      </c>
      <c r="C92" s="286" t="s">
        <v>428</v>
      </c>
    </row>
    <row r="93" spans="1:4" x14ac:dyDescent="0.25">
      <c r="A93" s="512">
        <v>157</v>
      </c>
      <c r="B93" s="753" t="s">
        <v>429</v>
      </c>
      <c r="C93" s="718" t="s">
        <v>430</v>
      </c>
    </row>
    <row r="94" spans="1:4" x14ac:dyDescent="0.25">
      <c r="A94" s="511">
        <v>164</v>
      </c>
      <c r="B94" s="754" t="s">
        <v>431</v>
      </c>
      <c r="C94" s="287" t="s">
        <v>432</v>
      </c>
      <c r="D94" t="s">
        <v>433</v>
      </c>
    </row>
    <row r="95" spans="1:4" x14ac:dyDescent="0.25">
      <c r="A95" s="511">
        <v>165</v>
      </c>
      <c r="B95" s="754" t="s">
        <v>434</v>
      </c>
      <c r="C95" s="287" t="s">
        <v>435</v>
      </c>
      <c r="D95" t="s">
        <v>436</v>
      </c>
    </row>
    <row r="96" spans="1:4" x14ac:dyDescent="0.25">
      <c r="A96" s="511">
        <v>166</v>
      </c>
      <c r="B96" s="754" t="s">
        <v>437</v>
      </c>
      <c r="C96" s="287" t="s">
        <v>438</v>
      </c>
      <c r="D96" t="s">
        <v>439</v>
      </c>
    </row>
    <row r="97" spans="1:4" x14ac:dyDescent="0.25">
      <c r="A97" s="511">
        <v>167</v>
      </c>
      <c r="B97" s="754" t="s">
        <v>440</v>
      </c>
      <c r="C97" s="287" t="s">
        <v>441</v>
      </c>
      <c r="D97" t="s">
        <v>442</v>
      </c>
    </row>
    <row r="98" spans="1:4" x14ac:dyDescent="0.25">
      <c r="A98" s="511">
        <v>168</v>
      </c>
      <c r="B98" s="754" t="s">
        <v>443</v>
      </c>
      <c r="C98" s="287" t="s">
        <v>444</v>
      </c>
      <c r="D98" t="s">
        <v>445</v>
      </c>
    </row>
    <row r="99" spans="1:4" x14ac:dyDescent="0.25">
      <c r="A99" s="511">
        <v>169</v>
      </c>
      <c r="B99" s="754" t="s">
        <v>446</v>
      </c>
      <c r="C99" s="287" t="s">
        <v>447</v>
      </c>
      <c r="D99" t="s">
        <v>448</v>
      </c>
    </row>
    <row r="100" spans="1:4" ht="13" x14ac:dyDescent="0.25">
      <c r="A100" s="511">
        <v>172</v>
      </c>
      <c r="B100" s="755" t="s">
        <v>449</v>
      </c>
      <c r="C100" s="41" t="s">
        <v>450</v>
      </c>
      <c r="D100" t="s">
        <v>451</v>
      </c>
    </row>
    <row r="101" spans="1:4" ht="13" x14ac:dyDescent="0.25">
      <c r="A101" s="511">
        <v>174</v>
      </c>
      <c r="B101" s="755" t="s">
        <v>452</v>
      </c>
      <c r="C101" s="41" t="s">
        <v>453</v>
      </c>
      <c r="D101" t="s">
        <v>454</v>
      </c>
    </row>
    <row r="102" spans="1:4" ht="13" x14ac:dyDescent="0.25">
      <c r="A102" s="512">
        <v>175</v>
      </c>
      <c r="B102" s="755"/>
      <c r="C102" s="41"/>
      <c r="D102" t="s">
        <v>455</v>
      </c>
    </row>
    <row r="103" spans="1:4" ht="13" x14ac:dyDescent="0.25">
      <c r="A103" s="511">
        <v>176</v>
      </c>
      <c r="B103" s="755" t="s">
        <v>456</v>
      </c>
      <c r="C103" s="41" t="s">
        <v>457</v>
      </c>
      <c r="D103" t="s">
        <v>458</v>
      </c>
    </row>
    <row r="104" spans="1:4" ht="13" x14ac:dyDescent="0.25">
      <c r="A104" s="511">
        <v>177</v>
      </c>
      <c r="B104" s="755" t="s">
        <v>459</v>
      </c>
      <c r="C104" s="41" t="s">
        <v>460</v>
      </c>
      <c r="D104" t="s">
        <v>461</v>
      </c>
    </row>
    <row r="105" spans="1:4" ht="13" x14ac:dyDescent="0.25">
      <c r="A105" s="511">
        <v>178</v>
      </c>
      <c r="B105" s="755" t="s">
        <v>462</v>
      </c>
      <c r="C105" s="41" t="s">
        <v>463</v>
      </c>
      <c r="D105" t="s">
        <v>464</v>
      </c>
    </row>
    <row r="106" spans="1:4" ht="13" x14ac:dyDescent="0.25">
      <c r="A106" s="511">
        <v>180</v>
      </c>
      <c r="B106" s="755" t="s">
        <v>465</v>
      </c>
      <c r="C106" s="41" t="s">
        <v>466</v>
      </c>
      <c r="D106" t="s">
        <v>467</v>
      </c>
    </row>
    <row r="107" spans="1:4" ht="13" x14ac:dyDescent="0.25">
      <c r="A107" s="511">
        <v>181</v>
      </c>
      <c r="B107" s="755" t="s">
        <v>468</v>
      </c>
      <c r="C107" s="41" t="s">
        <v>469</v>
      </c>
      <c r="D107" t="s">
        <v>470</v>
      </c>
    </row>
    <row r="108" spans="1:4" ht="13" x14ac:dyDescent="0.25">
      <c r="A108" s="511">
        <v>182</v>
      </c>
      <c r="B108" s="755" t="s">
        <v>471</v>
      </c>
      <c r="C108" s="41" t="s">
        <v>472</v>
      </c>
      <c r="D108" t="s">
        <v>473</v>
      </c>
    </row>
    <row r="109" spans="1:4" ht="20" x14ac:dyDescent="0.25">
      <c r="A109" s="512">
        <v>194</v>
      </c>
      <c r="B109" s="753" t="s">
        <v>474</v>
      </c>
      <c r="C109" s="718" t="s">
        <v>475</v>
      </c>
    </row>
    <row r="110" spans="1:4" x14ac:dyDescent="0.25">
      <c r="A110" s="556">
        <v>197</v>
      </c>
      <c r="B110" s="756" t="s">
        <v>476</v>
      </c>
      <c r="C110" s="257" t="s">
        <v>477</v>
      </c>
      <c r="D110" t="s">
        <v>478</v>
      </c>
    </row>
    <row r="111" spans="1:4" x14ac:dyDescent="0.25">
      <c r="A111" s="512">
        <v>201</v>
      </c>
      <c r="B111" s="757"/>
      <c r="C111" s="40"/>
    </row>
    <row r="112" spans="1:4" x14ac:dyDescent="0.25">
      <c r="A112" s="512">
        <v>205</v>
      </c>
      <c r="B112" s="17" t="s">
        <v>479</v>
      </c>
      <c r="C112" t="s">
        <v>480</v>
      </c>
    </row>
    <row r="113" spans="1:4" ht="13" x14ac:dyDescent="0.3">
      <c r="A113" s="511">
        <v>216</v>
      </c>
      <c r="B113" s="758" t="s">
        <v>481</v>
      </c>
      <c r="C113" s="194" t="s">
        <v>482</v>
      </c>
      <c r="D113" t="s">
        <v>483</v>
      </c>
    </row>
    <row r="114" spans="1:4" x14ac:dyDescent="0.25">
      <c r="A114" s="511">
        <v>219</v>
      </c>
      <c r="B114" s="759" t="s">
        <v>484</v>
      </c>
      <c r="C114" s="695" t="s">
        <v>485</v>
      </c>
    </row>
    <row r="115" spans="1:4" ht="13" x14ac:dyDescent="0.3">
      <c r="A115" s="512">
        <v>229</v>
      </c>
      <c r="B115" s="758"/>
      <c r="C115" s="194"/>
    </row>
    <row r="116" spans="1:4" ht="13" x14ac:dyDescent="0.3">
      <c r="A116" s="512">
        <v>231</v>
      </c>
      <c r="B116" s="758" t="s">
        <v>486</v>
      </c>
      <c r="C116" s="194" t="s">
        <v>487</v>
      </c>
    </row>
    <row r="117" spans="1:4" x14ac:dyDescent="0.25">
      <c r="A117" s="512">
        <v>232</v>
      </c>
      <c r="B117" s="760" t="s">
        <v>488</v>
      </c>
      <c r="C117" s="256" t="s">
        <v>489</v>
      </c>
    </row>
    <row r="118" spans="1:4" x14ac:dyDescent="0.25">
      <c r="A118" s="511">
        <v>273</v>
      </c>
      <c r="B118" s="761" t="s">
        <v>490</v>
      </c>
      <c r="C118" s="690" t="s">
        <v>491</v>
      </c>
      <c r="D118" t="s">
        <v>492</v>
      </c>
    </row>
    <row r="119" spans="1:4" x14ac:dyDescent="0.25">
      <c r="A119" s="511">
        <v>275</v>
      </c>
      <c r="B119" s="762" t="s">
        <v>493</v>
      </c>
      <c r="C119" s="290" t="s">
        <v>494</v>
      </c>
      <c r="D119" t="s">
        <v>495</v>
      </c>
    </row>
    <row r="120" spans="1:4" x14ac:dyDescent="0.25">
      <c r="A120" s="511">
        <v>276</v>
      </c>
      <c r="B120" s="762" t="s">
        <v>496</v>
      </c>
      <c r="C120" s="290" t="s">
        <v>497</v>
      </c>
      <c r="D120" t="s">
        <v>498</v>
      </c>
    </row>
    <row r="121" spans="1:4" x14ac:dyDescent="0.25">
      <c r="A121" s="511">
        <v>294</v>
      </c>
      <c r="B121" s="763" t="s">
        <v>499</v>
      </c>
      <c r="C121" s="267" t="s">
        <v>500</v>
      </c>
      <c r="D121" t="s">
        <v>501</v>
      </c>
    </row>
    <row r="122" spans="1:4" x14ac:dyDescent="0.25">
      <c r="A122" s="511">
        <v>310</v>
      </c>
      <c r="B122" s="762" t="s">
        <v>502</v>
      </c>
      <c r="C122" s="290" t="s">
        <v>503</v>
      </c>
      <c r="D122" t="s">
        <v>504</v>
      </c>
    </row>
    <row r="123" spans="1:4" x14ac:dyDescent="0.25">
      <c r="A123" s="512">
        <v>311</v>
      </c>
      <c r="B123" s="764" t="s">
        <v>505</v>
      </c>
      <c r="C123" s="719" t="s">
        <v>506</v>
      </c>
      <c r="D123" t="s">
        <v>507</v>
      </c>
    </row>
    <row r="124" spans="1:4" x14ac:dyDescent="0.25">
      <c r="A124" s="511">
        <v>312</v>
      </c>
      <c r="B124" s="765" t="s">
        <v>508</v>
      </c>
      <c r="C124" s="517" t="s">
        <v>509</v>
      </c>
      <c r="D124" t="s">
        <v>510</v>
      </c>
    </row>
    <row r="125" spans="1:4" ht="13" thickBot="1" x14ac:dyDescent="0.3">
      <c r="A125" s="511">
        <v>313</v>
      </c>
      <c r="B125" s="764" t="s">
        <v>511</v>
      </c>
      <c r="C125" s="719" t="s">
        <v>512</v>
      </c>
      <c r="D125" t="s">
        <v>513</v>
      </c>
    </row>
    <row r="126" spans="1:4" ht="13" x14ac:dyDescent="0.25">
      <c r="A126" s="511">
        <v>328</v>
      </c>
      <c r="B126" s="744" t="s">
        <v>514</v>
      </c>
      <c r="C126" s="284" t="s">
        <v>515</v>
      </c>
      <c r="D126" t="s">
        <v>516</v>
      </c>
    </row>
    <row r="127" spans="1:4" x14ac:dyDescent="0.25">
      <c r="A127" s="511">
        <v>329</v>
      </c>
      <c r="B127" s="17" t="s">
        <v>517</v>
      </c>
      <c r="C127" t="s">
        <v>518</v>
      </c>
      <c r="D127" t="s">
        <v>519</v>
      </c>
    </row>
    <row r="128" spans="1:4" x14ac:dyDescent="0.25">
      <c r="A128" s="511">
        <v>330</v>
      </c>
      <c r="B128" s="17" t="s">
        <v>298</v>
      </c>
      <c r="C128" t="s">
        <v>299</v>
      </c>
    </row>
    <row r="129" spans="1:4" x14ac:dyDescent="0.25">
      <c r="A129" s="511">
        <v>331</v>
      </c>
      <c r="B129" s="17" t="s">
        <v>520</v>
      </c>
      <c r="C129" t="s">
        <v>521</v>
      </c>
      <c r="D129" t="s">
        <v>522</v>
      </c>
    </row>
    <row r="130" spans="1:4" x14ac:dyDescent="0.25">
      <c r="A130" s="511">
        <v>332</v>
      </c>
      <c r="B130" s="17" t="s">
        <v>523</v>
      </c>
      <c r="C130" t="s">
        <v>524</v>
      </c>
      <c r="D130" t="s">
        <v>525</v>
      </c>
    </row>
    <row r="131" spans="1:4" x14ac:dyDescent="0.25">
      <c r="A131" s="512">
        <v>336</v>
      </c>
      <c r="B131" s="766" t="s">
        <v>526</v>
      </c>
      <c r="C131" s="699" t="s">
        <v>527</v>
      </c>
    </row>
    <row r="132" spans="1:4" ht="20" x14ac:dyDescent="0.25">
      <c r="A132" s="511">
        <v>337</v>
      </c>
      <c r="B132" s="757" t="s">
        <v>528</v>
      </c>
      <c r="C132" s="40" t="s">
        <v>529</v>
      </c>
      <c r="D132" t="s">
        <v>530</v>
      </c>
    </row>
    <row r="133" spans="1:4" ht="20" x14ac:dyDescent="0.25">
      <c r="A133" s="511">
        <v>338</v>
      </c>
      <c r="B133" s="757" t="s">
        <v>531</v>
      </c>
      <c r="C133" s="40" t="s">
        <v>532</v>
      </c>
      <c r="D133" t="s">
        <v>533</v>
      </c>
    </row>
    <row r="134" spans="1:4" x14ac:dyDescent="0.25">
      <c r="A134" s="512">
        <v>342</v>
      </c>
      <c r="B134" s="767" t="s">
        <v>534</v>
      </c>
      <c r="C134" s="720" t="s">
        <v>535</v>
      </c>
    </row>
    <row r="135" spans="1:4" ht="20" x14ac:dyDescent="0.25">
      <c r="A135" s="511">
        <v>349</v>
      </c>
      <c r="B135" s="757" t="s">
        <v>536</v>
      </c>
      <c r="C135" s="40" t="s">
        <v>537</v>
      </c>
      <c r="D135" t="s">
        <v>538</v>
      </c>
    </row>
    <row r="136" spans="1:4" x14ac:dyDescent="0.25">
      <c r="A136" s="304">
        <v>352</v>
      </c>
      <c r="B136" s="757" t="s">
        <v>539</v>
      </c>
      <c r="C136" s="40" t="s">
        <v>540</v>
      </c>
      <c r="D136" t="s">
        <v>541</v>
      </c>
    </row>
    <row r="137" spans="1:4" ht="20" x14ac:dyDescent="0.25">
      <c r="A137" s="520">
        <v>354</v>
      </c>
      <c r="B137" s="757" t="s">
        <v>542</v>
      </c>
      <c r="C137" s="40" t="s">
        <v>543</v>
      </c>
      <c r="D137" t="s">
        <v>544</v>
      </c>
    </row>
    <row r="138" spans="1:4" ht="30" x14ac:dyDescent="0.25">
      <c r="A138" s="304">
        <v>355</v>
      </c>
      <c r="B138" s="753" t="s">
        <v>545</v>
      </c>
      <c r="C138" s="718" t="s">
        <v>546</v>
      </c>
    </row>
    <row r="139" spans="1:4" x14ac:dyDescent="0.25">
      <c r="A139" s="304">
        <v>356</v>
      </c>
      <c r="B139" s="768" t="s">
        <v>547</v>
      </c>
      <c r="C139" s="262" t="s">
        <v>548</v>
      </c>
      <c r="D139" t="s">
        <v>549</v>
      </c>
    </row>
    <row r="140" spans="1:4" x14ac:dyDescent="0.25">
      <c r="A140" s="304">
        <v>357</v>
      </c>
      <c r="B140" s="769" t="s">
        <v>550</v>
      </c>
      <c r="C140" s="702" t="s">
        <v>551</v>
      </c>
      <c r="D140" t="s">
        <v>552</v>
      </c>
    </row>
    <row r="141" spans="1:4" x14ac:dyDescent="0.25">
      <c r="A141" s="304">
        <v>358</v>
      </c>
      <c r="B141" s="769" t="s">
        <v>553</v>
      </c>
      <c r="C141" s="702" t="s">
        <v>554</v>
      </c>
      <c r="D141" t="s">
        <v>555</v>
      </c>
    </row>
    <row r="142" spans="1:4" x14ac:dyDescent="0.25">
      <c r="A142" s="304">
        <v>359</v>
      </c>
      <c r="B142" s="770" t="s">
        <v>556</v>
      </c>
      <c r="C142" s="562" t="s">
        <v>557</v>
      </c>
      <c r="D142" t="s">
        <v>558</v>
      </c>
    </row>
    <row r="143" spans="1:4" x14ac:dyDescent="0.25">
      <c r="A143" s="304">
        <v>360</v>
      </c>
      <c r="B143" s="768" t="s">
        <v>559</v>
      </c>
      <c r="C143" s="262" t="s">
        <v>560</v>
      </c>
    </row>
    <row r="144" spans="1:4" x14ac:dyDescent="0.25">
      <c r="A144" s="304">
        <v>361</v>
      </c>
      <c r="B144" s="761" t="s">
        <v>561</v>
      </c>
      <c r="C144" s="690" t="s">
        <v>562</v>
      </c>
      <c r="D144" t="s">
        <v>563</v>
      </c>
    </row>
    <row r="145" spans="1:4" x14ac:dyDescent="0.25">
      <c r="A145" s="304">
        <v>362</v>
      </c>
      <c r="B145" s="771" t="s">
        <v>564</v>
      </c>
      <c r="C145" s="289" t="s">
        <v>565</v>
      </c>
      <c r="D145" t="s">
        <v>566</v>
      </c>
    </row>
    <row r="146" spans="1:4" x14ac:dyDescent="0.25">
      <c r="A146" s="304">
        <v>363</v>
      </c>
      <c r="B146" s="771" t="s">
        <v>567</v>
      </c>
      <c r="C146" s="289" t="s">
        <v>568</v>
      </c>
      <c r="D146" t="s">
        <v>569</v>
      </c>
    </row>
    <row r="147" spans="1:4" x14ac:dyDescent="0.25">
      <c r="A147" s="304">
        <v>364</v>
      </c>
      <c r="B147" s="771" t="s">
        <v>570</v>
      </c>
      <c r="C147" s="289" t="s">
        <v>571</v>
      </c>
      <c r="D147" t="s">
        <v>572</v>
      </c>
    </row>
    <row r="148" spans="1:4" x14ac:dyDescent="0.25">
      <c r="A148" s="304">
        <v>365</v>
      </c>
      <c r="B148" s="772" t="s">
        <v>573</v>
      </c>
      <c r="C148" s="258" t="s">
        <v>574</v>
      </c>
      <c r="D148" t="s">
        <v>575</v>
      </c>
    </row>
    <row r="149" spans="1:4" x14ac:dyDescent="0.25">
      <c r="A149" s="304">
        <v>366</v>
      </c>
      <c r="B149" s="772" t="s">
        <v>576</v>
      </c>
      <c r="C149" s="258" t="s">
        <v>577</v>
      </c>
      <c r="D149" t="s">
        <v>578</v>
      </c>
    </row>
    <row r="150" spans="1:4" ht="13" x14ac:dyDescent="0.25">
      <c r="A150" s="304">
        <v>367</v>
      </c>
      <c r="B150" s="773" t="s">
        <v>579</v>
      </c>
      <c r="C150" s="291" t="s">
        <v>580</v>
      </c>
    </row>
    <row r="151" spans="1:4" ht="13" x14ac:dyDescent="0.25">
      <c r="A151" s="511">
        <v>371</v>
      </c>
      <c r="B151" s="722" t="s">
        <v>581</v>
      </c>
      <c r="C151" s="85" t="s">
        <v>582</v>
      </c>
      <c r="D151" t="s">
        <v>583</v>
      </c>
    </row>
    <row r="152" spans="1:4" ht="30" x14ac:dyDescent="0.25">
      <c r="A152" s="304">
        <v>373</v>
      </c>
      <c r="B152" s="757" t="s">
        <v>584</v>
      </c>
      <c r="C152" s="40" t="s">
        <v>585</v>
      </c>
      <c r="D152" t="s">
        <v>586</v>
      </c>
    </row>
    <row r="153" spans="1:4" x14ac:dyDescent="0.25">
      <c r="A153" s="304">
        <v>376</v>
      </c>
      <c r="B153" s="774" t="s">
        <v>587</v>
      </c>
      <c r="C153" s="697" t="s">
        <v>588</v>
      </c>
      <c r="D153" t="s">
        <v>589</v>
      </c>
    </row>
    <row r="154" spans="1:4" x14ac:dyDescent="0.25">
      <c r="A154" s="304">
        <v>377</v>
      </c>
      <c r="B154" s="761" t="s">
        <v>590</v>
      </c>
      <c r="C154" s="690" t="s">
        <v>591</v>
      </c>
      <c r="D154" t="s">
        <v>592</v>
      </c>
    </row>
    <row r="155" spans="1:4" x14ac:dyDescent="0.25">
      <c r="A155" s="304">
        <v>379</v>
      </c>
      <c r="B155" s="775" t="s">
        <v>593</v>
      </c>
      <c r="C155" s="721" t="s">
        <v>594</v>
      </c>
      <c r="D155" t="s">
        <v>595</v>
      </c>
    </row>
    <row r="156" spans="1:4" ht="13" x14ac:dyDescent="0.25">
      <c r="A156" s="304">
        <v>382</v>
      </c>
      <c r="B156" s="722" t="s">
        <v>596</v>
      </c>
      <c r="C156" s="85" t="s">
        <v>597</v>
      </c>
    </row>
    <row r="157" spans="1:4" ht="60" x14ac:dyDescent="0.25">
      <c r="A157" s="304">
        <v>384</v>
      </c>
      <c r="B157" s="753" t="s">
        <v>598</v>
      </c>
      <c r="C157" s="718" t="s">
        <v>599</v>
      </c>
      <c r="D157" t="s">
        <v>600</v>
      </c>
    </row>
    <row r="158" spans="1:4" x14ac:dyDescent="0.25">
      <c r="A158" s="304">
        <v>386</v>
      </c>
      <c r="B158" s="774" t="s">
        <v>601</v>
      </c>
      <c r="C158" s="697" t="s">
        <v>602</v>
      </c>
      <c r="D158" t="s">
        <v>603</v>
      </c>
    </row>
    <row r="159" spans="1:4" ht="31.5" x14ac:dyDescent="0.25">
      <c r="A159" s="304">
        <v>387</v>
      </c>
      <c r="B159" s="761" t="s">
        <v>604</v>
      </c>
      <c r="C159" s="690" t="s">
        <v>605</v>
      </c>
      <c r="D159" t="s">
        <v>606</v>
      </c>
    </row>
    <row r="160" spans="1:4" x14ac:dyDescent="0.25">
      <c r="A160" s="304">
        <v>388</v>
      </c>
      <c r="B160" s="761" t="s">
        <v>607</v>
      </c>
      <c r="C160" s="690" t="s">
        <v>608</v>
      </c>
      <c r="D160" t="s">
        <v>609</v>
      </c>
    </row>
    <row r="161" spans="1:4" ht="21" x14ac:dyDescent="0.25">
      <c r="A161" s="304">
        <v>389</v>
      </c>
      <c r="B161" s="774" t="s">
        <v>610</v>
      </c>
      <c r="C161" s="697" t="s">
        <v>611</v>
      </c>
      <c r="D161" t="s">
        <v>612</v>
      </c>
    </row>
    <row r="162" spans="1:4" x14ac:dyDescent="0.25">
      <c r="A162" s="304">
        <v>390</v>
      </c>
      <c r="B162" s="774" t="s">
        <v>613</v>
      </c>
      <c r="C162" s="697" t="s">
        <v>614</v>
      </c>
      <c r="D162" t="s">
        <v>615</v>
      </c>
    </row>
    <row r="163" spans="1:4" x14ac:dyDescent="0.25">
      <c r="A163" s="304">
        <v>391</v>
      </c>
      <c r="B163" s="774" t="s">
        <v>616</v>
      </c>
      <c r="C163" s="697" t="s">
        <v>617</v>
      </c>
      <c r="D163" t="s">
        <v>618</v>
      </c>
    </row>
    <row r="164" spans="1:4" x14ac:dyDescent="0.25">
      <c r="A164" s="304">
        <v>392</v>
      </c>
      <c r="B164" s="775" t="s">
        <v>619</v>
      </c>
      <c r="C164" s="721" t="s">
        <v>620</v>
      </c>
      <c r="D164" t="s">
        <v>621</v>
      </c>
    </row>
    <row r="165" spans="1:4" x14ac:dyDescent="0.25">
      <c r="A165" s="304">
        <v>393</v>
      </c>
      <c r="B165" s="775" t="s">
        <v>622</v>
      </c>
      <c r="C165" s="721" t="s">
        <v>623</v>
      </c>
      <c r="D165" t="s">
        <v>624</v>
      </c>
    </row>
    <row r="166" spans="1:4" x14ac:dyDescent="0.25">
      <c r="A166" s="304">
        <v>394</v>
      </c>
      <c r="B166" s="775" t="s">
        <v>625</v>
      </c>
      <c r="C166" s="721" t="s">
        <v>626</v>
      </c>
      <c r="D166" t="s">
        <v>627</v>
      </c>
    </row>
    <row r="167" spans="1:4" x14ac:dyDescent="0.25">
      <c r="A167" s="304">
        <v>395</v>
      </c>
      <c r="B167" s="775" t="s">
        <v>628</v>
      </c>
      <c r="C167" s="721" t="s">
        <v>629</v>
      </c>
      <c r="D167" t="s">
        <v>630</v>
      </c>
    </row>
    <row r="168" spans="1:4" x14ac:dyDescent="0.25">
      <c r="A168" s="304">
        <v>396</v>
      </c>
      <c r="B168" s="775" t="s">
        <v>631</v>
      </c>
      <c r="C168" s="721" t="s">
        <v>632</v>
      </c>
      <c r="D168" t="s">
        <v>633</v>
      </c>
    </row>
    <row r="169" spans="1:4" x14ac:dyDescent="0.25">
      <c r="A169" s="304">
        <v>397</v>
      </c>
      <c r="B169" s="775" t="s">
        <v>634</v>
      </c>
      <c r="C169" s="721" t="s">
        <v>635</v>
      </c>
      <c r="D169" t="s">
        <v>636</v>
      </c>
    </row>
    <row r="170" spans="1:4" x14ac:dyDescent="0.25">
      <c r="A170" s="304">
        <v>398</v>
      </c>
      <c r="B170" s="775" t="s">
        <v>637</v>
      </c>
      <c r="C170" s="721" t="s">
        <v>637</v>
      </c>
    </row>
    <row r="171" spans="1:4" ht="13" x14ac:dyDescent="0.25">
      <c r="A171" s="304">
        <v>399</v>
      </c>
      <c r="B171" s="776" t="s">
        <v>638</v>
      </c>
      <c r="C171" s="292" t="s">
        <v>639</v>
      </c>
    </row>
    <row r="172" spans="1:4" ht="26" x14ac:dyDescent="0.25">
      <c r="A172" s="304">
        <v>400</v>
      </c>
      <c r="B172" s="777" t="s">
        <v>640</v>
      </c>
      <c r="C172" s="560" t="s">
        <v>641</v>
      </c>
      <c r="D172" t="s">
        <v>642</v>
      </c>
    </row>
    <row r="173" spans="1:4" ht="20" x14ac:dyDescent="0.25">
      <c r="A173" s="304">
        <v>401</v>
      </c>
      <c r="B173" s="757" t="s">
        <v>643</v>
      </c>
      <c r="C173" s="40" t="s">
        <v>644</v>
      </c>
    </row>
    <row r="174" spans="1:4" x14ac:dyDescent="0.25">
      <c r="A174" s="304">
        <v>404</v>
      </c>
      <c r="B174" s="778" t="s">
        <v>645</v>
      </c>
      <c r="C174" s="261" t="s">
        <v>646</v>
      </c>
      <c r="D174" t="s">
        <v>647</v>
      </c>
    </row>
    <row r="175" spans="1:4" x14ac:dyDescent="0.25">
      <c r="A175" s="304">
        <v>405</v>
      </c>
      <c r="B175" s="775" t="s">
        <v>648</v>
      </c>
      <c r="C175" s="721" t="s">
        <v>649</v>
      </c>
    </row>
    <row r="176" spans="1:4" x14ac:dyDescent="0.25">
      <c r="A176" s="304">
        <v>406</v>
      </c>
      <c r="B176" s="778" t="s">
        <v>650</v>
      </c>
      <c r="C176" s="261" t="s">
        <v>651</v>
      </c>
      <c r="D176" t="s">
        <v>652</v>
      </c>
    </row>
    <row r="177" spans="1:4" x14ac:dyDescent="0.25">
      <c r="A177" s="304">
        <v>407</v>
      </c>
      <c r="B177" s="775" t="s">
        <v>653</v>
      </c>
      <c r="C177" s="721" t="s">
        <v>654</v>
      </c>
    </row>
    <row r="178" spans="1:4" x14ac:dyDescent="0.25">
      <c r="A178" s="304">
        <v>408</v>
      </c>
      <c r="B178" s="778" t="s">
        <v>655</v>
      </c>
      <c r="C178" s="261" t="s">
        <v>656</v>
      </c>
      <c r="D178" t="s">
        <v>657</v>
      </c>
    </row>
    <row r="179" spans="1:4" x14ac:dyDescent="0.25">
      <c r="A179" s="304">
        <v>409</v>
      </c>
      <c r="B179" s="775" t="s">
        <v>658</v>
      </c>
      <c r="C179" s="721" t="s">
        <v>659</v>
      </c>
      <c r="D179" t="s">
        <v>660</v>
      </c>
    </row>
    <row r="180" spans="1:4" x14ac:dyDescent="0.25">
      <c r="A180" s="304">
        <v>410</v>
      </c>
      <c r="B180" s="779" t="s">
        <v>661</v>
      </c>
      <c r="C180" s="264" t="s">
        <v>662</v>
      </c>
      <c r="D180" t="s">
        <v>663</v>
      </c>
    </row>
    <row r="181" spans="1:4" ht="30" x14ac:dyDescent="0.25">
      <c r="A181" s="304">
        <v>411</v>
      </c>
      <c r="B181" s="780" t="s">
        <v>664</v>
      </c>
      <c r="C181" s="266" t="s">
        <v>665</v>
      </c>
    </row>
    <row r="182" spans="1:4" x14ac:dyDescent="0.25">
      <c r="A182" s="304">
        <v>412</v>
      </c>
      <c r="B182" s="781" t="s">
        <v>666</v>
      </c>
      <c r="C182" s="268" t="s">
        <v>667</v>
      </c>
    </row>
    <row r="183" spans="1:4" x14ac:dyDescent="0.25">
      <c r="A183" s="304">
        <v>413</v>
      </c>
      <c r="B183" s="778" t="s">
        <v>668</v>
      </c>
      <c r="C183" s="261" t="s">
        <v>669</v>
      </c>
      <c r="D183" t="s">
        <v>670</v>
      </c>
    </row>
    <row r="184" spans="1:4" x14ac:dyDescent="0.25">
      <c r="A184" s="304">
        <v>414</v>
      </c>
      <c r="B184" s="775" t="s">
        <v>671</v>
      </c>
      <c r="C184" s="721" t="s">
        <v>672</v>
      </c>
      <c r="D184" t="s">
        <v>673</v>
      </c>
    </row>
    <row r="185" spans="1:4" x14ac:dyDescent="0.25">
      <c r="A185" s="304">
        <v>415</v>
      </c>
      <c r="B185" s="778" t="s">
        <v>674</v>
      </c>
      <c r="C185" s="261" t="s">
        <v>675</v>
      </c>
      <c r="D185" t="s">
        <v>676</v>
      </c>
    </row>
    <row r="186" spans="1:4" ht="30" x14ac:dyDescent="0.25">
      <c r="A186" s="304">
        <v>416</v>
      </c>
      <c r="B186" s="775" t="s">
        <v>677</v>
      </c>
      <c r="C186" s="721" t="s">
        <v>678</v>
      </c>
      <c r="D186" t="s">
        <v>679</v>
      </c>
    </row>
    <row r="187" spans="1:4" x14ac:dyDescent="0.25">
      <c r="A187" s="304">
        <v>417</v>
      </c>
      <c r="B187" s="778" t="s">
        <v>680</v>
      </c>
      <c r="C187" s="261" t="s">
        <v>681</v>
      </c>
      <c r="D187" t="s">
        <v>682</v>
      </c>
    </row>
    <row r="188" spans="1:4" x14ac:dyDescent="0.25">
      <c r="A188" s="304">
        <v>418</v>
      </c>
      <c r="B188" s="775" t="s">
        <v>683</v>
      </c>
      <c r="C188" s="721" t="s">
        <v>684</v>
      </c>
      <c r="D188" t="s">
        <v>685</v>
      </c>
    </row>
    <row r="189" spans="1:4" x14ac:dyDescent="0.25">
      <c r="A189" s="304">
        <v>419</v>
      </c>
      <c r="B189" s="764" t="s">
        <v>686</v>
      </c>
      <c r="C189" s="719" t="s">
        <v>687</v>
      </c>
      <c r="D189" t="s">
        <v>688</v>
      </c>
    </row>
    <row r="190" spans="1:4" x14ac:dyDescent="0.25">
      <c r="A190" s="304">
        <v>420</v>
      </c>
      <c r="B190" s="775" t="s">
        <v>689</v>
      </c>
      <c r="C190" s="721" t="s">
        <v>690</v>
      </c>
      <c r="D190" t="s">
        <v>691</v>
      </c>
    </row>
    <row r="191" spans="1:4" ht="13" x14ac:dyDescent="0.25">
      <c r="A191" s="304">
        <v>421</v>
      </c>
      <c r="B191" s="722" t="s">
        <v>692</v>
      </c>
      <c r="C191" s="85" t="s">
        <v>693</v>
      </c>
    </row>
    <row r="192" spans="1:4" ht="30" x14ac:dyDescent="0.25">
      <c r="A192" s="304">
        <v>422</v>
      </c>
      <c r="B192" s="757" t="s">
        <v>694</v>
      </c>
      <c r="C192" s="40" t="s">
        <v>695</v>
      </c>
      <c r="D192" t="s">
        <v>696</v>
      </c>
    </row>
    <row r="193" spans="1:4" ht="13" x14ac:dyDescent="0.25">
      <c r="A193" s="304">
        <v>423</v>
      </c>
      <c r="B193" s="722" t="s">
        <v>697</v>
      </c>
      <c r="C193" s="85" t="s">
        <v>698</v>
      </c>
    </row>
    <row r="194" spans="1:4" ht="26" x14ac:dyDescent="0.25">
      <c r="A194" s="304">
        <v>424</v>
      </c>
      <c r="B194" s="722" t="s">
        <v>699</v>
      </c>
      <c r="C194" s="85" t="s">
        <v>700</v>
      </c>
    </row>
    <row r="195" spans="1:4" x14ac:dyDescent="0.25">
      <c r="A195" s="304">
        <v>430</v>
      </c>
      <c r="B195" s="17" t="s">
        <v>701</v>
      </c>
      <c r="C195" t="s">
        <v>701</v>
      </c>
    </row>
    <row r="196" spans="1:4" ht="13" x14ac:dyDescent="0.25">
      <c r="A196" s="304">
        <v>437</v>
      </c>
      <c r="B196" s="722" t="s">
        <v>702</v>
      </c>
      <c r="C196" s="85" t="s">
        <v>703</v>
      </c>
    </row>
    <row r="197" spans="1:4" ht="13" x14ac:dyDescent="0.25">
      <c r="A197" s="304">
        <v>438</v>
      </c>
      <c r="B197" s="722" t="s">
        <v>704</v>
      </c>
      <c r="C197" s="85" t="s">
        <v>705</v>
      </c>
    </row>
    <row r="198" spans="1:4" ht="13" x14ac:dyDescent="0.25">
      <c r="A198" s="304">
        <v>440</v>
      </c>
      <c r="B198" s="782" t="s">
        <v>706</v>
      </c>
      <c r="C198" s="259" t="s">
        <v>707</v>
      </c>
    </row>
    <row r="199" spans="1:4" ht="14" x14ac:dyDescent="0.25">
      <c r="A199" s="304">
        <v>445</v>
      </c>
      <c r="B199" s="783" t="s">
        <v>708</v>
      </c>
      <c r="C199" s="705" t="s">
        <v>709</v>
      </c>
    </row>
    <row r="200" spans="1:4" x14ac:dyDescent="0.25">
      <c r="A200" s="304">
        <v>450</v>
      </c>
      <c r="B200" s="784" t="s">
        <v>710</v>
      </c>
      <c r="C200" s="687" t="s">
        <v>711</v>
      </c>
    </row>
    <row r="201" spans="1:4" ht="13" x14ac:dyDescent="0.25">
      <c r="A201" s="520">
        <v>451</v>
      </c>
      <c r="B201" s="785" t="s">
        <v>712</v>
      </c>
      <c r="C201" s="228" t="s">
        <v>713</v>
      </c>
    </row>
    <row r="202" spans="1:4" ht="14" x14ac:dyDescent="0.25">
      <c r="A202" s="304">
        <v>453</v>
      </c>
      <c r="B202" s="783" t="s">
        <v>714</v>
      </c>
      <c r="C202" s="705" t="s">
        <v>715</v>
      </c>
    </row>
    <row r="203" spans="1:4" ht="13" x14ac:dyDescent="0.25">
      <c r="A203" s="304">
        <v>454</v>
      </c>
      <c r="B203" s="755" t="s">
        <v>716</v>
      </c>
      <c r="C203" s="41" t="s">
        <v>717</v>
      </c>
    </row>
    <row r="204" spans="1:4" x14ac:dyDescent="0.25">
      <c r="A204" s="304">
        <v>455</v>
      </c>
      <c r="B204" s="786" t="s">
        <v>718</v>
      </c>
      <c r="C204" s="90" t="s">
        <v>719</v>
      </c>
      <c r="D204" t="s">
        <v>720</v>
      </c>
    </row>
    <row r="205" spans="1:4" ht="13" x14ac:dyDescent="0.25">
      <c r="A205" s="304">
        <v>456</v>
      </c>
      <c r="B205" s="787" t="s">
        <v>721</v>
      </c>
      <c r="C205" s="260" t="s">
        <v>722</v>
      </c>
    </row>
    <row r="206" spans="1:4" x14ac:dyDescent="0.25">
      <c r="A206" s="511">
        <v>461</v>
      </c>
      <c r="B206" s="786" t="s">
        <v>723</v>
      </c>
      <c r="C206" s="90" t="s">
        <v>724</v>
      </c>
    </row>
    <row r="207" spans="1:4" x14ac:dyDescent="0.25">
      <c r="A207" s="304">
        <v>464</v>
      </c>
      <c r="B207" s="788" t="s">
        <v>725</v>
      </c>
      <c r="C207" s="250" t="s">
        <v>726</v>
      </c>
    </row>
    <row r="208" spans="1:4" x14ac:dyDescent="0.25">
      <c r="A208" s="304">
        <v>465</v>
      </c>
      <c r="B208" s="757" t="s">
        <v>727</v>
      </c>
      <c r="C208" s="40" t="s">
        <v>728</v>
      </c>
    </row>
    <row r="209" spans="1:4" ht="20" x14ac:dyDescent="0.25">
      <c r="A209" s="304">
        <v>466</v>
      </c>
      <c r="B209" s="757" t="s">
        <v>729</v>
      </c>
      <c r="C209" s="40" t="s">
        <v>730</v>
      </c>
    </row>
    <row r="210" spans="1:4" x14ac:dyDescent="0.25">
      <c r="A210" s="304">
        <v>467</v>
      </c>
      <c r="B210" s="786" t="s">
        <v>731</v>
      </c>
      <c r="C210" s="90" t="s">
        <v>732</v>
      </c>
    </row>
    <row r="211" spans="1:4" x14ac:dyDescent="0.25">
      <c r="A211" s="304">
        <v>469</v>
      </c>
      <c r="B211" s="757" t="s">
        <v>733</v>
      </c>
      <c r="C211" s="40" t="s">
        <v>734</v>
      </c>
    </row>
    <row r="212" spans="1:4" x14ac:dyDescent="0.25">
      <c r="A212" s="304">
        <v>470</v>
      </c>
      <c r="B212" s="757" t="s">
        <v>735</v>
      </c>
      <c r="C212" s="40" t="s">
        <v>736</v>
      </c>
    </row>
    <row r="213" spans="1:4" ht="13" x14ac:dyDescent="0.25">
      <c r="A213" s="520">
        <v>471</v>
      </c>
      <c r="B213" s="755" t="s">
        <v>737</v>
      </c>
      <c r="C213" s="41" t="s">
        <v>738</v>
      </c>
    </row>
    <row r="214" spans="1:4" x14ac:dyDescent="0.25">
      <c r="A214" s="304">
        <v>472</v>
      </c>
      <c r="B214" s="757" t="s">
        <v>739</v>
      </c>
      <c r="C214" s="40" t="s">
        <v>740</v>
      </c>
    </row>
    <row r="215" spans="1:4" x14ac:dyDescent="0.25">
      <c r="A215" s="520">
        <v>474</v>
      </c>
      <c r="B215" s="786" t="s">
        <v>741</v>
      </c>
      <c r="C215" s="90" t="s">
        <v>742</v>
      </c>
      <c r="D215" t="s">
        <v>743</v>
      </c>
    </row>
    <row r="216" spans="1:4" ht="30" x14ac:dyDescent="0.25">
      <c r="A216" s="304">
        <v>475</v>
      </c>
      <c r="B216" s="757" t="s">
        <v>744</v>
      </c>
      <c r="C216" s="40" t="s">
        <v>745</v>
      </c>
    </row>
    <row r="217" spans="1:4" ht="13" x14ac:dyDescent="0.25">
      <c r="A217" s="304">
        <v>476</v>
      </c>
      <c r="B217" s="755" t="s">
        <v>746</v>
      </c>
      <c r="C217" s="41" t="s">
        <v>747</v>
      </c>
    </row>
    <row r="218" spans="1:4" ht="13" x14ac:dyDescent="0.25">
      <c r="A218" s="304">
        <v>477</v>
      </c>
      <c r="B218" s="755" t="s">
        <v>748</v>
      </c>
      <c r="C218" s="41" t="s">
        <v>749</v>
      </c>
    </row>
    <row r="219" spans="1:4" ht="13" x14ac:dyDescent="0.25">
      <c r="A219" s="520">
        <v>478</v>
      </c>
      <c r="B219" s="755" t="s">
        <v>750</v>
      </c>
      <c r="C219" s="41" t="s">
        <v>751</v>
      </c>
      <c r="D219" t="s">
        <v>752</v>
      </c>
    </row>
    <row r="220" spans="1:4" ht="13" x14ac:dyDescent="0.25">
      <c r="A220" s="520">
        <v>479</v>
      </c>
      <c r="B220" s="755" t="s">
        <v>753</v>
      </c>
      <c r="C220" s="41" t="s">
        <v>754</v>
      </c>
      <c r="D220" t="s">
        <v>755</v>
      </c>
    </row>
    <row r="221" spans="1:4" ht="13" x14ac:dyDescent="0.25">
      <c r="A221" s="304">
        <v>480</v>
      </c>
      <c r="B221" s="787" t="s">
        <v>756</v>
      </c>
      <c r="C221" s="260" t="s">
        <v>757</v>
      </c>
    </row>
    <row r="222" spans="1:4" ht="13" x14ac:dyDescent="0.25">
      <c r="A222" s="304">
        <v>481</v>
      </c>
      <c r="B222" s="787" t="s">
        <v>758</v>
      </c>
      <c r="C222" s="260" t="s">
        <v>759</v>
      </c>
    </row>
    <row r="223" spans="1:4" ht="13" x14ac:dyDescent="0.25">
      <c r="A223" s="304">
        <v>482</v>
      </c>
      <c r="B223" s="787" t="s">
        <v>760</v>
      </c>
      <c r="C223" s="260" t="s">
        <v>761</v>
      </c>
    </row>
    <row r="224" spans="1:4" x14ac:dyDescent="0.25">
      <c r="A224" s="511">
        <v>483</v>
      </c>
      <c r="B224" s="757" t="s">
        <v>762</v>
      </c>
      <c r="C224" s="40" t="s">
        <v>763</v>
      </c>
    </row>
    <row r="225" spans="1:3" ht="20" x14ac:dyDescent="0.25">
      <c r="A225" s="512">
        <v>484</v>
      </c>
      <c r="B225" s="757" t="s">
        <v>764</v>
      </c>
      <c r="C225" s="40" t="s">
        <v>765</v>
      </c>
    </row>
    <row r="226" spans="1:3" ht="30" x14ac:dyDescent="0.25">
      <c r="A226" s="512">
        <v>485</v>
      </c>
      <c r="B226" s="757" t="s">
        <v>766</v>
      </c>
      <c r="C226" s="40" t="s">
        <v>767</v>
      </c>
    </row>
    <row r="227" spans="1:3" ht="20" x14ac:dyDescent="0.25">
      <c r="A227" s="512">
        <v>486</v>
      </c>
      <c r="B227" s="757" t="s">
        <v>768</v>
      </c>
      <c r="C227" s="40" t="s">
        <v>769</v>
      </c>
    </row>
    <row r="228" spans="1:3" x14ac:dyDescent="0.25">
      <c r="A228" s="304">
        <v>487</v>
      </c>
      <c r="B228" s="757" t="s">
        <v>770</v>
      </c>
      <c r="C228" s="40" t="s">
        <v>771</v>
      </c>
    </row>
    <row r="229" spans="1:3" x14ac:dyDescent="0.25">
      <c r="A229" s="304">
        <v>488</v>
      </c>
      <c r="B229" s="757" t="s">
        <v>772</v>
      </c>
      <c r="C229" s="40" t="s">
        <v>773</v>
      </c>
    </row>
    <row r="230" spans="1:3" ht="14" x14ac:dyDescent="0.25">
      <c r="A230" s="520">
        <v>489</v>
      </c>
      <c r="B230" s="783" t="s">
        <v>774</v>
      </c>
      <c r="C230" s="705" t="s">
        <v>775</v>
      </c>
    </row>
    <row r="231" spans="1:3" ht="30" x14ac:dyDescent="0.25">
      <c r="A231" s="304">
        <v>490</v>
      </c>
      <c r="B231" s="757" t="s">
        <v>776</v>
      </c>
      <c r="C231" s="40" t="s">
        <v>777</v>
      </c>
    </row>
    <row r="232" spans="1:3" x14ac:dyDescent="0.25">
      <c r="A232" s="304">
        <v>491</v>
      </c>
      <c r="B232" s="757" t="s">
        <v>778</v>
      </c>
      <c r="C232" s="40" t="s">
        <v>779</v>
      </c>
    </row>
    <row r="233" spans="1:3" x14ac:dyDescent="0.25">
      <c r="A233" s="304">
        <v>492</v>
      </c>
      <c r="B233" s="789" t="s">
        <v>780</v>
      </c>
      <c r="C233" s="293" t="s">
        <v>781</v>
      </c>
    </row>
    <row r="234" spans="1:3" ht="20" x14ac:dyDescent="0.25">
      <c r="A234" s="304">
        <v>493</v>
      </c>
      <c r="B234" s="790" t="s">
        <v>782</v>
      </c>
      <c r="C234" s="717" t="s">
        <v>783</v>
      </c>
    </row>
    <row r="235" spans="1:3" x14ac:dyDescent="0.25">
      <c r="A235" s="304">
        <v>494</v>
      </c>
      <c r="B235" s="789" t="s">
        <v>784</v>
      </c>
      <c r="C235" s="293" t="s">
        <v>785</v>
      </c>
    </row>
    <row r="236" spans="1:3" ht="40" x14ac:dyDescent="0.25">
      <c r="A236" s="304">
        <v>495</v>
      </c>
      <c r="B236" s="790" t="s">
        <v>786</v>
      </c>
      <c r="C236" s="717" t="s">
        <v>787</v>
      </c>
    </row>
    <row r="237" spans="1:3" x14ac:dyDescent="0.25">
      <c r="A237" s="304">
        <v>496</v>
      </c>
      <c r="B237" s="791" t="s">
        <v>788</v>
      </c>
      <c r="C237" s="294" t="s">
        <v>789</v>
      </c>
    </row>
    <row r="238" spans="1:3" ht="30" x14ac:dyDescent="0.25">
      <c r="A238" s="304">
        <v>497</v>
      </c>
      <c r="B238" s="792" t="s">
        <v>790</v>
      </c>
      <c r="C238" s="711" t="s">
        <v>791</v>
      </c>
    </row>
    <row r="239" spans="1:3" x14ac:dyDescent="0.25">
      <c r="A239" s="304">
        <v>498</v>
      </c>
      <c r="B239" s="757" t="s">
        <v>792</v>
      </c>
      <c r="C239" s="40" t="s">
        <v>793</v>
      </c>
    </row>
    <row r="240" spans="1:3" x14ac:dyDescent="0.25">
      <c r="A240" s="304">
        <v>499</v>
      </c>
      <c r="B240" s="793" t="s">
        <v>794</v>
      </c>
      <c r="C240" s="712" t="s">
        <v>795</v>
      </c>
    </row>
    <row r="241" spans="1:4" x14ac:dyDescent="0.25">
      <c r="A241" s="304">
        <v>500</v>
      </c>
      <c r="B241" s="789" t="s">
        <v>796</v>
      </c>
      <c r="C241" s="293" t="s">
        <v>797</v>
      </c>
    </row>
    <row r="242" spans="1:4" ht="20" x14ac:dyDescent="0.25">
      <c r="A242" s="304">
        <v>501</v>
      </c>
      <c r="B242" s="790" t="s">
        <v>798</v>
      </c>
      <c r="C242" s="717" t="s">
        <v>799</v>
      </c>
    </row>
    <row r="243" spans="1:4" x14ac:dyDescent="0.25">
      <c r="A243" s="304">
        <v>502</v>
      </c>
      <c r="B243" s="789" t="s">
        <v>800</v>
      </c>
      <c r="C243" s="293" t="s">
        <v>801</v>
      </c>
    </row>
    <row r="244" spans="1:4" x14ac:dyDescent="0.25">
      <c r="A244" s="304">
        <v>503</v>
      </c>
      <c r="B244" s="790" t="s">
        <v>802</v>
      </c>
      <c r="C244" s="717" t="s">
        <v>803</v>
      </c>
    </row>
    <row r="245" spans="1:4" x14ac:dyDescent="0.25">
      <c r="A245" s="520">
        <v>504</v>
      </c>
      <c r="B245" s="794" t="s">
        <v>804</v>
      </c>
      <c r="C245" s="295" t="s">
        <v>805</v>
      </c>
    </row>
    <row r="246" spans="1:4" x14ac:dyDescent="0.25">
      <c r="A246" s="304">
        <v>505</v>
      </c>
      <c r="B246" s="757" t="s">
        <v>806</v>
      </c>
      <c r="C246" s="40" t="s">
        <v>807</v>
      </c>
    </row>
    <row r="247" spans="1:4" x14ac:dyDescent="0.25">
      <c r="A247" s="304">
        <v>506</v>
      </c>
      <c r="B247" s="757" t="s">
        <v>808</v>
      </c>
      <c r="C247" s="40" t="s">
        <v>809</v>
      </c>
    </row>
    <row r="248" spans="1:4" ht="20" x14ac:dyDescent="0.25">
      <c r="A248" s="304">
        <v>507</v>
      </c>
      <c r="B248" s="757" t="s">
        <v>810</v>
      </c>
      <c r="C248" s="40" t="s">
        <v>811</v>
      </c>
    </row>
    <row r="249" spans="1:4" ht="20" x14ac:dyDescent="0.25">
      <c r="A249" s="304">
        <v>508</v>
      </c>
      <c r="B249" s="793" t="s">
        <v>812</v>
      </c>
      <c r="C249" s="712" t="s">
        <v>813</v>
      </c>
    </row>
    <row r="250" spans="1:4" x14ac:dyDescent="0.25">
      <c r="A250" s="304">
        <v>509</v>
      </c>
      <c r="B250" s="795" t="s">
        <v>814</v>
      </c>
      <c r="C250" s="296" t="s">
        <v>815</v>
      </c>
    </row>
    <row r="251" spans="1:4" ht="20" x14ac:dyDescent="0.25">
      <c r="A251" s="304">
        <v>510</v>
      </c>
      <c r="B251" s="793" t="s">
        <v>816</v>
      </c>
      <c r="C251" s="712" t="s">
        <v>817</v>
      </c>
    </row>
    <row r="252" spans="1:4" x14ac:dyDescent="0.25">
      <c r="A252" s="304">
        <v>511</v>
      </c>
      <c r="B252" s="796" t="s">
        <v>753</v>
      </c>
      <c r="C252" s="89" t="s">
        <v>754</v>
      </c>
    </row>
    <row r="253" spans="1:4" ht="13" x14ac:dyDescent="0.25">
      <c r="A253" s="520">
        <v>514</v>
      </c>
      <c r="B253" s="755" t="s">
        <v>818</v>
      </c>
      <c r="C253" s="41" t="s">
        <v>819</v>
      </c>
    </row>
    <row r="254" spans="1:4" ht="13" x14ac:dyDescent="0.25">
      <c r="A254" s="520">
        <v>515</v>
      </c>
      <c r="B254" s="797" t="s">
        <v>820</v>
      </c>
      <c r="C254" s="704" t="s">
        <v>821</v>
      </c>
    </row>
    <row r="255" spans="1:4" ht="13" x14ac:dyDescent="0.25">
      <c r="A255" s="520">
        <v>516</v>
      </c>
      <c r="B255" s="797" t="s">
        <v>822</v>
      </c>
      <c r="C255" s="704" t="s">
        <v>823</v>
      </c>
      <c r="D255" t="s">
        <v>824</v>
      </c>
    </row>
    <row r="256" spans="1:4" ht="13" x14ac:dyDescent="0.25">
      <c r="A256" s="520">
        <v>517</v>
      </c>
      <c r="B256" s="797" t="s">
        <v>825</v>
      </c>
      <c r="C256" s="704" t="s">
        <v>826</v>
      </c>
      <c r="D256" t="s">
        <v>827</v>
      </c>
    </row>
    <row r="257" spans="1:4" ht="13" x14ac:dyDescent="0.25">
      <c r="A257" s="520">
        <v>518</v>
      </c>
      <c r="B257" s="798" t="s">
        <v>828</v>
      </c>
      <c r="C257" s="706" t="s">
        <v>829</v>
      </c>
    </row>
    <row r="258" spans="1:4" x14ac:dyDescent="0.25">
      <c r="A258" s="520">
        <v>520</v>
      </c>
      <c r="B258" s="799" t="s">
        <v>830</v>
      </c>
      <c r="C258" s="703" t="s">
        <v>831</v>
      </c>
    </row>
    <row r="259" spans="1:4" x14ac:dyDescent="0.25">
      <c r="A259" s="520">
        <v>524</v>
      </c>
      <c r="B259" s="799" t="s">
        <v>832</v>
      </c>
      <c r="C259" s="703" t="s">
        <v>833</v>
      </c>
    </row>
    <row r="260" spans="1:4" ht="13" x14ac:dyDescent="0.25">
      <c r="A260" s="520">
        <v>525</v>
      </c>
      <c r="B260" s="798" t="s">
        <v>828</v>
      </c>
      <c r="C260" s="706" t="s">
        <v>829</v>
      </c>
    </row>
    <row r="261" spans="1:4" ht="13" x14ac:dyDescent="0.25">
      <c r="A261" s="520">
        <v>526</v>
      </c>
      <c r="B261" s="787" t="s">
        <v>834</v>
      </c>
      <c r="C261" s="260" t="s">
        <v>835</v>
      </c>
    </row>
    <row r="262" spans="1:4" ht="13" x14ac:dyDescent="0.25">
      <c r="A262" s="520">
        <v>527</v>
      </c>
      <c r="B262" s="787" t="s">
        <v>836</v>
      </c>
      <c r="C262" s="260" t="s">
        <v>837</v>
      </c>
    </row>
    <row r="263" spans="1:4" ht="13" x14ac:dyDescent="0.25">
      <c r="A263" s="304">
        <v>528</v>
      </c>
      <c r="B263" s="787" t="s">
        <v>838</v>
      </c>
      <c r="C263" s="260" t="s">
        <v>839</v>
      </c>
    </row>
    <row r="264" spans="1:4" ht="13" x14ac:dyDescent="0.25">
      <c r="A264" s="520">
        <v>529</v>
      </c>
      <c r="B264" s="782" t="s">
        <v>840</v>
      </c>
      <c r="C264" s="259" t="s">
        <v>841</v>
      </c>
    </row>
    <row r="265" spans="1:4" x14ac:dyDescent="0.25">
      <c r="A265" s="304">
        <v>530</v>
      </c>
      <c r="B265" s="757" t="s">
        <v>842</v>
      </c>
      <c r="C265" s="40" t="s">
        <v>843</v>
      </c>
    </row>
    <row r="266" spans="1:4" ht="20" x14ac:dyDescent="0.25">
      <c r="A266" s="304">
        <v>531</v>
      </c>
      <c r="B266" s="757" t="s">
        <v>844</v>
      </c>
      <c r="C266" s="40" t="s">
        <v>845</v>
      </c>
    </row>
    <row r="267" spans="1:4" ht="20" x14ac:dyDescent="0.25">
      <c r="A267" s="304">
        <v>532</v>
      </c>
      <c r="B267" s="757" t="s">
        <v>846</v>
      </c>
      <c r="C267" s="40" t="s">
        <v>847</v>
      </c>
    </row>
    <row r="268" spans="1:4" ht="13" x14ac:dyDescent="0.25">
      <c r="A268" s="304">
        <v>533</v>
      </c>
      <c r="B268" s="755" t="s">
        <v>848</v>
      </c>
      <c r="C268" s="41" t="s">
        <v>849</v>
      </c>
    </row>
    <row r="269" spans="1:4" ht="13" x14ac:dyDescent="0.25">
      <c r="A269" s="520">
        <v>534</v>
      </c>
      <c r="B269" s="800" t="s">
        <v>850</v>
      </c>
      <c r="C269" s="701" t="s">
        <v>851</v>
      </c>
      <c r="D269" t="s">
        <v>852</v>
      </c>
    </row>
    <row r="270" spans="1:4" ht="13" x14ac:dyDescent="0.25">
      <c r="A270" s="520">
        <v>535</v>
      </c>
      <c r="B270" s="800" t="s">
        <v>564</v>
      </c>
      <c r="C270" s="701" t="s">
        <v>565</v>
      </c>
      <c r="D270" t="s">
        <v>853</v>
      </c>
    </row>
    <row r="271" spans="1:4" ht="13" x14ac:dyDescent="0.25">
      <c r="A271" s="520">
        <v>536</v>
      </c>
      <c r="B271" s="800" t="s">
        <v>854</v>
      </c>
      <c r="C271" s="701" t="s">
        <v>855</v>
      </c>
      <c r="D271" t="s">
        <v>856</v>
      </c>
    </row>
    <row r="272" spans="1:4" ht="13" x14ac:dyDescent="0.25">
      <c r="A272" s="520">
        <v>537</v>
      </c>
      <c r="B272" s="800" t="s">
        <v>857</v>
      </c>
      <c r="C272" s="701" t="s">
        <v>858</v>
      </c>
      <c r="D272" t="s">
        <v>859</v>
      </c>
    </row>
    <row r="273" spans="1:4" ht="13" x14ac:dyDescent="0.25">
      <c r="A273" s="520">
        <v>538</v>
      </c>
      <c r="B273" s="800" t="s">
        <v>860</v>
      </c>
      <c r="C273" s="701" t="s">
        <v>861</v>
      </c>
      <c r="D273" t="s">
        <v>862</v>
      </c>
    </row>
    <row r="274" spans="1:4" ht="13" x14ac:dyDescent="0.25">
      <c r="A274" s="520">
        <v>539</v>
      </c>
      <c r="B274" s="800" t="s">
        <v>863</v>
      </c>
      <c r="C274" s="701" t="s">
        <v>864</v>
      </c>
      <c r="D274" t="s">
        <v>865</v>
      </c>
    </row>
    <row r="275" spans="1:4" ht="13" x14ac:dyDescent="0.25">
      <c r="A275" s="520">
        <v>540</v>
      </c>
      <c r="B275" s="801" t="s">
        <v>866</v>
      </c>
      <c r="C275" s="159" t="s">
        <v>867</v>
      </c>
    </row>
    <row r="276" spans="1:4" ht="13" x14ac:dyDescent="0.25">
      <c r="A276" s="520">
        <v>541</v>
      </c>
      <c r="B276" s="782" t="s">
        <v>868</v>
      </c>
      <c r="C276" s="259" t="s">
        <v>869</v>
      </c>
    </row>
    <row r="277" spans="1:4" ht="13" x14ac:dyDescent="0.25">
      <c r="A277" s="520">
        <v>542</v>
      </c>
      <c r="B277" s="801" t="s">
        <v>870</v>
      </c>
      <c r="C277" s="159" t="s">
        <v>870</v>
      </c>
    </row>
    <row r="278" spans="1:4" ht="13" x14ac:dyDescent="0.25">
      <c r="A278" s="520">
        <v>543</v>
      </c>
      <c r="B278" s="801" t="s">
        <v>871</v>
      </c>
      <c r="C278" s="159" t="s">
        <v>872</v>
      </c>
    </row>
    <row r="279" spans="1:4" ht="14" x14ac:dyDescent="0.25">
      <c r="A279" s="520">
        <v>544</v>
      </c>
      <c r="B279" s="783" t="s">
        <v>873</v>
      </c>
      <c r="C279" s="705" t="s">
        <v>874</v>
      </c>
    </row>
    <row r="280" spans="1:4" ht="13" x14ac:dyDescent="0.25">
      <c r="A280" s="304">
        <v>545</v>
      </c>
      <c r="B280" s="722" t="s">
        <v>875</v>
      </c>
      <c r="C280" s="85" t="s">
        <v>876</v>
      </c>
    </row>
    <row r="281" spans="1:4" ht="20" x14ac:dyDescent="0.25">
      <c r="A281" s="304">
        <v>546</v>
      </c>
      <c r="B281" s="757" t="s">
        <v>877</v>
      </c>
      <c r="C281" s="40" t="s">
        <v>878</v>
      </c>
    </row>
    <row r="282" spans="1:4" ht="13" x14ac:dyDescent="0.25">
      <c r="A282" s="304">
        <v>547</v>
      </c>
      <c r="B282" s="722" t="s">
        <v>879</v>
      </c>
      <c r="C282" s="85" t="s">
        <v>880</v>
      </c>
    </row>
    <row r="283" spans="1:4" x14ac:dyDescent="0.25">
      <c r="A283" s="304">
        <v>722</v>
      </c>
      <c r="B283" s="17" t="s">
        <v>881</v>
      </c>
      <c r="C283" t="s">
        <v>882</v>
      </c>
    </row>
    <row r="284" spans="1:4" ht="36" x14ac:dyDescent="0.25">
      <c r="A284" s="304">
        <v>725</v>
      </c>
      <c r="B284" s="802" t="s">
        <v>883</v>
      </c>
      <c r="C284" s="265" t="s">
        <v>884</v>
      </c>
    </row>
    <row r="285" spans="1:4" x14ac:dyDescent="0.25">
      <c r="A285" s="304">
        <v>726</v>
      </c>
      <c r="B285" s="802" t="s">
        <v>885</v>
      </c>
      <c r="C285" s="265" t="s">
        <v>886</v>
      </c>
    </row>
    <row r="286" spans="1:4" ht="24" x14ac:dyDescent="0.25">
      <c r="A286" s="304">
        <v>727</v>
      </c>
      <c r="B286" s="802" t="s">
        <v>887</v>
      </c>
      <c r="C286" s="265" t="s">
        <v>888</v>
      </c>
    </row>
    <row r="287" spans="1:4" x14ac:dyDescent="0.25">
      <c r="A287" s="304">
        <v>728</v>
      </c>
      <c r="B287" s="761" t="s">
        <v>889</v>
      </c>
      <c r="C287" s="690" t="s">
        <v>890</v>
      </c>
    </row>
    <row r="288" spans="1:4" x14ac:dyDescent="0.25">
      <c r="A288" s="304">
        <v>729</v>
      </c>
      <c r="B288" s="774" t="s">
        <v>891</v>
      </c>
      <c r="C288" s="697" t="s">
        <v>892</v>
      </c>
    </row>
    <row r="289" spans="1:3" ht="48" x14ac:dyDescent="0.25">
      <c r="A289" s="304">
        <v>731</v>
      </c>
      <c r="B289" s="803" t="s">
        <v>893</v>
      </c>
      <c r="C289" s="561" t="s">
        <v>894</v>
      </c>
    </row>
    <row r="290" spans="1:3" x14ac:dyDescent="0.25">
      <c r="A290" s="304">
        <v>732</v>
      </c>
      <c r="B290" s="763" t="s">
        <v>895</v>
      </c>
      <c r="C290" s="267" t="s">
        <v>896</v>
      </c>
    </row>
    <row r="291" spans="1:3" ht="30" x14ac:dyDescent="0.25">
      <c r="A291" s="304">
        <v>733</v>
      </c>
      <c r="B291" s="780" t="s">
        <v>897</v>
      </c>
      <c r="C291" s="266" t="s">
        <v>898</v>
      </c>
    </row>
    <row r="292" spans="1:3" ht="20" x14ac:dyDescent="0.25">
      <c r="A292" s="304">
        <v>734</v>
      </c>
      <c r="B292" s="781" t="s">
        <v>899</v>
      </c>
      <c r="C292" s="268" t="s">
        <v>900</v>
      </c>
    </row>
    <row r="293" spans="1:3" x14ac:dyDescent="0.25">
      <c r="A293" s="304">
        <v>735</v>
      </c>
      <c r="B293" s="804" t="s">
        <v>901</v>
      </c>
      <c r="C293" s="269" t="s">
        <v>902</v>
      </c>
    </row>
    <row r="294" spans="1:3" x14ac:dyDescent="0.25">
      <c r="A294" s="304">
        <v>736</v>
      </c>
      <c r="B294" s="763" t="s">
        <v>903</v>
      </c>
      <c r="C294" s="267" t="s">
        <v>904</v>
      </c>
    </row>
    <row r="295" spans="1:3" ht="20" x14ac:dyDescent="0.25">
      <c r="A295" s="304">
        <v>737</v>
      </c>
      <c r="B295" s="763" t="s">
        <v>905</v>
      </c>
      <c r="C295" s="267" t="s">
        <v>906</v>
      </c>
    </row>
    <row r="296" spans="1:3" x14ac:dyDescent="0.25">
      <c r="A296" s="304">
        <v>738</v>
      </c>
      <c r="B296" s="763" t="s">
        <v>907</v>
      </c>
      <c r="C296" s="267" t="s">
        <v>908</v>
      </c>
    </row>
    <row r="297" spans="1:3" ht="13" x14ac:dyDescent="0.25">
      <c r="A297" s="304">
        <v>739</v>
      </c>
      <c r="B297" s="777" t="s">
        <v>909</v>
      </c>
      <c r="C297" s="560" t="s">
        <v>910</v>
      </c>
    </row>
    <row r="298" spans="1:3" x14ac:dyDescent="0.25">
      <c r="A298" s="304">
        <v>740</v>
      </c>
      <c r="B298" s="803" t="s">
        <v>911</v>
      </c>
      <c r="C298" s="561" t="s">
        <v>912</v>
      </c>
    </row>
    <row r="299" spans="1:3" x14ac:dyDescent="0.25">
      <c r="A299" s="304">
        <v>743</v>
      </c>
      <c r="B299" s="802" t="s">
        <v>913</v>
      </c>
      <c r="C299" s="265" t="s">
        <v>914</v>
      </c>
    </row>
    <row r="300" spans="1:3" ht="26" x14ac:dyDescent="0.25">
      <c r="A300" s="304">
        <v>744</v>
      </c>
      <c r="B300" s="722" t="s">
        <v>915</v>
      </c>
      <c r="C300" s="85" t="s">
        <v>916</v>
      </c>
    </row>
    <row r="301" spans="1:3" ht="48" x14ac:dyDescent="0.25">
      <c r="A301" s="304">
        <v>745</v>
      </c>
      <c r="B301" s="802" t="s">
        <v>917</v>
      </c>
      <c r="C301" s="265" t="s">
        <v>918</v>
      </c>
    </row>
    <row r="302" spans="1:3" x14ac:dyDescent="0.25">
      <c r="A302" s="304">
        <v>746</v>
      </c>
      <c r="B302" s="802"/>
      <c r="C302" s="265"/>
    </row>
    <row r="303" spans="1:3" x14ac:dyDescent="0.25">
      <c r="A303" s="304">
        <v>747</v>
      </c>
      <c r="B303" s="764" t="s">
        <v>919</v>
      </c>
      <c r="C303" s="719" t="s">
        <v>920</v>
      </c>
    </row>
    <row r="304" spans="1:3" x14ac:dyDescent="0.25">
      <c r="A304" s="304">
        <v>748</v>
      </c>
      <c r="B304" s="779" t="s">
        <v>921</v>
      </c>
      <c r="C304" s="264" t="s">
        <v>922</v>
      </c>
    </row>
    <row r="305" spans="1:3" ht="26" x14ac:dyDescent="0.25">
      <c r="A305" s="304">
        <v>749</v>
      </c>
      <c r="B305" s="722" t="s">
        <v>923</v>
      </c>
      <c r="C305" s="85" t="s">
        <v>924</v>
      </c>
    </row>
    <row r="306" spans="1:3" ht="84" x14ac:dyDescent="0.25">
      <c r="A306" s="304">
        <v>750</v>
      </c>
      <c r="B306" s="802" t="s">
        <v>925</v>
      </c>
      <c r="C306" s="265" t="s">
        <v>926</v>
      </c>
    </row>
    <row r="307" spans="1:3" ht="26" x14ac:dyDescent="0.25">
      <c r="A307" s="304">
        <v>751</v>
      </c>
      <c r="B307" s="722" t="s">
        <v>927</v>
      </c>
      <c r="C307" s="85" t="s">
        <v>928</v>
      </c>
    </row>
    <row r="308" spans="1:3" ht="144" x14ac:dyDescent="0.25">
      <c r="A308" s="304">
        <v>752</v>
      </c>
      <c r="B308" s="803" t="s">
        <v>929</v>
      </c>
      <c r="C308" s="561" t="s">
        <v>930</v>
      </c>
    </row>
    <row r="309" spans="1:3" ht="26" x14ac:dyDescent="0.25">
      <c r="A309" s="304">
        <v>753</v>
      </c>
      <c r="B309" s="722" t="s">
        <v>931</v>
      </c>
      <c r="C309" s="85" t="s">
        <v>932</v>
      </c>
    </row>
    <row r="310" spans="1:3" ht="24" x14ac:dyDescent="0.25">
      <c r="A310" s="304">
        <v>754</v>
      </c>
      <c r="B310" s="803" t="s">
        <v>933</v>
      </c>
      <c r="C310" s="561" t="s">
        <v>934</v>
      </c>
    </row>
    <row r="311" spans="1:3" ht="26" x14ac:dyDescent="0.25">
      <c r="A311" s="304">
        <v>755</v>
      </c>
      <c r="B311" s="722" t="s">
        <v>935</v>
      </c>
      <c r="C311" s="85" t="s">
        <v>936</v>
      </c>
    </row>
    <row r="312" spans="1:3" ht="60" x14ac:dyDescent="0.25">
      <c r="A312" s="304">
        <v>756</v>
      </c>
      <c r="B312" s="802" t="s">
        <v>937</v>
      </c>
      <c r="C312" s="265" t="s">
        <v>938</v>
      </c>
    </row>
    <row r="313" spans="1:3" ht="26" x14ac:dyDescent="0.25">
      <c r="A313" s="304">
        <v>757</v>
      </c>
      <c r="B313" s="722" t="s">
        <v>939</v>
      </c>
      <c r="C313" s="85" t="s">
        <v>940</v>
      </c>
    </row>
    <row r="314" spans="1:3" ht="60" x14ac:dyDescent="0.25">
      <c r="A314" s="304">
        <v>758</v>
      </c>
      <c r="B314" s="802" t="s">
        <v>941</v>
      </c>
      <c r="C314" s="265" t="s">
        <v>942</v>
      </c>
    </row>
    <row r="315" spans="1:3" ht="26" x14ac:dyDescent="0.25">
      <c r="A315" s="304">
        <v>759</v>
      </c>
      <c r="B315" s="722" t="s">
        <v>943</v>
      </c>
      <c r="C315" s="85" t="s">
        <v>944</v>
      </c>
    </row>
    <row r="316" spans="1:3" ht="24" x14ac:dyDescent="0.25">
      <c r="A316" s="304">
        <v>760</v>
      </c>
      <c r="B316" s="802" t="s">
        <v>945</v>
      </c>
      <c r="C316" s="265" t="s">
        <v>946</v>
      </c>
    </row>
    <row r="317" spans="1:3" ht="26" x14ac:dyDescent="0.25">
      <c r="A317" s="304">
        <v>761</v>
      </c>
      <c r="B317" s="722" t="s">
        <v>947</v>
      </c>
      <c r="C317" s="85" t="s">
        <v>948</v>
      </c>
    </row>
    <row r="318" spans="1:3" ht="36" x14ac:dyDescent="0.25">
      <c r="A318" s="304">
        <v>762</v>
      </c>
      <c r="B318" s="802" t="s">
        <v>949</v>
      </c>
      <c r="C318" s="265" t="s">
        <v>950</v>
      </c>
    </row>
    <row r="319" spans="1:3" x14ac:dyDescent="0.25">
      <c r="A319" s="304">
        <v>764</v>
      </c>
      <c r="B319" s="802" t="s">
        <v>951</v>
      </c>
      <c r="C319" s="265" t="s">
        <v>952</v>
      </c>
    </row>
    <row r="320" spans="1:3" ht="13" x14ac:dyDescent="0.25">
      <c r="A320" s="304">
        <v>765</v>
      </c>
      <c r="B320" s="722" t="s">
        <v>953</v>
      </c>
      <c r="C320" s="85" t="s">
        <v>954</v>
      </c>
    </row>
    <row r="321" spans="1:3" ht="26" x14ac:dyDescent="0.25">
      <c r="A321" s="304">
        <v>766</v>
      </c>
      <c r="B321" s="722" t="s">
        <v>955</v>
      </c>
      <c r="C321" s="85" t="s">
        <v>956</v>
      </c>
    </row>
    <row r="322" spans="1:3" ht="13" x14ac:dyDescent="0.25">
      <c r="A322" s="304">
        <v>767</v>
      </c>
      <c r="B322" s="722" t="s">
        <v>957</v>
      </c>
      <c r="C322" s="85" t="s">
        <v>958</v>
      </c>
    </row>
    <row r="323" spans="1:3" x14ac:dyDescent="0.25">
      <c r="A323" s="304">
        <v>768</v>
      </c>
      <c r="B323" s="774" t="s">
        <v>959</v>
      </c>
      <c r="C323" s="697" t="s">
        <v>960</v>
      </c>
    </row>
    <row r="324" spans="1:3" x14ac:dyDescent="0.25">
      <c r="A324" s="304">
        <v>769</v>
      </c>
      <c r="B324" s="774" t="s">
        <v>961</v>
      </c>
      <c r="C324" s="697" t="s">
        <v>962</v>
      </c>
    </row>
    <row r="325" spans="1:3" ht="39" x14ac:dyDescent="0.25">
      <c r="A325" s="304">
        <v>770</v>
      </c>
      <c r="B325" s="722" t="s">
        <v>963</v>
      </c>
      <c r="C325" s="85" t="s">
        <v>964</v>
      </c>
    </row>
    <row r="326" spans="1:3" ht="36" x14ac:dyDescent="0.25">
      <c r="A326" s="304">
        <v>771</v>
      </c>
      <c r="B326" s="802" t="s">
        <v>965</v>
      </c>
      <c r="C326" s="265" t="s">
        <v>966</v>
      </c>
    </row>
    <row r="327" spans="1:3" x14ac:dyDescent="0.25">
      <c r="A327" s="304">
        <v>772</v>
      </c>
      <c r="B327" s="802" t="s">
        <v>967</v>
      </c>
      <c r="C327" s="265" t="s">
        <v>968</v>
      </c>
    </row>
    <row r="328" spans="1:3" x14ac:dyDescent="0.25">
      <c r="A328" s="304">
        <v>773</v>
      </c>
      <c r="B328" s="774" t="s">
        <v>969</v>
      </c>
      <c r="C328" s="697" t="s">
        <v>970</v>
      </c>
    </row>
    <row r="329" spans="1:3" x14ac:dyDescent="0.25">
      <c r="A329" s="304">
        <v>774</v>
      </c>
      <c r="B329" s="774" t="s">
        <v>971</v>
      </c>
      <c r="C329" s="697" t="s">
        <v>972</v>
      </c>
    </row>
    <row r="330" spans="1:3" ht="24.5" thickBot="1" x14ac:dyDescent="0.3">
      <c r="A330" s="304">
        <v>779</v>
      </c>
      <c r="B330" s="802" t="s">
        <v>973</v>
      </c>
      <c r="C330" s="265" t="s">
        <v>974</v>
      </c>
    </row>
    <row r="331" spans="1:3" ht="13" x14ac:dyDescent="0.25">
      <c r="A331" s="304">
        <v>780</v>
      </c>
      <c r="B331" s="744" t="s">
        <v>975</v>
      </c>
      <c r="C331" s="284" t="s">
        <v>976</v>
      </c>
    </row>
    <row r="332" spans="1:3" ht="13" x14ac:dyDescent="0.25">
      <c r="A332" s="304">
        <v>781</v>
      </c>
      <c r="B332" s="722" t="s">
        <v>977</v>
      </c>
      <c r="C332" s="85" t="s">
        <v>978</v>
      </c>
    </row>
    <row r="333" spans="1:3" x14ac:dyDescent="0.25">
      <c r="A333" s="304">
        <v>782</v>
      </c>
      <c r="B333" s="805" t="s">
        <v>979</v>
      </c>
      <c r="C333" s="57" t="s">
        <v>980</v>
      </c>
    </row>
    <row r="334" spans="1:3" x14ac:dyDescent="0.25">
      <c r="A334" s="304">
        <v>783</v>
      </c>
      <c r="B334" s="805" t="s">
        <v>981</v>
      </c>
      <c r="C334" s="57" t="s">
        <v>982</v>
      </c>
    </row>
    <row r="335" spans="1:3" x14ac:dyDescent="0.25">
      <c r="A335" s="304">
        <v>784</v>
      </c>
      <c r="B335" s="805" t="s">
        <v>983</v>
      </c>
      <c r="C335" s="57" t="s">
        <v>984</v>
      </c>
    </row>
    <row r="336" spans="1:3" x14ac:dyDescent="0.25">
      <c r="A336" s="304">
        <v>786</v>
      </c>
      <c r="B336" s="805" t="s">
        <v>985</v>
      </c>
      <c r="C336" s="57" t="s">
        <v>986</v>
      </c>
    </row>
    <row r="337" spans="1:3" x14ac:dyDescent="0.25">
      <c r="A337" s="304">
        <v>787</v>
      </c>
      <c r="B337" s="805" t="s">
        <v>987</v>
      </c>
      <c r="C337" s="57" t="s">
        <v>988</v>
      </c>
    </row>
    <row r="338" spans="1:3" x14ac:dyDescent="0.25">
      <c r="A338" s="304">
        <v>788</v>
      </c>
      <c r="B338" s="805" t="s">
        <v>989</v>
      </c>
      <c r="C338" s="57" t="s">
        <v>990</v>
      </c>
    </row>
    <row r="339" spans="1:3" x14ac:dyDescent="0.25">
      <c r="A339" s="304">
        <v>789</v>
      </c>
      <c r="B339" s="805" t="s">
        <v>991</v>
      </c>
      <c r="C339" s="57" t="s">
        <v>992</v>
      </c>
    </row>
    <row r="340" spans="1:3" x14ac:dyDescent="0.25">
      <c r="A340" s="304">
        <v>790</v>
      </c>
      <c r="B340" s="805" t="s">
        <v>993</v>
      </c>
      <c r="C340" s="57" t="s">
        <v>994</v>
      </c>
    </row>
    <row r="341" spans="1:3" x14ac:dyDescent="0.25">
      <c r="A341" s="304">
        <v>791</v>
      </c>
      <c r="B341" s="805" t="s">
        <v>995</v>
      </c>
      <c r="C341" s="57" t="s">
        <v>996</v>
      </c>
    </row>
    <row r="342" spans="1:3" x14ac:dyDescent="0.25">
      <c r="A342" s="304">
        <v>792</v>
      </c>
      <c r="B342" s="805" t="s">
        <v>997</v>
      </c>
      <c r="C342" s="57" t="s">
        <v>998</v>
      </c>
    </row>
    <row r="343" spans="1:3" x14ac:dyDescent="0.25">
      <c r="A343" s="304">
        <v>793</v>
      </c>
      <c r="B343" s="805" t="s">
        <v>999</v>
      </c>
      <c r="C343" s="57" t="s">
        <v>1000</v>
      </c>
    </row>
    <row r="344" spans="1:3" x14ac:dyDescent="0.25">
      <c r="A344" s="304">
        <v>794</v>
      </c>
      <c r="B344" s="805" t="s">
        <v>1001</v>
      </c>
      <c r="C344" s="57" t="s">
        <v>1002</v>
      </c>
    </row>
    <row r="345" spans="1:3" x14ac:dyDescent="0.25">
      <c r="A345" s="304">
        <v>795</v>
      </c>
      <c r="B345" s="805" t="s">
        <v>1003</v>
      </c>
      <c r="C345" s="57" t="s">
        <v>1004</v>
      </c>
    </row>
    <row r="346" spans="1:3" x14ac:dyDescent="0.25">
      <c r="A346" s="304">
        <v>796</v>
      </c>
      <c r="B346" s="805" t="s">
        <v>1005</v>
      </c>
      <c r="C346" s="57" t="s">
        <v>1006</v>
      </c>
    </row>
    <row r="347" spans="1:3" x14ac:dyDescent="0.25">
      <c r="A347" s="511">
        <v>797</v>
      </c>
      <c r="B347" s="805" t="s">
        <v>1007</v>
      </c>
      <c r="C347" s="57" t="s">
        <v>1008</v>
      </c>
    </row>
    <row r="348" spans="1:3" x14ac:dyDescent="0.25">
      <c r="A348" s="304">
        <v>798</v>
      </c>
      <c r="B348" s="805" t="s">
        <v>1009</v>
      </c>
      <c r="C348" s="57" t="s">
        <v>1010</v>
      </c>
    </row>
    <row r="349" spans="1:3" x14ac:dyDescent="0.25">
      <c r="A349" s="304">
        <v>800</v>
      </c>
      <c r="B349" s="805" t="s">
        <v>1011</v>
      </c>
      <c r="C349" s="57" t="s">
        <v>1012</v>
      </c>
    </row>
    <row r="350" spans="1:3" x14ac:dyDescent="0.25">
      <c r="A350" s="304">
        <v>802</v>
      </c>
      <c r="B350" s="805" t="s">
        <v>1013</v>
      </c>
      <c r="C350" s="57" t="s">
        <v>1014</v>
      </c>
    </row>
    <row r="351" spans="1:3" x14ac:dyDescent="0.25">
      <c r="A351" s="304">
        <v>803</v>
      </c>
      <c r="B351" s="805" t="s">
        <v>1015</v>
      </c>
      <c r="C351" s="57" t="s">
        <v>1016</v>
      </c>
    </row>
    <row r="352" spans="1:3" x14ac:dyDescent="0.25">
      <c r="A352" s="304">
        <v>804</v>
      </c>
      <c r="B352" s="805" t="s">
        <v>1017</v>
      </c>
      <c r="C352" s="57" t="s">
        <v>1018</v>
      </c>
    </row>
    <row r="353" spans="1:3" x14ac:dyDescent="0.25">
      <c r="A353" s="304">
        <v>805</v>
      </c>
      <c r="B353" s="806" t="s">
        <v>1019</v>
      </c>
      <c r="C353" s="298" t="s">
        <v>1020</v>
      </c>
    </row>
    <row r="354" spans="1:3" x14ac:dyDescent="0.25">
      <c r="A354" s="304">
        <v>806</v>
      </c>
      <c r="B354" s="806" t="s">
        <v>1021</v>
      </c>
      <c r="C354" s="298" t="s">
        <v>1022</v>
      </c>
    </row>
    <row r="355" spans="1:3" x14ac:dyDescent="0.25">
      <c r="A355" s="304">
        <v>807</v>
      </c>
      <c r="B355" s="805" t="s">
        <v>1023</v>
      </c>
      <c r="C355" s="299" t="s">
        <v>1024</v>
      </c>
    </row>
    <row r="356" spans="1:3" x14ac:dyDescent="0.25">
      <c r="A356" s="304">
        <v>808</v>
      </c>
      <c r="B356" s="805" t="s">
        <v>1025</v>
      </c>
      <c r="C356" s="300" t="s">
        <v>1026</v>
      </c>
    </row>
    <row r="357" spans="1:3" x14ac:dyDescent="0.25">
      <c r="A357" s="304">
        <v>809</v>
      </c>
      <c r="B357" s="805" t="s">
        <v>1027</v>
      </c>
      <c r="C357" s="299" t="s">
        <v>1028</v>
      </c>
    </row>
    <row r="358" spans="1:3" x14ac:dyDescent="0.25">
      <c r="A358" s="304">
        <v>810</v>
      </c>
      <c r="B358" s="805" t="s">
        <v>1029</v>
      </c>
      <c r="C358" s="299" t="s">
        <v>1030</v>
      </c>
    </row>
    <row r="359" spans="1:3" x14ac:dyDescent="0.25">
      <c r="A359" s="304">
        <v>811</v>
      </c>
      <c r="B359" s="805" t="s">
        <v>1031</v>
      </c>
      <c r="C359" s="299" t="s">
        <v>1032</v>
      </c>
    </row>
    <row r="360" spans="1:3" x14ac:dyDescent="0.25">
      <c r="A360" s="304">
        <v>812</v>
      </c>
      <c r="B360" s="805" t="s">
        <v>1033</v>
      </c>
      <c r="C360" s="299" t="s">
        <v>1034</v>
      </c>
    </row>
    <row r="361" spans="1:3" x14ac:dyDescent="0.25">
      <c r="A361" s="304">
        <v>813</v>
      </c>
      <c r="B361" s="805" t="s">
        <v>1035</v>
      </c>
      <c r="C361" s="299" t="s">
        <v>1036</v>
      </c>
    </row>
    <row r="362" spans="1:3" x14ac:dyDescent="0.25">
      <c r="A362" s="304">
        <v>814</v>
      </c>
      <c r="B362" s="805" t="s">
        <v>1037</v>
      </c>
      <c r="C362" s="299" t="s">
        <v>1038</v>
      </c>
    </row>
    <row r="363" spans="1:3" x14ac:dyDescent="0.25">
      <c r="A363" s="304">
        <v>815</v>
      </c>
      <c r="B363" s="805" t="s">
        <v>1039</v>
      </c>
      <c r="C363" s="299" t="s">
        <v>1040</v>
      </c>
    </row>
    <row r="364" spans="1:3" x14ac:dyDescent="0.25">
      <c r="A364" s="304">
        <v>816</v>
      </c>
      <c r="B364" s="805" t="s">
        <v>1041</v>
      </c>
      <c r="C364" s="299" t="s">
        <v>1042</v>
      </c>
    </row>
    <row r="365" spans="1:3" x14ac:dyDescent="0.25">
      <c r="A365" s="304">
        <v>817</v>
      </c>
      <c r="B365" s="805" t="s">
        <v>1043</v>
      </c>
      <c r="C365" s="299" t="s">
        <v>1044</v>
      </c>
    </row>
    <row r="366" spans="1:3" x14ac:dyDescent="0.25">
      <c r="A366" s="304">
        <v>818</v>
      </c>
      <c r="B366" s="805" t="s">
        <v>1045</v>
      </c>
      <c r="C366" s="299" t="s">
        <v>1046</v>
      </c>
    </row>
    <row r="367" spans="1:3" x14ac:dyDescent="0.25">
      <c r="A367" s="304">
        <v>819</v>
      </c>
      <c r="B367" s="805" t="s">
        <v>1047</v>
      </c>
      <c r="C367" s="299" t="s">
        <v>1048</v>
      </c>
    </row>
    <row r="368" spans="1:3" x14ac:dyDescent="0.25">
      <c r="A368" s="304">
        <v>820</v>
      </c>
      <c r="B368" s="805" t="s">
        <v>1049</v>
      </c>
      <c r="C368" s="299" t="s">
        <v>1050</v>
      </c>
    </row>
    <row r="369" spans="1:3" x14ac:dyDescent="0.25">
      <c r="A369" s="304">
        <v>821</v>
      </c>
      <c r="B369" s="805" t="s">
        <v>1051</v>
      </c>
      <c r="C369" s="299" t="s">
        <v>1052</v>
      </c>
    </row>
    <row r="370" spans="1:3" x14ac:dyDescent="0.25">
      <c r="A370" s="304">
        <v>822</v>
      </c>
      <c r="B370" s="805" t="s">
        <v>1053</v>
      </c>
      <c r="C370" s="299" t="s">
        <v>1053</v>
      </c>
    </row>
    <row r="371" spans="1:3" x14ac:dyDescent="0.25">
      <c r="A371" s="304">
        <v>823</v>
      </c>
      <c r="B371" s="805" t="s">
        <v>1054</v>
      </c>
      <c r="C371" s="299" t="s">
        <v>1055</v>
      </c>
    </row>
    <row r="372" spans="1:3" x14ac:dyDescent="0.25">
      <c r="A372" s="304">
        <v>824</v>
      </c>
      <c r="B372" s="805" t="s">
        <v>1056</v>
      </c>
      <c r="C372" s="299" t="s">
        <v>1056</v>
      </c>
    </row>
    <row r="373" spans="1:3" x14ac:dyDescent="0.25">
      <c r="A373" s="304">
        <v>825</v>
      </c>
      <c r="B373" s="805" t="s">
        <v>1057</v>
      </c>
      <c r="C373" s="299" t="s">
        <v>1057</v>
      </c>
    </row>
    <row r="374" spans="1:3" x14ac:dyDescent="0.25">
      <c r="A374" s="304">
        <v>826</v>
      </c>
      <c r="B374" s="805" t="s">
        <v>1058</v>
      </c>
      <c r="C374" s="299" t="s">
        <v>1059</v>
      </c>
    </row>
    <row r="375" spans="1:3" x14ac:dyDescent="0.25">
      <c r="A375" s="304">
        <v>827</v>
      </c>
      <c r="B375" s="805" t="s">
        <v>1060</v>
      </c>
      <c r="C375" s="299" t="s">
        <v>1061</v>
      </c>
    </row>
    <row r="376" spans="1:3" x14ac:dyDescent="0.25">
      <c r="A376" s="304">
        <v>828</v>
      </c>
      <c r="B376" s="805" t="s">
        <v>1062</v>
      </c>
      <c r="C376" s="299" t="s">
        <v>1063</v>
      </c>
    </row>
    <row r="377" spans="1:3" x14ac:dyDescent="0.25">
      <c r="A377" s="304">
        <v>829</v>
      </c>
      <c r="B377" s="805" t="s">
        <v>1064</v>
      </c>
      <c r="C377" s="299" t="s">
        <v>1065</v>
      </c>
    </row>
    <row r="378" spans="1:3" x14ac:dyDescent="0.25">
      <c r="A378" s="304">
        <v>830</v>
      </c>
      <c r="B378" s="805" t="s">
        <v>1066</v>
      </c>
      <c r="C378" s="299" t="s">
        <v>1067</v>
      </c>
    </row>
    <row r="379" spans="1:3" x14ac:dyDescent="0.25">
      <c r="A379" s="304">
        <v>831</v>
      </c>
      <c r="B379" s="805" t="s">
        <v>1068</v>
      </c>
      <c r="C379" s="299" t="s">
        <v>1069</v>
      </c>
    </row>
    <row r="380" spans="1:3" x14ac:dyDescent="0.25">
      <c r="A380" s="304">
        <v>832</v>
      </c>
      <c r="B380" s="805" t="s">
        <v>1070</v>
      </c>
      <c r="C380" s="299" t="s">
        <v>1071</v>
      </c>
    </row>
    <row r="381" spans="1:3" x14ac:dyDescent="0.25">
      <c r="A381" s="304">
        <v>833</v>
      </c>
      <c r="B381" s="805" t="s">
        <v>1072</v>
      </c>
      <c r="C381" s="299" t="s">
        <v>1073</v>
      </c>
    </row>
    <row r="382" spans="1:3" x14ac:dyDescent="0.25">
      <c r="A382" s="304">
        <v>834</v>
      </c>
      <c r="B382" s="805" t="s">
        <v>1074</v>
      </c>
      <c r="C382" s="299" t="s">
        <v>1075</v>
      </c>
    </row>
    <row r="383" spans="1:3" x14ac:dyDescent="0.25">
      <c r="A383" s="304">
        <v>835</v>
      </c>
      <c r="B383" s="805" t="s">
        <v>1076</v>
      </c>
      <c r="C383" s="299" t="s">
        <v>1077</v>
      </c>
    </row>
    <row r="384" spans="1:3" x14ac:dyDescent="0.25">
      <c r="A384" s="304">
        <v>836</v>
      </c>
      <c r="B384" s="806" t="s">
        <v>1078</v>
      </c>
      <c r="C384" s="298" t="s">
        <v>1079</v>
      </c>
    </row>
    <row r="385" spans="1:3" x14ac:dyDescent="0.25">
      <c r="A385" s="304">
        <v>837</v>
      </c>
      <c r="B385" s="806" t="s">
        <v>1080</v>
      </c>
      <c r="C385" s="298" t="s">
        <v>1081</v>
      </c>
    </row>
    <row r="386" spans="1:3" ht="13" x14ac:dyDescent="0.3">
      <c r="A386" s="304">
        <v>887</v>
      </c>
      <c r="B386" s="301" t="s">
        <v>1082</v>
      </c>
      <c r="C386" s="301" t="s">
        <v>1083</v>
      </c>
    </row>
    <row r="387" spans="1:3" x14ac:dyDescent="0.25">
      <c r="A387" s="304">
        <v>888</v>
      </c>
      <c r="B387" s="805" t="s">
        <v>1084</v>
      </c>
      <c r="C387" s="46" t="s">
        <v>1085</v>
      </c>
    </row>
    <row r="388" spans="1:3" x14ac:dyDescent="0.25">
      <c r="A388" s="304">
        <v>889</v>
      </c>
      <c r="B388" s="805" t="s">
        <v>1086</v>
      </c>
      <c r="C388" s="46" t="s">
        <v>1087</v>
      </c>
    </row>
    <row r="389" spans="1:3" ht="13" x14ac:dyDescent="0.3">
      <c r="A389" s="304">
        <v>890</v>
      </c>
      <c r="B389" s="301" t="s">
        <v>1088</v>
      </c>
      <c r="C389" s="301" t="s">
        <v>1089</v>
      </c>
    </row>
    <row r="390" spans="1:3" ht="13" x14ac:dyDescent="0.3">
      <c r="A390" s="304">
        <v>891</v>
      </c>
      <c r="B390" s="301" t="s">
        <v>1090</v>
      </c>
      <c r="C390" s="301" t="s">
        <v>1091</v>
      </c>
    </row>
    <row r="391" spans="1:3" x14ac:dyDescent="0.25">
      <c r="A391" s="520">
        <v>892</v>
      </c>
      <c r="B391" s="805" t="s">
        <v>721</v>
      </c>
      <c r="C391" s="46" t="s">
        <v>722</v>
      </c>
    </row>
    <row r="392" spans="1:3" x14ac:dyDescent="0.25">
      <c r="A392" s="520">
        <v>893</v>
      </c>
      <c r="B392" s="805" t="s">
        <v>1092</v>
      </c>
      <c r="C392" s="46" t="s">
        <v>1093</v>
      </c>
    </row>
    <row r="393" spans="1:3" x14ac:dyDescent="0.25">
      <c r="A393" s="520">
        <v>894</v>
      </c>
      <c r="B393" s="805" t="s">
        <v>1094</v>
      </c>
      <c r="C393" s="46" t="s">
        <v>1095</v>
      </c>
    </row>
    <row r="394" spans="1:3" x14ac:dyDescent="0.25">
      <c r="A394" s="520">
        <v>895</v>
      </c>
      <c r="B394" s="805" t="s">
        <v>1096</v>
      </c>
      <c r="C394" s="46" t="s">
        <v>1097</v>
      </c>
    </row>
    <row r="395" spans="1:3" x14ac:dyDescent="0.25">
      <c r="A395" s="520">
        <v>896</v>
      </c>
      <c r="B395" s="805" t="s">
        <v>1098</v>
      </c>
      <c r="C395" s="46" t="s">
        <v>1099</v>
      </c>
    </row>
    <row r="396" spans="1:3" x14ac:dyDescent="0.25">
      <c r="A396" s="520">
        <v>897</v>
      </c>
      <c r="B396" s="805" t="s">
        <v>1100</v>
      </c>
      <c r="C396" s="46" t="s">
        <v>1101</v>
      </c>
    </row>
    <row r="397" spans="1:3" ht="13" x14ac:dyDescent="0.3">
      <c r="A397" s="304">
        <v>909</v>
      </c>
      <c r="B397" s="301" t="s">
        <v>517</v>
      </c>
      <c r="C397" s="301" t="s">
        <v>1102</v>
      </c>
    </row>
    <row r="398" spans="1:3" x14ac:dyDescent="0.25">
      <c r="A398" s="304">
        <v>910</v>
      </c>
      <c r="B398" s="805" t="s">
        <v>1103</v>
      </c>
      <c r="C398" s="46" t="s">
        <v>1104</v>
      </c>
    </row>
    <row r="399" spans="1:3" x14ac:dyDescent="0.25">
      <c r="A399" s="304">
        <v>911</v>
      </c>
      <c r="B399" s="805" t="s">
        <v>1105</v>
      </c>
      <c r="C399" s="46" t="s">
        <v>1106</v>
      </c>
    </row>
    <row r="400" spans="1:3" x14ac:dyDescent="0.25">
      <c r="A400" s="304">
        <v>912</v>
      </c>
      <c r="B400" s="805" t="s">
        <v>1107</v>
      </c>
      <c r="C400" s="46" t="s">
        <v>1108</v>
      </c>
    </row>
    <row r="401" spans="1:3" x14ac:dyDescent="0.25">
      <c r="A401" s="304">
        <v>913</v>
      </c>
      <c r="B401" s="805" t="s">
        <v>1109</v>
      </c>
      <c r="C401" s="46" t="s">
        <v>1110</v>
      </c>
    </row>
    <row r="402" spans="1:3" x14ac:dyDescent="0.25">
      <c r="A402" s="304">
        <v>914</v>
      </c>
      <c r="B402" s="805" t="s">
        <v>1111</v>
      </c>
      <c r="C402" s="46" t="s">
        <v>1112</v>
      </c>
    </row>
    <row r="403" spans="1:3" x14ac:dyDescent="0.25">
      <c r="A403" s="304">
        <v>915</v>
      </c>
      <c r="B403" s="805" t="s">
        <v>1113</v>
      </c>
      <c r="C403" s="46" t="s">
        <v>1114</v>
      </c>
    </row>
    <row r="404" spans="1:3" x14ac:dyDescent="0.25">
      <c r="A404" s="304">
        <v>916</v>
      </c>
      <c r="B404" s="805" t="s">
        <v>1115</v>
      </c>
      <c r="C404" s="46" t="s">
        <v>1116</v>
      </c>
    </row>
    <row r="405" spans="1:3" x14ac:dyDescent="0.25">
      <c r="A405" s="304">
        <v>917</v>
      </c>
      <c r="B405" s="805" t="s">
        <v>1117</v>
      </c>
      <c r="C405" s="46" t="s">
        <v>1118</v>
      </c>
    </row>
    <row r="406" spans="1:3" x14ac:dyDescent="0.25">
      <c r="A406" s="304">
        <v>918</v>
      </c>
      <c r="B406" s="805" t="s">
        <v>1119</v>
      </c>
      <c r="C406" s="46" t="s">
        <v>1120</v>
      </c>
    </row>
    <row r="407" spans="1:3" x14ac:dyDescent="0.25">
      <c r="A407" s="304">
        <v>919</v>
      </c>
      <c r="B407" s="805" t="s">
        <v>1121</v>
      </c>
      <c r="C407" s="46" t="s">
        <v>1122</v>
      </c>
    </row>
    <row r="408" spans="1:3" x14ac:dyDescent="0.25">
      <c r="A408" s="304">
        <v>920</v>
      </c>
      <c r="B408" s="805" t="s">
        <v>1123</v>
      </c>
      <c r="C408" s="57" t="s">
        <v>1124</v>
      </c>
    </row>
    <row r="409" spans="1:3" ht="13" x14ac:dyDescent="0.3">
      <c r="A409" s="304">
        <v>921</v>
      </c>
      <c r="B409" s="301" t="s">
        <v>1125</v>
      </c>
      <c r="C409" s="301" t="s">
        <v>1126</v>
      </c>
    </row>
    <row r="410" spans="1:3" ht="13" x14ac:dyDescent="0.3">
      <c r="A410" s="304">
        <v>923</v>
      </c>
      <c r="B410" s="301" t="s">
        <v>1127</v>
      </c>
      <c r="C410" s="301" t="s">
        <v>1128</v>
      </c>
    </row>
    <row r="411" spans="1:3" ht="13" x14ac:dyDescent="0.3">
      <c r="A411" s="304">
        <v>924</v>
      </c>
      <c r="B411" s="301" t="s">
        <v>1129</v>
      </c>
      <c r="C411" s="301" t="s">
        <v>1130</v>
      </c>
    </row>
    <row r="412" spans="1:3" ht="13" x14ac:dyDescent="0.3">
      <c r="A412" s="304">
        <v>925</v>
      </c>
      <c r="B412" s="301" t="s">
        <v>1131</v>
      </c>
      <c r="C412" s="301" t="s">
        <v>1132</v>
      </c>
    </row>
    <row r="413" spans="1:3" ht="13" x14ac:dyDescent="0.3">
      <c r="A413" s="304">
        <v>926</v>
      </c>
      <c r="B413" s="301" t="s">
        <v>1133</v>
      </c>
      <c r="C413" s="301" t="s">
        <v>1134</v>
      </c>
    </row>
    <row r="414" spans="1:3" x14ac:dyDescent="0.25">
      <c r="A414" s="304">
        <v>927</v>
      </c>
      <c r="B414" s="805" t="s">
        <v>1135</v>
      </c>
      <c r="C414" s="46" t="s">
        <v>1135</v>
      </c>
    </row>
    <row r="415" spans="1:3" ht="13" x14ac:dyDescent="0.3">
      <c r="A415" s="304">
        <v>928</v>
      </c>
      <c r="B415" s="301" t="s">
        <v>1136</v>
      </c>
      <c r="C415" s="301" t="s">
        <v>1137</v>
      </c>
    </row>
    <row r="416" spans="1:3" ht="13" x14ac:dyDescent="0.3">
      <c r="A416" s="304">
        <v>953</v>
      </c>
      <c r="B416" s="807" t="s">
        <v>1138</v>
      </c>
      <c r="C416" s="302" t="s">
        <v>1139</v>
      </c>
    </row>
    <row r="417" spans="1:4" ht="13" x14ac:dyDescent="0.3">
      <c r="A417" s="304">
        <v>954</v>
      </c>
      <c r="B417" s="807" t="s">
        <v>1140</v>
      </c>
      <c r="C417" s="302" t="s">
        <v>1141</v>
      </c>
    </row>
    <row r="418" spans="1:4" ht="13" x14ac:dyDescent="0.3">
      <c r="A418" s="304">
        <v>955</v>
      </c>
      <c r="B418" s="807" t="s">
        <v>1142</v>
      </c>
      <c r="C418" s="302" t="s">
        <v>1143</v>
      </c>
    </row>
    <row r="419" spans="1:4" ht="13" x14ac:dyDescent="0.3">
      <c r="A419" s="304">
        <v>956</v>
      </c>
      <c r="B419" s="807" t="s">
        <v>1144</v>
      </c>
      <c r="C419" s="302" t="s">
        <v>1145</v>
      </c>
    </row>
    <row r="420" spans="1:4" ht="13" x14ac:dyDescent="0.3">
      <c r="A420" s="304">
        <v>957</v>
      </c>
      <c r="B420" s="807" t="s">
        <v>1146</v>
      </c>
      <c r="C420" s="302" t="s">
        <v>1147</v>
      </c>
    </row>
    <row r="421" spans="1:4" ht="13" x14ac:dyDescent="0.3">
      <c r="A421" s="304">
        <v>958</v>
      </c>
      <c r="B421" s="807" t="s">
        <v>1148</v>
      </c>
      <c r="C421" s="302" t="s">
        <v>1149</v>
      </c>
    </row>
    <row r="422" spans="1:4" ht="13" x14ac:dyDescent="0.3">
      <c r="A422" s="304">
        <v>959</v>
      </c>
      <c r="B422" s="807" t="s">
        <v>1150</v>
      </c>
      <c r="C422" s="302" t="s">
        <v>1151</v>
      </c>
    </row>
    <row r="423" spans="1:4" ht="13" x14ac:dyDescent="0.3">
      <c r="A423" s="304">
        <v>960</v>
      </c>
      <c r="B423" s="807" t="s">
        <v>1152</v>
      </c>
      <c r="C423" s="302" t="s">
        <v>1153</v>
      </c>
    </row>
    <row r="424" spans="1:4" x14ac:dyDescent="0.25">
      <c r="A424" s="304">
        <v>961</v>
      </c>
      <c r="B424" s="808" t="s">
        <v>1154</v>
      </c>
      <c r="C424" s="99" t="s">
        <v>1154</v>
      </c>
    </row>
    <row r="425" spans="1:4" x14ac:dyDescent="0.25">
      <c r="A425" s="304">
        <v>963</v>
      </c>
      <c r="B425" s="805" t="s">
        <v>1155</v>
      </c>
      <c r="C425" s="57" t="s">
        <v>1156</v>
      </c>
    </row>
    <row r="426" spans="1:4" x14ac:dyDescent="0.25">
      <c r="A426" s="304">
        <v>964</v>
      </c>
      <c r="B426" s="805" t="s">
        <v>1157</v>
      </c>
      <c r="C426" s="57" t="s">
        <v>1158</v>
      </c>
      <c r="D426" t="s">
        <v>1159</v>
      </c>
    </row>
    <row r="427" spans="1:4" x14ac:dyDescent="0.25">
      <c r="A427" s="304">
        <v>965</v>
      </c>
      <c r="B427" s="809" t="s">
        <v>1160</v>
      </c>
      <c r="C427" s="303" t="s">
        <v>1161</v>
      </c>
    </row>
    <row r="428" spans="1:4" x14ac:dyDescent="0.25">
      <c r="A428" s="304">
        <v>966</v>
      </c>
      <c r="B428" s="809" t="s">
        <v>1162</v>
      </c>
      <c r="C428" s="303" t="s">
        <v>1163</v>
      </c>
    </row>
    <row r="429" spans="1:4" x14ac:dyDescent="0.25">
      <c r="A429" s="304">
        <v>967</v>
      </c>
      <c r="B429" s="809" t="s">
        <v>1164</v>
      </c>
      <c r="C429" s="303" t="s">
        <v>1165</v>
      </c>
    </row>
    <row r="430" spans="1:4" x14ac:dyDescent="0.25">
      <c r="A430" s="304">
        <v>968</v>
      </c>
      <c r="B430" s="809" t="s">
        <v>1166</v>
      </c>
      <c r="C430" s="303" t="s">
        <v>1167</v>
      </c>
    </row>
    <row r="431" spans="1:4" x14ac:dyDescent="0.25">
      <c r="A431" s="304">
        <v>969</v>
      </c>
      <c r="B431" s="805" t="s">
        <v>1168</v>
      </c>
      <c r="C431" s="57" t="s">
        <v>1169</v>
      </c>
      <c r="D431" t="s">
        <v>1170</v>
      </c>
    </row>
    <row r="432" spans="1:4" x14ac:dyDescent="0.25">
      <c r="A432" s="304">
        <v>970</v>
      </c>
      <c r="B432" s="805" t="s">
        <v>1171</v>
      </c>
      <c r="C432" s="57" t="s">
        <v>1172</v>
      </c>
    </row>
    <row r="433" spans="1:4" ht="13" x14ac:dyDescent="0.3">
      <c r="A433" s="304">
        <v>1058</v>
      </c>
      <c r="B433" s="807" t="s">
        <v>1173</v>
      </c>
      <c r="C433" s="302" t="s">
        <v>1174</v>
      </c>
      <c r="D433" s="17" t="s">
        <v>1175</v>
      </c>
    </row>
    <row r="434" spans="1:4" x14ac:dyDescent="0.25">
      <c r="A434" s="520">
        <v>1060</v>
      </c>
      <c r="B434" s="810" t="s">
        <v>1176</v>
      </c>
      <c r="C434" s="104" t="s">
        <v>1177</v>
      </c>
    </row>
    <row r="435" spans="1:4" ht="13" x14ac:dyDescent="0.3">
      <c r="A435" s="304">
        <v>1107</v>
      </c>
      <c r="B435" s="807" t="s">
        <v>1178</v>
      </c>
      <c r="C435" s="302" t="s">
        <v>1178</v>
      </c>
    </row>
    <row r="436" spans="1:4" x14ac:dyDescent="0.25">
      <c r="A436" s="304">
        <v>1108</v>
      </c>
      <c r="B436" s="811" t="s">
        <v>1179</v>
      </c>
      <c r="C436" s="102" t="s">
        <v>1180</v>
      </c>
      <c r="D436" t="str">
        <f>EUwideConstants!E21</f>
        <v>Dokumentation av inköp (om tillämpligt)</v>
      </c>
    </row>
    <row r="437" spans="1:4" ht="13" x14ac:dyDescent="0.3">
      <c r="A437" s="304">
        <v>1117</v>
      </c>
      <c r="B437" s="807" t="s">
        <v>631</v>
      </c>
      <c r="C437" s="302" t="s">
        <v>632</v>
      </c>
    </row>
    <row r="438" spans="1:4" x14ac:dyDescent="0.25">
      <c r="A438" s="304">
        <v>1132</v>
      </c>
      <c r="B438" s="808" t="s">
        <v>1181</v>
      </c>
      <c r="C438" s="99" t="s">
        <v>1182</v>
      </c>
    </row>
    <row r="439" spans="1:4" x14ac:dyDescent="0.25">
      <c r="A439" s="511">
        <v>1146</v>
      </c>
      <c r="B439" s="730" t="s">
        <v>1183</v>
      </c>
      <c r="C439" s="279" t="s">
        <v>1184</v>
      </c>
      <c r="D439" t="s">
        <v>1185</v>
      </c>
    </row>
    <row r="440" spans="1:4" x14ac:dyDescent="0.25">
      <c r="A440" s="341">
        <v>1500</v>
      </c>
      <c r="B440" s="878" t="s">
        <v>1186</v>
      </c>
      <c r="C440" s="342" t="s">
        <v>1187</v>
      </c>
    </row>
    <row r="441" spans="1:4" x14ac:dyDescent="0.25">
      <c r="A441" s="305">
        <v>1501</v>
      </c>
      <c r="B441" s="812" t="s">
        <v>1188</v>
      </c>
      <c r="C441" s="339" t="s">
        <v>1189</v>
      </c>
    </row>
    <row r="442" spans="1:4" ht="13" x14ac:dyDescent="0.25">
      <c r="A442" s="305">
        <v>1502</v>
      </c>
      <c r="B442" s="813" t="s">
        <v>1190</v>
      </c>
      <c r="C442" s="340" t="s">
        <v>1191</v>
      </c>
    </row>
    <row r="443" spans="1:4" x14ac:dyDescent="0.25">
      <c r="A443" s="305">
        <v>1503</v>
      </c>
      <c r="B443" s="814" t="s">
        <v>1192</v>
      </c>
      <c r="C443" s="674" t="s">
        <v>1192</v>
      </c>
    </row>
    <row r="444" spans="1:4" ht="37.5" x14ac:dyDescent="0.25">
      <c r="A444" s="510">
        <v>1504</v>
      </c>
      <c r="B444" s="730" t="s">
        <v>1193</v>
      </c>
      <c r="C444" s="279" t="s">
        <v>1194</v>
      </c>
      <c r="D444" t="s">
        <v>1195</v>
      </c>
    </row>
    <row r="445" spans="1:4" x14ac:dyDescent="0.25">
      <c r="A445" s="305">
        <v>1505</v>
      </c>
      <c r="B445" s="815" t="s">
        <v>1196</v>
      </c>
      <c r="C445" s="343" t="s">
        <v>1196</v>
      </c>
    </row>
    <row r="446" spans="1:4" x14ac:dyDescent="0.25">
      <c r="A446" s="305">
        <v>1507</v>
      </c>
      <c r="B446" s="814" t="s">
        <v>1197</v>
      </c>
      <c r="C446" s="674" t="s">
        <v>1197</v>
      </c>
    </row>
    <row r="447" spans="1:4" ht="41.15" customHeight="1" x14ac:dyDescent="0.25">
      <c r="A447" s="515">
        <v>1509</v>
      </c>
      <c r="B447" s="746" t="s">
        <v>1198</v>
      </c>
      <c r="C447" s="554" t="s">
        <v>1199</v>
      </c>
      <c r="D447" t="s">
        <v>1200</v>
      </c>
    </row>
    <row r="448" spans="1:4" x14ac:dyDescent="0.25">
      <c r="A448" s="305">
        <v>1510</v>
      </c>
      <c r="B448" s="745"/>
      <c r="C448" s="44"/>
      <c r="D448" t="s">
        <v>1201</v>
      </c>
    </row>
    <row r="449" spans="1:4" x14ac:dyDescent="0.25">
      <c r="A449" s="305">
        <v>1511</v>
      </c>
      <c r="B449" s="747" t="s">
        <v>1202</v>
      </c>
      <c r="C449" s="683" t="s">
        <v>1203</v>
      </c>
      <c r="D449" t="s">
        <v>1204</v>
      </c>
    </row>
    <row r="450" spans="1:4" x14ac:dyDescent="0.25">
      <c r="A450" s="305">
        <v>1512</v>
      </c>
      <c r="B450" s="774" t="s">
        <v>1205</v>
      </c>
      <c r="C450" s="697" t="s">
        <v>1206</v>
      </c>
    </row>
    <row r="451" spans="1:4" ht="13" x14ac:dyDescent="0.25">
      <c r="A451" s="305">
        <v>1513</v>
      </c>
      <c r="B451" s="722" t="s">
        <v>1207</v>
      </c>
      <c r="C451" s="85" t="s">
        <v>1208</v>
      </c>
    </row>
    <row r="452" spans="1:4" ht="13" customHeight="1" x14ac:dyDescent="0.25">
      <c r="A452" s="305">
        <v>1517</v>
      </c>
      <c r="B452" s="757" t="s">
        <v>1209</v>
      </c>
      <c r="C452" s="40" t="s">
        <v>1210</v>
      </c>
      <c r="D452" t="s">
        <v>1211</v>
      </c>
    </row>
    <row r="453" spans="1:4" ht="13" x14ac:dyDescent="0.25">
      <c r="A453" s="305">
        <v>1518</v>
      </c>
      <c r="B453" s="722" t="s">
        <v>1212</v>
      </c>
      <c r="C453" s="694" t="s">
        <v>1213</v>
      </c>
      <c r="D453" t="s">
        <v>1214</v>
      </c>
    </row>
    <row r="454" spans="1:4" x14ac:dyDescent="0.25">
      <c r="A454" s="518">
        <v>1520</v>
      </c>
      <c r="B454" s="757" t="s">
        <v>1215</v>
      </c>
      <c r="C454" s="40" t="s">
        <v>1216</v>
      </c>
    </row>
    <row r="455" spans="1:4" x14ac:dyDescent="0.25">
      <c r="A455" s="518">
        <v>1521</v>
      </c>
      <c r="B455" s="791" t="s">
        <v>1217</v>
      </c>
      <c r="C455" s="294" t="s">
        <v>1218</v>
      </c>
    </row>
    <row r="456" spans="1:4" x14ac:dyDescent="0.25">
      <c r="A456" s="519">
        <v>1522</v>
      </c>
      <c r="B456" s="792" t="s">
        <v>1219</v>
      </c>
      <c r="C456" s="711" t="s">
        <v>1220</v>
      </c>
    </row>
    <row r="457" spans="1:4" x14ac:dyDescent="0.25">
      <c r="A457" s="519">
        <v>1523</v>
      </c>
      <c r="B457" s="757" t="s">
        <v>1221</v>
      </c>
      <c r="C457" s="40" t="s">
        <v>1222</v>
      </c>
    </row>
    <row r="458" spans="1:4" ht="20" x14ac:dyDescent="0.25">
      <c r="A458" s="519">
        <v>1524</v>
      </c>
      <c r="B458" s="793" t="s">
        <v>1223</v>
      </c>
      <c r="C458" s="712" t="s">
        <v>1224</v>
      </c>
    </row>
    <row r="459" spans="1:4" x14ac:dyDescent="0.25">
      <c r="A459" s="518">
        <v>1525</v>
      </c>
      <c r="B459" s="791" t="s">
        <v>1225</v>
      </c>
      <c r="C459" s="294" t="s">
        <v>1226</v>
      </c>
    </row>
    <row r="460" spans="1:4" x14ac:dyDescent="0.25">
      <c r="A460" s="518">
        <v>1526</v>
      </c>
      <c r="B460" s="792" t="s">
        <v>1227</v>
      </c>
      <c r="C460" s="711" t="s">
        <v>1228</v>
      </c>
    </row>
    <row r="461" spans="1:4" ht="14.15" customHeight="1" x14ac:dyDescent="0.25">
      <c r="A461" s="518">
        <v>1527</v>
      </c>
      <c r="B461" s="757" t="s">
        <v>1229</v>
      </c>
      <c r="C461" s="40" t="s">
        <v>1230</v>
      </c>
    </row>
    <row r="462" spans="1:4" x14ac:dyDescent="0.25">
      <c r="A462" s="518">
        <v>1530</v>
      </c>
      <c r="B462" s="791" t="s">
        <v>1231</v>
      </c>
      <c r="C462" s="294" t="s">
        <v>1232</v>
      </c>
    </row>
    <row r="463" spans="1:4" x14ac:dyDescent="0.25">
      <c r="A463" s="518">
        <v>1531</v>
      </c>
      <c r="B463" s="789" t="s">
        <v>1233</v>
      </c>
      <c r="C463" s="293" t="s">
        <v>1234</v>
      </c>
    </row>
    <row r="464" spans="1:4" x14ac:dyDescent="0.25">
      <c r="A464" s="518">
        <v>1532</v>
      </c>
      <c r="B464" s="791" t="s">
        <v>1235</v>
      </c>
      <c r="C464" s="294" t="s">
        <v>1236</v>
      </c>
    </row>
    <row r="465" spans="1:4" x14ac:dyDescent="0.25">
      <c r="A465" s="518">
        <v>1535</v>
      </c>
      <c r="B465" s="791" t="s">
        <v>1237</v>
      </c>
      <c r="C465" s="294" t="s">
        <v>1238</v>
      </c>
    </row>
    <row r="466" spans="1:4" x14ac:dyDescent="0.25">
      <c r="A466" s="518">
        <v>1536</v>
      </c>
      <c r="B466" s="757" t="s">
        <v>1239</v>
      </c>
      <c r="C466" s="40" t="s">
        <v>1240</v>
      </c>
    </row>
    <row r="467" spans="1:4" x14ac:dyDescent="0.25">
      <c r="A467" s="518">
        <v>1537</v>
      </c>
      <c r="B467" s="757" t="s">
        <v>1241</v>
      </c>
      <c r="C467" s="40" t="s">
        <v>1242</v>
      </c>
    </row>
    <row r="468" spans="1:4" x14ac:dyDescent="0.25">
      <c r="A468" s="518">
        <v>1538</v>
      </c>
      <c r="B468" s="757" t="s">
        <v>1243</v>
      </c>
      <c r="C468" s="40" t="s">
        <v>1244</v>
      </c>
    </row>
    <row r="469" spans="1:4" ht="20" x14ac:dyDescent="0.25">
      <c r="A469" s="521">
        <v>1540</v>
      </c>
      <c r="B469" s="793" t="s">
        <v>1245</v>
      </c>
      <c r="C469" s="712" t="s">
        <v>1246</v>
      </c>
    </row>
    <row r="470" spans="1:4" x14ac:dyDescent="0.25">
      <c r="A470" s="518">
        <v>1541</v>
      </c>
      <c r="B470" s="791" t="s">
        <v>1247</v>
      </c>
      <c r="C470" s="294" t="s">
        <v>1248</v>
      </c>
    </row>
    <row r="471" spans="1:4" x14ac:dyDescent="0.25">
      <c r="A471" s="305">
        <v>1544</v>
      </c>
      <c r="B471" s="793" t="s">
        <v>1249</v>
      </c>
      <c r="C471" s="712" t="s">
        <v>1250</v>
      </c>
    </row>
    <row r="472" spans="1:4" x14ac:dyDescent="0.25">
      <c r="A472" s="518">
        <v>1545</v>
      </c>
      <c r="B472" s="795" t="s">
        <v>1251</v>
      </c>
      <c r="C472" s="296" t="s">
        <v>1252</v>
      </c>
      <c r="D472" t="s">
        <v>1253</v>
      </c>
    </row>
    <row r="473" spans="1:4" x14ac:dyDescent="0.25">
      <c r="A473" s="305">
        <v>1546</v>
      </c>
      <c r="B473" s="793" t="s">
        <v>1254</v>
      </c>
      <c r="C473" s="712" t="s">
        <v>1255</v>
      </c>
    </row>
    <row r="474" spans="1:4" ht="13" x14ac:dyDescent="0.25">
      <c r="A474" s="305">
        <v>1547</v>
      </c>
      <c r="B474" s="722" t="s">
        <v>1256</v>
      </c>
      <c r="C474" s="85" t="s">
        <v>1257</v>
      </c>
      <c r="D474" t="s">
        <v>1258</v>
      </c>
    </row>
    <row r="475" spans="1:4" x14ac:dyDescent="0.25">
      <c r="A475" s="521">
        <v>1548</v>
      </c>
      <c r="B475" s="757" t="s">
        <v>1259</v>
      </c>
      <c r="C475" s="40" t="s">
        <v>1260</v>
      </c>
      <c r="D475" t="s">
        <v>1261</v>
      </c>
    </row>
    <row r="476" spans="1:4" x14ac:dyDescent="0.25">
      <c r="A476" s="305">
        <v>1550</v>
      </c>
      <c r="B476" s="816" t="s">
        <v>1262</v>
      </c>
      <c r="C476" s="297" t="s">
        <v>1262</v>
      </c>
    </row>
    <row r="477" spans="1:4" ht="13" x14ac:dyDescent="0.25">
      <c r="A477" s="305">
        <v>1551</v>
      </c>
      <c r="B477" s="722" t="s">
        <v>1263</v>
      </c>
      <c r="C477" s="85" t="s">
        <v>1264</v>
      </c>
    </row>
    <row r="478" spans="1:4" x14ac:dyDescent="0.25">
      <c r="A478" s="305">
        <v>1568</v>
      </c>
      <c r="B478" s="788" t="s">
        <v>1265</v>
      </c>
      <c r="C478" s="250" t="s">
        <v>1266</v>
      </c>
    </row>
    <row r="479" spans="1:4" ht="13" x14ac:dyDescent="0.25">
      <c r="A479" s="305">
        <v>1575</v>
      </c>
      <c r="B479" s="777" t="s">
        <v>1267</v>
      </c>
      <c r="C479" s="560" t="s">
        <v>1268</v>
      </c>
    </row>
    <row r="480" spans="1:4" ht="13" x14ac:dyDescent="0.25">
      <c r="A480" s="305">
        <v>1576</v>
      </c>
      <c r="B480" s="777" t="s">
        <v>1269</v>
      </c>
      <c r="C480" s="560" t="s">
        <v>1270</v>
      </c>
    </row>
    <row r="481" spans="1:4" ht="13" x14ac:dyDescent="0.25">
      <c r="A481" s="305">
        <v>1577</v>
      </c>
      <c r="B481" s="777" t="s">
        <v>1271</v>
      </c>
      <c r="C481" s="560" t="s">
        <v>1272</v>
      </c>
    </row>
    <row r="482" spans="1:4" ht="26" x14ac:dyDescent="0.25">
      <c r="A482" s="305">
        <v>1578</v>
      </c>
      <c r="B482" s="777" t="s">
        <v>1273</v>
      </c>
      <c r="C482" s="560" t="s">
        <v>1274</v>
      </c>
    </row>
    <row r="483" spans="1:4" ht="26" x14ac:dyDescent="0.25">
      <c r="A483" s="305">
        <v>1579</v>
      </c>
      <c r="B483" s="777" t="s">
        <v>1275</v>
      </c>
      <c r="C483" s="560" t="s">
        <v>1276</v>
      </c>
    </row>
    <row r="484" spans="1:4" ht="26" x14ac:dyDescent="0.25">
      <c r="A484" s="305">
        <v>1580</v>
      </c>
      <c r="B484" s="777" t="s">
        <v>1277</v>
      </c>
      <c r="C484" s="560" t="s">
        <v>1278</v>
      </c>
    </row>
    <row r="485" spans="1:4" ht="26" x14ac:dyDescent="0.25">
      <c r="A485" s="305">
        <v>1581</v>
      </c>
      <c r="B485" s="777" t="s">
        <v>1279</v>
      </c>
      <c r="C485" s="560" t="s">
        <v>1280</v>
      </c>
    </row>
    <row r="486" spans="1:4" ht="13" x14ac:dyDescent="0.25">
      <c r="A486" s="305">
        <v>1582</v>
      </c>
      <c r="B486" s="777" t="s">
        <v>1281</v>
      </c>
      <c r="C486" s="560" t="s">
        <v>1282</v>
      </c>
    </row>
    <row r="487" spans="1:4" ht="20" x14ac:dyDescent="0.25">
      <c r="A487" s="305">
        <v>1583</v>
      </c>
      <c r="B487" s="753" t="s">
        <v>1283</v>
      </c>
      <c r="C487" s="718" t="s">
        <v>1284</v>
      </c>
    </row>
    <row r="488" spans="1:4" ht="20" x14ac:dyDescent="0.25">
      <c r="A488" s="305">
        <v>1584</v>
      </c>
      <c r="B488" s="753" t="s">
        <v>1285</v>
      </c>
      <c r="C488" s="718" t="s">
        <v>1286</v>
      </c>
    </row>
    <row r="489" spans="1:4" x14ac:dyDescent="0.25">
      <c r="A489" s="510">
        <v>1585</v>
      </c>
      <c r="B489" s="753" t="s">
        <v>1287</v>
      </c>
      <c r="C489" s="718" t="s">
        <v>1288</v>
      </c>
      <c r="D489" t="s">
        <v>1289</v>
      </c>
    </row>
    <row r="490" spans="1:4" ht="25" x14ac:dyDescent="0.5">
      <c r="A490" s="305">
        <v>1586</v>
      </c>
      <c r="B490" s="817" t="s">
        <v>1290</v>
      </c>
      <c r="C490" s="313" t="s">
        <v>1291</v>
      </c>
      <c r="D490" t="s">
        <v>1292</v>
      </c>
    </row>
    <row r="491" spans="1:4" x14ac:dyDescent="0.25">
      <c r="A491" s="305">
        <v>1594</v>
      </c>
      <c r="B491" s="805" t="s">
        <v>1293</v>
      </c>
      <c r="C491" s="57" t="s">
        <v>1294</v>
      </c>
    </row>
    <row r="492" spans="1:4" x14ac:dyDescent="0.25">
      <c r="A492" s="305">
        <v>1595</v>
      </c>
      <c r="B492" s="805" t="s">
        <v>1295</v>
      </c>
      <c r="C492" s="57" t="s">
        <v>1296</v>
      </c>
    </row>
    <row r="493" spans="1:4" x14ac:dyDescent="0.25">
      <c r="A493" s="305">
        <v>1596</v>
      </c>
      <c r="B493" s="805" t="s">
        <v>1297</v>
      </c>
      <c r="C493" s="57" t="s">
        <v>1298</v>
      </c>
    </row>
    <row r="494" spans="1:4" x14ac:dyDescent="0.25">
      <c r="A494" s="305">
        <v>1597</v>
      </c>
      <c r="B494" s="805" t="s">
        <v>1299</v>
      </c>
      <c r="C494" s="57" t="s">
        <v>1300</v>
      </c>
    </row>
    <row r="495" spans="1:4" x14ac:dyDescent="0.25">
      <c r="A495" s="305">
        <v>1598</v>
      </c>
      <c r="B495" s="805" t="s">
        <v>1301</v>
      </c>
      <c r="C495" s="46" t="s">
        <v>1302</v>
      </c>
    </row>
    <row r="496" spans="1:4" x14ac:dyDescent="0.25">
      <c r="A496" s="305">
        <v>1599</v>
      </c>
      <c r="B496" s="805" t="s">
        <v>1303</v>
      </c>
      <c r="C496" s="46" t="s">
        <v>1304</v>
      </c>
    </row>
    <row r="497" spans="1:7" x14ac:dyDescent="0.25">
      <c r="A497" s="305">
        <v>1600</v>
      </c>
      <c r="B497" s="805" t="s">
        <v>173</v>
      </c>
      <c r="C497" s="57" t="s">
        <v>173</v>
      </c>
    </row>
    <row r="498" spans="1:7" x14ac:dyDescent="0.25">
      <c r="A498" s="305">
        <v>1601</v>
      </c>
      <c r="B498" s="805" t="s">
        <v>1305</v>
      </c>
      <c r="C498" s="57" t="s">
        <v>1305</v>
      </c>
    </row>
    <row r="499" spans="1:7" x14ac:dyDescent="0.25">
      <c r="A499" s="305">
        <v>1602</v>
      </c>
      <c r="B499" s="805" t="s">
        <v>1306</v>
      </c>
      <c r="C499" s="57" t="s">
        <v>1306</v>
      </c>
    </row>
    <row r="500" spans="1:7" x14ac:dyDescent="0.25">
      <c r="A500" s="305">
        <v>1603</v>
      </c>
      <c r="B500" s="805" t="s">
        <v>1307</v>
      </c>
      <c r="C500" s="57" t="s">
        <v>1307</v>
      </c>
    </row>
    <row r="501" spans="1:7" x14ac:dyDescent="0.25">
      <c r="A501" s="305">
        <v>1604</v>
      </c>
      <c r="B501" s="805" t="s">
        <v>1308</v>
      </c>
      <c r="C501" s="57" t="s">
        <v>1308</v>
      </c>
    </row>
    <row r="502" spans="1:7" ht="13" x14ac:dyDescent="0.3">
      <c r="A502" s="305">
        <v>1614</v>
      </c>
      <c r="B502" s="807" t="s">
        <v>1309</v>
      </c>
      <c r="C502" s="302" t="s">
        <v>1310</v>
      </c>
      <c r="D502" t="s">
        <v>1311</v>
      </c>
      <c r="G502" s="17" t="s">
        <v>1312</v>
      </c>
    </row>
    <row r="503" spans="1:7" ht="13" x14ac:dyDescent="0.3">
      <c r="A503" s="305">
        <v>1616</v>
      </c>
      <c r="B503" s="807" t="s">
        <v>1313</v>
      </c>
      <c r="C503" s="302" t="s">
        <v>1314</v>
      </c>
      <c r="D503" t="s">
        <v>1315</v>
      </c>
    </row>
    <row r="504" spans="1:7" x14ac:dyDescent="0.25">
      <c r="A504" s="305">
        <v>1621</v>
      </c>
      <c r="B504" s="17" t="s">
        <v>1316</v>
      </c>
      <c r="C504" t="s">
        <v>1317</v>
      </c>
    </row>
    <row r="505" spans="1:7" ht="13" x14ac:dyDescent="0.3">
      <c r="A505" s="305">
        <v>2000</v>
      </c>
      <c r="B505" s="818" t="s">
        <v>1318</v>
      </c>
      <c r="C505" s="489" t="s">
        <v>1319</v>
      </c>
    </row>
    <row r="506" spans="1:7" ht="13" thickBot="1" x14ac:dyDescent="0.3">
      <c r="A506" s="305">
        <v>2001</v>
      </c>
      <c r="B506" s="17"/>
    </row>
    <row r="507" spans="1:7" ht="13" x14ac:dyDescent="0.25">
      <c r="A507" s="305">
        <v>2002</v>
      </c>
      <c r="B507" s="744" t="s">
        <v>1320</v>
      </c>
      <c r="C507" s="284" t="s">
        <v>1321</v>
      </c>
      <c r="D507" s="492" t="s">
        <v>1322</v>
      </c>
    </row>
    <row r="508" spans="1:7" ht="25" x14ac:dyDescent="0.25">
      <c r="A508" s="510">
        <v>2003</v>
      </c>
      <c r="B508" s="819" t="s">
        <v>1323</v>
      </c>
      <c r="C508" s="493" t="s">
        <v>1324</v>
      </c>
      <c r="D508" s="492" t="s">
        <v>1325</v>
      </c>
    </row>
    <row r="509" spans="1:7" ht="15.5" x14ac:dyDescent="0.25">
      <c r="A509" s="510">
        <v>2004</v>
      </c>
      <c r="B509" s="820" t="s">
        <v>1326</v>
      </c>
      <c r="C509" s="494" t="s">
        <v>1327</v>
      </c>
      <c r="D509" s="492" t="s">
        <v>1328</v>
      </c>
    </row>
    <row r="510" spans="1:7" x14ac:dyDescent="0.25">
      <c r="A510" s="510">
        <v>2005</v>
      </c>
      <c r="B510" s="725" t="s">
        <v>1329</v>
      </c>
      <c r="C510" s="271" t="s">
        <v>1330</v>
      </c>
      <c r="D510" s="492" t="s">
        <v>1331</v>
      </c>
    </row>
    <row r="511" spans="1:7" x14ac:dyDescent="0.25">
      <c r="A511" s="510">
        <v>2006</v>
      </c>
      <c r="B511" s="725" t="s">
        <v>1332</v>
      </c>
      <c r="C511" s="271" t="s">
        <v>1333</v>
      </c>
      <c r="D511" s="492" t="s">
        <v>1334</v>
      </c>
    </row>
    <row r="512" spans="1:7" ht="50" x14ac:dyDescent="0.25">
      <c r="A512" s="510">
        <v>2007</v>
      </c>
      <c r="B512" s="730" t="s">
        <v>1335</v>
      </c>
      <c r="C512" s="279" t="s">
        <v>1336</v>
      </c>
      <c r="D512" s="492" t="s">
        <v>1337</v>
      </c>
    </row>
    <row r="513" spans="1:4" x14ac:dyDescent="0.25">
      <c r="A513" s="510">
        <v>2008</v>
      </c>
      <c r="B513" s="815" t="s">
        <v>1338</v>
      </c>
      <c r="C513" s="343" t="s">
        <v>1339</v>
      </c>
      <c r="D513" s="492" t="s">
        <v>1340</v>
      </c>
    </row>
    <row r="514" spans="1:4" ht="25" x14ac:dyDescent="0.25">
      <c r="A514" s="510">
        <v>2009</v>
      </c>
      <c r="B514" s="730" t="s">
        <v>1341</v>
      </c>
      <c r="C514" s="279" t="s">
        <v>1342</v>
      </c>
      <c r="D514" s="492" t="s">
        <v>1343</v>
      </c>
    </row>
    <row r="515" spans="1:4" ht="26" x14ac:dyDescent="0.25">
      <c r="A515" s="510">
        <v>2010</v>
      </c>
      <c r="B515" s="821" t="s">
        <v>1344</v>
      </c>
      <c r="C515" s="675" t="s">
        <v>1345</v>
      </c>
      <c r="D515" s="492" t="s">
        <v>1346</v>
      </c>
    </row>
    <row r="516" spans="1:4" ht="65" x14ac:dyDescent="0.25">
      <c r="A516" s="510">
        <v>2011</v>
      </c>
      <c r="B516" s="821" t="s">
        <v>1347</v>
      </c>
      <c r="C516" s="675" t="s">
        <v>1348</v>
      </c>
      <c r="D516" s="492" t="s">
        <v>1349</v>
      </c>
    </row>
    <row r="517" spans="1:4" ht="50" x14ac:dyDescent="0.25">
      <c r="A517" s="510">
        <v>2012</v>
      </c>
      <c r="B517" s="730" t="s">
        <v>1350</v>
      </c>
      <c r="C517" s="279" t="s">
        <v>1351</v>
      </c>
      <c r="D517" s="492" t="s">
        <v>1352</v>
      </c>
    </row>
    <row r="518" spans="1:4" ht="35" x14ac:dyDescent="0.25">
      <c r="A518" s="510">
        <v>2013</v>
      </c>
      <c r="B518" s="822" t="s">
        <v>1353</v>
      </c>
      <c r="C518" s="509" t="s">
        <v>1354</v>
      </c>
      <c r="D518" s="492" t="s">
        <v>1355</v>
      </c>
    </row>
    <row r="519" spans="1:4" ht="25" x14ac:dyDescent="0.25">
      <c r="A519" s="510">
        <v>2014</v>
      </c>
      <c r="B519" s="730" t="s">
        <v>1356</v>
      </c>
      <c r="C519" s="279" t="s">
        <v>1357</v>
      </c>
      <c r="D519" s="492" t="s">
        <v>1358</v>
      </c>
    </row>
    <row r="520" spans="1:4" ht="65" x14ac:dyDescent="0.25">
      <c r="A520" s="510">
        <v>2015</v>
      </c>
      <c r="B520" s="821" t="s">
        <v>1359</v>
      </c>
      <c r="C520" s="675" t="s">
        <v>1360</v>
      </c>
      <c r="D520" s="492" t="s">
        <v>1361</v>
      </c>
    </row>
    <row r="521" spans="1:4" ht="37.5" x14ac:dyDescent="0.25">
      <c r="A521" s="510">
        <v>2016</v>
      </c>
      <c r="B521" s="730" t="s">
        <v>1362</v>
      </c>
      <c r="C521" s="279" t="s">
        <v>1363</v>
      </c>
      <c r="D521" s="492" t="s">
        <v>1364</v>
      </c>
    </row>
    <row r="522" spans="1:4" ht="25" x14ac:dyDescent="0.25">
      <c r="A522" s="510">
        <v>2017</v>
      </c>
      <c r="B522" s="814" t="s">
        <v>1365</v>
      </c>
      <c r="C522" s="674" t="s">
        <v>1365</v>
      </c>
      <c r="D522" s="492" t="s">
        <v>1366</v>
      </c>
    </row>
    <row r="523" spans="1:4" x14ac:dyDescent="0.25">
      <c r="A523" s="510">
        <v>2018</v>
      </c>
      <c r="B523" s="730" t="s">
        <v>1367</v>
      </c>
      <c r="C523" s="279" t="s">
        <v>1368</v>
      </c>
      <c r="D523" s="492" t="s">
        <v>1369</v>
      </c>
    </row>
    <row r="524" spans="1:4" ht="25" x14ac:dyDescent="0.25">
      <c r="A524" s="510">
        <v>2019</v>
      </c>
      <c r="B524" s="730" t="s">
        <v>1370</v>
      </c>
      <c r="C524" s="279" t="s">
        <v>1371</v>
      </c>
      <c r="D524" s="492" t="s">
        <v>1372</v>
      </c>
    </row>
    <row r="525" spans="1:4" ht="75" x14ac:dyDescent="0.25">
      <c r="A525" s="510">
        <v>2020</v>
      </c>
      <c r="B525" s="730" t="s">
        <v>1373</v>
      </c>
      <c r="C525" s="279" t="s">
        <v>1374</v>
      </c>
      <c r="D525" s="492" t="s">
        <v>1375</v>
      </c>
    </row>
    <row r="526" spans="1:4" ht="25" x14ac:dyDescent="0.25">
      <c r="A526" s="510">
        <v>2021</v>
      </c>
      <c r="B526" s="730" t="s">
        <v>1376</v>
      </c>
      <c r="C526" s="279" t="s">
        <v>1377</v>
      </c>
      <c r="D526" s="492" t="s">
        <v>1378</v>
      </c>
    </row>
    <row r="527" spans="1:4" x14ac:dyDescent="0.25">
      <c r="A527" s="510">
        <v>2022</v>
      </c>
      <c r="B527" s="823" t="s">
        <v>1379</v>
      </c>
      <c r="C527" s="678" t="s">
        <v>1379</v>
      </c>
      <c r="D527" s="492" t="s">
        <v>1380</v>
      </c>
    </row>
    <row r="528" spans="1:4" ht="37.5" x14ac:dyDescent="0.25">
      <c r="A528" s="510">
        <v>2023</v>
      </c>
      <c r="B528" s="730" t="s">
        <v>1381</v>
      </c>
      <c r="C528" s="279" t="s">
        <v>1382</v>
      </c>
      <c r="D528" s="492" t="s">
        <v>1383</v>
      </c>
    </row>
    <row r="529" spans="1:4" ht="26.5" thickBot="1" x14ac:dyDescent="0.3">
      <c r="A529" s="510">
        <v>2024</v>
      </c>
      <c r="B529" s="731" t="s">
        <v>1384</v>
      </c>
      <c r="C529" s="676" t="s">
        <v>1385</v>
      </c>
      <c r="D529" s="492" t="s">
        <v>1386</v>
      </c>
    </row>
    <row r="530" spans="1:4" ht="104.5" thickBot="1" x14ac:dyDescent="0.3">
      <c r="A530" s="510">
        <v>2025</v>
      </c>
      <c r="B530" s="824" t="s">
        <v>1387</v>
      </c>
      <c r="C530" s="681" t="s">
        <v>1388</v>
      </c>
      <c r="D530" s="492" t="s">
        <v>1389</v>
      </c>
    </row>
    <row r="531" spans="1:4" ht="25" x14ac:dyDescent="0.25">
      <c r="A531" s="510">
        <v>2026</v>
      </c>
      <c r="B531" s="730" t="s">
        <v>1390</v>
      </c>
      <c r="C531" s="279" t="s">
        <v>1391</v>
      </c>
      <c r="D531" s="492" t="s">
        <v>1392</v>
      </c>
    </row>
    <row r="532" spans="1:4" ht="20" x14ac:dyDescent="0.25">
      <c r="A532" s="510">
        <v>2027</v>
      </c>
      <c r="B532" s="745" t="s">
        <v>1393</v>
      </c>
      <c r="C532" s="44" t="s">
        <v>1394</v>
      </c>
      <c r="D532" s="492" t="s">
        <v>1395</v>
      </c>
    </row>
    <row r="533" spans="1:4" x14ac:dyDescent="0.25">
      <c r="A533" s="510">
        <v>2028</v>
      </c>
      <c r="B533" s="745"/>
      <c r="C533" s="44"/>
      <c r="D533" s="492" t="s">
        <v>1396</v>
      </c>
    </row>
    <row r="534" spans="1:4" x14ac:dyDescent="0.25">
      <c r="A534" s="510">
        <v>2029</v>
      </c>
      <c r="B534" s="757" t="s">
        <v>1397</v>
      </c>
      <c r="C534" s="40" t="s">
        <v>1398</v>
      </c>
      <c r="D534" s="492" t="s">
        <v>1399</v>
      </c>
    </row>
    <row r="535" spans="1:4" x14ac:dyDescent="0.25">
      <c r="A535" s="510">
        <v>2030</v>
      </c>
      <c r="B535" s="825" t="s">
        <v>1400</v>
      </c>
      <c r="C535" s="684" t="s">
        <v>1401</v>
      </c>
      <c r="D535" s="492" t="s">
        <v>1402</v>
      </c>
    </row>
    <row r="536" spans="1:4" x14ac:dyDescent="0.25">
      <c r="A536" s="510">
        <v>2031</v>
      </c>
      <c r="B536" s="825" t="s">
        <v>1403</v>
      </c>
      <c r="C536" s="684" t="s">
        <v>1404</v>
      </c>
      <c r="D536" s="492" t="s">
        <v>1405</v>
      </c>
    </row>
    <row r="537" spans="1:4" ht="13" thickBot="1" x14ac:dyDescent="0.3">
      <c r="A537" s="510">
        <v>2032</v>
      </c>
      <c r="B537" s="826" t="s">
        <v>1406</v>
      </c>
      <c r="C537" s="685" t="s">
        <v>1407</v>
      </c>
      <c r="D537" s="492" t="s">
        <v>1408</v>
      </c>
    </row>
    <row r="538" spans="1:4" ht="26" x14ac:dyDescent="0.25">
      <c r="A538" s="510">
        <v>2033</v>
      </c>
      <c r="B538" s="744" t="s">
        <v>1409</v>
      </c>
      <c r="C538" s="284" t="s">
        <v>1410</v>
      </c>
      <c r="D538" s="492" t="s">
        <v>1411</v>
      </c>
    </row>
    <row r="539" spans="1:4" ht="18" x14ac:dyDescent="0.25">
      <c r="A539" s="510">
        <v>2034</v>
      </c>
      <c r="B539" s="729" t="s">
        <v>1412</v>
      </c>
      <c r="C539" s="278" t="s">
        <v>1413</v>
      </c>
      <c r="D539" s="492" t="s">
        <v>1414</v>
      </c>
    </row>
    <row r="540" spans="1:4" ht="15.5" x14ac:dyDescent="0.35">
      <c r="A540" s="510">
        <v>2035</v>
      </c>
      <c r="B540" s="827" t="s">
        <v>1415</v>
      </c>
      <c r="C540" s="50" t="s">
        <v>1416</v>
      </c>
      <c r="D540" s="492" t="s">
        <v>1417</v>
      </c>
    </row>
    <row r="541" spans="1:4" ht="15.5" x14ac:dyDescent="0.35">
      <c r="A541" s="510">
        <v>2036</v>
      </c>
      <c r="B541" s="827" t="s">
        <v>1418</v>
      </c>
      <c r="C541" s="50" t="s">
        <v>1419</v>
      </c>
      <c r="D541" s="492" t="s">
        <v>1420</v>
      </c>
    </row>
    <row r="542" spans="1:4" ht="13" x14ac:dyDescent="0.25">
      <c r="A542" s="510">
        <v>2037</v>
      </c>
      <c r="B542" s="724" t="s">
        <v>1421</v>
      </c>
      <c r="C542" s="188" t="s">
        <v>1422</v>
      </c>
      <c r="D542" s="492" t="s">
        <v>1423</v>
      </c>
    </row>
    <row r="543" spans="1:4" x14ac:dyDescent="0.25">
      <c r="A543" s="510">
        <v>2038</v>
      </c>
      <c r="B543" s="754" t="s">
        <v>1424</v>
      </c>
      <c r="C543" s="287" t="s">
        <v>1425</v>
      </c>
      <c r="D543" s="492" t="s">
        <v>1426</v>
      </c>
    </row>
    <row r="544" spans="1:4" x14ac:dyDescent="0.25">
      <c r="A544" s="510">
        <v>2039</v>
      </c>
      <c r="B544" s="754" t="s">
        <v>1427</v>
      </c>
      <c r="C544" s="287" t="s">
        <v>1428</v>
      </c>
      <c r="D544" s="492" t="s">
        <v>1429</v>
      </c>
    </row>
    <row r="545" spans="1:4" ht="20" x14ac:dyDescent="0.25">
      <c r="A545" s="510">
        <v>2040</v>
      </c>
      <c r="B545" s="757" t="s">
        <v>1430</v>
      </c>
      <c r="C545" s="40" t="s">
        <v>1431</v>
      </c>
      <c r="D545" s="492" t="s">
        <v>1432</v>
      </c>
    </row>
    <row r="546" spans="1:4" x14ac:dyDescent="0.25">
      <c r="A546" s="510">
        <v>2041</v>
      </c>
      <c r="B546" s="828"/>
      <c r="C546" s="495"/>
      <c r="D546" s="492" t="s">
        <v>1433</v>
      </c>
    </row>
    <row r="547" spans="1:4" x14ac:dyDescent="0.25">
      <c r="A547" s="510">
        <v>2042</v>
      </c>
      <c r="B547" s="754" t="s">
        <v>1434</v>
      </c>
      <c r="C547" s="287" t="s">
        <v>1435</v>
      </c>
      <c r="D547" s="492" t="s">
        <v>1436</v>
      </c>
    </row>
    <row r="548" spans="1:4" ht="20" x14ac:dyDescent="0.25">
      <c r="A548" s="510">
        <v>2043</v>
      </c>
      <c r="B548" s="757" t="s">
        <v>1437</v>
      </c>
      <c r="C548" s="40" t="s">
        <v>1438</v>
      </c>
      <c r="D548" s="492" t="s">
        <v>1439</v>
      </c>
    </row>
    <row r="549" spans="1:4" ht="13" x14ac:dyDescent="0.3">
      <c r="A549" s="510">
        <v>2044</v>
      </c>
      <c r="B549" s="829" t="s">
        <v>1440</v>
      </c>
      <c r="C549" s="288" t="s">
        <v>1441</v>
      </c>
      <c r="D549" s="492" t="s">
        <v>1442</v>
      </c>
    </row>
    <row r="550" spans="1:4" ht="20" x14ac:dyDescent="0.25">
      <c r="A550" s="510">
        <v>2045</v>
      </c>
      <c r="B550" s="757" t="s">
        <v>1430</v>
      </c>
      <c r="C550" s="40" t="s">
        <v>1431</v>
      </c>
      <c r="D550" s="492" t="s">
        <v>1443</v>
      </c>
    </row>
    <row r="551" spans="1:4" ht="13.5" thickBot="1" x14ac:dyDescent="0.3">
      <c r="A551" s="510">
        <v>2046</v>
      </c>
      <c r="B551" s="755" t="s">
        <v>1444</v>
      </c>
      <c r="C551" s="41" t="s">
        <v>1445</v>
      </c>
      <c r="D551" s="492" t="s">
        <v>1446</v>
      </c>
    </row>
    <row r="552" spans="1:4" ht="26" x14ac:dyDescent="0.25">
      <c r="A552" s="510">
        <v>2047</v>
      </c>
      <c r="B552" s="744" t="s">
        <v>1447</v>
      </c>
      <c r="C552" s="284" t="s">
        <v>1448</v>
      </c>
      <c r="D552" s="492" t="s">
        <v>1449</v>
      </c>
    </row>
    <row r="553" spans="1:4" ht="18" x14ac:dyDescent="0.25">
      <c r="A553" s="510">
        <v>2048</v>
      </c>
      <c r="B553" s="830" t="s">
        <v>1450</v>
      </c>
      <c r="C553" s="686" t="s">
        <v>1451</v>
      </c>
      <c r="D553" s="492" t="s">
        <v>1452</v>
      </c>
    </row>
    <row r="554" spans="1:4" ht="16" thickBot="1" x14ac:dyDescent="0.3">
      <c r="A554" s="510">
        <v>2049</v>
      </c>
      <c r="B554" s="831" t="s">
        <v>1415</v>
      </c>
      <c r="C554" s="31" t="s">
        <v>1416</v>
      </c>
      <c r="D554" s="492" t="s">
        <v>1453</v>
      </c>
    </row>
    <row r="555" spans="1:4" ht="13" x14ac:dyDescent="0.25">
      <c r="A555" s="510">
        <v>2050</v>
      </c>
      <c r="B555" s="832" t="s">
        <v>1454</v>
      </c>
      <c r="C555" s="692" t="s">
        <v>1455</v>
      </c>
      <c r="D555" s="492" t="s">
        <v>1456</v>
      </c>
    </row>
    <row r="556" spans="1:4" ht="13.5" thickBot="1" x14ac:dyDescent="0.3">
      <c r="A556" s="510">
        <v>2051</v>
      </c>
      <c r="B556" s="833" t="s">
        <v>1457</v>
      </c>
      <c r="C556" s="693" t="s">
        <v>1458</v>
      </c>
      <c r="D556" s="492" t="s">
        <v>1459</v>
      </c>
    </row>
    <row r="557" spans="1:4" ht="13" x14ac:dyDescent="0.25">
      <c r="A557" s="510">
        <v>2052</v>
      </c>
      <c r="B557" s="722" t="s">
        <v>1460</v>
      </c>
      <c r="C557" s="85" t="s">
        <v>1461</v>
      </c>
      <c r="D557" s="492" t="s">
        <v>1462</v>
      </c>
    </row>
    <row r="558" spans="1:4" ht="20" x14ac:dyDescent="0.25">
      <c r="A558" s="510">
        <v>2053</v>
      </c>
      <c r="B558" s="753" t="s">
        <v>1463</v>
      </c>
      <c r="C558" s="718" t="s">
        <v>1464</v>
      </c>
      <c r="D558" s="492" t="s">
        <v>1465</v>
      </c>
    </row>
    <row r="559" spans="1:4" ht="30" x14ac:dyDescent="0.25">
      <c r="A559" s="510">
        <v>2054</v>
      </c>
      <c r="B559" s="753" t="s">
        <v>1466</v>
      </c>
      <c r="C559" s="718" t="s">
        <v>1467</v>
      </c>
      <c r="D559" s="492" t="s">
        <v>1468</v>
      </c>
    </row>
    <row r="560" spans="1:4" ht="40" x14ac:dyDescent="0.25">
      <c r="A560" s="510">
        <v>2055</v>
      </c>
      <c r="B560" s="753" t="s">
        <v>1469</v>
      </c>
      <c r="C560" s="718" t="s">
        <v>1470</v>
      </c>
      <c r="D560" s="492" t="s">
        <v>1471</v>
      </c>
    </row>
    <row r="561" spans="1:4" x14ac:dyDescent="0.25">
      <c r="A561" s="510">
        <v>2056</v>
      </c>
      <c r="B561" s="753"/>
      <c r="C561" s="718"/>
      <c r="D561" s="492" t="s">
        <v>1472</v>
      </c>
    </row>
    <row r="562" spans="1:4" ht="13" x14ac:dyDescent="0.25">
      <c r="A562" s="510">
        <v>2057</v>
      </c>
      <c r="B562" s="722" t="s">
        <v>1473</v>
      </c>
      <c r="C562" s="694" t="s">
        <v>1474</v>
      </c>
      <c r="D562" s="492" t="s">
        <v>1475</v>
      </c>
    </row>
    <row r="563" spans="1:4" ht="72" customHeight="1" x14ac:dyDescent="0.25">
      <c r="A563" s="510">
        <v>2058</v>
      </c>
      <c r="B563" s="757" t="s">
        <v>1476</v>
      </c>
      <c r="C563" s="40" t="s">
        <v>1477</v>
      </c>
      <c r="D563" s="492" t="s">
        <v>1478</v>
      </c>
    </row>
    <row r="564" spans="1:4" ht="20" x14ac:dyDescent="0.25">
      <c r="A564" s="585">
        <v>2059</v>
      </c>
      <c r="B564" s="834" t="s">
        <v>1479</v>
      </c>
      <c r="C564" s="584" t="s">
        <v>1480</v>
      </c>
      <c r="D564" s="492" t="s">
        <v>1481</v>
      </c>
    </row>
    <row r="565" spans="1:4" ht="70" x14ac:dyDescent="0.25">
      <c r="A565" s="510">
        <v>2060</v>
      </c>
      <c r="B565" s="757" t="s">
        <v>1482</v>
      </c>
      <c r="C565" s="40" t="s">
        <v>1483</v>
      </c>
      <c r="D565" s="492" t="s">
        <v>1484</v>
      </c>
    </row>
    <row r="566" spans="1:4" x14ac:dyDescent="0.25">
      <c r="A566" s="510">
        <v>2061</v>
      </c>
      <c r="B566" s="784" t="s">
        <v>1485</v>
      </c>
      <c r="C566" s="687" t="s">
        <v>1486</v>
      </c>
      <c r="D566" s="492" t="s">
        <v>1487</v>
      </c>
    </row>
    <row r="567" spans="1:4" x14ac:dyDescent="0.25">
      <c r="A567" s="510">
        <v>2062</v>
      </c>
      <c r="B567" s="759" t="s">
        <v>1488</v>
      </c>
      <c r="C567" s="695" t="s">
        <v>1489</v>
      </c>
      <c r="D567" s="492" t="s">
        <v>1490</v>
      </c>
    </row>
    <row r="568" spans="1:4" x14ac:dyDescent="0.25">
      <c r="A568" s="510">
        <v>2063</v>
      </c>
      <c r="B568" s="759" t="s">
        <v>1491</v>
      </c>
      <c r="C568" s="695" t="s">
        <v>1492</v>
      </c>
      <c r="D568" s="492" t="s">
        <v>1493</v>
      </c>
    </row>
    <row r="569" spans="1:4" ht="13" x14ac:dyDescent="0.3">
      <c r="A569" s="510">
        <v>2064</v>
      </c>
      <c r="B569" s="758" t="s">
        <v>1494</v>
      </c>
      <c r="C569" s="194" t="s">
        <v>1495</v>
      </c>
      <c r="D569" s="492" t="s">
        <v>1496</v>
      </c>
    </row>
    <row r="570" spans="1:4" ht="20" x14ac:dyDescent="0.25">
      <c r="A570" s="510">
        <v>2065</v>
      </c>
      <c r="B570" s="757" t="s">
        <v>1497</v>
      </c>
      <c r="C570" s="40" t="s">
        <v>1498</v>
      </c>
      <c r="D570" s="492" t="s">
        <v>1499</v>
      </c>
    </row>
    <row r="571" spans="1:4" ht="20" x14ac:dyDescent="0.25">
      <c r="A571" s="510">
        <v>2066</v>
      </c>
      <c r="B571" s="757" t="s">
        <v>1500</v>
      </c>
      <c r="C571" s="40" t="s">
        <v>1501</v>
      </c>
      <c r="D571" s="492" t="s">
        <v>1502</v>
      </c>
    </row>
    <row r="572" spans="1:4" x14ac:dyDescent="0.25">
      <c r="A572" s="510">
        <v>2067</v>
      </c>
      <c r="B572" s="835" t="s">
        <v>1503</v>
      </c>
      <c r="C572" s="698" t="s">
        <v>1504</v>
      </c>
      <c r="D572" s="492" t="s">
        <v>1505</v>
      </c>
    </row>
    <row r="573" spans="1:4" ht="13" x14ac:dyDescent="0.25">
      <c r="A573" s="510">
        <v>2068</v>
      </c>
      <c r="B573" s="722" t="s">
        <v>1506</v>
      </c>
      <c r="C573" s="85" t="s">
        <v>1507</v>
      </c>
      <c r="D573" s="492" t="s">
        <v>1508</v>
      </c>
    </row>
    <row r="574" spans="1:4" ht="30" x14ac:dyDescent="0.25">
      <c r="A574" s="510">
        <v>2069</v>
      </c>
      <c r="B574" s="757" t="s">
        <v>1509</v>
      </c>
      <c r="C574" s="40" t="s">
        <v>1510</v>
      </c>
      <c r="D574" s="492" t="s">
        <v>1511</v>
      </c>
    </row>
    <row r="575" spans="1:4" ht="15.5" x14ac:dyDescent="0.25">
      <c r="A575" s="510">
        <v>2070</v>
      </c>
      <c r="B575" s="831" t="s">
        <v>1512</v>
      </c>
      <c r="C575" s="31" t="s">
        <v>1513</v>
      </c>
      <c r="D575" s="492" t="s">
        <v>1514</v>
      </c>
    </row>
    <row r="576" spans="1:4" x14ac:dyDescent="0.25">
      <c r="A576" s="510">
        <v>2071</v>
      </c>
      <c r="B576" s="879" t="s">
        <v>1515</v>
      </c>
      <c r="C576" s="496" t="s">
        <v>1516</v>
      </c>
      <c r="D576" s="492" t="s">
        <v>1517</v>
      </c>
    </row>
    <row r="577" spans="1:4" ht="13" x14ac:dyDescent="0.25">
      <c r="A577" s="510">
        <v>2072</v>
      </c>
      <c r="B577" s="724" t="s">
        <v>1518</v>
      </c>
      <c r="C577" s="188" t="s">
        <v>1519</v>
      </c>
      <c r="D577" s="492" t="s">
        <v>1520</v>
      </c>
    </row>
    <row r="578" spans="1:4" ht="20" x14ac:dyDescent="0.25">
      <c r="A578" s="510">
        <v>2073</v>
      </c>
      <c r="B578" s="757" t="s">
        <v>1521</v>
      </c>
      <c r="C578" s="40" t="s">
        <v>1522</v>
      </c>
      <c r="D578" s="492" t="s">
        <v>1523</v>
      </c>
    </row>
    <row r="579" spans="1:4" ht="20" x14ac:dyDescent="0.25">
      <c r="A579" s="510">
        <v>2074</v>
      </c>
      <c r="B579" s="757" t="s">
        <v>1524</v>
      </c>
      <c r="C579" s="40" t="s">
        <v>1525</v>
      </c>
      <c r="D579" s="492" t="s">
        <v>1526</v>
      </c>
    </row>
    <row r="580" spans="1:4" x14ac:dyDescent="0.25">
      <c r="A580" s="510">
        <v>2075</v>
      </c>
      <c r="B580" s="784" t="s">
        <v>1527</v>
      </c>
      <c r="C580" s="687" t="s">
        <v>1528</v>
      </c>
      <c r="D580" s="492" t="s">
        <v>1529</v>
      </c>
    </row>
    <row r="581" spans="1:4" x14ac:dyDescent="0.25">
      <c r="A581" s="510">
        <v>2076</v>
      </c>
      <c r="B581" s="774" t="s">
        <v>1530</v>
      </c>
      <c r="C581" s="697" t="s">
        <v>1531</v>
      </c>
      <c r="D581" s="492" t="s">
        <v>1532</v>
      </c>
    </row>
    <row r="582" spans="1:4" x14ac:dyDescent="0.25">
      <c r="A582" s="510">
        <v>2077</v>
      </c>
      <c r="B582" s="761" t="s">
        <v>1533</v>
      </c>
      <c r="C582" s="690" t="s">
        <v>1534</v>
      </c>
      <c r="D582" s="492" t="s">
        <v>1535</v>
      </c>
    </row>
    <row r="583" spans="1:4" x14ac:dyDescent="0.25">
      <c r="A583" s="510">
        <v>2078</v>
      </c>
      <c r="B583" s="761" t="s">
        <v>1536</v>
      </c>
      <c r="C583" s="690" t="s">
        <v>1537</v>
      </c>
      <c r="D583" s="492" t="s">
        <v>1538</v>
      </c>
    </row>
    <row r="584" spans="1:4" x14ac:dyDescent="0.25">
      <c r="A584" s="510">
        <v>2079</v>
      </c>
      <c r="B584" s="836" t="s">
        <v>1539</v>
      </c>
      <c r="C584" s="689" t="s">
        <v>1540</v>
      </c>
      <c r="D584" s="492" t="s">
        <v>1541</v>
      </c>
    </row>
    <row r="585" spans="1:4" x14ac:dyDescent="0.25">
      <c r="A585" s="510">
        <v>2080</v>
      </c>
      <c r="B585" s="836" t="s">
        <v>1542</v>
      </c>
      <c r="C585" s="689" t="s">
        <v>1543</v>
      </c>
      <c r="D585" s="492" t="s">
        <v>1544</v>
      </c>
    </row>
    <row r="586" spans="1:4" x14ac:dyDescent="0.25">
      <c r="A586" s="510">
        <v>2081</v>
      </c>
      <c r="B586" s="837" t="s">
        <v>1545</v>
      </c>
      <c r="C586" s="688" t="s">
        <v>1546</v>
      </c>
      <c r="D586" s="492" t="s">
        <v>1547</v>
      </c>
    </row>
    <row r="587" spans="1:4" x14ac:dyDescent="0.25">
      <c r="A587" s="510">
        <v>2082</v>
      </c>
      <c r="B587" s="837" t="s">
        <v>1548</v>
      </c>
      <c r="C587" s="688" t="s">
        <v>1549</v>
      </c>
      <c r="D587" s="492" t="s">
        <v>1550</v>
      </c>
    </row>
    <row r="588" spans="1:4" ht="13" x14ac:dyDescent="0.25">
      <c r="A588" s="510">
        <v>2083</v>
      </c>
      <c r="B588" s="724" t="s">
        <v>1551</v>
      </c>
      <c r="C588" s="188" t="s">
        <v>1552</v>
      </c>
      <c r="D588" s="492" t="s">
        <v>1553</v>
      </c>
    </row>
    <row r="589" spans="1:4" ht="20.149999999999999" customHeight="1" x14ac:dyDescent="0.25">
      <c r="A589" s="510">
        <v>2084</v>
      </c>
      <c r="B589" s="757" t="s">
        <v>1554</v>
      </c>
      <c r="C589" s="40" t="s">
        <v>1555</v>
      </c>
      <c r="D589" s="492" t="s">
        <v>1556</v>
      </c>
    </row>
    <row r="590" spans="1:4" x14ac:dyDescent="0.25">
      <c r="A590" s="510">
        <v>2085</v>
      </c>
      <c r="B590" s="774" t="s">
        <v>1557</v>
      </c>
      <c r="C590" s="697" t="s">
        <v>1558</v>
      </c>
      <c r="D590" s="492" t="s">
        <v>1559</v>
      </c>
    </row>
    <row r="591" spans="1:4" x14ac:dyDescent="0.25">
      <c r="A591" s="510">
        <v>2086</v>
      </c>
      <c r="B591" s="836" t="s">
        <v>1560</v>
      </c>
      <c r="C591" s="689" t="s">
        <v>1561</v>
      </c>
      <c r="D591" s="492" t="s">
        <v>1562</v>
      </c>
    </row>
    <row r="592" spans="1:4" x14ac:dyDescent="0.25">
      <c r="A592" s="510">
        <v>2087</v>
      </c>
      <c r="B592" s="837" t="s">
        <v>1563</v>
      </c>
      <c r="C592" s="688" t="s">
        <v>1564</v>
      </c>
      <c r="D592" s="492" t="s">
        <v>1565</v>
      </c>
    </row>
    <row r="593" spans="1:4" x14ac:dyDescent="0.25">
      <c r="A593" s="510">
        <v>2088</v>
      </c>
      <c r="B593" s="837" t="s">
        <v>1566</v>
      </c>
      <c r="C593" s="688" t="s">
        <v>1567</v>
      </c>
      <c r="D593" s="492" t="s">
        <v>1568</v>
      </c>
    </row>
    <row r="594" spans="1:4" ht="15.5" x14ac:dyDescent="0.25">
      <c r="A594" s="510">
        <v>2089</v>
      </c>
      <c r="B594" s="831" t="s">
        <v>1569</v>
      </c>
      <c r="C594" s="31" t="s">
        <v>1570</v>
      </c>
      <c r="D594" s="492" t="s">
        <v>1571</v>
      </c>
    </row>
    <row r="595" spans="1:4" ht="13" x14ac:dyDescent="0.25">
      <c r="A595" s="510">
        <v>2090</v>
      </c>
      <c r="B595" s="722" t="s">
        <v>1572</v>
      </c>
      <c r="C595" s="694" t="s">
        <v>1573</v>
      </c>
      <c r="D595" s="492" t="s">
        <v>1574</v>
      </c>
    </row>
    <row r="596" spans="1:4" x14ac:dyDescent="0.25">
      <c r="A596" s="510">
        <v>2091</v>
      </c>
      <c r="B596" s="757" t="s">
        <v>1575</v>
      </c>
      <c r="C596" s="40" t="s">
        <v>1576</v>
      </c>
      <c r="D596" s="492" t="s">
        <v>1577</v>
      </c>
    </row>
    <row r="597" spans="1:4" x14ac:dyDescent="0.25">
      <c r="A597" s="510">
        <v>2092</v>
      </c>
      <c r="B597" s="766" t="s">
        <v>1578</v>
      </c>
      <c r="C597" s="699" t="s">
        <v>1579</v>
      </c>
      <c r="D597" s="492" t="s">
        <v>1580</v>
      </c>
    </row>
    <row r="598" spans="1:4" ht="20" x14ac:dyDescent="0.25">
      <c r="A598" s="510">
        <v>2093</v>
      </c>
      <c r="B598" s="757" t="s">
        <v>1581</v>
      </c>
      <c r="C598" s="40" t="s">
        <v>1582</v>
      </c>
      <c r="D598" s="492" t="s">
        <v>1583</v>
      </c>
    </row>
    <row r="599" spans="1:4" ht="30" x14ac:dyDescent="0.25">
      <c r="A599" s="510">
        <v>2094</v>
      </c>
      <c r="B599" s="757" t="s">
        <v>1584</v>
      </c>
      <c r="C599" s="40" t="s">
        <v>1585</v>
      </c>
      <c r="D599" s="492" t="s">
        <v>1586</v>
      </c>
    </row>
    <row r="600" spans="1:4" x14ac:dyDescent="0.25">
      <c r="A600" s="510">
        <v>2095</v>
      </c>
      <c r="B600" s="774" t="s">
        <v>1587</v>
      </c>
      <c r="C600" s="697" t="s">
        <v>1588</v>
      </c>
      <c r="D600" s="492" t="s">
        <v>1589</v>
      </c>
    </row>
    <row r="601" spans="1:4" x14ac:dyDescent="0.25">
      <c r="A601" s="510">
        <v>2096</v>
      </c>
      <c r="B601" s="761" t="s">
        <v>1590</v>
      </c>
      <c r="C601" s="690" t="s">
        <v>1591</v>
      </c>
      <c r="D601" s="492" t="s">
        <v>1592</v>
      </c>
    </row>
    <row r="602" spans="1:4" x14ac:dyDescent="0.25">
      <c r="A602" s="510">
        <v>2097</v>
      </c>
      <c r="B602" s="774" t="s">
        <v>1593</v>
      </c>
      <c r="C602" s="697" t="s">
        <v>1594</v>
      </c>
      <c r="D602" s="492" t="s">
        <v>1595</v>
      </c>
    </row>
    <row r="603" spans="1:4" x14ac:dyDescent="0.25">
      <c r="A603" s="510">
        <v>2098</v>
      </c>
      <c r="B603" s="774" t="s">
        <v>1596</v>
      </c>
      <c r="C603" s="697" t="s">
        <v>1597</v>
      </c>
      <c r="D603" s="492" t="s">
        <v>1598</v>
      </c>
    </row>
    <row r="604" spans="1:4" x14ac:dyDescent="0.25">
      <c r="A604" s="510">
        <v>2099</v>
      </c>
      <c r="B604" s="774" t="s">
        <v>1599</v>
      </c>
      <c r="C604" s="697" t="s">
        <v>1600</v>
      </c>
      <c r="D604" s="492" t="s">
        <v>1601</v>
      </c>
    </row>
    <row r="605" spans="1:4" x14ac:dyDescent="0.25">
      <c r="A605" s="510">
        <v>2100</v>
      </c>
      <c r="B605" s="836" t="s">
        <v>1602</v>
      </c>
      <c r="C605" s="689" t="s">
        <v>1603</v>
      </c>
      <c r="D605" s="492" t="s">
        <v>1604</v>
      </c>
    </row>
    <row r="606" spans="1:4" x14ac:dyDescent="0.25">
      <c r="A606" s="510">
        <v>2101</v>
      </c>
      <c r="B606" s="838" t="s">
        <v>1605</v>
      </c>
      <c r="C606" s="696" t="s">
        <v>1606</v>
      </c>
      <c r="D606" s="492" t="s">
        <v>1607</v>
      </c>
    </row>
    <row r="607" spans="1:4" x14ac:dyDescent="0.25">
      <c r="A607" s="510">
        <v>2102</v>
      </c>
      <c r="B607" s="838" t="s">
        <v>1608</v>
      </c>
      <c r="C607" s="696" t="s">
        <v>1609</v>
      </c>
      <c r="D607" s="492" t="s">
        <v>1610</v>
      </c>
    </row>
    <row r="608" spans="1:4" x14ac:dyDescent="0.25">
      <c r="A608" s="510">
        <v>2103</v>
      </c>
      <c r="B608" s="839" t="s">
        <v>1611</v>
      </c>
      <c r="C608" s="691" t="s">
        <v>1612</v>
      </c>
      <c r="D608" s="492" t="s">
        <v>1613</v>
      </c>
    </row>
    <row r="609" spans="1:4" x14ac:dyDescent="0.25">
      <c r="A609" s="510">
        <v>2104</v>
      </c>
      <c r="B609" s="839" t="s">
        <v>1614</v>
      </c>
      <c r="C609" s="691" t="s">
        <v>1615</v>
      </c>
      <c r="D609" s="492" t="s">
        <v>1616</v>
      </c>
    </row>
    <row r="610" spans="1:4" ht="13" x14ac:dyDescent="0.25">
      <c r="A610" s="510">
        <v>2105</v>
      </c>
      <c r="B610" s="724" t="s">
        <v>1617</v>
      </c>
      <c r="C610" s="188" t="s">
        <v>1618</v>
      </c>
      <c r="D610" s="492" t="s">
        <v>1619</v>
      </c>
    </row>
    <row r="611" spans="1:4" ht="20" x14ac:dyDescent="0.25">
      <c r="A611" s="510">
        <v>2106</v>
      </c>
      <c r="B611" s="757" t="s">
        <v>1620</v>
      </c>
      <c r="C611" s="40" t="s">
        <v>1621</v>
      </c>
      <c r="D611" s="492" t="s">
        <v>1622</v>
      </c>
    </row>
    <row r="612" spans="1:4" x14ac:dyDescent="0.25">
      <c r="A612" s="510">
        <v>2107</v>
      </c>
      <c r="B612" s="766" t="s">
        <v>1623</v>
      </c>
      <c r="C612" s="699" t="s">
        <v>1624</v>
      </c>
      <c r="D612" s="492" t="s">
        <v>1625</v>
      </c>
    </row>
    <row r="613" spans="1:4" x14ac:dyDescent="0.25">
      <c r="A613" s="510">
        <v>2108</v>
      </c>
      <c r="B613" s="766" t="s">
        <v>1626</v>
      </c>
      <c r="C613" s="699" t="s">
        <v>1627</v>
      </c>
      <c r="D613" s="492" t="s">
        <v>1628</v>
      </c>
    </row>
    <row r="614" spans="1:4" ht="20" x14ac:dyDescent="0.25">
      <c r="A614" s="510">
        <v>2109</v>
      </c>
      <c r="B614" s="757" t="s">
        <v>1629</v>
      </c>
      <c r="C614" s="40" t="s">
        <v>1630</v>
      </c>
      <c r="D614" s="492" t="s">
        <v>1631</v>
      </c>
    </row>
    <row r="615" spans="1:4" x14ac:dyDescent="0.25">
      <c r="A615" s="510">
        <v>2110</v>
      </c>
      <c r="B615" s="757" t="s">
        <v>1632</v>
      </c>
      <c r="C615" s="40" t="s">
        <v>1633</v>
      </c>
      <c r="D615" s="492" t="s">
        <v>1634</v>
      </c>
    </row>
    <row r="616" spans="1:4" x14ac:dyDescent="0.25">
      <c r="A616" s="510">
        <v>2111</v>
      </c>
      <c r="B616" s="766" t="s">
        <v>1635</v>
      </c>
      <c r="C616" s="699" t="s">
        <v>1636</v>
      </c>
      <c r="D616" s="492" t="s">
        <v>1637</v>
      </c>
    </row>
    <row r="617" spans="1:4" ht="30" x14ac:dyDescent="0.25">
      <c r="A617" s="510">
        <v>2112</v>
      </c>
      <c r="B617" s="757" t="s">
        <v>1638</v>
      </c>
      <c r="C617" s="40" t="s">
        <v>1639</v>
      </c>
      <c r="D617" s="492" t="s">
        <v>1640</v>
      </c>
    </row>
    <row r="618" spans="1:4" ht="20" x14ac:dyDescent="0.25">
      <c r="A618" s="510">
        <v>2113</v>
      </c>
      <c r="B618" s="757" t="s">
        <v>1641</v>
      </c>
      <c r="C618" s="40" t="s">
        <v>1642</v>
      </c>
      <c r="D618" s="492" t="s">
        <v>1643</v>
      </c>
    </row>
    <row r="619" spans="1:4" x14ac:dyDescent="0.25">
      <c r="A619" s="510">
        <v>2114</v>
      </c>
      <c r="B619" s="761" t="s">
        <v>1644</v>
      </c>
      <c r="C619" s="690" t="s">
        <v>1645</v>
      </c>
      <c r="D619" s="492" t="s">
        <v>1646</v>
      </c>
    </row>
    <row r="620" spans="1:4" x14ac:dyDescent="0.25">
      <c r="A620" s="510">
        <v>2115</v>
      </c>
      <c r="B620" s="840" t="s">
        <v>1647</v>
      </c>
      <c r="C620" s="205" t="s">
        <v>1648</v>
      </c>
      <c r="D620" s="492" t="s">
        <v>1649</v>
      </c>
    </row>
    <row r="621" spans="1:4" ht="13" thickBot="1" x14ac:dyDescent="0.3">
      <c r="A621" s="510">
        <v>2116</v>
      </c>
      <c r="B621" s="840" t="s">
        <v>1650</v>
      </c>
      <c r="C621" s="205" t="s">
        <v>1651</v>
      </c>
      <c r="D621" s="492" t="s">
        <v>1652</v>
      </c>
    </row>
    <row r="622" spans="1:4" ht="13" thickBot="1" x14ac:dyDescent="0.3">
      <c r="A622" s="510">
        <v>2117</v>
      </c>
      <c r="B622" s="841" t="s">
        <v>1653</v>
      </c>
      <c r="C622" s="497" t="s">
        <v>1654</v>
      </c>
      <c r="D622" s="492" t="s">
        <v>1655</v>
      </c>
    </row>
    <row r="623" spans="1:4" ht="13" thickBot="1" x14ac:dyDescent="0.3">
      <c r="A623" s="510">
        <v>2118</v>
      </c>
      <c r="B623" s="841" t="s">
        <v>1656</v>
      </c>
      <c r="C623" s="497" t="s">
        <v>1657</v>
      </c>
      <c r="D623" s="492" t="s">
        <v>1658</v>
      </c>
    </row>
    <row r="624" spans="1:4" ht="18" x14ac:dyDescent="0.25">
      <c r="A624" s="510">
        <v>2119</v>
      </c>
      <c r="B624" s="830" t="s">
        <v>514</v>
      </c>
      <c r="C624" s="686" t="s">
        <v>515</v>
      </c>
      <c r="D624" s="492" t="s">
        <v>1659</v>
      </c>
    </row>
    <row r="625" spans="1:4" ht="15.5" x14ac:dyDescent="0.25">
      <c r="A625" s="510">
        <v>2120</v>
      </c>
      <c r="B625" s="831" t="s">
        <v>1660</v>
      </c>
      <c r="C625" s="31" t="s">
        <v>1661</v>
      </c>
      <c r="D625" s="492" t="s">
        <v>1662</v>
      </c>
    </row>
    <row r="626" spans="1:4" x14ac:dyDescent="0.25">
      <c r="A626" s="510">
        <v>2121</v>
      </c>
      <c r="B626" s="842" t="s">
        <v>1663</v>
      </c>
      <c r="C626" s="498" t="s">
        <v>1664</v>
      </c>
      <c r="D626" s="492" t="s">
        <v>1665</v>
      </c>
    </row>
    <row r="627" spans="1:4" ht="23" x14ac:dyDescent="0.25">
      <c r="A627" s="510">
        <v>2122</v>
      </c>
      <c r="B627" s="843" t="s">
        <v>1666</v>
      </c>
      <c r="C627" s="557" t="s">
        <v>1667</v>
      </c>
      <c r="D627" s="492" t="s">
        <v>1668</v>
      </c>
    </row>
    <row r="628" spans="1:4" ht="32.15" customHeight="1" x14ac:dyDescent="0.25">
      <c r="A628" s="510">
        <v>2123</v>
      </c>
      <c r="B628" s="757" t="s">
        <v>1669</v>
      </c>
      <c r="C628" s="40" t="s">
        <v>1670</v>
      </c>
      <c r="D628" s="492" t="s">
        <v>1671</v>
      </c>
    </row>
    <row r="629" spans="1:4" ht="26" x14ac:dyDescent="0.25">
      <c r="A629" s="510">
        <v>2124</v>
      </c>
      <c r="B629" s="844" t="s">
        <v>1672</v>
      </c>
      <c r="C629" s="263" t="s">
        <v>1673</v>
      </c>
      <c r="D629" s="492" t="s">
        <v>1674</v>
      </c>
    </row>
    <row r="630" spans="1:4" ht="30" x14ac:dyDescent="0.25">
      <c r="A630" s="510">
        <v>2125</v>
      </c>
      <c r="B630" s="757" t="s">
        <v>1675</v>
      </c>
      <c r="C630" s="40" t="s">
        <v>1676</v>
      </c>
      <c r="D630" s="492" t="s">
        <v>1677</v>
      </c>
    </row>
    <row r="631" spans="1:4" x14ac:dyDescent="0.25">
      <c r="A631" s="510">
        <v>2126</v>
      </c>
      <c r="B631" s="757" t="s">
        <v>1678</v>
      </c>
      <c r="C631" s="40" t="s">
        <v>1679</v>
      </c>
      <c r="D631" s="492" t="s">
        <v>1680</v>
      </c>
    </row>
    <row r="632" spans="1:4" x14ac:dyDescent="0.25">
      <c r="A632" s="510">
        <v>2127</v>
      </c>
      <c r="B632" s="757"/>
      <c r="C632" s="40"/>
      <c r="D632" s="492" t="s">
        <v>1681</v>
      </c>
    </row>
    <row r="633" spans="1:4" x14ac:dyDescent="0.25">
      <c r="A633" s="510">
        <v>2128</v>
      </c>
      <c r="B633" s="757"/>
      <c r="C633" s="40"/>
      <c r="D633" s="492" t="s">
        <v>1682</v>
      </c>
    </row>
    <row r="634" spans="1:4" x14ac:dyDescent="0.25">
      <c r="A634" s="510">
        <v>2129</v>
      </c>
      <c r="B634" s="757"/>
      <c r="C634" s="40"/>
      <c r="D634" s="492" t="s">
        <v>1683</v>
      </c>
    </row>
    <row r="635" spans="1:4" ht="13" x14ac:dyDescent="0.25">
      <c r="A635" s="510">
        <v>2130</v>
      </c>
      <c r="B635" s="724" t="s">
        <v>1157</v>
      </c>
      <c r="C635" s="188" t="s">
        <v>1158</v>
      </c>
      <c r="D635" s="492" t="s">
        <v>1684</v>
      </c>
    </row>
    <row r="636" spans="1:4" ht="30" x14ac:dyDescent="0.25">
      <c r="A636" s="510">
        <v>2131</v>
      </c>
      <c r="B636" s="757" t="s">
        <v>1685</v>
      </c>
      <c r="C636" s="40" t="s">
        <v>1686</v>
      </c>
      <c r="D636" s="492" t="s">
        <v>1687</v>
      </c>
    </row>
    <row r="637" spans="1:4" ht="34.5" x14ac:dyDescent="0.25">
      <c r="A637" s="510">
        <v>2132</v>
      </c>
      <c r="B637" s="843" t="s">
        <v>1688</v>
      </c>
      <c r="C637" s="557" t="s">
        <v>1689</v>
      </c>
      <c r="D637" s="492" t="s">
        <v>1690</v>
      </c>
    </row>
    <row r="638" spans="1:4" ht="34.5" customHeight="1" x14ac:dyDescent="0.25">
      <c r="A638" s="510">
        <v>2133</v>
      </c>
      <c r="B638" s="843" t="s">
        <v>1691</v>
      </c>
      <c r="C638" s="557" t="s">
        <v>1692</v>
      </c>
      <c r="D638" s="492" t="s">
        <v>1693</v>
      </c>
    </row>
    <row r="639" spans="1:4" ht="29.15" customHeight="1" x14ac:dyDescent="0.25">
      <c r="A639" s="510">
        <v>2134</v>
      </c>
      <c r="B639" s="843" t="s">
        <v>1694</v>
      </c>
      <c r="C639" s="557" t="s">
        <v>1695</v>
      </c>
      <c r="D639" s="492" t="s">
        <v>1696</v>
      </c>
    </row>
    <row r="640" spans="1:4" ht="34.5" x14ac:dyDescent="0.25">
      <c r="A640" s="510">
        <v>2135</v>
      </c>
      <c r="B640" s="843" t="s">
        <v>1697</v>
      </c>
      <c r="C640" s="557" t="s">
        <v>1698</v>
      </c>
      <c r="D640" s="492" t="s">
        <v>1699</v>
      </c>
    </row>
    <row r="641" spans="1:4" ht="13" x14ac:dyDescent="0.25">
      <c r="A641" s="510">
        <v>2136</v>
      </c>
      <c r="B641" s="844" t="s">
        <v>1700</v>
      </c>
      <c r="C641" s="263" t="s">
        <v>1701</v>
      </c>
      <c r="D641" s="492" t="s">
        <v>1702</v>
      </c>
    </row>
    <row r="642" spans="1:4" ht="30" x14ac:dyDescent="0.25">
      <c r="A642" s="510">
        <v>2137</v>
      </c>
      <c r="B642" s="757" t="s">
        <v>1703</v>
      </c>
      <c r="C642" s="40" t="s">
        <v>1704</v>
      </c>
      <c r="D642" s="492" t="s">
        <v>1705</v>
      </c>
    </row>
    <row r="643" spans="1:4" x14ac:dyDescent="0.25">
      <c r="A643" s="510">
        <v>2138</v>
      </c>
      <c r="B643" s="845" t="s">
        <v>1706</v>
      </c>
      <c r="C643" s="499" t="s">
        <v>1707</v>
      </c>
      <c r="D643" s="492" t="s">
        <v>1708</v>
      </c>
    </row>
    <row r="644" spans="1:4" ht="20" x14ac:dyDescent="0.25">
      <c r="A644" s="510">
        <v>2139</v>
      </c>
      <c r="B644" s="846" t="s">
        <v>1709</v>
      </c>
      <c r="C644" s="500" t="s">
        <v>1710</v>
      </c>
      <c r="D644" s="492" t="s">
        <v>1711</v>
      </c>
    </row>
    <row r="645" spans="1:4" ht="20" x14ac:dyDescent="0.25">
      <c r="A645" s="510">
        <v>2140</v>
      </c>
      <c r="B645" s="846" t="s">
        <v>1712</v>
      </c>
      <c r="C645" s="500" t="s">
        <v>1713</v>
      </c>
      <c r="D645" s="492" t="s">
        <v>1714</v>
      </c>
    </row>
    <row r="646" spans="1:4" ht="20" x14ac:dyDescent="0.25">
      <c r="A646" s="510">
        <v>2141</v>
      </c>
      <c r="B646" s="846" t="s">
        <v>1715</v>
      </c>
      <c r="C646" s="500" t="s">
        <v>1716</v>
      </c>
      <c r="D646" s="492" t="s">
        <v>1717</v>
      </c>
    </row>
    <row r="647" spans="1:4" x14ac:dyDescent="0.25">
      <c r="A647" s="510">
        <v>2142</v>
      </c>
      <c r="B647" s="846" t="s">
        <v>1718</v>
      </c>
      <c r="C647" s="500" t="s">
        <v>1719</v>
      </c>
      <c r="D647" s="492" t="s">
        <v>1720</v>
      </c>
    </row>
    <row r="648" spans="1:4" ht="20" x14ac:dyDescent="0.25">
      <c r="A648" s="510">
        <v>2143</v>
      </c>
      <c r="B648" s="847" t="s">
        <v>1721</v>
      </c>
      <c r="C648" s="501" t="s">
        <v>1722</v>
      </c>
      <c r="D648" s="492" t="s">
        <v>1723</v>
      </c>
    </row>
    <row r="649" spans="1:4" ht="13" x14ac:dyDescent="0.25">
      <c r="A649" s="510">
        <v>2144</v>
      </c>
      <c r="B649" s="777" t="s">
        <v>1724</v>
      </c>
      <c r="C649" s="564" t="s">
        <v>1725</v>
      </c>
      <c r="D649" s="492" t="s">
        <v>1726</v>
      </c>
    </row>
    <row r="650" spans="1:4" x14ac:dyDescent="0.25">
      <c r="A650" s="510">
        <v>2145</v>
      </c>
      <c r="B650" s="757" t="s">
        <v>1727</v>
      </c>
      <c r="C650" s="40" t="s">
        <v>1728</v>
      </c>
      <c r="D650" s="492" t="s">
        <v>1729</v>
      </c>
    </row>
    <row r="651" spans="1:4" ht="20" x14ac:dyDescent="0.25">
      <c r="A651" s="510">
        <v>2146</v>
      </c>
      <c r="B651" s="757" t="s">
        <v>1730</v>
      </c>
      <c r="C651" s="40" t="s">
        <v>1731</v>
      </c>
      <c r="D651" s="492" t="s">
        <v>1732</v>
      </c>
    </row>
    <row r="652" spans="1:4" x14ac:dyDescent="0.25">
      <c r="A652" s="510">
        <v>2147</v>
      </c>
      <c r="B652" s="757" t="s">
        <v>1733</v>
      </c>
      <c r="C652" s="40" t="s">
        <v>1734</v>
      </c>
      <c r="D652" s="492" t="s">
        <v>1735</v>
      </c>
    </row>
    <row r="653" spans="1:4" ht="20" x14ac:dyDescent="0.25">
      <c r="A653" s="510">
        <v>2148</v>
      </c>
      <c r="B653" s="757" t="s">
        <v>1736</v>
      </c>
      <c r="C653" s="40" t="s">
        <v>1737</v>
      </c>
      <c r="D653" s="492" t="s">
        <v>1738</v>
      </c>
    </row>
    <row r="654" spans="1:4" ht="52" customHeight="1" x14ac:dyDescent="0.25">
      <c r="A654" s="510">
        <v>2149</v>
      </c>
      <c r="B654" s="757" t="s">
        <v>1739</v>
      </c>
      <c r="C654" s="40" t="s">
        <v>1740</v>
      </c>
      <c r="D654" s="492" t="s">
        <v>1741</v>
      </c>
    </row>
    <row r="655" spans="1:4" ht="31.5" x14ac:dyDescent="0.25">
      <c r="A655" s="305">
        <v>2150</v>
      </c>
      <c r="B655" s="768" t="s">
        <v>1742</v>
      </c>
      <c r="C655" s="262" t="s">
        <v>1743</v>
      </c>
      <c r="D655" s="492" t="s">
        <v>1744</v>
      </c>
    </row>
    <row r="656" spans="1:4" x14ac:dyDescent="0.25">
      <c r="A656" s="305">
        <v>2151</v>
      </c>
      <c r="B656" s="842" t="s">
        <v>298</v>
      </c>
      <c r="C656" s="399" t="s">
        <v>299</v>
      </c>
      <c r="D656" s="492" t="s">
        <v>1745</v>
      </c>
    </row>
    <row r="657" spans="1:4" x14ac:dyDescent="0.25">
      <c r="A657" s="305">
        <v>2152</v>
      </c>
      <c r="B657" s="757"/>
      <c r="C657" s="40"/>
      <c r="D657" s="492" t="s">
        <v>1746</v>
      </c>
    </row>
    <row r="658" spans="1:4" x14ac:dyDescent="0.25">
      <c r="A658" s="510">
        <v>2153</v>
      </c>
      <c r="B658" s="757" t="s">
        <v>1747</v>
      </c>
      <c r="C658" s="40" t="s">
        <v>1748</v>
      </c>
      <c r="D658" s="492" t="s">
        <v>1749</v>
      </c>
    </row>
    <row r="659" spans="1:4" ht="20" x14ac:dyDescent="0.25">
      <c r="A659" s="510">
        <v>2154</v>
      </c>
      <c r="B659" s="757" t="s">
        <v>1750</v>
      </c>
      <c r="C659" s="40" t="s">
        <v>1751</v>
      </c>
      <c r="D659" s="492" t="s">
        <v>1752</v>
      </c>
    </row>
    <row r="660" spans="1:4" x14ac:dyDescent="0.25">
      <c r="A660" s="305">
        <v>2155</v>
      </c>
      <c r="B660" s="836" t="s">
        <v>1753</v>
      </c>
      <c r="C660" s="689" t="s">
        <v>1754</v>
      </c>
      <c r="D660" s="492" t="s">
        <v>1755</v>
      </c>
    </row>
    <row r="661" spans="1:4" x14ac:dyDescent="0.25">
      <c r="A661" s="305">
        <v>2156</v>
      </c>
      <c r="B661" s="837" t="s">
        <v>1756</v>
      </c>
      <c r="C661" s="688" t="s">
        <v>1757</v>
      </c>
      <c r="D661" s="492" t="s">
        <v>1758</v>
      </c>
    </row>
    <row r="662" spans="1:4" ht="13" x14ac:dyDescent="0.25">
      <c r="A662" s="510">
        <v>2157</v>
      </c>
      <c r="B662" s="722" t="s">
        <v>1759</v>
      </c>
      <c r="C662" s="694" t="s">
        <v>1760</v>
      </c>
      <c r="D662" s="492" t="s">
        <v>1761</v>
      </c>
    </row>
    <row r="663" spans="1:4" ht="50" x14ac:dyDescent="0.25">
      <c r="A663" s="510">
        <v>2158</v>
      </c>
      <c r="B663" s="757" t="s">
        <v>1762</v>
      </c>
      <c r="C663" s="40" t="s">
        <v>1763</v>
      </c>
      <c r="D663" s="492" t="s">
        <v>1764</v>
      </c>
    </row>
    <row r="664" spans="1:4" ht="40" customHeight="1" x14ac:dyDescent="0.25">
      <c r="A664" s="510">
        <v>2159</v>
      </c>
      <c r="B664" s="757" t="s">
        <v>1765</v>
      </c>
      <c r="C664" s="40" t="s">
        <v>1766</v>
      </c>
      <c r="D664" s="492" t="s">
        <v>1767</v>
      </c>
    </row>
    <row r="665" spans="1:4" x14ac:dyDescent="0.25">
      <c r="A665" s="305">
        <v>2160</v>
      </c>
      <c r="B665" s="837" t="s">
        <v>1768</v>
      </c>
      <c r="C665" s="688" t="s">
        <v>1768</v>
      </c>
      <c r="D665" s="492" t="s">
        <v>1769</v>
      </c>
    </row>
    <row r="666" spans="1:4" ht="15.5" x14ac:dyDescent="0.25">
      <c r="A666" s="305">
        <v>2161</v>
      </c>
      <c r="B666" s="831" t="s">
        <v>1770</v>
      </c>
      <c r="C666" s="31" t="s">
        <v>1771</v>
      </c>
      <c r="D666" s="492" t="s">
        <v>1772</v>
      </c>
    </row>
    <row r="667" spans="1:4" ht="20" x14ac:dyDescent="0.25">
      <c r="A667" s="518">
        <v>2162</v>
      </c>
      <c r="B667" s="757" t="s">
        <v>1773</v>
      </c>
      <c r="C667" s="40" t="s">
        <v>1774</v>
      </c>
      <c r="D667" s="492" t="s">
        <v>1775</v>
      </c>
    </row>
    <row r="668" spans="1:4" ht="20" x14ac:dyDescent="0.25">
      <c r="A668" s="518">
        <v>2163</v>
      </c>
      <c r="B668" s="757" t="s">
        <v>1776</v>
      </c>
      <c r="C668" s="40" t="s">
        <v>1777</v>
      </c>
      <c r="D668" s="492" t="s">
        <v>1778</v>
      </c>
    </row>
    <row r="669" spans="1:4" ht="20" x14ac:dyDescent="0.25">
      <c r="A669" s="518">
        <v>2164</v>
      </c>
      <c r="B669" s="757" t="s">
        <v>1779</v>
      </c>
      <c r="C669" s="40" t="s">
        <v>1780</v>
      </c>
      <c r="D669" s="492" t="s">
        <v>1781</v>
      </c>
    </row>
    <row r="670" spans="1:4" x14ac:dyDescent="0.25">
      <c r="A670" s="305">
        <v>2165</v>
      </c>
      <c r="B670" s="836" t="s">
        <v>1782</v>
      </c>
      <c r="C670" s="689" t="s">
        <v>1783</v>
      </c>
      <c r="D670" s="492" t="s">
        <v>1784</v>
      </c>
    </row>
    <row r="671" spans="1:4" x14ac:dyDescent="0.25">
      <c r="A671" s="305">
        <v>2166</v>
      </c>
      <c r="B671" s="848" t="s">
        <v>1785</v>
      </c>
      <c r="C671" s="700" t="s">
        <v>1786</v>
      </c>
      <c r="D671" s="492" t="s">
        <v>1787</v>
      </c>
    </row>
    <row r="672" spans="1:4" ht="30" x14ac:dyDescent="0.25">
      <c r="A672" s="305">
        <v>2167</v>
      </c>
      <c r="B672" s="848" t="s">
        <v>1788</v>
      </c>
      <c r="C672" s="700" t="s">
        <v>1789</v>
      </c>
      <c r="D672" s="492" t="s">
        <v>1790</v>
      </c>
    </row>
    <row r="673" spans="1:4" x14ac:dyDescent="0.25">
      <c r="A673" s="305">
        <v>2168</v>
      </c>
      <c r="B673" s="848" t="s">
        <v>1791</v>
      </c>
      <c r="C673" s="700" t="s">
        <v>1792</v>
      </c>
      <c r="D673" s="492" t="s">
        <v>1793</v>
      </c>
    </row>
    <row r="674" spans="1:4" ht="13" x14ac:dyDescent="0.25">
      <c r="A674" s="305">
        <v>2169</v>
      </c>
      <c r="B674" s="722" t="s">
        <v>1794</v>
      </c>
      <c r="C674" s="694" t="s">
        <v>1795</v>
      </c>
      <c r="D674" s="492" t="s">
        <v>1796</v>
      </c>
    </row>
    <row r="675" spans="1:4" ht="26" x14ac:dyDescent="0.25">
      <c r="A675" s="305">
        <v>2170</v>
      </c>
      <c r="B675" s="722" t="s">
        <v>1797</v>
      </c>
      <c r="C675" s="694" t="s">
        <v>1798</v>
      </c>
      <c r="D675" s="492" t="s">
        <v>1799</v>
      </c>
    </row>
    <row r="676" spans="1:4" ht="13" x14ac:dyDescent="0.25">
      <c r="A676" s="305">
        <v>2171</v>
      </c>
      <c r="B676" s="722" t="s">
        <v>1800</v>
      </c>
      <c r="C676" s="694" t="s">
        <v>1801</v>
      </c>
      <c r="D676" s="492" t="s">
        <v>1802</v>
      </c>
    </row>
    <row r="677" spans="1:4" x14ac:dyDescent="0.25">
      <c r="A677" s="305">
        <v>2172</v>
      </c>
      <c r="B677" s="757" t="s">
        <v>1803</v>
      </c>
      <c r="C677" s="40" t="s">
        <v>1804</v>
      </c>
      <c r="D677" s="492" t="s">
        <v>1805</v>
      </c>
    </row>
    <row r="678" spans="1:4" ht="26" x14ac:dyDescent="0.25">
      <c r="A678" s="305">
        <v>2173</v>
      </c>
      <c r="B678" s="722" t="s">
        <v>1806</v>
      </c>
      <c r="C678" s="694" t="s">
        <v>1807</v>
      </c>
      <c r="D678" s="492" t="s">
        <v>1808</v>
      </c>
    </row>
    <row r="679" spans="1:4" x14ac:dyDescent="0.25">
      <c r="A679" s="305">
        <v>2174</v>
      </c>
      <c r="B679" s="757" t="s">
        <v>1809</v>
      </c>
      <c r="C679" s="40" t="s">
        <v>1810</v>
      </c>
      <c r="D679" s="492" t="s">
        <v>1811</v>
      </c>
    </row>
    <row r="680" spans="1:4" ht="20" x14ac:dyDescent="0.25">
      <c r="A680" s="305">
        <v>2175</v>
      </c>
      <c r="B680" s="757" t="s">
        <v>1812</v>
      </c>
      <c r="C680" s="40" t="s">
        <v>1813</v>
      </c>
      <c r="D680" s="492" t="s">
        <v>1814</v>
      </c>
    </row>
    <row r="681" spans="1:4" ht="17.5" customHeight="1" x14ac:dyDescent="0.25">
      <c r="A681" s="305">
        <v>2176</v>
      </c>
      <c r="B681" s="722" t="s">
        <v>1815</v>
      </c>
      <c r="C681" s="694" t="s">
        <v>1816</v>
      </c>
      <c r="D681" s="492" t="s">
        <v>1817</v>
      </c>
    </row>
    <row r="682" spans="1:4" ht="66" customHeight="1" x14ac:dyDescent="0.25">
      <c r="A682" s="305">
        <v>2177</v>
      </c>
      <c r="B682" s="757" t="s">
        <v>1818</v>
      </c>
      <c r="C682" s="40" t="s">
        <v>1819</v>
      </c>
      <c r="D682" s="492" t="s">
        <v>1820</v>
      </c>
    </row>
    <row r="683" spans="1:4" ht="13" x14ac:dyDescent="0.25">
      <c r="A683" s="305">
        <v>2178</v>
      </c>
      <c r="B683" s="722" t="s">
        <v>1821</v>
      </c>
      <c r="C683" s="694" t="s">
        <v>1822</v>
      </c>
      <c r="D683" s="492" t="s">
        <v>1823</v>
      </c>
    </row>
    <row r="684" spans="1:4" x14ac:dyDescent="0.25">
      <c r="A684" s="305">
        <v>2179</v>
      </c>
      <c r="B684" s="757" t="s">
        <v>1824</v>
      </c>
      <c r="C684" s="40" t="s">
        <v>1825</v>
      </c>
      <c r="D684" s="492" t="s">
        <v>1826</v>
      </c>
    </row>
    <row r="685" spans="1:4" ht="13.5" thickBot="1" x14ac:dyDescent="0.3">
      <c r="A685" s="305">
        <v>2180</v>
      </c>
      <c r="B685" s="722" t="s">
        <v>1827</v>
      </c>
      <c r="C685" s="694" t="s">
        <v>1828</v>
      </c>
      <c r="D685" s="492" t="s">
        <v>1829</v>
      </c>
    </row>
    <row r="686" spans="1:4" ht="26" x14ac:dyDescent="0.25">
      <c r="A686" s="510">
        <v>2181</v>
      </c>
      <c r="B686" s="744" t="s">
        <v>1830</v>
      </c>
      <c r="C686" s="284" t="s">
        <v>1831</v>
      </c>
      <c r="D686" s="492" t="s">
        <v>1832</v>
      </c>
    </row>
    <row r="687" spans="1:4" ht="18" x14ac:dyDescent="0.25">
      <c r="A687" s="510">
        <v>2182</v>
      </c>
      <c r="B687" s="830" t="s">
        <v>1833</v>
      </c>
      <c r="C687" s="686" t="s">
        <v>1834</v>
      </c>
      <c r="D687" s="492" t="s">
        <v>1835</v>
      </c>
    </row>
    <row r="688" spans="1:4" ht="16" thickBot="1" x14ac:dyDescent="0.3">
      <c r="A688" s="510">
        <v>2183</v>
      </c>
      <c r="B688" s="831" t="s">
        <v>1836</v>
      </c>
      <c r="C688" s="31" t="s">
        <v>1837</v>
      </c>
      <c r="D688" s="492" t="s">
        <v>1838</v>
      </c>
    </row>
    <row r="689" spans="1:4" ht="13" x14ac:dyDescent="0.25">
      <c r="A689" s="510">
        <v>2184</v>
      </c>
      <c r="B689" s="849" t="s">
        <v>1839</v>
      </c>
      <c r="C689" s="713" t="s">
        <v>1840</v>
      </c>
      <c r="D689" s="492" t="s">
        <v>1841</v>
      </c>
    </row>
    <row r="690" spans="1:4" ht="13.5" thickBot="1" x14ac:dyDescent="0.3">
      <c r="A690" s="510">
        <v>2185</v>
      </c>
      <c r="B690" s="850" t="s">
        <v>1842</v>
      </c>
      <c r="C690" s="714" t="s">
        <v>1843</v>
      </c>
      <c r="D690" s="492" t="s">
        <v>1844</v>
      </c>
    </row>
    <row r="691" spans="1:4" ht="13" x14ac:dyDescent="0.25">
      <c r="A691" s="510">
        <v>2186</v>
      </c>
      <c r="B691" s="722" t="s">
        <v>1845</v>
      </c>
      <c r="C691" s="85" t="s">
        <v>1846</v>
      </c>
      <c r="D691" s="492" t="s">
        <v>1847</v>
      </c>
    </row>
    <row r="692" spans="1:4" ht="13" x14ac:dyDescent="0.25">
      <c r="A692" s="510">
        <v>2187</v>
      </c>
      <c r="B692" s="722" t="s">
        <v>1848</v>
      </c>
      <c r="C692" s="85" t="s">
        <v>1849</v>
      </c>
      <c r="D692" s="492" t="s">
        <v>1850</v>
      </c>
    </row>
    <row r="693" spans="1:4" ht="13" x14ac:dyDescent="0.25">
      <c r="A693" s="510">
        <v>2188</v>
      </c>
      <c r="B693" s="722" t="s">
        <v>1851</v>
      </c>
      <c r="C693" s="85" t="s">
        <v>1852</v>
      </c>
      <c r="D693" s="492" t="s">
        <v>1853</v>
      </c>
    </row>
    <row r="694" spans="1:4" ht="14" x14ac:dyDescent="0.25">
      <c r="A694" s="510">
        <v>2189</v>
      </c>
      <c r="B694" s="851" t="s">
        <v>1854</v>
      </c>
      <c r="C694" s="709" t="s">
        <v>1855</v>
      </c>
      <c r="D694" s="492" t="s">
        <v>1856</v>
      </c>
    </row>
    <row r="695" spans="1:4" x14ac:dyDescent="0.25">
      <c r="A695" s="510">
        <v>2190</v>
      </c>
      <c r="B695" s="757" t="s">
        <v>1857</v>
      </c>
      <c r="C695" s="40" t="s">
        <v>1858</v>
      </c>
      <c r="D695" s="492" t="s">
        <v>1859</v>
      </c>
    </row>
    <row r="696" spans="1:4" ht="40" x14ac:dyDescent="0.25">
      <c r="A696" s="510">
        <v>2191</v>
      </c>
      <c r="B696" s="757" t="s">
        <v>1860</v>
      </c>
      <c r="C696" s="40" t="s">
        <v>1861</v>
      </c>
      <c r="D696" s="492" t="s">
        <v>1862</v>
      </c>
    </row>
    <row r="697" spans="1:4" ht="14" x14ac:dyDescent="0.25">
      <c r="A697" s="510">
        <v>2192</v>
      </c>
      <c r="B697" s="783" t="s">
        <v>1863</v>
      </c>
      <c r="C697" s="705" t="s">
        <v>1864</v>
      </c>
      <c r="D697" s="492" t="s">
        <v>1865</v>
      </c>
    </row>
    <row r="698" spans="1:4" ht="13" x14ac:dyDescent="0.25">
      <c r="A698" s="510">
        <v>2193</v>
      </c>
      <c r="B698" s="755" t="s">
        <v>1866</v>
      </c>
      <c r="C698" s="41" t="s">
        <v>1867</v>
      </c>
      <c r="D698" s="492" t="s">
        <v>1868</v>
      </c>
    </row>
    <row r="699" spans="1:4" x14ac:dyDescent="0.25">
      <c r="A699" s="510">
        <v>2194</v>
      </c>
      <c r="B699" s="786" t="s">
        <v>1869</v>
      </c>
      <c r="C699" s="90" t="s">
        <v>1870</v>
      </c>
      <c r="D699" s="492" t="s">
        <v>1871</v>
      </c>
    </row>
    <row r="700" spans="1:4" ht="13" x14ac:dyDescent="0.25">
      <c r="A700" s="515">
        <v>2195</v>
      </c>
      <c r="B700" s="852" t="s">
        <v>1872</v>
      </c>
      <c r="C700" s="716" t="s">
        <v>1873</v>
      </c>
      <c r="D700" s="492" t="s">
        <v>1874</v>
      </c>
    </row>
    <row r="701" spans="1:4" ht="70" customHeight="1" x14ac:dyDescent="0.25">
      <c r="A701" s="510">
        <v>2196</v>
      </c>
      <c r="B701" s="757" t="s">
        <v>1875</v>
      </c>
      <c r="C701" s="40" t="s">
        <v>1876</v>
      </c>
      <c r="D701" s="492" t="s">
        <v>1877</v>
      </c>
    </row>
    <row r="702" spans="1:4" ht="16.5" customHeight="1" x14ac:dyDescent="0.25">
      <c r="A702" s="518">
        <v>2197</v>
      </c>
      <c r="B702" s="788" t="s">
        <v>1878</v>
      </c>
      <c r="C702" s="250" t="s">
        <v>1879</v>
      </c>
      <c r="D702" s="492" t="s">
        <v>1880</v>
      </c>
    </row>
    <row r="703" spans="1:4" ht="70" x14ac:dyDescent="0.25">
      <c r="A703" s="518">
        <v>2198</v>
      </c>
      <c r="B703" s="757" t="s">
        <v>1881</v>
      </c>
      <c r="C703" s="40" t="s">
        <v>1882</v>
      </c>
      <c r="D703" s="492" t="s">
        <v>1883</v>
      </c>
    </row>
    <row r="704" spans="1:4" ht="13" x14ac:dyDescent="0.25">
      <c r="A704" s="510">
        <v>2199</v>
      </c>
      <c r="B704" s="853" t="s">
        <v>1884</v>
      </c>
      <c r="C704" s="710" t="s">
        <v>1885</v>
      </c>
      <c r="D704" s="492" t="s">
        <v>1886</v>
      </c>
    </row>
    <row r="705" spans="1:4" x14ac:dyDescent="0.25">
      <c r="A705" s="510">
        <v>2200</v>
      </c>
      <c r="B705" s="757" t="s">
        <v>1887</v>
      </c>
      <c r="C705" s="40" t="s">
        <v>1888</v>
      </c>
      <c r="D705" s="492" t="s">
        <v>1889</v>
      </c>
    </row>
    <row r="706" spans="1:4" ht="20" x14ac:dyDescent="0.25">
      <c r="A706" s="510">
        <v>2201</v>
      </c>
      <c r="B706" s="757" t="s">
        <v>1890</v>
      </c>
      <c r="C706" s="40" t="s">
        <v>1891</v>
      </c>
      <c r="D706" s="492" t="s">
        <v>1892</v>
      </c>
    </row>
    <row r="707" spans="1:4" ht="20" x14ac:dyDescent="0.25">
      <c r="A707" s="510">
        <v>2202</v>
      </c>
      <c r="B707" s="757" t="s">
        <v>1893</v>
      </c>
      <c r="C707" s="40" t="s">
        <v>1894</v>
      </c>
      <c r="D707" s="492" t="s">
        <v>1895</v>
      </c>
    </row>
    <row r="708" spans="1:4" ht="20" x14ac:dyDescent="0.25">
      <c r="A708" s="518">
        <v>2203</v>
      </c>
      <c r="B708" s="757" t="s">
        <v>1896</v>
      </c>
      <c r="C708" s="40" t="s">
        <v>1897</v>
      </c>
      <c r="D708" s="492" t="s">
        <v>1898</v>
      </c>
    </row>
    <row r="709" spans="1:4" ht="158.5" customHeight="1" x14ac:dyDescent="0.25">
      <c r="A709" s="518">
        <v>2204</v>
      </c>
      <c r="B709" s="757" t="s">
        <v>1899</v>
      </c>
      <c r="C709" s="40" t="s">
        <v>1900</v>
      </c>
      <c r="D709" s="492" t="s">
        <v>1901</v>
      </c>
    </row>
    <row r="710" spans="1:4" ht="13" x14ac:dyDescent="0.25">
      <c r="A710" s="510">
        <v>2205</v>
      </c>
      <c r="B710" s="755" t="s">
        <v>1902</v>
      </c>
      <c r="C710" s="41" t="s">
        <v>1903</v>
      </c>
      <c r="D710" s="492" t="s">
        <v>1904</v>
      </c>
    </row>
    <row r="711" spans="1:4" ht="13" x14ac:dyDescent="0.25">
      <c r="A711" s="510">
        <v>2206</v>
      </c>
      <c r="B711" s="755" t="s">
        <v>1905</v>
      </c>
      <c r="C711" s="41" t="s">
        <v>1906</v>
      </c>
      <c r="D711" s="492" t="s">
        <v>1907</v>
      </c>
    </row>
    <row r="712" spans="1:4" ht="13" x14ac:dyDescent="0.25">
      <c r="A712" s="510">
        <v>2207</v>
      </c>
      <c r="B712" s="755" t="s">
        <v>1908</v>
      </c>
      <c r="C712" s="41" t="s">
        <v>1909</v>
      </c>
      <c r="D712" s="492" t="s">
        <v>1910</v>
      </c>
    </row>
    <row r="713" spans="1:4" ht="13" x14ac:dyDescent="0.25">
      <c r="A713" s="510">
        <v>2208</v>
      </c>
      <c r="B713" s="755" t="s">
        <v>1911</v>
      </c>
      <c r="C713" s="41" t="s">
        <v>1912</v>
      </c>
      <c r="D713" s="492" t="s">
        <v>1913</v>
      </c>
    </row>
    <row r="714" spans="1:4" ht="18.649999999999999" customHeight="1" x14ac:dyDescent="0.25">
      <c r="A714" s="510">
        <v>2209</v>
      </c>
      <c r="B714" s="757" t="s">
        <v>1914</v>
      </c>
      <c r="C714" s="40" t="s">
        <v>1915</v>
      </c>
      <c r="D714" s="492" t="s">
        <v>1916</v>
      </c>
    </row>
    <row r="715" spans="1:4" ht="14" x14ac:dyDescent="0.25">
      <c r="A715" s="510">
        <v>2210</v>
      </c>
      <c r="B715" s="783" t="s">
        <v>1917</v>
      </c>
      <c r="C715" s="705" t="s">
        <v>1918</v>
      </c>
      <c r="D715" s="492" t="s">
        <v>1919</v>
      </c>
    </row>
    <row r="716" spans="1:4" x14ac:dyDescent="0.25">
      <c r="A716" s="510">
        <v>2211</v>
      </c>
      <c r="B716" s="757" t="s">
        <v>1920</v>
      </c>
      <c r="C716" s="40" t="s">
        <v>1921</v>
      </c>
      <c r="D716" s="492" t="s">
        <v>1922</v>
      </c>
    </row>
    <row r="717" spans="1:4" ht="13" x14ac:dyDescent="0.25">
      <c r="A717" s="510">
        <v>2212</v>
      </c>
      <c r="B717" s="797" t="s">
        <v>1923</v>
      </c>
      <c r="C717" s="704" t="s">
        <v>1924</v>
      </c>
      <c r="D717" s="492" t="s">
        <v>1925</v>
      </c>
    </row>
    <row r="718" spans="1:4" x14ac:dyDescent="0.25">
      <c r="A718" s="510">
        <v>2213</v>
      </c>
      <c r="B718" s="799" t="s">
        <v>1926</v>
      </c>
      <c r="C718" s="703" t="s">
        <v>1927</v>
      </c>
      <c r="D718" s="492" t="s">
        <v>1928</v>
      </c>
    </row>
    <row r="719" spans="1:4" x14ac:dyDescent="0.25">
      <c r="A719" s="510">
        <v>2214</v>
      </c>
      <c r="B719" s="799" t="s">
        <v>1929</v>
      </c>
      <c r="C719" s="703" t="s">
        <v>1930</v>
      </c>
      <c r="D719" s="492" t="s">
        <v>1931</v>
      </c>
    </row>
    <row r="720" spans="1:4" x14ac:dyDescent="0.25">
      <c r="A720" s="510">
        <v>2215</v>
      </c>
      <c r="B720" s="854" t="s">
        <v>1932</v>
      </c>
      <c r="C720" s="708" t="s">
        <v>1933</v>
      </c>
      <c r="D720" s="492" t="s">
        <v>1934</v>
      </c>
    </row>
    <row r="721" spans="1:4" x14ac:dyDescent="0.25">
      <c r="A721" s="510">
        <v>2216</v>
      </c>
      <c r="B721" s="855" t="s">
        <v>1935</v>
      </c>
      <c r="C721" s="707" t="s">
        <v>1936</v>
      </c>
      <c r="D721" s="492" t="s">
        <v>1937</v>
      </c>
    </row>
    <row r="722" spans="1:4" x14ac:dyDescent="0.25">
      <c r="A722" s="510">
        <v>2217</v>
      </c>
      <c r="B722" s="854" t="s">
        <v>1938</v>
      </c>
      <c r="C722" s="708" t="s">
        <v>1939</v>
      </c>
      <c r="D722" s="492" t="s">
        <v>1940</v>
      </c>
    </row>
    <row r="723" spans="1:4" ht="13" x14ac:dyDescent="0.25">
      <c r="A723" s="510">
        <v>2218</v>
      </c>
      <c r="B723" s="755" t="s">
        <v>1941</v>
      </c>
      <c r="C723" s="41" t="s">
        <v>1942</v>
      </c>
      <c r="D723" s="492" t="s">
        <v>1943</v>
      </c>
    </row>
    <row r="724" spans="1:4" ht="30" x14ac:dyDescent="0.25">
      <c r="A724" s="510">
        <v>2219</v>
      </c>
      <c r="B724" s="757" t="s">
        <v>1944</v>
      </c>
      <c r="C724" s="40" t="s">
        <v>1945</v>
      </c>
      <c r="D724" s="492" t="s">
        <v>1946</v>
      </c>
    </row>
    <row r="725" spans="1:4" ht="20" x14ac:dyDescent="0.25">
      <c r="A725" s="510">
        <v>2220</v>
      </c>
      <c r="B725" s="757" t="s">
        <v>1947</v>
      </c>
      <c r="C725" s="40" t="s">
        <v>1948</v>
      </c>
      <c r="D725" s="492" t="s">
        <v>1949</v>
      </c>
    </row>
    <row r="726" spans="1:4" ht="13" x14ac:dyDescent="0.25">
      <c r="A726" s="518">
        <v>2221</v>
      </c>
      <c r="B726" s="755" t="s">
        <v>1950</v>
      </c>
      <c r="C726" s="41" t="s">
        <v>1951</v>
      </c>
      <c r="D726" s="492" t="s">
        <v>1952</v>
      </c>
    </row>
    <row r="727" spans="1:4" ht="20" x14ac:dyDescent="0.25">
      <c r="A727" s="510">
        <v>2222</v>
      </c>
      <c r="B727" s="757" t="s">
        <v>1953</v>
      </c>
      <c r="C727" s="40" t="s">
        <v>1954</v>
      </c>
      <c r="D727" s="492" t="s">
        <v>1955</v>
      </c>
    </row>
    <row r="728" spans="1:4" ht="30" x14ac:dyDescent="0.25">
      <c r="A728" s="510">
        <v>2223</v>
      </c>
      <c r="B728" s="757" t="s">
        <v>1956</v>
      </c>
      <c r="C728" s="40" t="s">
        <v>1957</v>
      </c>
      <c r="D728" s="492" t="s">
        <v>1958</v>
      </c>
    </row>
    <row r="729" spans="1:4" x14ac:dyDescent="0.25">
      <c r="A729" s="510">
        <v>2224</v>
      </c>
      <c r="B729" s="757" t="s">
        <v>1959</v>
      </c>
      <c r="C729" s="40" t="s">
        <v>1960</v>
      </c>
      <c r="D729" s="492" t="s">
        <v>1961</v>
      </c>
    </row>
    <row r="730" spans="1:4" x14ac:dyDescent="0.25">
      <c r="A730" s="510">
        <v>2225</v>
      </c>
      <c r="B730" s="791" t="s">
        <v>1962</v>
      </c>
      <c r="C730" s="294" t="s">
        <v>1963</v>
      </c>
      <c r="D730" s="492" t="s">
        <v>1964</v>
      </c>
    </row>
    <row r="731" spans="1:4" ht="20" x14ac:dyDescent="0.25">
      <c r="A731" s="518">
        <v>2226</v>
      </c>
      <c r="B731" s="757" t="s">
        <v>1965</v>
      </c>
      <c r="C731" s="40" t="s">
        <v>1966</v>
      </c>
      <c r="D731" s="492" t="s">
        <v>1967</v>
      </c>
    </row>
    <row r="732" spans="1:4" x14ac:dyDescent="0.25">
      <c r="A732" s="515">
        <v>2227</v>
      </c>
      <c r="B732" s="856" t="s">
        <v>1968</v>
      </c>
      <c r="C732" s="715" t="s">
        <v>1969</v>
      </c>
      <c r="D732" s="492" t="s">
        <v>1970</v>
      </c>
    </row>
    <row r="733" spans="1:4" ht="20" x14ac:dyDescent="0.25">
      <c r="A733" s="518">
        <v>2228</v>
      </c>
      <c r="B733" s="792" t="s">
        <v>1971</v>
      </c>
      <c r="C733" s="711" t="s">
        <v>1972</v>
      </c>
      <c r="D733" s="492" t="s">
        <v>1973</v>
      </c>
    </row>
    <row r="734" spans="1:4" ht="20" x14ac:dyDescent="0.25">
      <c r="A734" s="510">
        <v>2229</v>
      </c>
      <c r="B734" s="790" t="s">
        <v>1974</v>
      </c>
      <c r="C734" s="717" t="s">
        <v>1975</v>
      </c>
      <c r="D734" s="492" t="s">
        <v>1976</v>
      </c>
    </row>
    <row r="735" spans="1:4" ht="30" x14ac:dyDescent="0.25">
      <c r="A735" s="518">
        <v>2230</v>
      </c>
      <c r="B735" s="792" t="s">
        <v>1977</v>
      </c>
      <c r="C735" s="711" t="s">
        <v>1978</v>
      </c>
      <c r="D735" s="492" t="s">
        <v>1979</v>
      </c>
    </row>
    <row r="736" spans="1:4" ht="20" x14ac:dyDescent="0.25">
      <c r="A736" s="510">
        <v>2231</v>
      </c>
      <c r="B736" s="757" t="s">
        <v>1980</v>
      </c>
      <c r="C736" s="40" t="s">
        <v>1981</v>
      </c>
      <c r="D736" s="492" t="s">
        <v>1982</v>
      </c>
    </row>
    <row r="737" spans="1:4" ht="20" x14ac:dyDescent="0.25">
      <c r="A737" s="510">
        <v>2232</v>
      </c>
      <c r="B737" s="793" t="s">
        <v>1983</v>
      </c>
      <c r="C737" s="712" t="s">
        <v>1984</v>
      </c>
      <c r="D737" s="492" t="s">
        <v>1985</v>
      </c>
    </row>
    <row r="738" spans="1:4" ht="20" x14ac:dyDescent="0.25">
      <c r="A738" s="510">
        <v>2233</v>
      </c>
      <c r="B738" s="793" t="s">
        <v>1986</v>
      </c>
      <c r="C738" s="712" t="s">
        <v>1987</v>
      </c>
      <c r="D738" s="492" t="s">
        <v>1988</v>
      </c>
    </row>
    <row r="739" spans="1:4" x14ac:dyDescent="0.25">
      <c r="A739" s="510">
        <v>2234</v>
      </c>
      <c r="B739" s="795" t="s">
        <v>1989</v>
      </c>
      <c r="C739" s="296" t="s">
        <v>1990</v>
      </c>
      <c r="D739" s="492" t="s">
        <v>1991</v>
      </c>
    </row>
    <row r="740" spans="1:4" ht="30" x14ac:dyDescent="0.25">
      <c r="A740" s="510">
        <v>2235</v>
      </c>
      <c r="B740" s="793" t="s">
        <v>1992</v>
      </c>
      <c r="C740" s="712" t="s">
        <v>1993</v>
      </c>
      <c r="D740" s="492" t="s">
        <v>1994</v>
      </c>
    </row>
    <row r="741" spans="1:4" x14ac:dyDescent="0.25">
      <c r="A741" s="510">
        <v>2236</v>
      </c>
      <c r="B741" s="799" t="s">
        <v>1995</v>
      </c>
      <c r="C741" s="703" t="s">
        <v>1996</v>
      </c>
      <c r="D741" s="492" t="s">
        <v>1997</v>
      </c>
    </row>
    <row r="742" spans="1:4" ht="20" x14ac:dyDescent="0.25">
      <c r="A742" s="510">
        <v>2237</v>
      </c>
      <c r="B742" s="757" t="s">
        <v>1998</v>
      </c>
      <c r="C742" s="40" t="s">
        <v>1999</v>
      </c>
      <c r="D742" s="492" t="s">
        <v>2000</v>
      </c>
    </row>
    <row r="743" spans="1:4" ht="70" x14ac:dyDescent="0.25">
      <c r="A743" s="510">
        <v>2238</v>
      </c>
      <c r="B743" s="757" t="s">
        <v>2001</v>
      </c>
      <c r="C743" s="40" t="s">
        <v>2002</v>
      </c>
      <c r="D743" s="492" t="s">
        <v>2003</v>
      </c>
    </row>
    <row r="744" spans="1:4" ht="13" x14ac:dyDescent="0.25">
      <c r="A744" s="510">
        <v>2239</v>
      </c>
      <c r="B744" s="722" t="s">
        <v>2004</v>
      </c>
      <c r="C744" s="85" t="s">
        <v>2005</v>
      </c>
      <c r="D744" s="492" t="s">
        <v>2006</v>
      </c>
    </row>
    <row r="745" spans="1:4" ht="20" x14ac:dyDescent="0.25">
      <c r="A745" s="510">
        <v>2240</v>
      </c>
      <c r="B745" s="757" t="s">
        <v>2007</v>
      </c>
      <c r="C745" s="40" t="s">
        <v>2008</v>
      </c>
      <c r="D745" s="492" t="s">
        <v>2009</v>
      </c>
    </row>
    <row r="746" spans="1:4" ht="20.5" thickBot="1" x14ac:dyDescent="0.3">
      <c r="A746" s="510">
        <v>2241</v>
      </c>
      <c r="B746" s="757" t="s">
        <v>2010</v>
      </c>
      <c r="C746" s="40" t="s">
        <v>2011</v>
      </c>
      <c r="D746" s="492" t="s">
        <v>2012</v>
      </c>
    </row>
    <row r="747" spans="1:4" ht="26" x14ac:dyDescent="0.25">
      <c r="A747" s="510">
        <v>2242</v>
      </c>
      <c r="B747" s="744" t="s">
        <v>2013</v>
      </c>
      <c r="C747" s="284" t="s">
        <v>2014</v>
      </c>
      <c r="D747" s="492" t="s">
        <v>2015</v>
      </c>
    </row>
    <row r="748" spans="1:4" ht="18" x14ac:dyDescent="0.25">
      <c r="A748" s="510">
        <v>2243</v>
      </c>
      <c r="B748" s="830" t="s">
        <v>2016</v>
      </c>
      <c r="C748" s="686" t="s">
        <v>2017</v>
      </c>
      <c r="D748" s="492" t="s">
        <v>2018</v>
      </c>
    </row>
    <row r="749" spans="1:4" ht="13" x14ac:dyDescent="0.25">
      <c r="A749" s="510">
        <v>2244</v>
      </c>
      <c r="B749" s="722" t="s">
        <v>2019</v>
      </c>
      <c r="C749" s="694" t="s">
        <v>2020</v>
      </c>
      <c r="D749" s="492" t="s">
        <v>2021</v>
      </c>
    </row>
    <row r="750" spans="1:4" ht="25" x14ac:dyDescent="0.25">
      <c r="A750" s="510">
        <v>2245</v>
      </c>
      <c r="B750" s="811" t="s">
        <v>2022</v>
      </c>
      <c r="C750" s="502" t="s">
        <v>2022</v>
      </c>
      <c r="D750" s="492" t="s">
        <v>2023</v>
      </c>
    </row>
    <row r="751" spans="1:4" ht="37.5" x14ac:dyDescent="0.25">
      <c r="A751" s="510">
        <v>2246</v>
      </c>
      <c r="B751" s="811" t="s">
        <v>2024</v>
      </c>
      <c r="C751" s="502" t="s">
        <v>2024</v>
      </c>
      <c r="D751" s="492" t="s">
        <v>2025</v>
      </c>
    </row>
    <row r="752" spans="1:4" ht="26" x14ac:dyDescent="0.25">
      <c r="A752" s="510">
        <v>2247</v>
      </c>
      <c r="B752" s="722" t="s">
        <v>2026</v>
      </c>
      <c r="C752" s="694" t="s">
        <v>2027</v>
      </c>
      <c r="D752" s="492" t="s">
        <v>2028</v>
      </c>
    </row>
    <row r="753" spans="1:4" x14ac:dyDescent="0.25">
      <c r="A753" s="510">
        <v>2248</v>
      </c>
      <c r="B753" s="753" t="s">
        <v>2029</v>
      </c>
      <c r="C753" s="718" t="s">
        <v>2030</v>
      </c>
      <c r="D753" s="492" t="s">
        <v>2031</v>
      </c>
    </row>
    <row r="754" spans="1:4" ht="20" x14ac:dyDescent="0.25">
      <c r="A754" s="305">
        <v>2249</v>
      </c>
      <c r="B754" s="753" t="s">
        <v>2032</v>
      </c>
      <c r="C754" s="718" t="s">
        <v>2033</v>
      </c>
      <c r="D754" s="492" t="s">
        <v>2034</v>
      </c>
    </row>
    <row r="755" spans="1:4" ht="20" x14ac:dyDescent="0.25">
      <c r="A755" s="305">
        <v>2250</v>
      </c>
      <c r="B755" s="753" t="s">
        <v>2035</v>
      </c>
      <c r="C755" s="718" t="s">
        <v>2036</v>
      </c>
      <c r="D755" s="492" t="s">
        <v>2037</v>
      </c>
    </row>
    <row r="756" spans="1:4" ht="13" x14ac:dyDescent="0.25">
      <c r="A756" s="515">
        <v>2251</v>
      </c>
      <c r="B756" s="722" t="s">
        <v>2038</v>
      </c>
      <c r="C756" s="694" t="s">
        <v>2039</v>
      </c>
      <c r="D756" s="492" t="s">
        <v>2040</v>
      </c>
    </row>
    <row r="757" spans="1:4" ht="20" x14ac:dyDescent="0.25">
      <c r="A757" s="515">
        <v>2252</v>
      </c>
      <c r="B757" s="753" t="s">
        <v>2041</v>
      </c>
      <c r="C757" s="718" t="s">
        <v>2042</v>
      </c>
      <c r="D757" s="492" t="s">
        <v>2043</v>
      </c>
    </row>
    <row r="758" spans="1:4" ht="30" x14ac:dyDescent="0.25">
      <c r="A758" s="515">
        <v>2253</v>
      </c>
      <c r="B758" s="753" t="s">
        <v>2044</v>
      </c>
      <c r="C758" s="718" t="s">
        <v>2045</v>
      </c>
      <c r="D758" s="492" t="s">
        <v>2046</v>
      </c>
    </row>
    <row r="759" spans="1:4" ht="20" x14ac:dyDescent="0.25">
      <c r="A759" s="515">
        <v>2254</v>
      </c>
      <c r="B759" s="753" t="s">
        <v>2047</v>
      </c>
      <c r="C759" s="718" t="s">
        <v>2048</v>
      </c>
      <c r="D759" s="492" t="s">
        <v>2049</v>
      </c>
    </row>
    <row r="760" spans="1:4" ht="20" x14ac:dyDescent="0.25">
      <c r="A760" s="515">
        <v>2255</v>
      </c>
      <c r="B760" s="753" t="s">
        <v>2050</v>
      </c>
      <c r="C760" s="718" t="s">
        <v>2051</v>
      </c>
      <c r="D760" s="492" t="s">
        <v>2052</v>
      </c>
    </row>
    <row r="761" spans="1:4" ht="52" x14ac:dyDescent="0.25">
      <c r="A761" s="305">
        <v>2256</v>
      </c>
      <c r="B761" s="722" t="s">
        <v>2053</v>
      </c>
      <c r="C761" s="694" t="s">
        <v>2054</v>
      </c>
      <c r="D761" s="492" t="s">
        <v>2055</v>
      </c>
    </row>
    <row r="762" spans="1:4" ht="13" thickBot="1" x14ac:dyDescent="0.3">
      <c r="A762" s="305">
        <v>2257</v>
      </c>
      <c r="B762" s="842" t="s">
        <v>881</v>
      </c>
      <c r="C762" s="498" t="s">
        <v>882</v>
      </c>
      <c r="D762" s="492" t="s">
        <v>2056</v>
      </c>
    </row>
    <row r="763" spans="1:4" ht="13" x14ac:dyDescent="0.25">
      <c r="A763" s="305">
        <v>2258</v>
      </c>
      <c r="B763" s="744" t="s">
        <v>2057</v>
      </c>
      <c r="C763" s="284" t="s">
        <v>2058</v>
      </c>
      <c r="D763" s="492" t="s">
        <v>2059</v>
      </c>
    </row>
    <row r="764" spans="1:4" ht="18" x14ac:dyDescent="0.25">
      <c r="A764" s="305">
        <v>2259</v>
      </c>
      <c r="B764" s="729" t="s">
        <v>2057</v>
      </c>
      <c r="C764" s="278" t="s">
        <v>2058</v>
      </c>
      <c r="D764" s="492" t="s">
        <v>2060</v>
      </c>
    </row>
    <row r="765" spans="1:4" ht="25" x14ac:dyDescent="0.25">
      <c r="A765" s="305">
        <v>2260</v>
      </c>
      <c r="B765" s="857" t="s">
        <v>2061</v>
      </c>
      <c r="C765" s="503" t="s">
        <v>2062</v>
      </c>
      <c r="D765" s="492" t="s">
        <v>2063</v>
      </c>
    </row>
    <row r="766" spans="1:4" ht="26" x14ac:dyDescent="0.25">
      <c r="A766" s="305">
        <v>2261</v>
      </c>
      <c r="B766" s="858" t="s">
        <v>2064</v>
      </c>
      <c r="C766" s="587" t="s">
        <v>2065</v>
      </c>
      <c r="D766" s="492" t="s">
        <v>2066</v>
      </c>
    </row>
    <row r="767" spans="1:4" ht="25.5" thickBot="1" x14ac:dyDescent="0.55000000000000004">
      <c r="A767" s="305">
        <v>2262</v>
      </c>
      <c r="B767" s="817" t="s">
        <v>1569</v>
      </c>
      <c r="C767" s="313" t="s">
        <v>1570</v>
      </c>
      <c r="D767" s="492" t="s">
        <v>2067</v>
      </c>
    </row>
    <row r="768" spans="1:4" ht="13.5" thickBot="1" x14ac:dyDescent="0.3">
      <c r="A768" s="305">
        <v>2263</v>
      </c>
      <c r="B768" s="859" t="s">
        <v>2068</v>
      </c>
      <c r="C768" s="504" t="s">
        <v>2069</v>
      </c>
      <c r="D768" s="492" t="s">
        <v>2070</v>
      </c>
    </row>
    <row r="769" spans="1:4" ht="13" x14ac:dyDescent="0.3">
      <c r="A769" s="305">
        <v>2264</v>
      </c>
      <c r="B769" s="860" t="s">
        <v>1590</v>
      </c>
      <c r="C769" s="505" t="s">
        <v>1591</v>
      </c>
      <c r="D769" s="492" t="s">
        <v>2071</v>
      </c>
    </row>
    <row r="770" spans="1:4" ht="13" x14ac:dyDescent="0.3">
      <c r="A770" s="305">
        <v>2265</v>
      </c>
      <c r="B770" s="860" t="s">
        <v>1515</v>
      </c>
      <c r="C770" s="505" t="s">
        <v>2072</v>
      </c>
      <c r="D770" s="492" t="s">
        <v>2073</v>
      </c>
    </row>
    <row r="771" spans="1:4" ht="13" x14ac:dyDescent="0.3">
      <c r="A771" s="305">
        <v>2266</v>
      </c>
      <c r="B771" s="860" t="s">
        <v>2074</v>
      </c>
      <c r="C771" s="505" t="s">
        <v>2075</v>
      </c>
      <c r="D771" s="492" t="s">
        <v>2076</v>
      </c>
    </row>
    <row r="772" spans="1:4" ht="13" x14ac:dyDescent="0.3">
      <c r="A772" s="305">
        <v>2267</v>
      </c>
      <c r="B772" s="860" t="s">
        <v>2077</v>
      </c>
      <c r="C772" s="505" t="s">
        <v>2078</v>
      </c>
      <c r="D772" s="492" t="s">
        <v>2079</v>
      </c>
    </row>
    <row r="773" spans="1:4" ht="13" x14ac:dyDescent="0.3">
      <c r="A773" s="305">
        <v>2268</v>
      </c>
      <c r="B773" s="860" t="s">
        <v>2080</v>
      </c>
      <c r="C773" s="505" t="s">
        <v>2081</v>
      </c>
      <c r="D773" s="492" t="s">
        <v>2082</v>
      </c>
    </row>
    <row r="774" spans="1:4" ht="13" x14ac:dyDescent="0.3">
      <c r="A774" s="305">
        <v>2269</v>
      </c>
      <c r="B774" s="860" t="s">
        <v>2083</v>
      </c>
      <c r="C774" s="505" t="s">
        <v>2084</v>
      </c>
      <c r="D774" s="492" t="s">
        <v>2085</v>
      </c>
    </row>
    <row r="775" spans="1:4" ht="13" x14ac:dyDescent="0.3">
      <c r="A775" s="305">
        <v>2270</v>
      </c>
      <c r="B775" s="860" t="s">
        <v>2086</v>
      </c>
      <c r="C775" s="505" t="s">
        <v>2087</v>
      </c>
      <c r="D775" s="492" t="s">
        <v>2088</v>
      </c>
    </row>
    <row r="776" spans="1:4" ht="13" x14ac:dyDescent="0.3">
      <c r="A776" s="305">
        <v>2271</v>
      </c>
      <c r="B776" s="861" t="s">
        <v>2089</v>
      </c>
      <c r="C776" s="506" t="s">
        <v>2090</v>
      </c>
      <c r="D776" s="492" t="s">
        <v>2091</v>
      </c>
    </row>
    <row r="777" spans="1:4" ht="13" x14ac:dyDescent="0.3">
      <c r="A777" s="305">
        <v>2272</v>
      </c>
      <c r="B777" s="861" t="s">
        <v>2092</v>
      </c>
      <c r="C777" s="506" t="s">
        <v>2093</v>
      </c>
      <c r="D777" s="492" t="s">
        <v>2094</v>
      </c>
    </row>
    <row r="778" spans="1:4" ht="13" x14ac:dyDescent="0.3">
      <c r="A778" s="305">
        <v>2273</v>
      </c>
      <c r="B778" s="861" t="s">
        <v>2095</v>
      </c>
      <c r="C778" s="506" t="s">
        <v>2096</v>
      </c>
      <c r="D778" s="492" t="s">
        <v>2097</v>
      </c>
    </row>
    <row r="779" spans="1:4" ht="13" x14ac:dyDescent="0.3">
      <c r="A779" s="305">
        <v>2274</v>
      </c>
      <c r="B779" s="861" t="s">
        <v>2098</v>
      </c>
      <c r="C779" s="506" t="s">
        <v>2099</v>
      </c>
      <c r="D779" s="492" t="s">
        <v>2100</v>
      </c>
    </row>
    <row r="780" spans="1:4" ht="13" x14ac:dyDescent="0.3">
      <c r="A780" s="305">
        <v>2275</v>
      </c>
      <c r="B780" s="861" t="s">
        <v>2101</v>
      </c>
      <c r="C780" s="506" t="s">
        <v>2102</v>
      </c>
      <c r="D780" s="492" t="s">
        <v>2103</v>
      </c>
    </row>
    <row r="781" spans="1:4" x14ac:dyDescent="0.25">
      <c r="A781" s="305">
        <v>2276</v>
      </c>
      <c r="B781" s="805" t="s">
        <v>2104</v>
      </c>
      <c r="C781" s="57" t="s">
        <v>2105</v>
      </c>
      <c r="D781" s="492" t="s">
        <v>2106</v>
      </c>
    </row>
    <row r="782" spans="1:4" x14ac:dyDescent="0.25">
      <c r="A782" s="305">
        <v>2277</v>
      </c>
      <c r="B782" s="805" t="s">
        <v>2107</v>
      </c>
      <c r="C782" s="57" t="s">
        <v>2108</v>
      </c>
      <c r="D782" s="492" t="s">
        <v>2109</v>
      </c>
    </row>
    <row r="783" spans="1:4" x14ac:dyDescent="0.25">
      <c r="A783" s="305">
        <v>2278</v>
      </c>
      <c r="B783" s="805" t="s">
        <v>146</v>
      </c>
      <c r="C783" s="57" t="s">
        <v>2110</v>
      </c>
      <c r="D783" s="492" t="s">
        <v>2111</v>
      </c>
    </row>
    <row r="784" spans="1:4" x14ac:dyDescent="0.25">
      <c r="A784" s="305">
        <v>2279</v>
      </c>
      <c r="B784" s="805" t="s">
        <v>2112</v>
      </c>
      <c r="C784" s="57" t="s">
        <v>2113</v>
      </c>
      <c r="D784" s="492" t="s">
        <v>2114</v>
      </c>
    </row>
    <row r="785" spans="1:4" x14ac:dyDescent="0.25">
      <c r="A785" s="305">
        <v>2280</v>
      </c>
      <c r="B785" s="805" t="s">
        <v>2115</v>
      </c>
      <c r="C785" s="57" t="s">
        <v>2116</v>
      </c>
      <c r="D785" s="492" t="s">
        <v>2117</v>
      </c>
    </row>
    <row r="786" spans="1:4" x14ac:dyDescent="0.25">
      <c r="A786" s="305">
        <v>2281</v>
      </c>
      <c r="B786" s="805" t="s">
        <v>2118</v>
      </c>
      <c r="C786" s="46" t="s">
        <v>2119</v>
      </c>
      <c r="D786" s="492" t="s">
        <v>2120</v>
      </c>
    </row>
    <row r="787" spans="1:4" x14ac:dyDescent="0.25">
      <c r="A787" s="305">
        <v>2282</v>
      </c>
      <c r="B787" s="805" t="s">
        <v>2121</v>
      </c>
      <c r="C787" s="46" t="s">
        <v>2122</v>
      </c>
      <c r="D787" s="492" t="s">
        <v>2123</v>
      </c>
    </row>
    <row r="788" spans="1:4" x14ac:dyDescent="0.25">
      <c r="A788" s="305">
        <v>2283</v>
      </c>
      <c r="B788" s="805" t="s">
        <v>2124</v>
      </c>
      <c r="C788" s="46" t="s">
        <v>2125</v>
      </c>
      <c r="D788" s="492" t="s">
        <v>2126</v>
      </c>
    </row>
    <row r="789" spans="1:4" x14ac:dyDescent="0.25">
      <c r="A789" s="305">
        <v>2284</v>
      </c>
      <c r="B789" s="805" t="s">
        <v>2127</v>
      </c>
      <c r="C789" s="46" t="s">
        <v>43</v>
      </c>
      <c r="D789" s="492" t="s">
        <v>2128</v>
      </c>
    </row>
    <row r="790" spans="1:4" x14ac:dyDescent="0.25">
      <c r="A790" s="305">
        <v>2285</v>
      </c>
      <c r="B790" s="805" t="s">
        <v>2129</v>
      </c>
      <c r="C790" s="46" t="s">
        <v>2130</v>
      </c>
      <c r="D790" s="492" t="s">
        <v>2131</v>
      </c>
    </row>
    <row r="791" spans="1:4" x14ac:dyDescent="0.25">
      <c r="A791" s="305">
        <v>2286</v>
      </c>
      <c r="B791" s="805" t="s">
        <v>2132</v>
      </c>
      <c r="C791" s="440" t="s">
        <v>2133</v>
      </c>
      <c r="D791" s="492" t="s">
        <v>2134</v>
      </c>
    </row>
    <row r="792" spans="1:4" x14ac:dyDescent="0.25">
      <c r="A792" s="305">
        <v>2287</v>
      </c>
      <c r="B792" s="805" t="s">
        <v>2135</v>
      </c>
      <c r="C792" s="440" t="s">
        <v>2136</v>
      </c>
      <c r="D792" s="492" t="s">
        <v>2137</v>
      </c>
    </row>
    <row r="793" spans="1:4" x14ac:dyDescent="0.25">
      <c r="A793" s="305">
        <v>2288</v>
      </c>
      <c r="B793" s="805" t="s">
        <v>2138</v>
      </c>
      <c r="C793" s="423" t="s">
        <v>2139</v>
      </c>
      <c r="D793" s="492" t="s">
        <v>2140</v>
      </c>
    </row>
    <row r="794" spans="1:4" x14ac:dyDescent="0.25">
      <c r="A794" s="305">
        <v>2289</v>
      </c>
      <c r="B794" s="805" t="s">
        <v>2141</v>
      </c>
      <c r="C794" s="423" t="s">
        <v>2142</v>
      </c>
      <c r="D794" s="492" t="s">
        <v>2143</v>
      </c>
    </row>
    <row r="795" spans="1:4" x14ac:dyDescent="0.25">
      <c r="A795" s="305">
        <v>2290</v>
      </c>
      <c r="B795" s="805" t="s">
        <v>2144</v>
      </c>
      <c r="C795" s="440" t="s">
        <v>2145</v>
      </c>
      <c r="D795" s="492" t="s">
        <v>2146</v>
      </c>
    </row>
    <row r="796" spans="1:4" x14ac:dyDescent="0.25">
      <c r="A796" s="305">
        <v>2291</v>
      </c>
      <c r="B796" s="805" t="s">
        <v>2147</v>
      </c>
      <c r="C796" s="440" t="s">
        <v>2148</v>
      </c>
      <c r="D796" s="492" t="s">
        <v>2149</v>
      </c>
    </row>
    <row r="797" spans="1:4" x14ac:dyDescent="0.25">
      <c r="A797" s="305">
        <v>2292</v>
      </c>
      <c r="B797" s="805" t="s">
        <v>2150</v>
      </c>
      <c r="C797" s="440" t="s">
        <v>2150</v>
      </c>
      <c r="D797" s="492" t="s">
        <v>2151</v>
      </c>
    </row>
    <row r="798" spans="1:4" x14ac:dyDescent="0.25">
      <c r="A798" s="305">
        <v>2293</v>
      </c>
      <c r="B798" s="805" t="s">
        <v>2152</v>
      </c>
      <c r="C798" s="440" t="s">
        <v>2152</v>
      </c>
      <c r="D798" s="492" t="s">
        <v>2153</v>
      </c>
    </row>
    <row r="799" spans="1:4" x14ac:dyDescent="0.25">
      <c r="A799" s="305">
        <v>2294</v>
      </c>
      <c r="B799" s="805" t="s">
        <v>2154</v>
      </c>
      <c r="C799" s="423" t="s">
        <v>2155</v>
      </c>
      <c r="D799" s="492" t="s">
        <v>2156</v>
      </c>
    </row>
    <row r="800" spans="1:4" x14ac:dyDescent="0.25">
      <c r="A800" s="305">
        <v>2295</v>
      </c>
      <c r="B800" s="805" t="s">
        <v>2157</v>
      </c>
      <c r="C800" s="423" t="s">
        <v>2158</v>
      </c>
      <c r="D800" s="492" t="s">
        <v>2159</v>
      </c>
    </row>
    <row r="801" spans="1:4" x14ac:dyDescent="0.25">
      <c r="A801" s="305">
        <v>2296</v>
      </c>
      <c r="B801" s="805" t="s">
        <v>2160</v>
      </c>
      <c r="C801" s="423" t="s">
        <v>2161</v>
      </c>
      <c r="D801" s="492" t="s">
        <v>2162</v>
      </c>
    </row>
    <row r="802" spans="1:4" x14ac:dyDescent="0.25">
      <c r="A802" s="305">
        <v>2297</v>
      </c>
      <c r="B802" s="805" t="s">
        <v>2163</v>
      </c>
      <c r="C802" s="423" t="s">
        <v>2164</v>
      </c>
      <c r="D802" s="492" t="s">
        <v>2165</v>
      </c>
    </row>
    <row r="803" spans="1:4" x14ac:dyDescent="0.25">
      <c r="A803" s="305">
        <v>2298</v>
      </c>
      <c r="B803" s="805" t="s">
        <v>2166</v>
      </c>
      <c r="C803" s="423" t="s">
        <v>2167</v>
      </c>
      <c r="D803" s="492" t="s">
        <v>2168</v>
      </c>
    </row>
    <row r="804" spans="1:4" x14ac:dyDescent="0.25">
      <c r="A804" s="305">
        <v>2299</v>
      </c>
      <c r="B804" s="805" t="s">
        <v>2169</v>
      </c>
      <c r="C804" s="423" t="s">
        <v>2170</v>
      </c>
      <c r="D804" s="492" t="s">
        <v>2171</v>
      </c>
    </row>
    <row r="805" spans="1:4" x14ac:dyDescent="0.25">
      <c r="A805" s="305">
        <v>2300</v>
      </c>
      <c r="B805" s="805" t="s">
        <v>2172</v>
      </c>
      <c r="C805" s="423" t="s">
        <v>2173</v>
      </c>
      <c r="D805" s="492" t="s">
        <v>2174</v>
      </c>
    </row>
    <row r="806" spans="1:4" x14ac:dyDescent="0.25">
      <c r="A806" s="305">
        <v>2301</v>
      </c>
      <c r="B806" s="805" t="s">
        <v>2175</v>
      </c>
      <c r="C806" s="423" t="s">
        <v>2176</v>
      </c>
      <c r="D806" s="492" t="s">
        <v>2177</v>
      </c>
    </row>
    <row r="807" spans="1:4" x14ac:dyDescent="0.25">
      <c r="A807" s="305">
        <v>2302</v>
      </c>
      <c r="B807" s="805" t="s">
        <v>2178</v>
      </c>
      <c r="C807" s="46" t="s">
        <v>2178</v>
      </c>
      <c r="D807" s="492" t="s">
        <v>2179</v>
      </c>
    </row>
    <row r="808" spans="1:4" x14ac:dyDescent="0.25">
      <c r="A808" s="305">
        <v>2303</v>
      </c>
      <c r="B808" s="805" t="s">
        <v>2180</v>
      </c>
      <c r="C808" s="46" t="s">
        <v>2180</v>
      </c>
      <c r="D808" s="492" t="s">
        <v>2181</v>
      </c>
    </row>
    <row r="809" spans="1:4" x14ac:dyDescent="0.25">
      <c r="A809" s="305">
        <v>2304</v>
      </c>
      <c r="B809" s="805" t="s">
        <v>167</v>
      </c>
      <c r="C809" s="57" t="s">
        <v>167</v>
      </c>
      <c r="D809" s="492" t="s">
        <v>2182</v>
      </c>
    </row>
    <row r="810" spans="1:4" x14ac:dyDescent="0.25">
      <c r="A810" s="305">
        <v>2305</v>
      </c>
      <c r="B810" s="805" t="s">
        <v>2183</v>
      </c>
      <c r="C810" s="57" t="s">
        <v>2184</v>
      </c>
      <c r="D810" s="492" t="s">
        <v>2185</v>
      </c>
    </row>
    <row r="811" spans="1:4" x14ac:dyDescent="0.25">
      <c r="A811" s="305">
        <v>2306</v>
      </c>
      <c r="B811" s="805" t="s">
        <v>2186</v>
      </c>
      <c r="C811" s="57" t="s">
        <v>2186</v>
      </c>
      <c r="D811" s="492" t="s">
        <v>2187</v>
      </c>
    </row>
    <row r="812" spans="1:4" x14ac:dyDescent="0.25">
      <c r="A812" s="305">
        <v>2307</v>
      </c>
      <c r="B812" s="805" t="s">
        <v>2188</v>
      </c>
      <c r="C812" s="57" t="s">
        <v>2188</v>
      </c>
      <c r="D812" s="492" t="s">
        <v>2189</v>
      </c>
    </row>
    <row r="813" spans="1:4" x14ac:dyDescent="0.25">
      <c r="A813" s="305">
        <v>2308</v>
      </c>
      <c r="B813" s="805" t="s">
        <v>2190</v>
      </c>
      <c r="C813" s="57" t="s">
        <v>2190</v>
      </c>
      <c r="D813" s="492" t="s">
        <v>2191</v>
      </c>
    </row>
    <row r="814" spans="1:4" x14ac:dyDescent="0.25">
      <c r="A814" s="305">
        <v>2309</v>
      </c>
      <c r="B814" s="805" t="s">
        <v>2192</v>
      </c>
      <c r="C814" s="57" t="s">
        <v>2192</v>
      </c>
      <c r="D814" s="492" t="s">
        <v>2193</v>
      </c>
    </row>
    <row r="815" spans="1:4" x14ac:dyDescent="0.25">
      <c r="A815" s="305">
        <v>2310</v>
      </c>
      <c r="B815" s="805" t="s">
        <v>2194</v>
      </c>
      <c r="C815" s="57" t="s">
        <v>2194</v>
      </c>
      <c r="D815" s="492" t="s">
        <v>2195</v>
      </c>
    </row>
    <row r="816" spans="1:4" x14ac:dyDescent="0.25">
      <c r="A816" s="305">
        <v>2311</v>
      </c>
      <c r="B816" s="805" t="s">
        <v>2196</v>
      </c>
      <c r="C816" s="57" t="s">
        <v>2197</v>
      </c>
      <c r="D816" s="492" t="s">
        <v>2198</v>
      </c>
    </row>
    <row r="817" spans="1:11" x14ac:dyDescent="0.25">
      <c r="A817" s="510">
        <v>2312</v>
      </c>
      <c r="B817" s="805" t="s">
        <v>2199</v>
      </c>
      <c r="C817" s="57" t="s">
        <v>2200</v>
      </c>
      <c r="D817" s="492" t="s">
        <v>2201</v>
      </c>
    </row>
    <row r="818" spans="1:11" x14ac:dyDescent="0.25">
      <c r="A818" s="305">
        <v>2313</v>
      </c>
      <c r="B818" s="862" t="s">
        <v>2202</v>
      </c>
      <c r="C818" s="507" t="s">
        <v>2203</v>
      </c>
      <c r="D818" s="492" t="s">
        <v>2204</v>
      </c>
    </row>
    <row r="819" spans="1:11" x14ac:dyDescent="0.25">
      <c r="A819" s="518">
        <v>2314</v>
      </c>
      <c r="B819" s="862" t="s">
        <v>2205</v>
      </c>
      <c r="C819" s="507" t="s">
        <v>2206</v>
      </c>
      <c r="D819" s="492" t="s">
        <v>2207</v>
      </c>
    </row>
    <row r="820" spans="1:11" x14ac:dyDescent="0.25">
      <c r="A820" s="305">
        <v>2315</v>
      </c>
      <c r="B820" s="805" t="s">
        <v>2208</v>
      </c>
      <c r="C820" s="57" t="s">
        <v>2208</v>
      </c>
      <c r="D820" s="492" t="s">
        <v>2209</v>
      </c>
    </row>
    <row r="821" spans="1:11" x14ac:dyDescent="0.25">
      <c r="A821" s="518">
        <v>2400</v>
      </c>
      <c r="B821" s="17" t="s">
        <v>2210</v>
      </c>
      <c r="C821" s="17" t="s">
        <v>2211</v>
      </c>
      <c r="D821" s="565" t="s">
        <v>2212</v>
      </c>
    </row>
    <row r="822" spans="1:11" x14ac:dyDescent="0.25">
      <c r="A822" s="518">
        <v>2405</v>
      </c>
      <c r="B822" s="863" t="s">
        <v>2213</v>
      </c>
      <c r="C822" s="566" t="s">
        <v>2214</v>
      </c>
      <c r="D822" s="17" t="s">
        <v>2215</v>
      </c>
    </row>
    <row r="823" spans="1:11" ht="40" x14ac:dyDescent="0.25">
      <c r="A823" s="518">
        <v>2406</v>
      </c>
      <c r="B823" s="753" t="s">
        <v>2216</v>
      </c>
      <c r="C823" s="718" t="s">
        <v>2217</v>
      </c>
      <c r="D823" s="17" t="s">
        <v>2218</v>
      </c>
    </row>
    <row r="824" spans="1:11" ht="13" x14ac:dyDescent="0.25">
      <c r="A824" s="518">
        <v>2407</v>
      </c>
      <c r="B824" s="724" t="s">
        <v>2219</v>
      </c>
      <c r="C824" s="188" t="s">
        <v>2220</v>
      </c>
      <c r="D824" s="17" t="s">
        <v>2221</v>
      </c>
    </row>
    <row r="825" spans="1:11" ht="13" x14ac:dyDescent="0.25">
      <c r="A825" s="518">
        <v>2408</v>
      </c>
      <c r="B825" s="864" t="s">
        <v>2222</v>
      </c>
      <c r="C825" s="567" t="s">
        <v>2223</v>
      </c>
      <c r="D825" s="17" t="s">
        <v>2224</v>
      </c>
    </row>
    <row r="826" spans="1:11" x14ac:dyDescent="0.25">
      <c r="A826" s="518">
        <v>2409</v>
      </c>
      <c r="B826" s="865" t="s">
        <v>2225</v>
      </c>
      <c r="C826" s="7" t="s">
        <v>2226</v>
      </c>
    </row>
    <row r="827" spans="1:11" x14ac:dyDescent="0.25">
      <c r="A827" s="518">
        <v>2410</v>
      </c>
      <c r="B827" s="17" t="s">
        <v>2227</v>
      </c>
      <c r="C827" t="s">
        <v>2228</v>
      </c>
      <c r="D827" s="17" t="s">
        <v>2229</v>
      </c>
    </row>
    <row r="828" spans="1:11" ht="40" x14ac:dyDescent="0.25">
      <c r="A828" s="518">
        <v>2411</v>
      </c>
      <c r="B828" s="757" t="s">
        <v>2230</v>
      </c>
      <c r="C828" s="40" t="s">
        <v>2231</v>
      </c>
      <c r="D828" s="17" t="s">
        <v>2232</v>
      </c>
      <c r="E828" s="40"/>
      <c r="F828" s="40"/>
      <c r="G828" s="40"/>
      <c r="H828" s="40"/>
      <c r="I828" s="40"/>
      <c r="J828" s="40"/>
      <c r="K828" s="40"/>
    </row>
    <row r="829" spans="1:11" ht="30" x14ac:dyDescent="0.25">
      <c r="A829" s="518">
        <v>2412</v>
      </c>
      <c r="B829" s="757" t="s">
        <v>2233</v>
      </c>
      <c r="C829" s="40" t="s">
        <v>2234</v>
      </c>
      <c r="D829" s="17" t="s">
        <v>2235</v>
      </c>
      <c r="E829" s="40"/>
      <c r="F829" s="40"/>
      <c r="G829" s="40"/>
      <c r="H829" s="40"/>
      <c r="I829" s="40"/>
      <c r="J829" s="40"/>
      <c r="K829" s="40"/>
    </row>
    <row r="830" spans="1:11" x14ac:dyDescent="0.25">
      <c r="A830" s="518">
        <v>2413</v>
      </c>
      <c r="B830" s="17" t="s">
        <v>2236</v>
      </c>
      <c r="C830" t="s">
        <v>2237</v>
      </c>
      <c r="D830" s="17" t="s">
        <v>2238</v>
      </c>
    </row>
    <row r="831" spans="1:11" x14ac:dyDescent="0.25">
      <c r="A831" s="518">
        <v>2414</v>
      </c>
      <c r="B831" s="17" t="s">
        <v>2239</v>
      </c>
      <c r="C831" t="s">
        <v>2240</v>
      </c>
      <c r="D831" s="17" t="s">
        <v>2241</v>
      </c>
    </row>
    <row r="832" spans="1:11" x14ac:dyDescent="0.25">
      <c r="A832" s="518">
        <v>2415</v>
      </c>
      <c r="B832" s="17" t="s">
        <v>2242</v>
      </c>
      <c r="C832" s="17" t="s">
        <v>2243</v>
      </c>
      <c r="D832" s="17" t="s">
        <v>2244</v>
      </c>
    </row>
    <row r="833" spans="1:11" x14ac:dyDescent="0.25">
      <c r="A833" s="518">
        <v>2416</v>
      </c>
      <c r="B833" s="17" t="s">
        <v>2245</v>
      </c>
      <c r="C833" s="17" t="s">
        <v>2246</v>
      </c>
      <c r="D833" s="17" t="s">
        <v>2247</v>
      </c>
    </row>
    <row r="834" spans="1:11" ht="13" thickBot="1" x14ac:dyDescent="0.3">
      <c r="A834" s="518">
        <v>2417</v>
      </c>
      <c r="B834" s="17" t="s">
        <v>2248</v>
      </c>
      <c r="C834" t="s">
        <v>2249</v>
      </c>
      <c r="D834" s="17" t="s">
        <v>2250</v>
      </c>
    </row>
    <row r="835" spans="1:11" ht="39" x14ac:dyDescent="0.25">
      <c r="A835" s="518">
        <v>2418</v>
      </c>
      <c r="B835" s="849" t="s">
        <v>2251</v>
      </c>
      <c r="C835" s="713" t="s">
        <v>2252</v>
      </c>
      <c r="D835" s="590" t="s">
        <v>2218</v>
      </c>
      <c r="E835" s="589"/>
      <c r="F835" s="589"/>
      <c r="G835" s="589"/>
      <c r="H835" s="589"/>
      <c r="I835" s="589"/>
      <c r="J835" s="589"/>
      <c r="K835" s="589"/>
    </row>
    <row r="836" spans="1:11" x14ac:dyDescent="0.25">
      <c r="A836" s="518">
        <v>2419</v>
      </c>
      <c r="B836" s="17" t="s">
        <v>2253</v>
      </c>
      <c r="C836" s="17" t="s">
        <v>2254</v>
      </c>
      <c r="D836" s="17" t="s">
        <v>2255</v>
      </c>
    </row>
    <row r="837" spans="1:11" x14ac:dyDescent="0.25">
      <c r="A837" s="518">
        <v>2420</v>
      </c>
      <c r="B837" s="17" t="s">
        <v>2256</v>
      </c>
      <c r="C837" t="s">
        <v>2257</v>
      </c>
      <c r="D837" s="565" t="s">
        <v>2258</v>
      </c>
    </row>
    <row r="838" spans="1:11" x14ac:dyDescent="0.25">
      <c r="A838" s="518">
        <v>2421</v>
      </c>
      <c r="B838" s="757" t="s">
        <v>2259</v>
      </c>
      <c r="C838" s="40" t="s">
        <v>2260</v>
      </c>
      <c r="D838" s="565" t="s">
        <v>2261</v>
      </c>
    </row>
    <row r="839" spans="1:11" x14ac:dyDescent="0.25">
      <c r="A839" s="518">
        <v>2422</v>
      </c>
      <c r="B839" s="17" t="s">
        <v>2262</v>
      </c>
      <c r="C839" s="17" t="s">
        <v>2263</v>
      </c>
      <c r="D839" s="565" t="s">
        <v>2264</v>
      </c>
    </row>
    <row r="840" spans="1:11" x14ac:dyDescent="0.25">
      <c r="A840" s="518">
        <v>2423</v>
      </c>
      <c r="B840" s="17" t="s">
        <v>2265</v>
      </c>
      <c r="C840" s="17" t="s">
        <v>2266</v>
      </c>
      <c r="D840" s="565" t="s">
        <v>2264</v>
      </c>
    </row>
    <row r="841" spans="1:11" x14ac:dyDescent="0.25">
      <c r="A841" s="518">
        <v>2424</v>
      </c>
      <c r="B841" s="17" t="s">
        <v>2267</v>
      </c>
      <c r="C841" s="17" t="s">
        <v>2268</v>
      </c>
      <c r="D841" s="565" t="s">
        <v>2269</v>
      </c>
    </row>
    <row r="851" spans="4:4" x14ac:dyDescent="0.25">
      <c r="D851" s="17"/>
    </row>
  </sheetData>
  <sheetProtection sheet="1" formatCells="0" formatColumns="0" formatRows="0"/>
  <autoFilter ref="A1:K820" xr:uid="{00000000-0009-0000-0000-00000B000000}"/>
  <phoneticPr fontId="56" type="noConversion"/>
  <conditionalFormatting sqref="B134">
    <cfRule type="expression" dxfId="57" priority="18" stopIfTrue="1">
      <formula>#REF!</formula>
    </cfRule>
  </conditionalFormatting>
  <conditionalFormatting sqref="B223">
    <cfRule type="expression" dxfId="56" priority="19" stopIfTrue="1">
      <formula>#REF!=EUconst_NotRelevant</formula>
    </cfRule>
  </conditionalFormatting>
  <conditionalFormatting sqref="B425:B433">
    <cfRule type="expression" dxfId="55" priority="1" stopIfTrue="1">
      <formula>NOT(ISERROR(SEARCH("!",B425)))</formula>
    </cfRule>
  </conditionalFormatting>
  <conditionalFormatting sqref="B434:B437">
    <cfRule type="expression" dxfId="54" priority="2" stopIfTrue="1">
      <formula>$V434</formula>
    </cfRule>
  </conditionalFormatting>
  <conditionalFormatting sqref="B502">
    <cfRule type="expression" dxfId="53" priority="17" stopIfTrue="1">
      <formula>$W502</formula>
    </cfRule>
  </conditionalFormatting>
  <conditionalFormatting sqref="B503">
    <cfRule type="expression" dxfId="52" priority="16" stopIfTrue="1">
      <formula>$W503</formula>
    </cfRule>
  </conditionalFormatting>
  <conditionalFormatting sqref="B816:B819">
    <cfRule type="expression" dxfId="51" priority="8" stopIfTrue="1">
      <formula>$B815&lt;&gt;$B816</formula>
    </cfRule>
  </conditionalFormatting>
  <conditionalFormatting sqref="B818:B819">
    <cfRule type="expression" dxfId="50" priority="5" stopIfTrue="1">
      <formula>$Z818</formula>
    </cfRule>
    <cfRule type="expression" dxfId="49" priority="6" stopIfTrue="1">
      <formula>AF818=2</formula>
    </cfRule>
    <cfRule type="expression" dxfId="48" priority="7" stopIfTrue="1">
      <formula>AF818=1</formula>
    </cfRule>
  </conditionalFormatting>
  <conditionalFormatting sqref="B820">
    <cfRule type="expression" dxfId="47" priority="3" stopIfTrue="1">
      <formula>$B819&lt;&gt;$B820</formula>
    </cfRule>
  </conditionalFormatting>
  <conditionalFormatting sqref="B503:C503">
    <cfRule type="containsText" dxfId="46" priority="15" stopIfTrue="1" operator="containsText" text="!">
      <formula>NOT(ISERROR(SEARCH("!",B503)))</formula>
    </cfRule>
  </conditionalFormatting>
  <conditionalFormatting sqref="B819:C819">
    <cfRule type="expression" dxfId="45" priority="4" stopIfTrue="1">
      <formula>AE819=2</formula>
    </cfRule>
  </conditionalFormatting>
  <conditionalFormatting sqref="C134">
    <cfRule type="expression" dxfId="44" priority="82" stopIfTrue="1">
      <formula>#REF!</formula>
    </cfRule>
  </conditionalFormatting>
  <conditionalFormatting sqref="C223">
    <cfRule type="expression" dxfId="43" priority="84" stopIfTrue="1">
      <formula>#REF!=EUconst_NotRelevant</formula>
    </cfRule>
  </conditionalFormatting>
  <conditionalFormatting sqref="C425:C433">
    <cfRule type="expression" dxfId="42" priority="39" stopIfTrue="1">
      <formula>NOT(ISERROR(SEARCH("!",C425)))</formula>
    </cfRule>
  </conditionalFormatting>
  <conditionalFormatting sqref="C434:C437">
    <cfRule type="expression" dxfId="41" priority="40" stopIfTrue="1">
      <formula>$V434</formula>
    </cfRule>
  </conditionalFormatting>
  <conditionalFormatting sqref="C502">
    <cfRule type="expression" dxfId="40" priority="63" stopIfTrue="1">
      <formula>$W502</formula>
    </cfRule>
  </conditionalFormatting>
  <conditionalFormatting sqref="C503">
    <cfRule type="expression" dxfId="39" priority="58" stopIfTrue="1">
      <formula>$W503</formula>
    </cfRule>
  </conditionalFormatting>
  <conditionalFormatting sqref="C816:C819">
    <cfRule type="expression" dxfId="38" priority="50" stopIfTrue="1">
      <formula>$B815&lt;&gt;$B816</formula>
    </cfRule>
  </conditionalFormatting>
  <conditionalFormatting sqref="C818:C819">
    <cfRule type="expression" dxfId="37" priority="47" stopIfTrue="1">
      <formula>$Z818</formula>
    </cfRule>
    <cfRule type="expression" dxfId="36" priority="48" stopIfTrue="1">
      <formula>AG818=2</formula>
    </cfRule>
    <cfRule type="expression" dxfId="35" priority="49" stopIfTrue="1">
      <formula>AG818=1</formula>
    </cfRule>
  </conditionalFormatting>
  <conditionalFormatting sqref="C820">
    <cfRule type="expression" dxfId="34" priority="45" stopIfTrue="1">
      <formula>$B819&lt;&gt;$B820</formula>
    </cfRule>
  </conditionalFormatting>
  <hyperlinks>
    <hyperlink ref="C49" r:id="rId1" xr:uid="{7BAF69E2-BAE5-4659-9FFE-7F8ECA75A5AD}"/>
    <hyperlink ref="C56" r:id="rId2" xr:uid="{FE452BC5-F334-4853-A7F2-C6EE2F322FF4}"/>
    <hyperlink ref="C54" r:id="rId3" xr:uid="{8651A929-95BF-49E2-ADFD-BA5BB641DCD1}"/>
    <hyperlink ref="C42" r:id="rId4" xr:uid="{967B7249-7BC4-400D-80AA-2A2ED8706A24}"/>
    <hyperlink ref="C513" r:id="rId5" xr:uid="{90E7C0A3-13D7-4748-8495-EEA387C5C413}"/>
    <hyperlink ref="B49" r:id="rId6" xr:uid="{2C67CB26-ECE0-4179-B951-B1B70B8F468D}"/>
    <hyperlink ref="B56" r:id="rId7" xr:uid="{BCFEC1F8-43B5-4615-8FB5-F292A58BEE89}"/>
    <hyperlink ref="B54" r:id="rId8" xr:uid="{62AD8A11-1C55-4D4E-BE52-82718132FB35}"/>
    <hyperlink ref="B42" r:id="rId9" xr:uid="{6B1C5377-5E66-4D41-B315-20DB6E847399}"/>
    <hyperlink ref="B513" r:id="rId10" xr:uid="{958F3011-A994-4CD4-97E6-BA408E85A3EE}"/>
  </hyperlinks>
  <pageMargins left="0.7" right="0.7" top="0.78740157499999996" bottom="0.78740157499999996" header="0.3" footer="0.3"/>
  <pageSetup paperSize="132" orientation="portrait" r:id="rId11"/>
  <headerFooter>
    <oddHeader>&amp;L&amp;F, &amp;A&amp;R&amp;D, &amp;T</oddHeader>
    <oddFooter>&amp;C&amp;P / &amp;N</oddFooter>
  </headerFooter>
  <legacyDrawing r:id="rId1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5">
    <tabColor indexed="12"/>
    <pageSetUpPr fitToPage="1"/>
  </sheetPr>
  <dimension ref="A1:AR219"/>
  <sheetViews>
    <sheetView topLeftCell="A136" zoomScale="85" zoomScaleNormal="85" workbookViewId="0">
      <pane xSplit="2" topLeftCell="C1" activePane="topRight" state="frozen"/>
      <selection activeCell="A331" sqref="A331"/>
      <selection pane="topRight" activeCell="A152" sqref="A152"/>
    </sheetView>
  </sheetViews>
  <sheetFormatPr defaultColWidth="9.1796875" defaultRowHeight="12.5" x14ac:dyDescent="0.25"/>
  <cols>
    <col min="1" max="1" width="23.26953125" style="17" customWidth="1"/>
    <col min="2" max="44" width="12.7265625" style="17" customWidth="1"/>
    <col min="45" max="16384" width="9.1796875" style="17"/>
  </cols>
  <sheetData>
    <row r="1" spans="1:3" x14ac:dyDescent="0.25">
      <c r="A1" s="347" t="s">
        <v>2</v>
      </c>
      <c r="B1" s="349" t="str">
        <f ca="1">IF(ISERROR(CELL("filename",C1)),"MSParameters",MID(CELL("filename",C1),FIND("]",CELL("filename",C1))+1,1024))</f>
        <v>EUwideConstants</v>
      </c>
    </row>
    <row r="2" spans="1:3" x14ac:dyDescent="0.25">
      <c r="A2" s="13" t="s">
        <v>2270</v>
      </c>
      <c r="B2" s="13" t="b">
        <v>1</v>
      </c>
      <c r="C2" s="13" t="b">
        <v>0</v>
      </c>
    </row>
    <row r="3" spans="1:3" x14ac:dyDescent="0.25">
      <c r="A3" s="13" t="s">
        <v>2271</v>
      </c>
      <c r="B3" s="13" t="str">
        <f>Translations!$B$198</f>
        <v>Standardberäkningsmetod: Bränsle, artikel 24.1</v>
      </c>
    </row>
    <row r="4" spans="1:3" x14ac:dyDescent="0.25">
      <c r="A4" s="13" t="s">
        <v>2272</v>
      </c>
      <c r="B4" s="13" t="str">
        <f>Translations!$B$333</f>
        <v>Standardmetod: Processen, artikel 24.2</v>
      </c>
    </row>
    <row r="5" spans="1:3" x14ac:dyDescent="0.25">
      <c r="A5" s="13" t="s">
        <v>2273</v>
      </c>
      <c r="B5" s="13" t="str">
        <f>Translations!$B$334</f>
        <v>Massbalansmetoden, artikel 25</v>
      </c>
    </row>
    <row r="6" spans="1:3" x14ac:dyDescent="0.25">
      <c r="A6" s="13" t="s">
        <v>2274</v>
      </c>
      <c r="B6" s="13" t="s">
        <v>2275</v>
      </c>
    </row>
    <row r="7" spans="1:3" x14ac:dyDescent="0.25">
      <c r="A7" s="13" t="s">
        <v>2276</v>
      </c>
      <c r="B7" s="13" t="s">
        <v>2277</v>
      </c>
    </row>
    <row r="8" spans="1:3" x14ac:dyDescent="0.25">
      <c r="A8" s="13" t="s">
        <v>2278</v>
      </c>
      <c r="B8" s="13" t="s">
        <v>2279</v>
      </c>
    </row>
    <row r="9" spans="1:3" x14ac:dyDescent="0.25">
      <c r="A9" s="13" t="s">
        <v>2280</v>
      </c>
      <c r="B9" s="13" t="s">
        <v>2281</v>
      </c>
    </row>
    <row r="10" spans="1:3" x14ac:dyDescent="0.25">
      <c r="A10" s="13" t="s">
        <v>2282</v>
      </c>
      <c r="B10" s="13" t="s">
        <v>2283</v>
      </c>
    </row>
    <row r="11" spans="1:3" x14ac:dyDescent="0.25">
      <c r="A11" s="13" t="s">
        <v>2284</v>
      </c>
      <c r="B11" s="13" t="s">
        <v>2285</v>
      </c>
    </row>
    <row r="12" spans="1:3" x14ac:dyDescent="0.25">
      <c r="A12" s="13" t="s">
        <v>2286</v>
      </c>
      <c r="B12" s="13" t="s">
        <v>2287</v>
      </c>
    </row>
    <row r="13" spans="1:3" x14ac:dyDescent="0.25">
      <c r="A13" s="13" t="s">
        <v>2288</v>
      </c>
      <c r="B13" s="13" t="s">
        <v>2289</v>
      </c>
    </row>
    <row r="14" spans="1:3" x14ac:dyDescent="0.25">
      <c r="A14" s="13" t="s">
        <v>2290</v>
      </c>
      <c r="B14" s="13" t="s">
        <v>2291</v>
      </c>
    </row>
    <row r="15" spans="1:3" x14ac:dyDescent="0.25">
      <c r="A15" s="13" t="s">
        <v>2292</v>
      </c>
      <c r="B15" s="13" t="s">
        <v>2293</v>
      </c>
    </row>
    <row r="16" spans="1:3" x14ac:dyDescent="0.25">
      <c r="A16" s="13" t="s">
        <v>2294</v>
      </c>
      <c r="B16" s="13" t="s">
        <v>2295</v>
      </c>
    </row>
    <row r="17" spans="1:5" x14ac:dyDescent="0.25">
      <c r="A17" s="13" t="s">
        <v>2296</v>
      </c>
      <c r="B17" s="13" t="s">
        <v>2297</v>
      </c>
    </row>
    <row r="18" spans="1:5" x14ac:dyDescent="0.25">
      <c r="A18" s="13" t="s">
        <v>2298</v>
      </c>
      <c r="B18" s="13" t="str">
        <f>Translations!$B$335</f>
        <v xml:space="preserve">&lt;&lt;&lt; Gå till nästa flik genom att klicka här &gt;&gt;&gt; </v>
      </c>
    </row>
    <row r="19" spans="1:5" x14ac:dyDescent="0.25">
      <c r="A19" s="13" t="s">
        <v>2299</v>
      </c>
      <c r="B19" s="13" t="str">
        <f>Translations!$B$781</f>
        <v>Bränsleflöde</v>
      </c>
    </row>
    <row r="20" spans="1:5" x14ac:dyDescent="0.25">
      <c r="A20" s="13" t="s">
        <v>2300</v>
      </c>
      <c r="B20" s="13" t="str">
        <f>Translations!$B$704</f>
        <v>Reglerad enhet</v>
      </c>
      <c r="C20" s="13" t="str">
        <f>Translations!$B$337</f>
        <v>Handelspartner</v>
      </c>
    </row>
    <row r="21" spans="1:5" x14ac:dyDescent="0.25">
      <c r="A21" s="13" t="s">
        <v>2301</v>
      </c>
      <c r="B21" s="13" t="str">
        <f>Translations!$B$700</f>
        <v>(a): Mätmetoder i punktbeskattningen</v>
      </c>
      <c r="C21" s="13" t="str">
        <f>Translations!$B$782</f>
        <v>(b): Partimätning</v>
      </c>
      <c r="D21" s="13" t="str">
        <f>Translations!$B$783</f>
        <v>(c): Fortlöpande mätning</v>
      </c>
      <c r="E21" s="326" t="str">
        <f>Translations!$B$436</f>
        <v>Dokumentation av inköp (om tillämpligt)</v>
      </c>
    </row>
    <row r="22" spans="1:5" x14ac:dyDescent="0.25">
      <c r="A22" s="13" t="s">
        <v>2302</v>
      </c>
      <c r="B22" s="13" t="str">
        <f>Translations!$B$339</f>
        <v xml:space="preserve">Detaljerade anvisningar om hur man matar in uppgifter i detta verktyg finns på det första stället där denna inmatningsdel förekommer. </v>
      </c>
      <c r="C22" s="13"/>
    </row>
    <row r="23" spans="1:5" x14ac:dyDescent="0.25">
      <c r="A23" s="13" t="s">
        <v>2303</v>
      </c>
      <c r="B23" s="13" t="str">
        <f>Translations!$B$264</f>
        <v>ej tillämplig</v>
      </c>
    </row>
    <row r="24" spans="1:5" x14ac:dyDescent="0.25">
      <c r="A24" s="13" t="s">
        <v>2304</v>
      </c>
      <c r="B24" s="13" t="str">
        <f>Translations!$B$340</f>
        <v>betydelsefull</v>
      </c>
    </row>
    <row r="25" spans="1:5" x14ac:dyDescent="0.25">
      <c r="A25" s="13" t="s">
        <v>2305</v>
      </c>
      <c r="B25" s="13" t="str">
        <f>Translations!$B$341</f>
        <v>inte betydelsefull</v>
      </c>
    </row>
    <row r="26" spans="1:5" x14ac:dyDescent="0.25">
      <c r="A26" s="13" t="s">
        <v>2306</v>
      </c>
      <c r="B26" s="13" t="str">
        <f>Translations!$B$342</f>
        <v>tillämpas inte!</v>
      </c>
    </row>
    <row r="27" spans="1:5" x14ac:dyDescent="0.25">
      <c r="A27" s="13" t="s">
        <v>2307</v>
      </c>
      <c r="B27" s="13" t="str">
        <f>Translations!$B$343</f>
        <v>Osäkerheten får vara högst</v>
      </c>
    </row>
    <row r="28" spans="1:5" x14ac:dyDescent="0.25">
      <c r="A28" s="13" t="s">
        <v>2298</v>
      </c>
      <c r="B28" s="13" t="str">
        <f>Translations!$B$335</f>
        <v xml:space="preserve">&lt;&lt;&lt; Gå till nästa flik genom att klicka här &gt;&gt;&gt; </v>
      </c>
    </row>
    <row r="29" spans="1:5" x14ac:dyDescent="0.25">
      <c r="A29" s="13" t="s">
        <v>2308</v>
      </c>
      <c r="B29" s="13" t="str">
        <f>Translations!$B$345</f>
        <v>Skriv uppgifterna i denna del</v>
      </c>
    </row>
    <row r="30" spans="1:5" x14ac:dyDescent="0.25">
      <c r="A30" s="13" t="s">
        <v>2309</v>
      </c>
      <c r="B30" s="13" t="str">
        <f>Translations!$B$346</f>
        <v>Gå till följande punkter</v>
      </c>
    </row>
    <row r="31" spans="1:5" x14ac:dyDescent="0.25">
      <c r="A31" s="13" t="s">
        <v>2310</v>
      </c>
      <c r="B31" s="13" t="str">
        <f>Translations!$B$347</f>
        <v xml:space="preserve">Motivera i punkt e varför de årliga utsläppsuppgifterna strider mot de givna uppgifterna. </v>
      </c>
    </row>
    <row r="32" spans="1:5" x14ac:dyDescent="0.25">
      <c r="A32" s="13" t="s">
        <v>2311</v>
      </c>
      <c r="B32" s="13" t="str">
        <f>Translations!$B$27</f>
        <v>Föregående flik</v>
      </c>
    </row>
    <row r="33" spans="1:32" x14ac:dyDescent="0.25">
      <c r="A33" s="13" t="s">
        <v>2312</v>
      </c>
      <c r="B33" s="13" t="str">
        <f>Translations!$B$28</f>
        <v>Nästa flik</v>
      </c>
    </row>
    <row r="34" spans="1:32" x14ac:dyDescent="0.25">
      <c r="A34" s="13" t="s">
        <v>2313</v>
      </c>
      <c r="B34" s="13" t="str">
        <f>Translations!$B$348</f>
        <v>Ingen nivå</v>
      </c>
    </row>
    <row r="35" spans="1:32" x14ac:dyDescent="0.25">
      <c r="A35" s="13" t="s">
        <v>2314</v>
      </c>
      <c r="B35" s="13" t="str">
        <f>Translations!$B$784</f>
        <v>Inköpsregister eller fakturor</v>
      </c>
    </row>
    <row r="36" spans="1:32" x14ac:dyDescent="0.25">
      <c r="A36" s="13" t="s">
        <v>2315</v>
      </c>
      <c r="B36" s="13" t="str">
        <f>Translations!$B$349</f>
        <v>De-minimis-tröskeln har överskridits!</v>
      </c>
    </row>
    <row r="37" spans="1:32" x14ac:dyDescent="0.25">
      <c r="A37" s="13" t="s">
        <v>2316</v>
      </c>
      <c r="B37" s="13" t="str">
        <f>Translations!$B$785</f>
        <v>Summan är inte inom 5 % av de årliga utsläppen [punkt C 1 (c)]!</v>
      </c>
    </row>
    <row r="38" spans="1:32" ht="13" x14ac:dyDescent="0.3">
      <c r="A38" s="13" t="s">
        <v>2317</v>
      </c>
      <c r="B38" s="13" t="str">
        <f>Translations!$B$351</f>
        <v>Används endast av behörig myndighet</v>
      </c>
      <c r="C38" s="13" t="str">
        <f>Translations!$B$352</f>
        <v>Verksamhetsutövaren fyller i</v>
      </c>
      <c r="E38" s="92"/>
    </row>
    <row r="39" spans="1:32" customFormat="1" x14ac:dyDescent="0.25">
      <c r="A39" s="13" t="s">
        <v>2318</v>
      </c>
      <c r="B39" s="2" t="str">
        <f>Translations!$B$353</f>
        <v>Österrike</v>
      </c>
      <c r="C39" s="2" t="str">
        <f>Translations!$B$354</f>
        <v>Belgien</v>
      </c>
      <c r="D39" s="38" t="str">
        <f>Translations!$B$355</f>
        <v>Bulgarien</v>
      </c>
      <c r="E39" s="8" t="str">
        <f>Translations!$B$356</f>
        <v>Kroatien</v>
      </c>
      <c r="F39" s="38" t="str">
        <f>Translations!$B$357</f>
        <v>Cypern</v>
      </c>
      <c r="G39" s="38" t="str">
        <f>Translations!$B$358</f>
        <v>Tjeckien</v>
      </c>
      <c r="H39" s="38" t="str">
        <f>Translations!$B$359</f>
        <v>Danmark</v>
      </c>
      <c r="I39" s="38" t="str">
        <f>Translations!$B$360</f>
        <v>Estland</v>
      </c>
      <c r="J39" s="38" t="str">
        <f>Translations!$B$361</f>
        <v>Finland</v>
      </c>
      <c r="K39" s="38" t="str">
        <f>Translations!$B$362</f>
        <v>Frankrike</v>
      </c>
      <c r="L39" s="38" t="str">
        <f>Translations!$B$363</f>
        <v>Tyskland</v>
      </c>
      <c r="M39" s="38" t="str">
        <f>Translations!$B$364</f>
        <v>Grekland</v>
      </c>
      <c r="N39" s="38" t="str">
        <f>Translations!$B$365</f>
        <v>Ungern</v>
      </c>
      <c r="O39" s="38" t="str">
        <f>Translations!$B$366</f>
        <v>Island</v>
      </c>
      <c r="P39" s="38" t="str">
        <f>Translations!$B$367</f>
        <v>Irland</v>
      </c>
      <c r="Q39" s="38" t="str">
        <f>Translations!$B$368</f>
        <v>Italien</v>
      </c>
      <c r="R39" s="38" t="str">
        <f>Translations!$B$369</f>
        <v>Lettland</v>
      </c>
      <c r="S39" s="38" t="str">
        <f>Translations!$B$370</f>
        <v>Liechtenstein</v>
      </c>
      <c r="T39" s="38" t="str">
        <f>Translations!$B$371</f>
        <v>Litauen</v>
      </c>
      <c r="U39" s="38" t="str">
        <f>Translations!$B$372</f>
        <v>Luxemburg</v>
      </c>
      <c r="V39" s="38" t="str">
        <f>Translations!$B$373</f>
        <v>Malta</v>
      </c>
      <c r="W39" s="38" t="str">
        <f>Translations!$B$374</f>
        <v>Nederländerna</v>
      </c>
      <c r="X39" s="38" t="str">
        <f>Translations!$B$375</f>
        <v>Norge</v>
      </c>
      <c r="Y39" s="38" t="str">
        <f>Translations!$B$376</f>
        <v>Polen</v>
      </c>
      <c r="Z39" s="38" t="str">
        <f>Translations!$B$377</f>
        <v>Portugal</v>
      </c>
      <c r="AA39" s="38" t="str">
        <f>Translations!$B$378</f>
        <v>Rumänien</v>
      </c>
      <c r="AB39" s="38" t="str">
        <f>Translations!$B$379</f>
        <v>Slovakien</v>
      </c>
      <c r="AC39" s="38" t="str">
        <f>Translations!$B$380</f>
        <v>Slovenien</v>
      </c>
      <c r="AD39" s="38" t="str">
        <f>Translations!$B$381</f>
        <v>Spanien</v>
      </c>
      <c r="AE39" s="38" t="str">
        <f>Translations!$B$382</f>
        <v>Sverige</v>
      </c>
      <c r="AF39" s="38" t="str">
        <f>Translations!$B$383</f>
        <v>Storbritannien</v>
      </c>
    </row>
    <row r="40" spans="1:32" customFormat="1" x14ac:dyDescent="0.25">
      <c r="A40" s="13" t="s">
        <v>2319</v>
      </c>
      <c r="B40" s="2" t="s">
        <v>2320</v>
      </c>
      <c r="C40" s="2" t="s">
        <v>2321</v>
      </c>
      <c r="D40" s="38" t="s">
        <v>2322</v>
      </c>
      <c r="E40" s="8" t="s">
        <v>2323</v>
      </c>
      <c r="F40" s="38" t="s">
        <v>2324</v>
      </c>
      <c r="G40" s="38" t="s">
        <v>2325</v>
      </c>
      <c r="H40" s="38" t="s">
        <v>2326</v>
      </c>
      <c r="I40" s="38" t="s">
        <v>2327</v>
      </c>
      <c r="J40" s="38" t="s">
        <v>2328</v>
      </c>
      <c r="K40" s="38" t="s">
        <v>2329</v>
      </c>
      <c r="L40" s="38" t="s">
        <v>2330</v>
      </c>
      <c r="M40" s="38" t="s">
        <v>2331</v>
      </c>
      <c r="N40" s="38" t="s">
        <v>2332</v>
      </c>
      <c r="O40" s="38" t="s">
        <v>2333</v>
      </c>
      <c r="P40" s="38" t="s">
        <v>2334</v>
      </c>
      <c r="Q40" s="38" t="s">
        <v>2335</v>
      </c>
      <c r="R40" s="38" t="s">
        <v>2336</v>
      </c>
      <c r="S40" s="38" t="s">
        <v>2337</v>
      </c>
      <c r="T40" s="38" t="s">
        <v>2338</v>
      </c>
      <c r="U40" s="38" t="s">
        <v>2339</v>
      </c>
      <c r="V40" s="38" t="s">
        <v>2340</v>
      </c>
      <c r="W40" s="38" t="s">
        <v>2341</v>
      </c>
      <c r="X40" s="38" t="s">
        <v>2342</v>
      </c>
      <c r="Y40" s="38" t="s">
        <v>2343</v>
      </c>
      <c r="Z40" s="38" t="s">
        <v>2344</v>
      </c>
      <c r="AA40" s="38" t="s">
        <v>2345</v>
      </c>
      <c r="AB40" s="38" t="s">
        <v>2346</v>
      </c>
      <c r="AC40" s="38" t="s">
        <v>2347</v>
      </c>
      <c r="AD40" s="38" t="s">
        <v>2348</v>
      </c>
      <c r="AE40" s="38" t="s">
        <v>2349</v>
      </c>
      <c r="AF40" s="38" t="s">
        <v>2350</v>
      </c>
    </row>
    <row r="41" spans="1:32" x14ac:dyDescent="0.25">
      <c r="A41" s="13" t="s">
        <v>2351</v>
      </c>
      <c r="B41" s="2" t="str">
        <f>Translations!$B$83</f>
        <v>inlämnad till den behöriga myndigheten</v>
      </c>
      <c r="C41" s="2" t="str">
        <f>Translations!$B$86</f>
        <v>godkänd av den behöriga myndigheten</v>
      </c>
      <c r="D41" s="2" t="str">
        <f>Translations!$B$384</f>
        <v>avslagen av den behöriga myndigheten</v>
      </c>
      <c r="E41" s="2" t="str">
        <f>Translations!$B$85</f>
        <v xml:space="preserve">returnerad för komplettering till en reglerad enhet </v>
      </c>
      <c r="F41" s="2" t="str">
        <f>Translations!$B$385</f>
        <v>arbetsutkast</v>
      </c>
      <c r="G41" s="2"/>
    </row>
    <row r="42" spans="1:32" x14ac:dyDescent="0.25">
      <c r="A42" s="13" t="s">
        <v>2352</v>
      </c>
      <c r="B42" s="46" t="str">
        <f>EUconst_NA</f>
        <v>ej tillämplig</v>
      </c>
      <c r="C42" s="57" t="str">
        <f>Translations!$B$491</f>
        <v>Juni</v>
      </c>
      <c r="D42" s="57" t="str">
        <f>Translations!$B$492</f>
        <v>Juli</v>
      </c>
      <c r="E42" s="57" t="str">
        <f>Translations!$B$493</f>
        <v>Augusti</v>
      </c>
      <c r="F42" s="57" t="str">
        <f>Translations!$B$494</f>
        <v>September</v>
      </c>
    </row>
    <row r="43" spans="1:32" x14ac:dyDescent="0.25">
      <c r="A43" s="13" t="s">
        <v>2353</v>
      </c>
      <c r="B43" s="46" t="s">
        <v>2354</v>
      </c>
      <c r="C43" s="57"/>
      <c r="D43" s="57"/>
      <c r="E43" s="57"/>
      <c r="F43" s="57"/>
    </row>
    <row r="45" spans="1:32" s="93" customFormat="1" x14ac:dyDescent="0.25"/>
    <row r="47" spans="1:32" customFormat="1" ht="13" x14ac:dyDescent="0.3">
      <c r="A47" s="92" t="s">
        <v>2355</v>
      </c>
    </row>
    <row r="48" spans="1:32" customFormat="1" x14ac:dyDescent="0.25">
      <c r="A48" s="45" t="str">
        <f>Translations!$B$584</f>
        <v>Rör</v>
      </c>
    </row>
    <row r="49" spans="1:1" customFormat="1" x14ac:dyDescent="0.25">
      <c r="A49" s="45" t="str">
        <f>Translations!$B$786</f>
        <v>Landsvägsfordon (t.ex. tankbilar)</v>
      </c>
    </row>
    <row r="50" spans="1:1" customFormat="1" x14ac:dyDescent="0.25">
      <c r="A50" s="45" t="str">
        <f>Translations!$B$787</f>
        <v>Tåg</v>
      </c>
    </row>
    <row r="51" spans="1:1" customFormat="1" x14ac:dyDescent="0.25">
      <c r="A51" s="45" t="str">
        <f>Translations!$B$788</f>
        <v>Fartyg</v>
      </c>
    </row>
    <row r="52" spans="1:1" customFormat="1" x14ac:dyDescent="0.25"/>
    <row r="53" spans="1:1" customFormat="1" ht="13" x14ac:dyDescent="0.3">
      <c r="A53" s="92" t="s">
        <v>2356</v>
      </c>
    </row>
    <row r="54" spans="1:1" customFormat="1" x14ac:dyDescent="0.25">
      <c r="A54" s="45" t="str">
        <f>Translations!$B$592</f>
        <v>Direkt kontakt med slutkonsumenterna</v>
      </c>
    </row>
    <row r="55" spans="1:1" customFormat="1" x14ac:dyDescent="0.25">
      <c r="A55" s="45" t="str">
        <f>Translations!$B$789</f>
        <v>Bränslestationer</v>
      </c>
    </row>
    <row r="56" spans="1:1" customFormat="1" x14ac:dyDescent="0.25">
      <c r="A56" s="45" t="str">
        <f>Translations!$B$790</f>
        <v>Bränslehandlare</v>
      </c>
    </row>
    <row r="57" spans="1:1" customFormat="1" x14ac:dyDescent="0.25"/>
    <row r="58" spans="1:1" customFormat="1" ht="13" x14ac:dyDescent="0.3">
      <c r="A58" s="92" t="str">
        <f>Translations!$B$386</f>
        <v>Källkategori</v>
      </c>
    </row>
    <row r="59" spans="1:1" customFormat="1" x14ac:dyDescent="0.25">
      <c r="A59" s="45" t="str">
        <f>Translations!$B$124</f>
        <v>Betydande</v>
      </c>
    </row>
    <row r="60" spans="1:1" customFormat="1" x14ac:dyDescent="0.25">
      <c r="A60" s="45" t="str">
        <f>Translations!$B$388</f>
        <v>Ringa omfattning</v>
      </c>
    </row>
    <row r="61" spans="1:1" customFormat="1" ht="13" x14ac:dyDescent="0.3">
      <c r="A61" s="92"/>
    </row>
    <row r="62" spans="1:1" customFormat="1" ht="13" x14ac:dyDescent="0.3">
      <c r="A62" s="92" t="str">
        <f>Translations!$B$390</f>
        <v>Analysfrekvens</v>
      </c>
    </row>
    <row r="63" spans="1:1" customFormat="1" x14ac:dyDescent="0.25">
      <c r="A63" s="45" t="str">
        <f>Translations!$B$391</f>
        <v>Fortlöpande</v>
      </c>
    </row>
    <row r="64" spans="1:1" customFormat="1" x14ac:dyDescent="0.25">
      <c r="A64" s="45" t="str">
        <f>Translations!$B$392</f>
        <v>Daglig</v>
      </c>
    </row>
    <row r="65" spans="1:3" customFormat="1" x14ac:dyDescent="0.25">
      <c r="A65" s="45" t="str">
        <f>Translations!$B$276</f>
        <v>Varje vecka</v>
      </c>
    </row>
    <row r="66" spans="1:3" customFormat="1" x14ac:dyDescent="0.25">
      <c r="A66" s="45" t="str">
        <f>Translations!$B$393</f>
        <v>Månatlig</v>
      </c>
    </row>
    <row r="67" spans="1:3" customFormat="1" x14ac:dyDescent="0.25">
      <c r="A67" s="45" t="str">
        <f>Translations!$B$394</f>
        <v>Kvartalsvis</v>
      </c>
    </row>
    <row r="68" spans="1:3" customFormat="1" x14ac:dyDescent="0.25">
      <c r="A68" s="45" t="str">
        <f>Translations!$B$395</f>
        <v>Halvårsvis</v>
      </c>
    </row>
    <row r="69" spans="1:3" customFormat="1" x14ac:dyDescent="0.25">
      <c r="A69" s="45" t="str">
        <f>Translations!$B$396</f>
        <v>Årligen</v>
      </c>
    </row>
    <row r="70" spans="1:3" customFormat="1" x14ac:dyDescent="0.25">
      <c r="A70" s="45"/>
    </row>
    <row r="71" spans="1:3" customFormat="1" x14ac:dyDescent="0.25"/>
    <row r="72" spans="1:3" customFormat="1" ht="13" x14ac:dyDescent="0.3">
      <c r="A72" s="92" t="str">
        <f>Translations!$B$397</f>
        <v>Mätinstrument</v>
      </c>
    </row>
    <row r="73" spans="1:3" customFormat="1" x14ac:dyDescent="0.25">
      <c r="A73" s="45" t="str">
        <f>Translations!$B$148</f>
        <v>Roterande mätare</v>
      </c>
    </row>
    <row r="74" spans="1:3" customFormat="1" x14ac:dyDescent="0.25">
      <c r="A74" s="45" t="str">
        <f>Translations!$B$398</f>
        <v>Turbinmätare</v>
      </c>
    </row>
    <row r="75" spans="1:3" customFormat="1" x14ac:dyDescent="0.25">
      <c r="A75" s="45" t="str">
        <f>Translations!$B$399</f>
        <v>Bälgmätare</v>
      </c>
    </row>
    <row r="76" spans="1:3" customFormat="1" x14ac:dyDescent="0.25">
      <c r="A76" s="45" t="str">
        <f>Translations!$B$400</f>
        <v>Strypmätare</v>
      </c>
    </row>
    <row r="77" spans="1:3" customFormat="1" x14ac:dyDescent="0.25">
      <c r="A77" s="45" t="str">
        <f>Translations!$B$401</f>
        <v>Venturimätare</v>
      </c>
    </row>
    <row r="78" spans="1:3" customFormat="1" x14ac:dyDescent="0.25">
      <c r="A78" s="45" t="str">
        <f>Translations!$B$402</f>
        <v>Ultraljudsmätare</v>
      </c>
    </row>
    <row r="79" spans="1:3" customFormat="1" x14ac:dyDescent="0.25">
      <c r="A79" s="45" t="str">
        <f>Translations!$B$403</f>
        <v>Vortex-mätare</v>
      </c>
      <c r="C79" s="94"/>
    </row>
    <row r="80" spans="1:3" customFormat="1" x14ac:dyDescent="0.25">
      <c r="A80" s="45" t="str">
        <f>Translations!$B$404</f>
        <v>Coriolis-mätare</v>
      </c>
    </row>
    <row r="81" spans="1:1" customFormat="1" x14ac:dyDescent="0.25">
      <c r="A81" s="45" t="str">
        <f>Translations!$B$405</f>
        <v>Ovalhjulsmätare</v>
      </c>
    </row>
    <row r="82" spans="1:1" customFormat="1" x14ac:dyDescent="0.25">
      <c r="A82" s="45" t="str">
        <f>Translations!$B$406</f>
        <v>Elektronisk volymomvandlare (EVCI)</v>
      </c>
    </row>
    <row r="83" spans="1:1" customFormat="1" x14ac:dyDescent="0.25">
      <c r="A83" s="45" t="str">
        <f>Translations!$B$407</f>
        <v>Gaskromatografi</v>
      </c>
    </row>
    <row r="84" spans="1:1" customFormat="1" x14ac:dyDescent="0.25">
      <c r="A84" s="13" t="str">
        <f>Translations!$B$149</f>
        <v>Lastvåg</v>
      </c>
    </row>
    <row r="85" spans="1:1" customFormat="1" x14ac:dyDescent="0.25">
      <c r="A85" s="13" t="str">
        <f>Translations!$B$408</f>
        <v>Vägande transportband</v>
      </c>
    </row>
    <row r="86" spans="1:1" customFormat="1" x14ac:dyDescent="0.25">
      <c r="A86" s="45"/>
    </row>
    <row r="87" spans="1:1" customFormat="1" x14ac:dyDescent="0.25"/>
    <row r="88" spans="1:1" customFormat="1" ht="13" x14ac:dyDescent="0.3">
      <c r="A88" s="92" t="s">
        <v>2357</v>
      </c>
    </row>
    <row r="89" spans="1:1" customFormat="1" x14ac:dyDescent="0.25">
      <c r="A89" s="45" t="str">
        <f>Translations!$B$495</f>
        <v>Övervaknings- och rapporteringsförordningen, bilaga VI</v>
      </c>
    </row>
    <row r="90" spans="1:1" customFormat="1" x14ac:dyDescent="0.25">
      <c r="A90" s="45" t="str">
        <f>Translations!$B$496</f>
        <v>Nationell inventering</v>
      </c>
    </row>
    <row r="91" spans="1:1" customFormat="1" x14ac:dyDescent="0.25">
      <c r="A91" s="45"/>
    </row>
    <row r="92" spans="1:1" customFormat="1" x14ac:dyDescent="0.25"/>
    <row r="93" spans="1:1" customFormat="1" ht="13" x14ac:dyDescent="0.3">
      <c r="A93" s="92" t="str">
        <f>Translations!$B$409</f>
        <v>Mätningsnivåer</v>
      </c>
    </row>
    <row r="94" spans="1:1" customFormat="1" x14ac:dyDescent="0.25">
      <c r="A94" s="46">
        <v>1</v>
      </c>
    </row>
    <row r="95" spans="1:1" customFormat="1" x14ac:dyDescent="0.25">
      <c r="A95" s="46">
        <v>2</v>
      </c>
    </row>
    <row r="96" spans="1:1" customFormat="1" x14ac:dyDescent="0.25">
      <c r="A96" s="46">
        <v>3</v>
      </c>
    </row>
    <row r="97" spans="1:6" customFormat="1" x14ac:dyDescent="0.25">
      <c r="A97" s="46">
        <v>4</v>
      </c>
    </row>
    <row r="98" spans="1:6" customFormat="1" x14ac:dyDescent="0.25"/>
    <row r="99" spans="1:6" customFormat="1" ht="13" x14ac:dyDescent="0.3">
      <c r="A99" s="92" t="s">
        <v>2358</v>
      </c>
      <c r="B99" t="s">
        <v>2359</v>
      </c>
      <c r="C99" t="s">
        <v>2360</v>
      </c>
    </row>
    <row r="100" spans="1:6" customFormat="1" x14ac:dyDescent="0.25">
      <c r="A100" s="46">
        <v>1</v>
      </c>
      <c r="B100" s="362" t="str">
        <f ca="1">ADDRESS(ROW(),COLUMN(C100),,,$B$1) &amp; ":" &amp; ADDRESS(ROW(),COLUMN(C100)+COUNTA(C100:F100)-COUNTIF(C100:F100,EUconst_NA)-1)</f>
        <v>EUwideConstants!$C$100:$D$100</v>
      </c>
      <c r="C100" s="326" t="str">
        <f>Translations!$B$791</f>
        <v>Standardvärde =1</v>
      </c>
      <c r="D100" s="326" t="str">
        <f>Translations!$B$792</f>
        <v>Standardvärde &lt; 1</v>
      </c>
      <c r="E100" s="363" t="str">
        <f>EUconst_NA</f>
        <v>ej tillämplig</v>
      </c>
      <c r="F100" s="363" t="str">
        <f>EUconst_NA</f>
        <v>ej tillämplig</v>
      </c>
    </row>
    <row r="101" spans="1:6" customFormat="1" x14ac:dyDescent="0.25">
      <c r="A101" s="46">
        <v>2</v>
      </c>
      <c r="B101" s="362" t="str">
        <f ca="1">ADDRESS(ROW(),COLUMN(C101),,,$B$1) &amp; ":" &amp; ADDRESS(ROW(),COLUMN(C101)+COUNTA(C101:F101)-COUNTIF(C101:F101,EUconst_NA)-1)</f>
        <v>EUwideConstants!$C$101:$E$101</v>
      </c>
      <c r="C101" s="363" t="str">
        <f>Translations!$B$721</f>
        <v>Spårbarhetssystem</v>
      </c>
      <c r="D101" s="363" t="str">
        <f>Translations!$B$793</f>
        <v>Nationell beteckning</v>
      </c>
      <c r="E101" s="363" t="str">
        <f>Translations!$B$794</f>
        <v>Indirekta metoder</v>
      </c>
      <c r="F101" s="363" t="str">
        <f>EUconst_NA</f>
        <v>ej tillämplig</v>
      </c>
    </row>
    <row r="102" spans="1:6" customFormat="1" x14ac:dyDescent="0.25">
      <c r="A102" s="46">
        <v>3</v>
      </c>
      <c r="B102" s="362" t="str">
        <f ca="1">ADDRESS(ROW(),COLUMN(C102),,,$B$1) &amp; ":" &amp; ADDRESS(ROW(),COLUMN(C102)+COUNTA(C102:F102)-COUNTIF(C102:F102,EUconst_NA)-1)</f>
        <v>EUwideConstants!$C$102:$F$102</v>
      </c>
      <c r="C102" s="326" t="str">
        <f>Translations!$B$795</f>
        <v>Fysisk åtskillnad</v>
      </c>
      <c r="D102" s="326" t="str">
        <f>Translations!$B$796</f>
        <v>Kemisk åtskillnad</v>
      </c>
      <c r="E102" s="326" t="str">
        <f>Translations!$B$797</f>
        <v>Euromarker</v>
      </c>
      <c r="F102" s="326" t="str">
        <f>Translations!$B$798</f>
        <v>ETS1 AER</v>
      </c>
    </row>
    <row r="103" spans="1:6" customFormat="1" x14ac:dyDescent="0.25"/>
    <row r="104" spans="1:6" customFormat="1" ht="13" x14ac:dyDescent="0.3">
      <c r="A104" s="92" t="s">
        <v>2361</v>
      </c>
    </row>
    <row r="105" spans="1:6" customFormat="1" x14ac:dyDescent="0.25">
      <c r="A105" s="363" t="str">
        <f>C102</f>
        <v>Fysisk åtskillnad</v>
      </c>
      <c r="B105" s="363" t="str">
        <f>Translations!$B$799</f>
        <v>Fysisk åtskillnad av bränsleflöden</v>
      </c>
    </row>
    <row r="106" spans="1:6" customFormat="1" x14ac:dyDescent="0.25">
      <c r="A106" s="363" t="str">
        <f>D102</f>
        <v>Kemisk åtskillnad</v>
      </c>
      <c r="B106" s="363" t="str">
        <f>Translations!$B$800</f>
        <v>Metoder som baserar sig på bränslenas kemiska egenskaper</v>
      </c>
    </row>
    <row r="107" spans="1:6" customFormat="1" x14ac:dyDescent="0.25">
      <c r="A107" s="363" t="str">
        <f>E102</f>
        <v>Euromarker</v>
      </c>
      <c r="B107" s="363" t="str">
        <f>Translations!$B$801</f>
        <v>Användning av skattemärke i enlighet med Euromarker-direktivet</v>
      </c>
    </row>
    <row r="108" spans="1:6" customFormat="1" x14ac:dyDescent="0.25">
      <c r="A108" s="363" t="str">
        <f>F102</f>
        <v>ETS1 AER</v>
      </c>
      <c r="B108" s="363" t="str">
        <f>Translations!$B$802</f>
        <v>Uppgifter i ETS1-rapporten om verifierade årliga utsläpp</v>
      </c>
    </row>
    <row r="109" spans="1:6" customFormat="1" x14ac:dyDescent="0.25">
      <c r="A109" s="363" t="str">
        <f>C101</f>
        <v>Spårbarhetssystem</v>
      </c>
      <c r="B109" s="363" t="str">
        <f>Translations!$B$722</f>
        <v xml:space="preserve">Spårbar kedja av avtalsarrangemang och fakturor </v>
      </c>
    </row>
    <row r="110" spans="1:6" customFormat="1" x14ac:dyDescent="0.25">
      <c r="A110" s="363" t="str">
        <f>D101</f>
        <v>Nationell beteckning</v>
      </c>
      <c r="B110" s="363" t="str">
        <f>Translations!$B$803</f>
        <v>Användning av nationella spårämnen eller färgämnen</v>
      </c>
    </row>
    <row r="111" spans="1:6" customFormat="1" x14ac:dyDescent="0.25">
      <c r="A111" s="363" t="str">
        <f>E101</f>
        <v>Indirekta metoder</v>
      </c>
      <c r="B111" s="363" t="str">
        <f>Translations!$B$804</f>
        <v>Indirekta metoder och korrelationer</v>
      </c>
    </row>
    <row r="112" spans="1:6" customFormat="1" x14ac:dyDescent="0.25">
      <c r="A112" s="363" t="str">
        <f>C100</f>
        <v>Standardvärde =1</v>
      </c>
      <c r="B112" s="363" t="str">
        <f>Translations!$B$805</f>
        <v>Täckningsfaktor med standardvärde 1</v>
      </c>
    </row>
    <row r="113" spans="1:2" customFormat="1" x14ac:dyDescent="0.25">
      <c r="A113" s="363" t="str">
        <f>D100</f>
        <v>Standardvärde &lt; 1</v>
      </c>
      <c r="B113" s="363" t="str">
        <f>Translations!$B$806</f>
        <v>Täckningsfaktor med standardvärde under 1</v>
      </c>
    </row>
    <row r="114" spans="1:2" customFormat="1" x14ac:dyDescent="0.25"/>
    <row r="115" spans="1:2" customFormat="1" ht="13" x14ac:dyDescent="0.3">
      <c r="A115" s="92" t="str">
        <f>Translations!$B$410</f>
        <v>Biomassanivåer</v>
      </c>
    </row>
    <row r="116" spans="1:2" customFormat="1" x14ac:dyDescent="0.25">
      <c r="A116" s="46">
        <v>1</v>
      </c>
    </row>
    <row r="117" spans="1:2" customFormat="1" x14ac:dyDescent="0.25">
      <c r="A117" s="46">
        <v>2</v>
      </c>
    </row>
    <row r="118" spans="1:2" customFormat="1" x14ac:dyDescent="0.25">
      <c r="A118" s="46" t="str">
        <f>Translations!$B$807</f>
        <v>3a</v>
      </c>
    </row>
    <row r="119" spans="1:2" customFormat="1" x14ac:dyDescent="0.25">
      <c r="A119" s="46" t="str">
        <f>Translations!$B$808</f>
        <v>3b</v>
      </c>
    </row>
    <row r="120" spans="1:2" customFormat="1" x14ac:dyDescent="0.25">
      <c r="A120" s="45" t="str">
        <f>EUconst_NoTier</f>
        <v>Ingen nivå</v>
      </c>
    </row>
    <row r="121" spans="1:2" customFormat="1" x14ac:dyDescent="0.25">
      <c r="A121" s="45" t="str">
        <f>EUconst_NA</f>
        <v>ej tillämplig</v>
      </c>
    </row>
    <row r="122" spans="1:2" customFormat="1" x14ac:dyDescent="0.25">
      <c r="A122" s="548"/>
    </row>
    <row r="123" spans="1:2" ht="13" x14ac:dyDescent="0.3">
      <c r="A123" s="92" t="str">
        <f>Translations!$B$412</f>
        <v>Aktivitetsdatanivåer</v>
      </c>
    </row>
    <row r="124" spans="1:2" x14ac:dyDescent="0.25">
      <c r="A124" s="57">
        <v>1</v>
      </c>
    </row>
    <row r="125" spans="1:2" x14ac:dyDescent="0.25">
      <c r="A125" s="46">
        <v>2</v>
      </c>
    </row>
    <row r="126" spans="1:2" x14ac:dyDescent="0.25">
      <c r="A126" s="46">
        <v>3</v>
      </c>
    </row>
    <row r="127" spans="1:2" x14ac:dyDescent="0.25">
      <c r="A127" s="46">
        <v>4</v>
      </c>
    </row>
    <row r="128" spans="1:2" x14ac:dyDescent="0.25">
      <c r="A128" s="45" t="str">
        <f>EUconst_NoTier</f>
        <v>Ingen nivå</v>
      </c>
    </row>
    <row r="129" spans="1:1" x14ac:dyDescent="0.25">
      <c r="A129" s="45" t="str">
        <f>EUconst_NA</f>
        <v>ej tillämplig</v>
      </c>
    </row>
    <row r="130" spans="1:1" x14ac:dyDescent="0.25">
      <c r="A130"/>
    </row>
    <row r="131" spans="1:1" ht="13" x14ac:dyDescent="0.3">
      <c r="A131" s="92" t="str">
        <f>Translations!$B$413</f>
        <v>NCV-nivåer</v>
      </c>
    </row>
    <row r="132" spans="1:1" x14ac:dyDescent="0.25">
      <c r="A132" s="46">
        <v>1</v>
      </c>
    </row>
    <row r="133" spans="1:1" x14ac:dyDescent="0.25">
      <c r="A133" s="45" t="s">
        <v>156</v>
      </c>
    </row>
    <row r="134" spans="1:1" x14ac:dyDescent="0.25">
      <c r="A134" s="45" t="str">
        <f>Translations!$B$414</f>
        <v>2b</v>
      </c>
    </row>
    <row r="135" spans="1:1" x14ac:dyDescent="0.25">
      <c r="A135" s="46">
        <v>3</v>
      </c>
    </row>
    <row r="136" spans="1:1" x14ac:dyDescent="0.25">
      <c r="A136" s="45" t="str">
        <f>EUconst_NoTier</f>
        <v>Ingen nivå</v>
      </c>
    </row>
    <row r="137" spans="1:1" x14ac:dyDescent="0.25">
      <c r="A137" s="45" t="str">
        <f>EUconst_NA</f>
        <v>ej tillämplig</v>
      </c>
    </row>
    <row r="138" spans="1:1" x14ac:dyDescent="0.25">
      <c r="A138"/>
    </row>
    <row r="139" spans="1:1" ht="13" x14ac:dyDescent="0.3">
      <c r="A139" s="92" t="str">
        <f>Translations!$B$415</f>
        <v>EF-nivåer</v>
      </c>
    </row>
    <row r="140" spans="1:1" x14ac:dyDescent="0.25">
      <c r="A140" s="46">
        <v>1</v>
      </c>
    </row>
    <row r="141" spans="1:1" x14ac:dyDescent="0.25">
      <c r="A141" s="45" t="s">
        <v>156</v>
      </c>
    </row>
    <row r="142" spans="1:1" x14ac:dyDescent="0.25">
      <c r="A142" s="45" t="str">
        <f>Translations!$B$414</f>
        <v>2b</v>
      </c>
    </row>
    <row r="143" spans="1:1" x14ac:dyDescent="0.25">
      <c r="A143" s="46">
        <v>3</v>
      </c>
    </row>
    <row r="144" spans="1:1" x14ac:dyDescent="0.25">
      <c r="A144" s="45" t="str">
        <f>EUconst_NoTier</f>
        <v>Ingen nivå</v>
      </c>
    </row>
    <row r="145" spans="1:15" x14ac:dyDescent="0.25">
      <c r="A145" s="45" t="str">
        <f>EUconst_NA</f>
        <v>ej tillämplig</v>
      </c>
    </row>
    <row r="147" spans="1:15" ht="13" x14ac:dyDescent="0.3">
      <c r="A147" s="92" t="s">
        <v>2362</v>
      </c>
    </row>
    <row r="148" spans="1:15" x14ac:dyDescent="0.25">
      <c r="A148" s="57" t="s">
        <v>2363</v>
      </c>
    </row>
    <row r="149" spans="1:15" x14ac:dyDescent="0.25">
      <c r="A149" s="57" t="str">
        <f>Translations!$B$809</f>
        <v>Nm³</v>
      </c>
    </row>
    <row r="150" spans="1:15" x14ac:dyDescent="0.25">
      <c r="A150" s="57" t="s">
        <v>169</v>
      </c>
    </row>
    <row r="151" spans="1:15" x14ac:dyDescent="0.25">
      <c r="A151" s="57" t="str">
        <f>Translations!$B$810</f>
        <v>liter</v>
      </c>
    </row>
    <row r="152" spans="1:15" x14ac:dyDescent="0.25">
      <c r="A152" s="57" t="s">
        <v>2364</v>
      </c>
    </row>
    <row r="153" spans="1:15" x14ac:dyDescent="0.25">
      <c r="A153" s="46"/>
    </row>
    <row r="154" spans="1:15" x14ac:dyDescent="0.25">
      <c r="C154" s="17" t="s">
        <v>2365</v>
      </c>
      <c r="J154" s="17" t="s">
        <v>2365</v>
      </c>
    </row>
    <row r="155" spans="1:15" ht="13" x14ac:dyDescent="0.3">
      <c r="A155" s="92" t="s">
        <v>2366</v>
      </c>
      <c r="C155" s="472" t="str">
        <f>INDEX(RFAUnits,COLUMNS($B154:B154))</f>
        <v>t</v>
      </c>
      <c r="D155" s="472" t="str">
        <f>INDEX(RFAUnits,COLUMNS($B154:C154))</f>
        <v>Nm³</v>
      </c>
      <c r="E155" s="472" t="str">
        <f>INDEX(RFAUnits,COLUMNS($B154:D154))</f>
        <v>TJ</v>
      </c>
      <c r="F155" s="472" t="str">
        <f>INDEX(RFAUnits,COLUMNS($B154:E154))</f>
        <v>liter</v>
      </c>
      <c r="G155" s="472" t="str">
        <f>INDEX(RFAUnits,COLUMNS($B154:F154))</f>
        <v>GWh</v>
      </c>
      <c r="H155" s="472">
        <f>INDEX(RFAUnits,COLUMNS($B154:G154))</f>
        <v>0</v>
      </c>
      <c r="J155" s="472" t="s">
        <v>2363</v>
      </c>
      <c r="K155" s="472" t="str">
        <f>Translations!$B$809</f>
        <v>Nm³</v>
      </c>
      <c r="L155" s="472" t="s">
        <v>169</v>
      </c>
      <c r="M155" s="472" t="str">
        <f>Translations!$B$810</f>
        <v>liter</v>
      </c>
      <c r="N155" s="472" t="s">
        <v>2364</v>
      </c>
      <c r="O155" s="472">
        <v>0</v>
      </c>
    </row>
    <row r="156" spans="1:15" x14ac:dyDescent="0.25">
      <c r="A156" s="57" t="str">
        <f>Translations!$B$497</f>
        <v>GJ/t</v>
      </c>
      <c r="C156" s="473">
        <f>MAX(C$155:C155)+1</f>
        <v>1</v>
      </c>
      <c r="D156" s="473" t="b">
        <v>0</v>
      </c>
      <c r="E156" s="473" t="b">
        <v>0</v>
      </c>
      <c r="F156" s="473" t="b">
        <v>0</v>
      </c>
      <c r="G156" s="473" t="b">
        <v>0</v>
      </c>
      <c r="H156" s="473">
        <f>MAX(H$155:H155)+1</f>
        <v>1</v>
      </c>
      <c r="J156" s="473" t="str">
        <f>IF(COUNTIF(C$156:C$162,ROWS(I$156:I156))=0,EUconst_NA,INDEX(NCVUnits,MATCH(ROWS(I$156:I156),C$156:C$162,0)))</f>
        <v>GJ/t</v>
      </c>
      <c r="K156" s="473" t="str">
        <f>IF(COUNTIF(D$156:D$162,ROWS(J$156:J156))=0,EUconst_NA,INDEX(NCVUnits,MATCH(ROWS(J$156:J156),D$156:D$162,0)))</f>
        <v>GJ/1000Nm3</v>
      </c>
      <c r="L156" s="473">
        <f>IF(COUNTIF(E$156:E$162,ROWS(K$156:K156))=0,EUconst_NA,INDEX(NCVUnits,MATCH(ROWS(K$156:K156),E$156:E$162,0)))</f>
        <v>0</v>
      </c>
      <c r="M156" s="473" t="str">
        <f>IF(COUNTIF(F$156:F$162,ROWS(L$156:L156))=0,EUconst_NA,INDEX(NCVUnits,MATCH(ROWS(L$156:L156),F$156:F$162,0)))</f>
        <v>GJ/l</v>
      </c>
      <c r="N156" s="473" t="str">
        <f>IF(COUNTIF(G$156:G$162,ROWS(M$156:M156))=0,EUconst_NA,INDEX(NCVUnits,MATCH(ROWS(M$156:M156),G$156:G$162,0)))</f>
        <v>GJ/GWh (brutto)</v>
      </c>
      <c r="O156" s="473" t="str">
        <f>IF(COUNTIF(H$156:H$162,ROWS(N$156:N156))=0,EUconst_NA,INDEX(NCVUnits,MATCH(ROWS(N$156:N156),H$156:H$162,0)))</f>
        <v>GJ/t</v>
      </c>
    </row>
    <row r="157" spans="1:15" x14ac:dyDescent="0.25">
      <c r="A157" s="57" t="str">
        <f>Translations!$B$498</f>
        <v>GJ/1000Nm3</v>
      </c>
      <c r="C157" s="473" t="b">
        <v>0</v>
      </c>
      <c r="D157" s="473">
        <f>MAX(D$155:D156)+1</f>
        <v>1</v>
      </c>
      <c r="E157" s="473" t="b">
        <v>0</v>
      </c>
      <c r="F157" s="473" t="b">
        <v>0</v>
      </c>
      <c r="G157" s="473" t="b">
        <v>0</v>
      </c>
      <c r="H157" s="473">
        <f>MAX(H$155:H156)+1</f>
        <v>2</v>
      </c>
      <c r="J157" s="473" t="str">
        <f>IF(COUNTIF(C$156:C$162,ROWS(I$156:I157))=0,EUconst_NA,INDEX(NCVUnits,MATCH(ROWS(I$156:I157),C$156:C$162,0)))</f>
        <v>[ - ]</v>
      </c>
      <c r="K157" s="473">
        <f>IF(COUNTIF(D$156:D$162,ROWS(J$156:J157))=0,EUconst_NA,INDEX(NCVUnits,MATCH(ROWS(J$156:J157),D$156:D$162,0)))</f>
        <v>0</v>
      </c>
      <c r="L157" s="473" t="str">
        <f>IF(COUNTIF(E$156:E$162,ROWS(K$156:K157))=0,EUconst_NA,INDEX(NCVUnits,MATCH(ROWS(K$156:K157),E$156:E$162,0)))</f>
        <v>ej tillämplig</v>
      </c>
      <c r="M157" s="473" t="str">
        <f>IF(COUNTIF(F$156:F$162,ROWS(L$156:L157))=0,EUconst_NA,INDEX(NCVUnits,MATCH(ROWS(L$156:L157),F$156:F$162,0)))</f>
        <v>t/l</v>
      </c>
      <c r="N157" s="473">
        <f>IF(COUNTIF(G$156:G$162,ROWS(M$156:M157))=0,EUconst_NA,INDEX(NCVUnits,MATCH(ROWS(M$156:M157),G$156:G$162,0)))</f>
        <v>0</v>
      </c>
      <c r="O157" s="473" t="str">
        <f>IF(COUNTIF(H$156:H$162,ROWS(N$156:N157))=0,EUconst_NA,INDEX(NCVUnits,MATCH(ROWS(N$156:N157),H$156:H$162,0)))</f>
        <v>GJ/1000Nm3</v>
      </c>
    </row>
    <row r="158" spans="1:15" x14ac:dyDescent="0.25">
      <c r="A158" s="57" t="str">
        <f>Translations!$B$811</f>
        <v>GJ/GWh (brutto)</v>
      </c>
      <c r="C158" s="473" t="b">
        <v>0</v>
      </c>
      <c r="D158" s="473" t="b">
        <v>0</v>
      </c>
      <c r="E158" s="473" t="b">
        <v>0</v>
      </c>
      <c r="F158" s="473" t="b">
        <v>0</v>
      </c>
      <c r="G158" s="473">
        <f>MAX(G$155:G157)+1</f>
        <v>1</v>
      </c>
      <c r="H158" s="473">
        <f>MAX(H$155:H157)+1</f>
        <v>3</v>
      </c>
      <c r="J158" s="473">
        <f>IF(COUNTIF(C$156:C$162,ROWS(I$156:I158))=0,EUconst_NA,INDEX(NCVUnits,MATCH(ROWS(I$156:I158),C$156:C$162,0)))</f>
        <v>0</v>
      </c>
      <c r="K158" s="473" t="str">
        <f>IF(COUNTIF(D$156:D$162,ROWS(J$156:J158))=0,EUconst_NA,INDEX(NCVUnits,MATCH(ROWS(J$156:J158),D$156:D$162,0)))</f>
        <v>ej tillämplig</v>
      </c>
      <c r="L158" s="473" t="str">
        <f>IF(COUNTIF(E$156:E$162,ROWS(K$156:K158))=0,EUconst_NA,INDEX(NCVUnits,MATCH(ROWS(K$156:K158),E$156:E$162,0)))</f>
        <v>ej tillämplig</v>
      </c>
      <c r="M158" s="473">
        <f>IF(COUNTIF(F$156:F$162,ROWS(L$156:L158))=0,EUconst_NA,INDEX(NCVUnits,MATCH(ROWS(L$156:L158),F$156:F$162,0)))</f>
        <v>0</v>
      </c>
      <c r="N158" s="473" t="str">
        <f>IF(COUNTIF(G$156:G$162,ROWS(M$156:M158))=0,EUconst_NA,INDEX(NCVUnits,MATCH(ROWS(M$156:M158),G$156:G$162,0)))</f>
        <v>ej tillämplig</v>
      </c>
      <c r="O158" s="473" t="str">
        <f>IF(COUNTIF(H$156:H$162,ROWS(N$156:N158))=0,EUconst_NA,INDEX(NCVUnits,MATCH(ROWS(N$156:N158),H$156:H$162,0)))</f>
        <v>GJ/GWh (brutto)</v>
      </c>
    </row>
    <row r="159" spans="1:15" x14ac:dyDescent="0.25">
      <c r="A159" s="57" t="str">
        <f>Translations!$B$812</f>
        <v>GJ/l</v>
      </c>
      <c r="C159" s="473" t="b">
        <v>0</v>
      </c>
      <c r="D159" s="473" t="b">
        <v>0</v>
      </c>
      <c r="E159" s="473" t="b">
        <v>0</v>
      </c>
      <c r="F159" s="473">
        <f>MAX(F$155:F158)+1</f>
        <v>1</v>
      </c>
      <c r="G159" s="473" t="b">
        <v>0</v>
      </c>
      <c r="H159" s="473">
        <f>MAX(H$155:H158)+1</f>
        <v>4</v>
      </c>
      <c r="J159" s="473" t="str">
        <f>IF(COUNTIF(C$156:C$162,ROWS(I$156:I159))=0,EUconst_NA,INDEX(NCVUnits,MATCH(ROWS(I$156:I159),C$156:C$162,0)))</f>
        <v>ej tillämplig</v>
      </c>
      <c r="K159" s="473" t="str">
        <f>IF(COUNTIF(D$156:D$162,ROWS(J$156:J159))=0,EUconst_NA,INDEX(NCVUnits,MATCH(ROWS(J$156:J159),D$156:D$162,0)))</f>
        <v>ej tillämplig</v>
      </c>
      <c r="L159" s="473" t="str">
        <f>IF(COUNTIF(E$156:E$162,ROWS(K$156:K159))=0,EUconst_NA,INDEX(NCVUnits,MATCH(ROWS(K$156:K159),E$156:E$162,0)))</f>
        <v>ej tillämplig</v>
      </c>
      <c r="M159" s="473" t="str">
        <f>IF(COUNTIF(F$156:F$162,ROWS(L$156:L159))=0,EUconst_NA,INDEX(NCVUnits,MATCH(ROWS(L$156:L159),F$156:F$162,0)))</f>
        <v>ej tillämplig</v>
      </c>
      <c r="N159" s="473" t="str">
        <f>IF(COUNTIF(G$156:G$162,ROWS(M$156:M159))=0,EUconst_NA,INDEX(NCVUnits,MATCH(ROWS(M$156:M159),G$156:G$162,0)))</f>
        <v>ej tillämplig</v>
      </c>
      <c r="O159" s="473" t="str">
        <f>IF(COUNTIF(H$156:H$162,ROWS(N$156:N159))=0,EUconst_NA,INDEX(NCVUnits,MATCH(ROWS(N$156:N159),H$156:H$162,0)))</f>
        <v>GJ/l</v>
      </c>
    </row>
    <row r="160" spans="1:15" x14ac:dyDescent="0.25">
      <c r="A160" s="57" t="str">
        <f>Translations!$B$813</f>
        <v>t/l</v>
      </c>
      <c r="C160" s="473" t="b">
        <v>0</v>
      </c>
      <c r="D160" s="473" t="b">
        <v>0</v>
      </c>
      <c r="E160" s="473" t="b">
        <v>0</v>
      </c>
      <c r="F160" s="473">
        <f>MAX(F$155:F159)+1</f>
        <v>2</v>
      </c>
      <c r="G160" s="473" t="b">
        <v>0</v>
      </c>
      <c r="H160" s="473">
        <f>MAX(H$155:H159)+1</f>
        <v>5</v>
      </c>
      <c r="J160" s="473" t="str">
        <f>IF(COUNTIF(C$156:C$162,ROWS(I$156:I160))=0,EUconst_NA,INDEX(NCVUnits,MATCH(ROWS(I$156:I160),C$156:C$162,0)))</f>
        <v>ej tillämplig</v>
      </c>
      <c r="K160" s="473" t="str">
        <f>IF(COUNTIF(D$156:D$162,ROWS(J$156:J160))=0,EUconst_NA,INDEX(NCVUnits,MATCH(ROWS(J$156:J160),D$156:D$162,0)))</f>
        <v>ej tillämplig</v>
      </c>
      <c r="L160" s="473" t="str">
        <f>IF(COUNTIF(E$156:E$162,ROWS(K$156:K160))=0,EUconst_NA,INDEX(NCVUnits,MATCH(ROWS(K$156:K160),E$156:E$162,0)))</f>
        <v>ej tillämplig</v>
      </c>
      <c r="M160" s="473" t="str">
        <f>IF(COUNTIF(F$156:F$162,ROWS(L$156:L160))=0,EUconst_NA,INDEX(NCVUnits,MATCH(ROWS(L$156:L160),F$156:F$162,0)))</f>
        <v>ej tillämplig</v>
      </c>
      <c r="N160" s="473" t="str">
        <f>IF(COUNTIF(G$156:G$162,ROWS(M$156:M160))=0,EUconst_NA,INDEX(NCVUnits,MATCH(ROWS(M$156:M160),G$156:G$162,0)))</f>
        <v>ej tillämplig</v>
      </c>
      <c r="O160" s="473" t="str">
        <f>IF(COUNTIF(H$156:H$162,ROWS(N$156:N160))=0,EUconst_NA,INDEX(NCVUnits,MATCH(ROWS(N$156:N160),H$156:H$162,0)))</f>
        <v>t/l</v>
      </c>
    </row>
    <row r="161" spans="1:15" x14ac:dyDescent="0.25">
      <c r="A161" s="57" t="str">
        <f>Translations!$B$814</f>
        <v>[ - ]</v>
      </c>
      <c r="C161" s="473">
        <f>MAX(C$155:C160)+1</f>
        <v>2</v>
      </c>
      <c r="D161" s="473" t="b">
        <v>0</v>
      </c>
      <c r="E161" s="473" t="b">
        <v>0</v>
      </c>
      <c r="F161" s="473" t="b">
        <v>0</v>
      </c>
      <c r="G161" s="473" t="b">
        <v>0</v>
      </c>
      <c r="H161" s="473">
        <f>MAX(H$155:H160)+1</f>
        <v>6</v>
      </c>
      <c r="J161" s="473" t="str">
        <f>IF(COUNTIF(C$156:C$162,ROWS(I$156:I161))=0,EUconst_NA,INDEX(NCVUnits,MATCH(ROWS(I$156:I161),C$156:C$162,0)))</f>
        <v>ej tillämplig</v>
      </c>
      <c r="K161" s="473" t="str">
        <f>IF(COUNTIF(D$156:D$162,ROWS(J$156:J161))=0,EUconst_NA,INDEX(NCVUnits,MATCH(ROWS(J$156:J161),D$156:D$162,0)))</f>
        <v>ej tillämplig</v>
      </c>
      <c r="L161" s="473" t="str">
        <f>IF(COUNTIF(E$156:E$162,ROWS(K$156:K161))=0,EUconst_NA,INDEX(NCVUnits,MATCH(ROWS(K$156:K161),E$156:E$162,0)))</f>
        <v>ej tillämplig</v>
      </c>
      <c r="M161" s="473" t="str">
        <f>IF(COUNTIF(F$156:F$162,ROWS(L$156:L161))=0,EUconst_NA,INDEX(NCVUnits,MATCH(ROWS(L$156:L161),F$156:F$162,0)))</f>
        <v>ej tillämplig</v>
      </c>
      <c r="N161" s="473" t="str">
        <f>IF(COUNTIF(G$156:G$162,ROWS(M$156:M161))=0,EUconst_NA,INDEX(NCVUnits,MATCH(ROWS(M$156:M161),G$156:G$162,0)))</f>
        <v>ej tillämplig</v>
      </c>
      <c r="O161" s="473" t="str">
        <f>IF(COUNTIF(H$156:H$162,ROWS(N$156:N161))=0,EUconst_NA,INDEX(NCVUnits,MATCH(ROWS(N$156:N161),H$156:H$162,0)))</f>
        <v>[ - ]</v>
      </c>
    </row>
    <row r="162" spans="1:15" x14ac:dyDescent="0.25">
      <c r="A162" s="46"/>
      <c r="C162" s="473">
        <f>MAX(C$155:C161)+1</f>
        <v>3</v>
      </c>
      <c r="D162" s="473">
        <f>MAX(D$155:D161)+1</f>
        <v>2</v>
      </c>
      <c r="E162" s="473">
        <f>MAX(E$155:E161)+1</f>
        <v>1</v>
      </c>
      <c r="F162" s="473">
        <f>MAX(F$155:F161)+1</f>
        <v>3</v>
      </c>
      <c r="G162" s="473">
        <f>MAX(G$155:G161)+1</f>
        <v>2</v>
      </c>
      <c r="H162" s="473">
        <f>MAX(H$155:H161)+1</f>
        <v>7</v>
      </c>
      <c r="J162" s="473" t="str">
        <f>IF(COUNTIF(C$156:C$162,ROWS(I$156:I162))=0,EUconst_NA,INDEX(NCVUnits,MATCH(ROWS(I$156:I162),C$156:C$162,0)))</f>
        <v>ej tillämplig</v>
      </c>
      <c r="K162" s="473" t="str">
        <f>IF(COUNTIF(D$156:D$162,ROWS(J$156:J162))=0,EUconst_NA,INDEX(NCVUnits,MATCH(ROWS(J$156:J162),D$156:D$162,0)))</f>
        <v>ej tillämplig</v>
      </c>
      <c r="L162" s="473" t="str">
        <f>IF(COUNTIF(E$156:E$162,ROWS(K$156:K162))=0,EUconst_NA,INDEX(NCVUnits,MATCH(ROWS(K$156:K162),E$156:E$162,0)))</f>
        <v>ej tillämplig</v>
      </c>
      <c r="M162" s="473" t="str">
        <f>IF(COUNTIF(F$156:F$162,ROWS(L$156:L162))=0,EUconst_NA,INDEX(NCVUnits,MATCH(ROWS(L$156:L162),F$156:F$162,0)))</f>
        <v>ej tillämplig</v>
      </c>
      <c r="N162" s="473" t="str">
        <f>IF(COUNTIF(G$156:G$162,ROWS(M$156:M162))=0,EUconst_NA,INDEX(NCVUnits,MATCH(ROWS(M$156:M162),G$156:G$162,0)))</f>
        <v>ej tillämplig</v>
      </c>
      <c r="O162" s="473">
        <f>IF(COUNTIF(H$156:H$162,ROWS(N$156:N162))=0,EUconst_NA,INDEX(NCVUnits,MATCH(ROWS(N$156:N162),H$156:H$162,0)))</f>
        <v>0</v>
      </c>
    </row>
    <row r="164" spans="1:15" ht="13" x14ac:dyDescent="0.3">
      <c r="A164" s="92" t="s">
        <v>2367</v>
      </c>
    </row>
    <row r="165" spans="1:15" x14ac:dyDescent="0.25">
      <c r="A165" s="57" t="str">
        <f>Translations!$B$499</f>
        <v>tCO2/TJ</v>
      </c>
    </row>
    <row r="166" spans="1:15" x14ac:dyDescent="0.25">
      <c r="A166" s="57" t="str">
        <f>Translations!$B$500</f>
        <v>tCO2/t</v>
      </c>
    </row>
    <row r="167" spans="1:15" x14ac:dyDescent="0.25">
      <c r="A167" s="57" t="str">
        <f>Translations!$B$501</f>
        <v>tCO2/1000Nm3</v>
      </c>
    </row>
    <row r="168" spans="1:15" x14ac:dyDescent="0.25">
      <c r="A168" s="57" t="str">
        <f>Translations!$B$815</f>
        <v>tCO2/l</v>
      </c>
    </row>
    <row r="169" spans="1:15" x14ac:dyDescent="0.25">
      <c r="A169" s="57"/>
    </row>
    <row r="171" spans="1:15" ht="13" x14ac:dyDescent="0.3">
      <c r="A171" s="92" t="s">
        <v>2368</v>
      </c>
    </row>
    <row r="172" spans="1:15" x14ac:dyDescent="0.25">
      <c r="A172" s="57" t="s">
        <v>154</v>
      </c>
    </row>
    <row r="173" spans="1:15" x14ac:dyDescent="0.25">
      <c r="A173" s="57"/>
    </row>
    <row r="175" spans="1:15" s="93" customFormat="1" x14ac:dyDescent="0.25"/>
    <row r="177" spans="1:44" s="96" customFormat="1" ht="13" x14ac:dyDescent="0.3">
      <c r="B177" s="97" t="str">
        <f>Translations!$B$416</f>
        <v>Aktivitetsdata</v>
      </c>
      <c r="C177" s="97"/>
      <c r="G177" s="98" t="str">
        <f>Translations!$B$417</f>
        <v>Nivå</v>
      </c>
      <c r="H177" s="98" t="str">
        <f>Translations!$B$417</f>
        <v>Nivå</v>
      </c>
      <c r="I177" s="98" t="str">
        <f>Translations!$B$417</f>
        <v>Nivå</v>
      </c>
      <c r="J177" s="98" t="str">
        <f>Translations!$B$417</f>
        <v>Nivå</v>
      </c>
      <c r="K177" s="98" t="str">
        <f>Translations!$B$417</f>
        <v>Nivå</v>
      </c>
      <c r="L177" s="98" t="str">
        <f>Translations!$B$417</f>
        <v>Nivå</v>
      </c>
      <c r="M177" s="98" t="str">
        <f>Translations!$B$417</f>
        <v>Nivå</v>
      </c>
      <c r="N177" s="98" t="str">
        <f>Translations!$B$417</f>
        <v>Nivå</v>
      </c>
      <c r="O177" s="98" t="str">
        <f>Translations!$B$417</f>
        <v>Nivå</v>
      </c>
    </row>
    <row r="178" spans="1:44" s="96" customFormat="1" ht="12.75" customHeight="1" x14ac:dyDescent="0.3">
      <c r="B178" s="97"/>
      <c r="C178" s="97" t="str">
        <f>Translations!$B$419</f>
        <v>Kort namn</v>
      </c>
      <c r="D178" s="97" t="str">
        <f>Translations!$B$420</f>
        <v>Underfunktion</v>
      </c>
      <c r="E178" s="97" t="str">
        <f>Translations!$B$160</f>
        <v>Parameter</v>
      </c>
      <c r="F178" s="97"/>
      <c r="G178" s="98" t="str">
        <f>Translations!$B$422</f>
        <v>Minimimängd</v>
      </c>
      <c r="H178" s="98">
        <v>1</v>
      </c>
      <c r="I178" s="98">
        <v>2</v>
      </c>
      <c r="J178" s="98" t="s">
        <v>156</v>
      </c>
      <c r="K178" s="98" t="str">
        <f>Translations!$B$414</f>
        <v>2b</v>
      </c>
      <c r="L178" s="98">
        <v>3</v>
      </c>
      <c r="M178" s="98" t="str">
        <f>Translations!$B$807</f>
        <v>3a</v>
      </c>
      <c r="N178" s="98" t="str">
        <f>Translations!$B$808</f>
        <v>3b</v>
      </c>
      <c r="O178" s="98">
        <v>4</v>
      </c>
      <c r="P178" s="98" t="str">
        <f>Translations!$B$423</f>
        <v>Högsta</v>
      </c>
      <c r="Q178" s="99"/>
      <c r="Z178" s="96" t="str">
        <f>Translations!$B$424</f>
        <v>harmaaksi?</v>
      </c>
    </row>
    <row r="179" spans="1:44" ht="12.75" customHeight="1" x14ac:dyDescent="0.25">
      <c r="A179" s="17">
        <v>1</v>
      </c>
      <c r="C179" s="13" t="str">
        <f>Translations!$B$425</f>
        <v>Förbränning</v>
      </c>
      <c r="D179" s="13" t="str">
        <f>Translations!$B$426</f>
        <v>Kommersiella standardbränslen</v>
      </c>
      <c r="E179" s="13" t="str">
        <f>Translations!$B$816</f>
        <v>Bränslemängd [t], [Nm3] eller [TJ]</v>
      </c>
      <c r="F179" s="103"/>
      <c r="G179" s="68">
        <v>2</v>
      </c>
      <c r="H179" s="100" t="str">
        <f>Translations!$B$427</f>
        <v>± 7,5 %</v>
      </c>
      <c r="I179" s="100" t="str">
        <f>Translations!$B$428</f>
        <v>± 5,0 %</v>
      </c>
      <c r="J179" s="13"/>
      <c r="K179" s="13"/>
      <c r="L179" s="100" t="str">
        <f>Translations!$B$429</f>
        <v>± 2,5 %</v>
      </c>
      <c r="M179" s="100"/>
      <c r="N179" s="100"/>
      <c r="O179" s="100" t="str">
        <f>Translations!$B$430</f>
        <v>± 1,5 %</v>
      </c>
      <c r="P179" s="68">
        <f>COUNTA(H179:O179)</f>
        <v>4</v>
      </c>
      <c r="Q179" s="101" t="str">
        <f>D179</f>
        <v>Kommersiella standardbränslen</v>
      </c>
      <c r="R179" s="13"/>
      <c r="S179" s="13" t="str">
        <f>EUconst_CNTR_ActivityData&amp;Q179</f>
        <v>ActivityData_Kommersiella standardbränslen</v>
      </c>
      <c r="Z179" s="17" t="b">
        <f>IF(G179=EUconst_NA,TRUE,FALSE)</f>
        <v>0</v>
      </c>
    </row>
    <row r="180" spans="1:44" ht="12.75" customHeight="1" x14ac:dyDescent="0.25">
      <c r="A180" s="17">
        <v>2</v>
      </c>
      <c r="C180" s="13" t="str">
        <f>C179</f>
        <v>Förbränning</v>
      </c>
      <c r="D180" s="13" t="str">
        <f>Translations!$B$431</f>
        <v>Andra gasformiga eller flytande bränslen</v>
      </c>
      <c r="E180" s="13" t="str">
        <f>Translations!$B$816</f>
        <v>Bränslemängd [t], [Nm3] eller [TJ]</v>
      </c>
      <c r="F180" s="103"/>
      <c r="G180" s="68">
        <v>2</v>
      </c>
      <c r="H180" s="100" t="str">
        <f>Translations!$B$427</f>
        <v>± 7,5 %</v>
      </c>
      <c r="I180" s="100" t="str">
        <f>Translations!$B$428</f>
        <v>± 5,0 %</v>
      </c>
      <c r="J180" s="13"/>
      <c r="K180" s="13"/>
      <c r="L180" s="100" t="str">
        <f>Translations!$B$429</f>
        <v>± 2,5 %</v>
      </c>
      <c r="M180" s="100"/>
      <c r="N180" s="100"/>
      <c r="O180" s="100" t="str">
        <f>Translations!$B$430</f>
        <v>± 1,5 %</v>
      </c>
      <c r="P180" s="68">
        <f>COUNTA(H180:O180)</f>
        <v>4</v>
      </c>
      <c r="Q180" s="101" t="str">
        <f>D180</f>
        <v>Andra gasformiga eller flytande bränslen</v>
      </c>
      <c r="R180" s="13"/>
      <c r="S180" s="13" t="str">
        <f>EUconst_CNTR_ActivityData&amp;Q180</f>
        <v>ActivityData_Andra gasformiga eller flytande bränslen</v>
      </c>
      <c r="Z180" s="17" t="b">
        <f>IF(G180=EUconst_NA,TRUE,FALSE)</f>
        <v>0</v>
      </c>
    </row>
    <row r="181" spans="1:44" ht="12.75" customHeight="1" x14ac:dyDescent="0.25">
      <c r="A181" s="17">
        <v>3</v>
      </c>
      <c r="C181" s="13" t="str">
        <f>C180</f>
        <v>Förbränning</v>
      </c>
      <c r="D181" s="13" t="str">
        <f>Translations!$B$432</f>
        <v>Fasta bränslen</v>
      </c>
      <c r="E181" s="13" t="str">
        <f>Translations!$B$816</f>
        <v>Bränslemängd [t], [Nm3] eller [TJ]</v>
      </c>
      <c r="F181" s="103"/>
      <c r="G181" s="68">
        <v>1</v>
      </c>
      <c r="H181" s="100" t="str">
        <f>Translations!$B$427</f>
        <v>± 7,5 %</v>
      </c>
      <c r="I181" s="100" t="str">
        <f>Translations!$B$428</f>
        <v>± 5,0 %</v>
      </c>
      <c r="J181" s="13"/>
      <c r="K181" s="13"/>
      <c r="L181" s="100" t="str">
        <f>Translations!$B$429</f>
        <v>± 2,5 %</v>
      </c>
      <c r="M181" s="100"/>
      <c r="N181" s="100"/>
      <c r="O181" s="100" t="str">
        <f>Translations!$B$430</f>
        <v>± 1,5 %</v>
      </c>
      <c r="P181" s="68">
        <f>COUNTA(H181:O181)</f>
        <v>4</v>
      </c>
      <c r="Q181" s="101" t="str">
        <f>D181</f>
        <v>Fasta bränslen</v>
      </c>
      <c r="R181" s="13"/>
      <c r="S181" s="13" t="str">
        <f>EUconst_CNTR_ActivityData&amp;Q181</f>
        <v>ActivityData_Fasta bränslen</v>
      </c>
      <c r="Z181" s="17" t="b">
        <f>IF(G181=EUconst_NA,TRUE,FALSE)</f>
        <v>0</v>
      </c>
    </row>
    <row r="182" spans="1:44" x14ac:dyDescent="0.25">
      <c r="A182" s="17">
        <v>4</v>
      </c>
      <c r="C182" s="13" t="str">
        <f>C181</f>
        <v>Förbränning</v>
      </c>
      <c r="D182" s="13" t="str">
        <f>Translations!$B$817</f>
        <v xml:space="preserve">Bränslen som klassificeras som standardbränslen enligt artikel 75k.2 (tillämpas tills vidare inte i Finland) </v>
      </c>
      <c r="E182" s="13" t="str">
        <f>Translations!$B$816</f>
        <v>Bränslemängd [t], [Nm3] eller [TJ]</v>
      </c>
      <c r="F182" s="13"/>
      <c r="G182" s="68">
        <v>2</v>
      </c>
      <c r="H182" s="100" t="str">
        <f>Translations!$B$427</f>
        <v>± 7,5 %</v>
      </c>
      <c r="I182" s="100" t="str">
        <f>Translations!$B$428</f>
        <v>± 5,0 %</v>
      </c>
      <c r="J182" s="13"/>
      <c r="K182" s="13"/>
      <c r="L182" s="100" t="str">
        <f>Translations!$B$429</f>
        <v>± 2,5 %</v>
      </c>
      <c r="M182" s="100"/>
      <c r="N182" s="100"/>
      <c r="O182" s="100" t="str">
        <f>Translations!$B$430</f>
        <v>± 1,5 %</v>
      </c>
      <c r="P182" s="68">
        <f>COUNTA(H182:O182)</f>
        <v>4</v>
      </c>
      <c r="Q182" s="101" t="str">
        <f>D182</f>
        <v xml:space="preserve">Bränslen som klassificeras som standardbränslen enligt artikel 75k.2 (tillämpas tills vidare inte i Finland) </v>
      </c>
      <c r="R182" s="13"/>
      <c r="S182" s="13" t="str">
        <f>EUconst_CNTR_ActivityData&amp;Q182</f>
        <v xml:space="preserve">ActivityData_Bränslen som klassificeras som standardbränslen enligt artikel 75k.2 (tillämpas tills vidare inte i Finland) </v>
      </c>
      <c r="Z182" s="17" t="b">
        <f>IF(G182=EUconst_NA,TRUE,FALSE)</f>
        <v>0</v>
      </c>
    </row>
    <row r="184" spans="1:44" s="96" customFormat="1" ht="12.75" customHeight="1" x14ac:dyDescent="0.3">
      <c r="B184" s="97" t="str">
        <f>Translations!$B$717</f>
        <v>Täckningsfaktor</v>
      </c>
      <c r="C184" s="97" t="str">
        <f>Translations!$B$419</f>
        <v>Kort namn</v>
      </c>
      <c r="D184" s="97" t="str">
        <f>Translations!$B$420</f>
        <v>Underfunktion</v>
      </c>
      <c r="E184" s="97" t="str">
        <f>Translations!$B$160</f>
        <v>Parameter</v>
      </c>
      <c r="F184" s="325"/>
      <c r="G184" s="98" t="str">
        <f>Translations!$B$422</f>
        <v>Minimimängd</v>
      </c>
      <c r="H184" s="98">
        <v>1</v>
      </c>
      <c r="I184" s="98">
        <v>2</v>
      </c>
      <c r="J184" s="98" t="s">
        <v>156</v>
      </c>
      <c r="K184" s="98" t="str">
        <f>Translations!$B$414</f>
        <v>2b</v>
      </c>
      <c r="L184" s="98">
        <v>3</v>
      </c>
      <c r="M184" s="98" t="str">
        <f>Translations!$B$807</f>
        <v>3a</v>
      </c>
      <c r="N184" s="98" t="str">
        <f>Translations!$B$808</f>
        <v>3b</v>
      </c>
      <c r="O184" s="98">
        <v>4</v>
      </c>
      <c r="P184" s="98" t="str">
        <f>Translations!$B$423</f>
        <v>Högsta</v>
      </c>
      <c r="Q184" s="99"/>
      <c r="Z184" s="96" t="str">
        <f>Translations!$B$424</f>
        <v>harmaaksi?</v>
      </c>
    </row>
    <row r="185" spans="1:44" x14ac:dyDescent="0.25">
      <c r="A185" s="17">
        <v>1</v>
      </c>
      <c r="C185" s="13" t="str">
        <f>C179</f>
        <v>Förbränning</v>
      </c>
      <c r="D185" s="13" t="str">
        <f>D179</f>
        <v>Kommersiella standardbränslen</v>
      </c>
      <c r="E185" s="13" t="str">
        <f>E179</f>
        <v>Bränslemängd [t], [Nm3] eller [TJ]</v>
      </c>
      <c r="F185" s="13"/>
      <c r="G185" s="68">
        <v>3</v>
      </c>
      <c r="H185" s="344" t="s">
        <v>2369</v>
      </c>
      <c r="I185" s="344" t="str">
        <f>Translations!$B$720</f>
        <v>Metoder på nivå 2</v>
      </c>
      <c r="J185" s="344"/>
      <c r="K185" s="344"/>
      <c r="L185" s="344" t="str">
        <f>Translations!$B$818</f>
        <v>Metoder på nivå 3</v>
      </c>
      <c r="M185" s="344"/>
      <c r="N185" s="344"/>
      <c r="O185" s="57"/>
      <c r="P185" s="68">
        <v>3</v>
      </c>
      <c r="Q185" s="101" t="str">
        <f>D185</f>
        <v>Kommersiella standardbränslen</v>
      </c>
      <c r="R185" s="13"/>
      <c r="S185" s="13" t="str">
        <f>EUconst_CNTR_ScopeFactor&amp;Q185</f>
        <v>ScopeFactor_Kommersiella standardbränslen</v>
      </c>
      <c r="Z185" s="17" t="b">
        <f>IF(G185=EUconst_NA,TRUE,FALSE)</f>
        <v>0</v>
      </c>
    </row>
    <row r="186" spans="1:44" x14ac:dyDescent="0.25">
      <c r="A186" s="17">
        <v>2</v>
      </c>
      <c r="C186" s="13" t="str">
        <f t="shared" ref="C186:E188" si="0">C180</f>
        <v>Förbränning</v>
      </c>
      <c r="D186" s="13" t="str">
        <f t="shared" si="0"/>
        <v>Andra gasformiga eller flytande bränslen</v>
      </c>
      <c r="E186" s="13" t="str">
        <f t="shared" si="0"/>
        <v>Bränslemängd [t], [Nm3] eller [TJ]</v>
      </c>
      <c r="F186" s="13"/>
      <c r="G186" s="68">
        <v>3</v>
      </c>
      <c r="H186" s="344" t="s">
        <v>2369</v>
      </c>
      <c r="I186" s="344" t="str">
        <f>Translations!$B$720</f>
        <v>Metoder på nivå 2</v>
      </c>
      <c r="J186" s="344"/>
      <c r="K186" s="344"/>
      <c r="L186" s="344" t="str">
        <f>Translations!$B$818</f>
        <v>Metoder på nivå 3</v>
      </c>
      <c r="M186" s="344"/>
      <c r="N186" s="344"/>
      <c r="O186" s="57"/>
      <c r="P186" s="68">
        <v>3</v>
      </c>
      <c r="Q186" s="101" t="str">
        <f>D186</f>
        <v>Andra gasformiga eller flytande bränslen</v>
      </c>
      <c r="R186" s="13"/>
      <c r="S186" s="13" t="str">
        <f>EUconst_CNTR_ScopeFactor&amp;Q186</f>
        <v>ScopeFactor_Andra gasformiga eller flytande bränslen</v>
      </c>
      <c r="Z186" s="17" t="b">
        <f>IF(G186=EUconst_NA,TRUE,FALSE)</f>
        <v>0</v>
      </c>
    </row>
    <row r="187" spans="1:44" x14ac:dyDescent="0.25">
      <c r="A187" s="17">
        <v>3</v>
      </c>
      <c r="C187" s="13" t="str">
        <f t="shared" si="0"/>
        <v>Förbränning</v>
      </c>
      <c r="D187" s="13" t="str">
        <f t="shared" si="0"/>
        <v>Fasta bränslen</v>
      </c>
      <c r="E187" s="13" t="str">
        <f t="shared" si="0"/>
        <v>Bränslemängd [t], [Nm3] eller [TJ]</v>
      </c>
      <c r="F187" s="13"/>
      <c r="G187" s="68">
        <v>3</v>
      </c>
      <c r="H187" s="344" t="s">
        <v>2369</v>
      </c>
      <c r="I187" s="344" t="str">
        <f>Translations!$B$720</f>
        <v>Metoder på nivå 2</v>
      </c>
      <c r="J187" s="344"/>
      <c r="K187" s="344"/>
      <c r="L187" s="344" t="str">
        <f>Translations!$B$818</f>
        <v>Metoder på nivå 3</v>
      </c>
      <c r="M187" s="344"/>
      <c r="N187" s="344"/>
      <c r="O187" s="57"/>
      <c r="P187" s="68">
        <v>3</v>
      </c>
      <c r="Q187" s="101" t="str">
        <f>D187</f>
        <v>Fasta bränslen</v>
      </c>
      <c r="R187" s="13"/>
      <c r="S187" s="13" t="str">
        <f>EUconst_CNTR_ScopeFactor&amp;Q187</f>
        <v>ScopeFactor_Fasta bränslen</v>
      </c>
      <c r="Z187" s="17" t="b">
        <f>IF(G187=EUconst_NA,TRUE,FALSE)</f>
        <v>0</v>
      </c>
    </row>
    <row r="188" spans="1:44" x14ac:dyDescent="0.25">
      <c r="A188" s="17">
        <v>4</v>
      </c>
      <c r="C188" s="13" t="str">
        <f t="shared" si="0"/>
        <v>Förbränning</v>
      </c>
      <c r="D188" s="13" t="str">
        <f>Translations!$B$817</f>
        <v xml:space="preserve">Bränslen som klassificeras som standardbränslen enligt artikel 75k.2 (tillämpas tills vidare inte i Finland) </v>
      </c>
      <c r="E188" s="13" t="str">
        <f t="shared" si="0"/>
        <v>Bränslemängd [t], [Nm3] eller [TJ]</v>
      </c>
      <c r="F188" s="13"/>
      <c r="G188" s="68">
        <v>3</v>
      </c>
      <c r="H188" s="344" t="s">
        <v>2369</v>
      </c>
      <c r="I188" s="344" t="str">
        <f>Translations!$B$720</f>
        <v>Metoder på nivå 2</v>
      </c>
      <c r="J188" s="344"/>
      <c r="K188" s="344"/>
      <c r="L188" s="344" t="str">
        <f>Translations!$B$818</f>
        <v>Metoder på nivå 3</v>
      </c>
      <c r="M188" s="344"/>
      <c r="N188" s="344"/>
      <c r="O188" s="57"/>
      <c r="P188" s="68">
        <v>3</v>
      </c>
      <c r="Q188" s="101" t="str">
        <f>D188</f>
        <v xml:space="preserve">Bränslen som klassificeras som standardbränslen enligt artikel 75k.2 (tillämpas tills vidare inte i Finland) </v>
      </c>
      <c r="R188" s="13"/>
      <c r="S188" s="13" t="str">
        <f>EUconst_CNTR_ScopeFactor&amp;Q188</f>
        <v xml:space="preserve">ScopeFactor_Bränslen som klassificeras som standardbränslen enligt artikel 75k.2 (tillämpas tills vidare inte i Finland) </v>
      </c>
      <c r="Z188" s="17" t="b">
        <f>IF(G188=EUconst_NA,TRUE,FALSE)</f>
        <v>0</v>
      </c>
    </row>
    <row r="190" spans="1:44" s="96" customFormat="1" ht="12.75" customHeight="1" x14ac:dyDescent="0.3">
      <c r="B190" s="97" t="str">
        <f>Translations!$B$433</f>
        <v>Emissionsfaktor</v>
      </c>
      <c r="C190" s="97" t="str">
        <f>Translations!$B$419</f>
        <v>Kort namn</v>
      </c>
      <c r="D190" s="97" t="str">
        <f>Translations!$B$420</f>
        <v>Underfunktion</v>
      </c>
      <c r="E190" s="97" t="str">
        <f>Translations!$B$160</f>
        <v>Parameter</v>
      </c>
      <c r="F190" s="325"/>
      <c r="G190" s="98" t="str">
        <f>Translations!$B$422</f>
        <v>Minimimängd</v>
      </c>
      <c r="H190" s="98">
        <v>1</v>
      </c>
      <c r="I190" s="98">
        <v>2</v>
      </c>
      <c r="J190" s="98" t="s">
        <v>156</v>
      </c>
      <c r="K190" s="98" t="str">
        <f>Translations!$B$414</f>
        <v>2b</v>
      </c>
      <c r="L190" s="98">
        <v>3</v>
      </c>
      <c r="M190" s="98" t="str">
        <f>Translations!$B$807</f>
        <v>3a</v>
      </c>
      <c r="N190" s="98" t="str">
        <f>Translations!$B$808</f>
        <v>3b</v>
      </c>
      <c r="O190" s="98">
        <v>4</v>
      </c>
      <c r="P190" s="98" t="str">
        <f>Translations!$B$423</f>
        <v>Högsta</v>
      </c>
      <c r="Q190" s="99"/>
      <c r="Z190" s="96" t="str">
        <f>Translations!$B$424</f>
        <v>harmaaksi?</v>
      </c>
      <c r="AK190" s="96" t="s">
        <v>2370</v>
      </c>
      <c r="AL190" s="142">
        <v>1</v>
      </c>
      <c r="AM190" s="142">
        <v>2</v>
      </c>
      <c r="AN190" s="142" t="s">
        <v>156</v>
      </c>
      <c r="AO190" s="142" t="str">
        <f>Translations!$B$414</f>
        <v>2b</v>
      </c>
      <c r="AP190" s="142">
        <v>3</v>
      </c>
      <c r="AQ190" s="142" t="str">
        <f>Translations!$B$807</f>
        <v>3a</v>
      </c>
      <c r="AR190" s="142" t="str">
        <f>Translations!$B$808</f>
        <v>3b</v>
      </c>
    </row>
    <row r="191" spans="1:44" x14ac:dyDescent="0.25">
      <c r="A191" s="17">
        <v>1</v>
      </c>
      <c r="C191" s="13" t="str">
        <f t="shared" ref="C191:E194" si="1">C185</f>
        <v>Förbränning</v>
      </c>
      <c r="D191" s="13" t="str">
        <f t="shared" si="1"/>
        <v>Kommersiella standardbränslen</v>
      </c>
      <c r="E191" s="13" t="str">
        <f t="shared" si="1"/>
        <v>Bränslemängd [t], [Nm3] eller [TJ]</v>
      </c>
      <c r="F191" s="13"/>
      <c r="G191" s="68" t="s">
        <v>150</v>
      </c>
      <c r="H191" s="344" t="str">
        <f>Translations!$B$233</f>
        <v>Standardvärden för typ I</v>
      </c>
      <c r="I191" s="344"/>
      <c r="J191" s="344" t="str">
        <f>Translations!$B$262</f>
        <v>Standardvärden för typ II</v>
      </c>
      <c r="K191" s="344" t="str">
        <f>Translations!$B$434</f>
        <v>Fastställda proxyvariabler (om tillämpligt)</v>
      </c>
      <c r="L191" s="344" t="str">
        <f>Translations!$B$261</f>
        <v>Laboratorieanalyser</v>
      </c>
      <c r="M191" s="344"/>
      <c r="N191" s="344"/>
      <c r="O191" s="57"/>
      <c r="P191" s="68" t="str">
        <f>G191</f>
        <v>2a/2b</v>
      </c>
      <c r="Q191" s="101" t="str">
        <f>D191</f>
        <v>Kommersiella standardbränslen</v>
      </c>
      <c r="R191" s="13"/>
      <c r="S191" s="13" t="str">
        <f>EUconst_CNTR_EF&amp;Q191</f>
        <v>EF_Kommersiella standardbränslen</v>
      </c>
      <c r="Z191" s="17" t="b">
        <f>IF(G191=EUconst_NA,TRUE,FALSE)</f>
        <v>0</v>
      </c>
      <c r="AL191" s="95">
        <v>1</v>
      </c>
      <c r="AM191" s="95"/>
      <c r="AN191" s="95">
        <v>1</v>
      </c>
      <c r="AO191" s="95"/>
      <c r="AP191" s="95">
        <v>2</v>
      </c>
      <c r="AQ191" s="95"/>
      <c r="AR191" s="95"/>
    </row>
    <row r="192" spans="1:44" x14ac:dyDescent="0.25">
      <c r="A192" s="17">
        <v>2</v>
      </c>
      <c r="C192" s="13" t="str">
        <f t="shared" si="1"/>
        <v>Förbränning</v>
      </c>
      <c r="D192" s="13" t="str">
        <f t="shared" si="1"/>
        <v>Andra gasformiga eller flytande bränslen</v>
      </c>
      <c r="E192" s="13" t="str">
        <f t="shared" si="1"/>
        <v>Bränslemängd [t], [Nm3] eller [TJ]</v>
      </c>
      <c r="F192" s="13"/>
      <c r="G192" s="68" t="s">
        <v>150</v>
      </c>
      <c r="H192" s="344" t="str">
        <f>Translations!$B$233</f>
        <v>Standardvärden för typ I</v>
      </c>
      <c r="I192" s="344"/>
      <c r="J192" s="344" t="str">
        <f>Translations!$B$262</f>
        <v>Standardvärden för typ II</v>
      </c>
      <c r="K192" s="344" t="str">
        <f>Translations!$B$434</f>
        <v>Fastställda proxyvariabler (om tillämpligt)</v>
      </c>
      <c r="L192" s="344" t="str">
        <f>Translations!$B$261</f>
        <v>Laboratorieanalyser</v>
      </c>
      <c r="M192" s="344"/>
      <c r="N192" s="344"/>
      <c r="O192" s="57"/>
      <c r="P192" s="68">
        <v>3</v>
      </c>
      <c r="Q192" s="101" t="str">
        <f>D192</f>
        <v>Andra gasformiga eller flytande bränslen</v>
      </c>
      <c r="R192" s="13"/>
      <c r="S192" s="13" t="str">
        <f>EUconst_CNTR_EF&amp;Q192</f>
        <v>EF_Andra gasformiga eller flytande bränslen</v>
      </c>
      <c r="Z192" s="17" t="b">
        <f>IF(G192=EUconst_NA,TRUE,FALSE)</f>
        <v>0</v>
      </c>
      <c r="AL192" s="95">
        <v>1</v>
      </c>
      <c r="AM192" s="95"/>
      <c r="AN192" s="95">
        <v>1</v>
      </c>
      <c r="AO192" s="95"/>
      <c r="AP192" s="95">
        <v>2</v>
      </c>
      <c r="AQ192" s="95"/>
      <c r="AR192" s="95"/>
    </row>
    <row r="193" spans="1:44" x14ac:dyDescent="0.25">
      <c r="A193" s="17">
        <v>3</v>
      </c>
      <c r="C193" s="13" t="str">
        <f t="shared" si="1"/>
        <v>Förbränning</v>
      </c>
      <c r="D193" s="13" t="str">
        <f t="shared" si="1"/>
        <v>Fasta bränslen</v>
      </c>
      <c r="E193" s="13" t="str">
        <f t="shared" si="1"/>
        <v>Bränslemängd [t], [Nm3] eller [TJ]</v>
      </c>
      <c r="F193" s="13"/>
      <c r="G193" s="68" t="s">
        <v>150</v>
      </c>
      <c r="H193" s="344" t="str">
        <f>Translations!$B$233</f>
        <v>Standardvärden för typ I</v>
      </c>
      <c r="I193" s="344"/>
      <c r="J193" s="344" t="str">
        <f>Translations!$B$262</f>
        <v>Standardvärden för typ II</v>
      </c>
      <c r="K193" s="344" t="str">
        <f>Translations!$B$434</f>
        <v>Fastställda proxyvariabler (om tillämpligt)</v>
      </c>
      <c r="L193" s="344" t="str">
        <f>Translations!$B$261</f>
        <v>Laboratorieanalyser</v>
      </c>
      <c r="M193" s="344"/>
      <c r="N193" s="344"/>
      <c r="O193" s="57"/>
      <c r="P193" s="68">
        <v>3</v>
      </c>
      <c r="Q193" s="101" t="str">
        <f>D193</f>
        <v>Fasta bränslen</v>
      </c>
      <c r="R193" s="13"/>
      <c r="S193" s="13" t="str">
        <f>EUconst_CNTR_EF&amp;Q193</f>
        <v>EF_Fasta bränslen</v>
      </c>
      <c r="Z193" s="17" t="b">
        <f>IF(G193=EUconst_NA,TRUE,FALSE)</f>
        <v>0</v>
      </c>
      <c r="AL193" s="95">
        <v>1</v>
      </c>
      <c r="AM193" s="95"/>
      <c r="AN193" s="95">
        <v>1</v>
      </c>
      <c r="AO193" s="95"/>
      <c r="AP193" s="95">
        <v>2</v>
      </c>
      <c r="AQ193" s="95"/>
      <c r="AR193" s="95"/>
    </row>
    <row r="194" spans="1:44" x14ac:dyDescent="0.25">
      <c r="A194" s="17">
        <v>4</v>
      </c>
      <c r="C194" s="13" t="str">
        <f t="shared" si="1"/>
        <v>Förbränning</v>
      </c>
      <c r="D194" s="13" t="str">
        <f>Translations!$B$817</f>
        <v xml:space="preserve">Bränslen som klassificeras som standardbränslen enligt artikel 75k.2 (tillämpas tills vidare inte i Finland) </v>
      </c>
      <c r="E194" s="13" t="str">
        <f t="shared" si="1"/>
        <v>Bränslemängd [t], [Nm3] eller [TJ]</v>
      </c>
      <c r="F194" s="13"/>
      <c r="G194" s="68" t="s">
        <v>150</v>
      </c>
      <c r="H194" s="344" t="str">
        <f>Translations!$B$233</f>
        <v>Standardvärden för typ I</v>
      </c>
      <c r="I194" s="344"/>
      <c r="J194" s="344" t="str">
        <f>Translations!$B$262</f>
        <v>Standardvärden för typ II</v>
      </c>
      <c r="K194" s="344" t="str">
        <f>Translations!$B$434</f>
        <v>Fastställda proxyvariabler (om tillämpligt)</v>
      </c>
      <c r="L194" s="344" t="str">
        <f>Translations!$B$261</f>
        <v>Laboratorieanalyser</v>
      </c>
      <c r="M194" s="344"/>
      <c r="N194" s="344"/>
      <c r="O194" s="57"/>
      <c r="P194" s="68" t="str">
        <f>G194</f>
        <v>2a/2b</v>
      </c>
      <c r="Q194" s="101" t="str">
        <f>D194</f>
        <v xml:space="preserve">Bränslen som klassificeras som standardbränslen enligt artikel 75k.2 (tillämpas tills vidare inte i Finland) </v>
      </c>
      <c r="R194" s="13"/>
      <c r="S194" s="13" t="str">
        <f>EUconst_CNTR_EF&amp;Q194</f>
        <v xml:space="preserve">EF_Bränslen som klassificeras som standardbränslen enligt artikel 75k.2 (tillämpas tills vidare inte i Finland) </v>
      </c>
      <c r="Z194" s="17" t="b">
        <f>IF(G194=EUconst_NA,TRUE,FALSE)</f>
        <v>0</v>
      </c>
      <c r="AL194" s="95">
        <v>1</v>
      </c>
      <c r="AM194" s="95"/>
      <c r="AN194" s="95">
        <v>1</v>
      </c>
      <c r="AO194" s="95"/>
      <c r="AP194" s="95">
        <v>2</v>
      </c>
      <c r="AQ194" s="95"/>
      <c r="AR194" s="95"/>
    </row>
    <row r="195" spans="1:44" x14ac:dyDescent="0.25">
      <c r="AL195" s="95"/>
      <c r="AM195" s="95"/>
      <c r="AN195" s="95"/>
      <c r="AO195" s="95"/>
      <c r="AP195" s="95"/>
      <c r="AQ195" s="95"/>
      <c r="AR195" s="95"/>
    </row>
    <row r="196" spans="1:44" s="96" customFormat="1" ht="12.75" customHeight="1" x14ac:dyDescent="0.3">
      <c r="B196" s="97" t="str">
        <f>Translations!$B$741</f>
        <v>Enhetens omvandlingsfaktor</v>
      </c>
      <c r="C196" s="97" t="str">
        <f>Translations!$B$419</f>
        <v>Kort namn</v>
      </c>
      <c r="D196" s="97" t="str">
        <f>Translations!$B$420</f>
        <v>Underfunktion</v>
      </c>
      <c r="E196" s="97" t="str">
        <f>Translations!$B$160</f>
        <v>Parameter</v>
      </c>
      <c r="F196" s="325"/>
      <c r="G196" s="98" t="str">
        <f>Translations!$B$422</f>
        <v>Minimimängd</v>
      </c>
      <c r="H196" s="98">
        <v>1</v>
      </c>
      <c r="I196" s="98">
        <v>2</v>
      </c>
      <c r="J196" s="98" t="s">
        <v>156</v>
      </c>
      <c r="K196" s="98" t="str">
        <f>Translations!$B$414</f>
        <v>2b</v>
      </c>
      <c r="L196" s="98">
        <v>3</v>
      </c>
      <c r="M196" s="98" t="str">
        <f>Translations!$B$807</f>
        <v>3a</v>
      </c>
      <c r="N196" s="98" t="str">
        <f>Translations!$B$808</f>
        <v>3b</v>
      </c>
      <c r="O196" s="98">
        <v>4</v>
      </c>
      <c r="P196" s="98" t="str">
        <f>Translations!$B$423</f>
        <v>Högsta</v>
      </c>
      <c r="Q196" s="99"/>
      <c r="Z196" s="96" t="str">
        <f>Translations!$B$424</f>
        <v>harmaaksi?</v>
      </c>
      <c r="AK196" s="96" t="s">
        <v>2370</v>
      </c>
      <c r="AL196" s="142">
        <v>1</v>
      </c>
      <c r="AM196" s="142">
        <v>2</v>
      </c>
      <c r="AN196" s="142" t="s">
        <v>156</v>
      </c>
      <c r="AO196" s="142" t="str">
        <f>Translations!$B$414</f>
        <v>2b</v>
      </c>
      <c r="AP196" s="142">
        <v>3</v>
      </c>
      <c r="AQ196" s="142" t="str">
        <f>Translations!$B$807</f>
        <v>3a</v>
      </c>
      <c r="AR196" s="142" t="str">
        <f>Translations!$B$808</f>
        <v>3b</v>
      </c>
    </row>
    <row r="197" spans="1:44" x14ac:dyDescent="0.25">
      <c r="A197" s="17">
        <v>1</v>
      </c>
      <c r="C197" s="13" t="str">
        <f t="shared" ref="C197:E200" si="2">C191</f>
        <v>Förbränning</v>
      </c>
      <c r="D197" s="13" t="str">
        <f t="shared" si="2"/>
        <v>Kommersiella standardbränslen</v>
      </c>
      <c r="E197" s="13" t="str">
        <f t="shared" si="2"/>
        <v>Bränslemängd [t], [Nm3] eller [TJ]</v>
      </c>
      <c r="F197" s="13"/>
      <c r="G197" s="68" t="s">
        <v>150</v>
      </c>
      <c r="H197" s="344" t="str">
        <f>Translations!$B$233</f>
        <v>Standardvärden för typ I</v>
      </c>
      <c r="I197" s="344"/>
      <c r="J197" s="344" t="str">
        <f>Translations!$B$262</f>
        <v>Standardvärden för typ II</v>
      </c>
      <c r="K197" s="344" t="str">
        <f>Translations!$B$434</f>
        <v>Fastställda proxyvariabler (om tillämpligt)</v>
      </c>
      <c r="L197" s="344" t="str">
        <f>Translations!$B$261</f>
        <v>Laboratorieanalyser</v>
      </c>
      <c r="M197" s="344"/>
      <c r="N197" s="344"/>
      <c r="O197" s="57"/>
      <c r="P197" s="68" t="str">
        <f>G197</f>
        <v>2a/2b</v>
      </c>
      <c r="Q197" s="101" t="str">
        <f>D197</f>
        <v>Kommersiella standardbränslen</v>
      </c>
      <c r="R197" s="13"/>
      <c r="S197" s="13" t="str">
        <f>EUconst_CNTR_NCV&amp;Q197</f>
        <v>NCV_Kommersiella standardbränslen</v>
      </c>
      <c r="Z197" s="17" t="b">
        <f>IF(G197=EUconst_NA,TRUE,FALSE)</f>
        <v>0</v>
      </c>
      <c r="AL197" s="95">
        <v>1</v>
      </c>
      <c r="AM197" s="95"/>
      <c r="AN197" s="95">
        <v>1</v>
      </c>
      <c r="AO197" s="95"/>
      <c r="AP197" s="95">
        <v>2</v>
      </c>
      <c r="AQ197" s="95"/>
      <c r="AR197" s="95"/>
    </row>
    <row r="198" spans="1:44" x14ac:dyDescent="0.25">
      <c r="A198" s="17">
        <v>2</v>
      </c>
      <c r="C198" s="13" t="str">
        <f t="shared" si="2"/>
        <v>Förbränning</v>
      </c>
      <c r="D198" s="13" t="str">
        <f t="shared" si="2"/>
        <v>Andra gasformiga eller flytande bränslen</v>
      </c>
      <c r="E198" s="13" t="str">
        <f t="shared" si="2"/>
        <v>Bränslemängd [t], [Nm3] eller [TJ]</v>
      </c>
      <c r="F198" s="13"/>
      <c r="G198" s="68" t="s">
        <v>150</v>
      </c>
      <c r="H198" s="344" t="str">
        <f>Translations!$B$233</f>
        <v>Standardvärden för typ I</v>
      </c>
      <c r="I198" s="344"/>
      <c r="J198" s="344" t="str">
        <f>Translations!$B$262</f>
        <v>Standardvärden för typ II</v>
      </c>
      <c r="K198" s="344" t="str">
        <f>Translations!$B$434</f>
        <v>Fastställda proxyvariabler (om tillämpligt)</v>
      </c>
      <c r="L198" s="344" t="str">
        <f>Translations!$B$261</f>
        <v>Laboratorieanalyser</v>
      </c>
      <c r="M198" s="344"/>
      <c r="N198" s="344"/>
      <c r="O198" s="57"/>
      <c r="P198" s="68">
        <v>3</v>
      </c>
      <c r="Q198" s="101" t="str">
        <f>D198</f>
        <v>Andra gasformiga eller flytande bränslen</v>
      </c>
      <c r="R198" s="13"/>
      <c r="S198" s="13" t="str">
        <f>EUconst_CNTR_NCV&amp;Q198</f>
        <v>NCV_Andra gasformiga eller flytande bränslen</v>
      </c>
      <c r="Z198" s="17" t="b">
        <f>IF(G198=EUconst_NA,TRUE,FALSE)</f>
        <v>0</v>
      </c>
      <c r="AL198" s="95">
        <v>1</v>
      </c>
      <c r="AM198" s="95"/>
      <c r="AN198" s="95">
        <v>1</v>
      </c>
      <c r="AO198" s="95"/>
      <c r="AP198" s="95">
        <v>2</v>
      </c>
      <c r="AQ198" s="95"/>
      <c r="AR198" s="95"/>
    </row>
    <row r="199" spans="1:44" x14ac:dyDescent="0.25">
      <c r="A199" s="17">
        <v>3</v>
      </c>
      <c r="C199" s="13" t="str">
        <f t="shared" si="2"/>
        <v>Förbränning</v>
      </c>
      <c r="D199" s="13" t="str">
        <f t="shared" si="2"/>
        <v>Fasta bränslen</v>
      </c>
      <c r="E199" s="13" t="str">
        <f t="shared" si="2"/>
        <v>Bränslemängd [t], [Nm3] eller [TJ]</v>
      </c>
      <c r="F199" s="13"/>
      <c r="G199" s="68" t="s">
        <v>150</v>
      </c>
      <c r="H199" s="344" t="str">
        <f>Translations!$B$233</f>
        <v>Standardvärden för typ I</v>
      </c>
      <c r="I199" s="344"/>
      <c r="J199" s="344" t="str">
        <f>Translations!$B$262</f>
        <v>Standardvärden för typ II</v>
      </c>
      <c r="K199" s="344" t="str">
        <f>Translations!$B$434</f>
        <v>Fastställda proxyvariabler (om tillämpligt)</v>
      </c>
      <c r="L199" s="344" t="str">
        <f>Translations!$B$261</f>
        <v>Laboratorieanalyser</v>
      </c>
      <c r="M199" s="344"/>
      <c r="N199" s="344"/>
      <c r="O199" s="57"/>
      <c r="P199" s="68">
        <v>3</v>
      </c>
      <c r="Q199" s="101" t="str">
        <f>D199</f>
        <v>Fasta bränslen</v>
      </c>
      <c r="R199" s="13"/>
      <c r="S199" s="13" t="str">
        <f>EUconst_CNTR_NCV&amp;Q199</f>
        <v>NCV_Fasta bränslen</v>
      </c>
      <c r="Z199" s="17" t="b">
        <f>IF(G199=EUconst_NA,TRUE,FALSE)</f>
        <v>0</v>
      </c>
      <c r="AL199" s="95">
        <v>1</v>
      </c>
      <c r="AM199" s="95"/>
      <c r="AN199" s="95">
        <v>1</v>
      </c>
      <c r="AO199" s="95"/>
      <c r="AP199" s="95">
        <v>2</v>
      </c>
      <c r="AQ199" s="95"/>
      <c r="AR199" s="95"/>
    </row>
    <row r="200" spans="1:44" x14ac:dyDescent="0.25">
      <c r="A200" s="17">
        <v>4</v>
      </c>
      <c r="C200" s="13" t="str">
        <f t="shared" si="2"/>
        <v>Förbränning</v>
      </c>
      <c r="D200" s="13" t="str">
        <f>Translations!$B$817</f>
        <v xml:space="preserve">Bränslen som klassificeras som standardbränslen enligt artikel 75k.2 (tillämpas tills vidare inte i Finland) </v>
      </c>
      <c r="E200" s="13" t="str">
        <f t="shared" si="2"/>
        <v>Bränslemängd [t], [Nm3] eller [TJ]</v>
      </c>
      <c r="F200" s="13"/>
      <c r="G200" s="68" t="s">
        <v>150</v>
      </c>
      <c r="H200" s="344" t="str">
        <f>Translations!$B$233</f>
        <v>Standardvärden för typ I</v>
      </c>
      <c r="I200" s="344"/>
      <c r="J200" s="344" t="str">
        <f>Translations!$B$262</f>
        <v>Standardvärden för typ II</v>
      </c>
      <c r="K200" s="344" t="str">
        <f>Translations!$B$434</f>
        <v>Fastställda proxyvariabler (om tillämpligt)</v>
      </c>
      <c r="L200" s="344" t="str">
        <f>Translations!$B$261</f>
        <v>Laboratorieanalyser</v>
      </c>
      <c r="M200" s="344"/>
      <c r="N200" s="344"/>
      <c r="O200" s="57"/>
      <c r="P200" s="68" t="str">
        <f>G200</f>
        <v>2a/2b</v>
      </c>
      <c r="Q200" s="101" t="str">
        <f>D200</f>
        <v xml:space="preserve">Bränslen som klassificeras som standardbränslen enligt artikel 75k.2 (tillämpas tills vidare inte i Finland) </v>
      </c>
      <c r="R200" s="13"/>
      <c r="S200" s="13" t="str">
        <f>EUconst_CNTR_NCV&amp;Q200</f>
        <v xml:space="preserve">NCV_Bränslen som klassificeras som standardbränslen enligt artikel 75k.2 (tillämpas tills vidare inte i Finland) </v>
      </c>
      <c r="Z200" s="17" t="b">
        <f>IF(G200=EUconst_NA,TRUE,FALSE)</f>
        <v>0</v>
      </c>
      <c r="AL200" s="95">
        <v>1</v>
      </c>
      <c r="AM200" s="95"/>
      <c r="AN200" s="95">
        <v>1</v>
      </c>
      <c r="AO200" s="95"/>
      <c r="AP200" s="95">
        <v>2</v>
      </c>
      <c r="AQ200" s="95"/>
      <c r="AR200" s="95"/>
    </row>
    <row r="201" spans="1:44" x14ac:dyDescent="0.25">
      <c r="AL201" s="95"/>
      <c r="AM201" s="95"/>
      <c r="AN201" s="95"/>
      <c r="AO201" s="95"/>
      <c r="AP201" s="95"/>
      <c r="AQ201" s="95"/>
      <c r="AR201" s="95"/>
    </row>
    <row r="202" spans="1:44" s="96" customFormat="1" ht="12.75" customHeight="1" x14ac:dyDescent="0.3">
      <c r="B202" s="97" t="str">
        <f>Translations!$B$502</f>
        <v>Biomassafraktion</v>
      </c>
      <c r="C202" s="97" t="str">
        <f>Translations!$B$419</f>
        <v>Kort namn</v>
      </c>
      <c r="D202" s="97" t="str">
        <f>Translations!$B$420</f>
        <v>Underfunktion</v>
      </c>
      <c r="E202" s="97" t="str">
        <f>Translations!$B$160</f>
        <v>Parameter</v>
      </c>
      <c r="F202" s="325"/>
      <c r="G202" s="98" t="str">
        <f>Translations!$B$422</f>
        <v>Minimimängd</v>
      </c>
      <c r="H202" s="98">
        <v>1</v>
      </c>
      <c r="I202" s="98">
        <v>2</v>
      </c>
      <c r="J202" s="98" t="s">
        <v>156</v>
      </c>
      <c r="K202" s="98" t="str">
        <f>Translations!$B$414</f>
        <v>2b</v>
      </c>
      <c r="L202" s="98">
        <v>3</v>
      </c>
      <c r="M202" s="98" t="str">
        <f>Translations!$B$807</f>
        <v>3a</v>
      </c>
      <c r="N202" s="98" t="str">
        <f>Translations!$B$808</f>
        <v>3b</v>
      </c>
      <c r="O202" s="98">
        <v>4</v>
      </c>
      <c r="P202" s="98" t="str">
        <f>Translations!$B$423</f>
        <v>Högsta</v>
      </c>
      <c r="Q202" s="99"/>
      <c r="Z202" s="96" t="str">
        <f>Translations!$B$424</f>
        <v>harmaaksi?</v>
      </c>
      <c r="AK202" s="96" t="s">
        <v>2370</v>
      </c>
      <c r="AL202" s="142">
        <v>1</v>
      </c>
      <c r="AM202" s="142">
        <v>2</v>
      </c>
      <c r="AN202" s="142" t="s">
        <v>156</v>
      </c>
      <c r="AO202" s="142" t="str">
        <f>Translations!$B$414</f>
        <v>2b</v>
      </c>
      <c r="AP202" s="142">
        <v>3</v>
      </c>
      <c r="AQ202" s="142" t="str">
        <f>Translations!$B$807</f>
        <v>3a</v>
      </c>
      <c r="AR202" s="142" t="str">
        <f>Translations!$B$808</f>
        <v>3b</v>
      </c>
    </row>
    <row r="203" spans="1:44" x14ac:dyDescent="0.25">
      <c r="A203" s="17">
        <v>1</v>
      </c>
      <c r="C203" s="13" t="str">
        <f t="shared" ref="C203:E206" si="3">C197</f>
        <v>Förbränning</v>
      </c>
      <c r="D203" s="13" t="str">
        <f t="shared" si="3"/>
        <v>Kommersiella standardbränslen</v>
      </c>
      <c r="E203" s="13" t="str">
        <f t="shared" si="3"/>
        <v>Bränslemängd [t], [Nm3] eller [TJ]</v>
      </c>
      <c r="F203" s="13"/>
      <c r="G203" s="68">
        <v>1</v>
      </c>
      <c r="H203" s="344" t="str">
        <f>Translations!$B$245</f>
        <v>Biomassafraktion för typ I</v>
      </c>
      <c r="I203" s="344" t="str">
        <f>Translations!$B$250</f>
        <v>Biomassafraktion för typ II</v>
      </c>
      <c r="J203" s="344"/>
      <c r="K203" s="344"/>
      <c r="L203" s="344"/>
      <c r="M203" s="344" t="str">
        <f>Translations!$B$261</f>
        <v>Laboratorieanalyser</v>
      </c>
      <c r="N203" s="344" t="str">
        <f>Translations!$B$819</f>
        <v>Uppskattning utifrån massbalansen för fossilt och biobaserat kol</v>
      </c>
      <c r="O203" s="57"/>
      <c r="P203" s="68">
        <f>G203</f>
        <v>1</v>
      </c>
      <c r="Q203" s="101" t="str">
        <f>D203</f>
        <v>Kommersiella standardbränslen</v>
      </c>
      <c r="R203" s="13"/>
      <c r="S203" s="13" t="str">
        <f>EUconst_CNTR_BiomassContent&amp;Q203</f>
        <v>BioC_Kommersiella standardbränslen</v>
      </c>
      <c r="Z203" s="17" t="b">
        <f>IF(G203=EUconst_NA,TRUE,FALSE)</f>
        <v>0</v>
      </c>
      <c r="AL203" s="95">
        <v>1</v>
      </c>
      <c r="AM203" s="95"/>
      <c r="AN203" s="95"/>
      <c r="AO203" s="95"/>
      <c r="AP203" s="95"/>
      <c r="AQ203" s="95">
        <v>2</v>
      </c>
      <c r="AR203" s="95">
        <v>2</v>
      </c>
    </row>
    <row r="204" spans="1:44" x14ac:dyDescent="0.25">
      <c r="A204" s="17">
        <v>2</v>
      </c>
      <c r="C204" s="13" t="str">
        <f t="shared" si="3"/>
        <v>Förbränning</v>
      </c>
      <c r="D204" s="13" t="str">
        <f t="shared" si="3"/>
        <v>Andra gasformiga eller flytande bränslen</v>
      </c>
      <c r="E204" s="13" t="str">
        <f t="shared" si="3"/>
        <v>Bränslemängd [t], [Nm3] eller [TJ]</v>
      </c>
      <c r="F204" s="13"/>
      <c r="G204" s="68">
        <v>1</v>
      </c>
      <c r="H204" s="344" t="str">
        <f>Translations!$B$245</f>
        <v>Biomassafraktion för typ I</v>
      </c>
      <c r="I204" s="344" t="str">
        <f>Translations!$B$250</f>
        <v>Biomassafraktion för typ II</v>
      </c>
      <c r="J204" s="344"/>
      <c r="K204" s="344"/>
      <c r="L204" s="344"/>
      <c r="M204" s="344" t="str">
        <f>Translations!$B$261</f>
        <v>Laboratorieanalyser</v>
      </c>
      <c r="N204" s="344" t="str">
        <f>Translations!$B$819</f>
        <v>Uppskattning utifrån massbalansen för fossilt och biobaserat kol</v>
      </c>
      <c r="O204" s="57"/>
      <c r="P204" s="68" t="str">
        <f>Translations!$B$820</f>
        <v>3a/3b</v>
      </c>
      <c r="Q204" s="101" t="str">
        <f>D204</f>
        <v>Andra gasformiga eller flytande bränslen</v>
      </c>
      <c r="R204" s="13"/>
      <c r="S204" s="13" t="str">
        <f>EUconst_CNTR_BiomassContent&amp;Q204</f>
        <v>BioC_Andra gasformiga eller flytande bränslen</v>
      </c>
      <c r="Z204" s="17" t="b">
        <f>IF(G204=EUconst_NA,TRUE,FALSE)</f>
        <v>0</v>
      </c>
      <c r="AL204" s="95">
        <v>1</v>
      </c>
      <c r="AM204" s="95"/>
      <c r="AN204" s="95"/>
      <c r="AO204" s="95"/>
      <c r="AP204" s="95"/>
      <c r="AQ204" s="95">
        <v>2</v>
      </c>
      <c r="AR204" s="95">
        <v>2</v>
      </c>
    </row>
    <row r="205" spans="1:44" x14ac:dyDescent="0.25">
      <c r="A205" s="17">
        <v>3</v>
      </c>
      <c r="C205" s="13" t="str">
        <f t="shared" si="3"/>
        <v>Förbränning</v>
      </c>
      <c r="D205" s="13" t="str">
        <f t="shared" si="3"/>
        <v>Fasta bränslen</v>
      </c>
      <c r="E205" s="13" t="str">
        <f t="shared" si="3"/>
        <v>Bränslemängd [t], [Nm3] eller [TJ]</v>
      </c>
      <c r="F205" s="13"/>
      <c r="G205" s="68">
        <v>1</v>
      </c>
      <c r="H205" s="344" t="str">
        <f>Translations!$B$245</f>
        <v>Biomassafraktion för typ I</v>
      </c>
      <c r="I205" s="344" t="str">
        <f>Translations!$B$250</f>
        <v>Biomassafraktion för typ II</v>
      </c>
      <c r="J205" s="344"/>
      <c r="K205" s="344"/>
      <c r="L205" s="344"/>
      <c r="M205" s="344" t="str">
        <f>Translations!$B$261</f>
        <v>Laboratorieanalyser</v>
      </c>
      <c r="N205" s="344" t="str">
        <f>Translations!$B$819</f>
        <v>Uppskattning utifrån massbalansen för fossilt och biobaserat kol</v>
      </c>
      <c r="O205" s="57"/>
      <c r="P205" s="68" t="str">
        <f>Translations!$B$820</f>
        <v>3a/3b</v>
      </c>
      <c r="Q205" s="101" t="str">
        <f>D205</f>
        <v>Fasta bränslen</v>
      </c>
      <c r="R205" s="13"/>
      <c r="S205" s="13" t="str">
        <f>EUconst_CNTR_BiomassContent&amp;Q205</f>
        <v>BioC_Fasta bränslen</v>
      </c>
      <c r="Z205" s="17" t="b">
        <f>IF(G205=EUconst_NA,TRUE,FALSE)</f>
        <v>0</v>
      </c>
      <c r="AL205" s="95">
        <v>1</v>
      </c>
      <c r="AM205" s="95"/>
      <c r="AN205" s="95"/>
      <c r="AO205" s="95"/>
      <c r="AP205" s="95"/>
      <c r="AQ205" s="95">
        <v>2</v>
      </c>
      <c r="AR205" s="95">
        <v>2</v>
      </c>
    </row>
    <row r="206" spans="1:44" x14ac:dyDescent="0.25">
      <c r="A206" s="17">
        <v>4</v>
      </c>
      <c r="C206" s="13" t="str">
        <f t="shared" si="3"/>
        <v>Förbränning</v>
      </c>
      <c r="D206" s="13" t="str">
        <f>Translations!$B$817</f>
        <v xml:space="preserve">Bränslen som klassificeras som standardbränslen enligt artikel 75k.2 (tillämpas tills vidare inte i Finland) </v>
      </c>
      <c r="E206" s="13" t="str">
        <f t="shared" si="3"/>
        <v>Bränslemängd [t], [Nm3] eller [TJ]</v>
      </c>
      <c r="F206" s="13"/>
      <c r="G206" s="68">
        <v>1</v>
      </c>
      <c r="H206" s="344" t="str">
        <f>Translations!$B$245</f>
        <v>Biomassafraktion för typ I</v>
      </c>
      <c r="I206" s="344" t="str">
        <f>Translations!$B$250</f>
        <v>Biomassafraktion för typ II</v>
      </c>
      <c r="J206" s="344"/>
      <c r="K206" s="344"/>
      <c r="L206" s="344"/>
      <c r="M206" s="344" t="str">
        <f>Translations!$B$261</f>
        <v>Laboratorieanalyser</v>
      </c>
      <c r="N206" s="344" t="str">
        <f>Translations!$B$819</f>
        <v>Uppskattning utifrån massbalansen för fossilt och biobaserat kol</v>
      </c>
      <c r="O206" s="57"/>
      <c r="P206" s="68">
        <f>G206</f>
        <v>1</v>
      </c>
      <c r="Q206" s="101" t="str">
        <f>D206</f>
        <v xml:space="preserve">Bränslen som klassificeras som standardbränslen enligt artikel 75k.2 (tillämpas tills vidare inte i Finland) </v>
      </c>
      <c r="R206" s="13"/>
      <c r="S206" s="13" t="str">
        <f>EUconst_CNTR_BiomassContent&amp;Q206</f>
        <v xml:space="preserve">BioC_Bränslen som klassificeras som standardbränslen enligt artikel 75k.2 (tillämpas tills vidare inte i Finland) </v>
      </c>
      <c r="Z206" s="17" t="b">
        <f>IF(G206=EUconst_NA,TRUE,FALSE)</f>
        <v>0</v>
      </c>
      <c r="AL206" s="95">
        <v>1</v>
      </c>
      <c r="AM206" s="95"/>
      <c r="AN206" s="95"/>
      <c r="AO206" s="95"/>
      <c r="AP206" s="95"/>
      <c r="AQ206" s="95">
        <v>2</v>
      </c>
      <c r="AR206" s="95">
        <v>2</v>
      </c>
    </row>
    <row r="207" spans="1:44" x14ac:dyDescent="0.25">
      <c r="M207" s="345"/>
      <c r="N207" s="345"/>
    </row>
    <row r="208" spans="1:44" x14ac:dyDescent="0.25">
      <c r="B208" s="62"/>
      <c r="C208" s="95"/>
      <c r="D208" s="105"/>
      <c r="E208" s="105"/>
      <c r="F208" s="95"/>
      <c r="G208" s="105"/>
      <c r="H208" s="105"/>
      <c r="J208" s="62"/>
      <c r="K208" s="105"/>
      <c r="L208" s="105"/>
      <c r="M208" s="95"/>
      <c r="N208" s="95"/>
      <c r="O208" s="105"/>
      <c r="P208" s="95"/>
    </row>
    <row r="209" spans="1:6" s="93" customFormat="1" ht="13" x14ac:dyDescent="0.3">
      <c r="B209" s="97" t="str">
        <f>Translations!$B$503</f>
        <v>Omvandling av nivå</v>
      </c>
      <c r="D209" s="142" t="str">
        <f>Translations!$B$438</f>
        <v>Nivåer</v>
      </c>
    </row>
    <row r="210" spans="1:6" customFormat="1" x14ac:dyDescent="0.25">
      <c r="B210" s="45"/>
      <c r="C210" s="48">
        <v>1</v>
      </c>
      <c r="D210" s="48">
        <v>1</v>
      </c>
      <c r="E210" s="17"/>
      <c r="F210" s="17"/>
    </row>
    <row r="211" spans="1:6" customFormat="1" x14ac:dyDescent="0.25">
      <c r="B211" s="45"/>
      <c r="C211" s="48">
        <v>2</v>
      </c>
      <c r="D211" s="48">
        <v>2</v>
      </c>
      <c r="E211" s="17"/>
      <c r="F211" s="17"/>
    </row>
    <row r="212" spans="1:6" customFormat="1" x14ac:dyDescent="0.25">
      <c r="B212" s="45"/>
      <c r="C212" s="48">
        <v>3</v>
      </c>
      <c r="D212" s="48" t="s">
        <v>156</v>
      </c>
      <c r="E212" s="17"/>
      <c r="F212" s="17"/>
    </row>
    <row r="213" spans="1:6" customFormat="1" x14ac:dyDescent="0.25">
      <c r="B213" s="45"/>
      <c r="C213" s="48">
        <v>4</v>
      </c>
      <c r="D213" s="48" t="str">
        <f>Translations!$B$414</f>
        <v>2b</v>
      </c>
      <c r="E213" s="17"/>
      <c r="F213" s="17"/>
    </row>
    <row r="214" spans="1:6" customFormat="1" x14ac:dyDescent="0.25">
      <c r="B214" s="45"/>
      <c r="C214" s="48">
        <v>5</v>
      </c>
      <c r="D214" s="48">
        <v>3</v>
      </c>
      <c r="E214" s="17"/>
      <c r="F214" s="17"/>
    </row>
    <row r="215" spans="1:6" customFormat="1" x14ac:dyDescent="0.25">
      <c r="B215" s="45"/>
      <c r="C215" s="48">
        <v>6</v>
      </c>
      <c r="D215" s="48" t="str">
        <f>Translations!$B$807</f>
        <v>3a</v>
      </c>
      <c r="E215" s="17"/>
      <c r="F215" s="17"/>
    </row>
    <row r="216" spans="1:6" customFormat="1" x14ac:dyDescent="0.25">
      <c r="B216" s="45"/>
      <c r="C216" s="48">
        <v>7</v>
      </c>
      <c r="D216" s="48" t="str">
        <f>Translations!$B$808</f>
        <v>3b</v>
      </c>
      <c r="E216" s="17"/>
      <c r="F216" s="17"/>
    </row>
    <row r="217" spans="1:6" customFormat="1" x14ac:dyDescent="0.25">
      <c r="B217" s="45"/>
      <c r="C217" s="48">
        <v>8</v>
      </c>
      <c r="D217" s="48">
        <v>4</v>
      </c>
      <c r="E217" s="17"/>
      <c r="F217" s="17"/>
    </row>
    <row r="218" spans="1:6" customFormat="1" x14ac:dyDescent="0.25"/>
    <row r="219" spans="1:6" s="45" customFormat="1" x14ac:dyDescent="0.25">
      <c r="A219" s="45" t="s">
        <v>2371</v>
      </c>
    </row>
  </sheetData>
  <sheetProtection sheet="1" formatCells="0" formatColumns="0" formatRows="0"/>
  <phoneticPr fontId="50" type="noConversion"/>
  <conditionalFormatting sqref="B209">
    <cfRule type="expression" dxfId="33" priority="62" stopIfTrue="1">
      <formula>$X209</formula>
    </cfRule>
    <cfRule type="containsText" dxfId="32" priority="61" stopIfTrue="1" operator="containsText" text="!">
      <formula>NOT(ISERROR(SEARCH("!",B209)))</formula>
    </cfRule>
  </conditionalFormatting>
  <conditionalFormatting sqref="C185:C188">
    <cfRule type="expression" dxfId="31" priority="43" stopIfTrue="1">
      <formula>$B184&lt;&gt;$B185</formula>
    </cfRule>
  </conditionalFormatting>
  <conditionalFormatting sqref="C194:D194">
    <cfRule type="expression" dxfId="30" priority="3" stopIfTrue="1">
      <formula>$B193&lt;&gt;$B194</formula>
    </cfRule>
  </conditionalFormatting>
  <conditionalFormatting sqref="C200:D200">
    <cfRule type="expression" dxfId="29" priority="2" stopIfTrue="1">
      <formula>$B199&lt;&gt;$B200</formula>
    </cfRule>
  </conditionalFormatting>
  <conditionalFormatting sqref="C203:G205 C206 E206:G206">
    <cfRule type="expression" dxfId="28" priority="31" stopIfTrue="1">
      <formula>$B202&lt;&gt;$B203</formula>
    </cfRule>
    <cfRule type="expression" dxfId="27" priority="28" stopIfTrue="1">
      <formula>$Z203</formula>
    </cfRule>
  </conditionalFormatting>
  <conditionalFormatting sqref="C191:P193 E194:P194 C197:P199 E200:P200 C185:G187">
    <cfRule type="expression" dxfId="26" priority="57" stopIfTrue="1">
      <formula>$B184&lt;&gt;$B185</formula>
    </cfRule>
  </conditionalFormatting>
  <conditionalFormatting sqref="C179:S182">
    <cfRule type="expression" dxfId="25" priority="44" stopIfTrue="1">
      <formula>$B178&lt;&gt;$B179</formula>
    </cfRule>
  </conditionalFormatting>
  <conditionalFormatting sqref="D206">
    <cfRule type="expression" dxfId="24" priority="1" stopIfTrue="1">
      <formula>$B205&lt;&gt;$B206</formula>
    </cfRule>
  </conditionalFormatting>
  <conditionalFormatting sqref="D188:G188">
    <cfRule type="expression" dxfId="23" priority="4" stopIfTrue="1">
      <formula>$B187&lt;&gt;$B188</formula>
    </cfRule>
  </conditionalFormatting>
  <conditionalFormatting sqref="H185:O188">
    <cfRule type="expression" dxfId="22" priority="16" stopIfTrue="1">
      <formula>AL185=1</formula>
    </cfRule>
    <cfRule type="expression" dxfId="21" priority="15" stopIfTrue="1">
      <formula>AL185=2</formula>
    </cfRule>
    <cfRule type="expression" dxfId="20" priority="14" stopIfTrue="1">
      <formula>$Z185</formula>
    </cfRule>
  </conditionalFormatting>
  <conditionalFormatting sqref="H191:O194">
    <cfRule type="expression" dxfId="19" priority="40" stopIfTrue="1">
      <formula>$Z191</formula>
    </cfRule>
    <cfRule type="expression" dxfId="18" priority="41" stopIfTrue="1">
      <formula>AL191=2</formula>
    </cfRule>
    <cfRule type="expression" dxfId="17" priority="42" stopIfTrue="1">
      <formula>AL191=1</formula>
    </cfRule>
  </conditionalFormatting>
  <conditionalFormatting sqref="H197:O200">
    <cfRule type="expression" dxfId="16" priority="10" stopIfTrue="1">
      <formula>$Z197</formula>
    </cfRule>
    <cfRule type="expression" dxfId="15" priority="11" stopIfTrue="1">
      <formula>AL197=2</formula>
    </cfRule>
    <cfRule type="expression" dxfId="14" priority="12" stopIfTrue="1">
      <formula>AL197=1</formula>
    </cfRule>
  </conditionalFormatting>
  <conditionalFormatting sqref="H203:O206">
    <cfRule type="expression" dxfId="13" priority="6" stopIfTrue="1">
      <formula>$Z203</formula>
    </cfRule>
    <cfRule type="expression" dxfId="12" priority="7" stopIfTrue="1">
      <formula>AL203=2</formula>
    </cfRule>
    <cfRule type="expression" dxfId="11" priority="8" stopIfTrue="1">
      <formula>AL203=1</formula>
    </cfRule>
  </conditionalFormatting>
  <conditionalFormatting sqref="H185:S188">
    <cfRule type="expression" dxfId="10" priority="17" stopIfTrue="1">
      <formula>$B184&lt;&gt;$B185</formula>
    </cfRule>
  </conditionalFormatting>
  <conditionalFormatting sqref="H203:S206">
    <cfRule type="expression" dxfId="9" priority="9" stopIfTrue="1">
      <formula>$B202&lt;&gt;$B203</formula>
    </cfRule>
  </conditionalFormatting>
  <conditionalFormatting sqref="N185:N188">
    <cfRule type="expression" dxfId="8" priority="13" stopIfTrue="1">
      <formula>AQ185=2</formula>
    </cfRule>
  </conditionalFormatting>
  <conditionalFormatting sqref="N197:N200 N191:N194">
    <cfRule type="expression" dxfId="7" priority="37" stopIfTrue="1">
      <formula>AQ191=2</formula>
    </cfRule>
  </conditionalFormatting>
  <conditionalFormatting sqref="N203:N206">
    <cfRule type="expression" dxfId="6" priority="5" stopIfTrue="1">
      <formula>AQ203=2</formula>
    </cfRule>
  </conditionalFormatting>
  <conditionalFormatting sqref="Q191:Q194">
    <cfRule type="expression" dxfId="5" priority="26" stopIfTrue="1">
      <formula>$B190&lt;&gt;$B191</formula>
    </cfRule>
  </conditionalFormatting>
  <conditionalFormatting sqref="Q197:Q200">
    <cfRule type="expression" dxfId="4" priority="25" stopIfTrue="1">
      <formula>$B196&lt;&gt;$B197</formula>
    </cfRule>
  </conditionalFormatting>
  <conditionalFormatting sqref="R191:S194">
    <cfRule type="expression" dxfId="3" priority="36" stopIfTrue="1">
      <formula>$Z191</formula>
    </cfRule>
    <cfRule type="expression" dxfId="2" priority="39" stopIfTrue="1">
      <formula>$B190&lt;&gt;$B191</formula>
    </cfRule>
  </conditionalFormatting>
  <conditionalFormatting sqref="R197:S200">
    <cfRule type="expression" dxfId="1" priority="32" stopIfTrue="1">
      <formula>$Z197</formula>
    </cfRule>
    <cfRule type="expression" dxfId="0" priority="35" stopIfTrue="1">
      <formula>$B196&lt;&gt;$B197</formula>
    </cfRule>
  </conditionalFormatting>
  <pageMargins left="0.70866141732283472" right="0.70866141732283472" top="0.78740157480314965" bottom="0.78740157480314965" header="0.31496062992125984" footer="0.31496062992125984"/>
  <pageSetup paperSize="9" scale="46" fitToWidth="3" fitToHeight="10" orientation="portrait" r:id="rId1"/>
  <headerFooter>
    <oddHeader>&amp;L&amp;F, &amp;A&amp;R&amp;D, &amp;T</oddHeader>
    <oddFooter>&amp;C&amp;P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6">
    <tabColor indexed="12"/>
  </sheetPr>
  <dimension ref="B2"/>
  <sheetViews>
    <sheetView workbookViewId="0">
      <selection activeCell="I32" sqref="I32"/>
    </sheetView>
  </sheetViews>
  <sheetFormatPr defaultColWidth="9.1796875" defaultRowHeight="12.5" x14ac:dyDescent="0.25"/>
  <sheetData>
    <row r="2" spans="2:2" ht="23" x14ac:dyDescent="0.5">
      <c r="B2" s="106" t="s">
        <v>2372</v>
      </c>
    </row>
  </sheetData>
  <sheetProtection sheet="1" objects="1" scenarios="1" formatCells="0" formatColumns="0" formatRows="0"/>
  <phoneticPr fontId="56" type="noConversion"/>
  <pageMargins left="0.7" right="0.7" top="0.78740157499999996" bottom="0.78740157499999996" header="0.3" footer="0.3"/>
  <pageSetup paperSize="9" orientation="portrait" r:id="rId1"/>
  <headerFooter>
    <oddHeader>&amp;L&amp;F, &amp;A&amp;R&amp;D, &amp;T</oddHeader>
    <oddFooter>&amp;C&amp;P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tabColor indexed="17"/>
    <pageSetUpPr fitToPage="1"/>
  </sheetPr>
  <dimension ref="A1:E91"/>
  <sheetViews>
    <sheetView workbookViewId="0">
      <selection activeCell="E5" sqref="E5"/>
    </sheetView>
  </sheetViews>
  <sheetFormatPr defaultColWidth="9.1796875" defaultRowHeight="12.5" x14ac:dyDescent="0.25"/>
  <cols>
    <col min="1" max="1" width="17.1796875" customWidth="1"/>
    <col min="2" max="2" width="34.7265625" customWidth="1"/>
    <col min="3" max="3" width="15.1796875" customWidth="1"/>
  </cols>
  <sheetData>
    <row r="1" spans="1:5" ht="13.5" thickBot="1" x14ac:dyDescent="0.35">
      <c r="A1" s="42" t="s">
        <v>2373</v>
      </c>
    </row>
    <row r="2" spans="1:5" ht="13" thickBot="1" x14ac:dyDescent="0.3">
      <c r="A2" s="109" t="s">
        <v>2374</v>
      </c>
      <c r="B2" s="110" t="s">
        <v>2375</v>
      </c>
    </row>
    <row r="3" spans="1:5" ht="13" thickBot="1" x14ac:dyDescent="0.3">
      <c r="A3" s="111" t="s">
        <v>2376</v>
      </c>
      <c r="B3" s="112">
        <v>45699</v>
      </c>
      <c r="C3" s="113" t="str">
        <f>IF(ISNUMBER(MATCH(B3,A18:A29,0)),VLOOKUP(B3,A18:B29,2,FALSE),"---")</f>
        <v>MP ETS2_FI_sv_110225.xls</v>
      </c>
      <c r="D3" s="114"/>
      <c r="E3" s="115"/>
    </row>
    <row r="4" spans="1:5" x14ac:dyDescent="0.25">
      <c r="A4" s="116" t="s">
        <v>2377</v>
      </c>
      <c r="B4" s="117" t="s">
        <v>1035</v>
      </c>
    </row>
    <row r="5" spans="1:5" ht="13" thickBot="1" x14ac:dyDescent="0.3">
      <c r="A5" s="118" t="s">
        <v>2378</v>
      </c>
      <c r="B5" s="119" t="s">
        <v>2379</v>
      </c>
    </row>
    <row r="7" spans="1:5" ht="13" x14ac:dyDescent="0.3">
      <c r="A7" s="42" t="s">
        <v>2380</v>
      </c>
    </row>
    <row r="8" spans="1:5" x14ac:dyDescent="0.25">
      <c r="A8" s="427" t="s">
        <v>2375</v>
      </c>
      <c r="B8" s="176"/>
      <c r="C8" s="427" t="s">
        <v>2381</v>
      </c>
    </row>
    <row r="9" spans="1:5" x14ac:dyDescent="0.25">
      <c r="A9" s="427" t="s">
        <v>2382</v>
      </c>
      <c r="B9" s="176"/>
      <c r="C9" s="427" t="s">
        <v>2383</v>
      </c>
    </row>
    <row r="10" spans="1:5" x14ac:dyDescent="0.25">
      <c r="A10" s="176"/>
      <c r="B10" s="176"/>
      <c r="C10" s="176"/>
    </row>
    <row r="11" spans="1:5" x14ac:dyDescent="0.25">
      <c r="A11" s="427"/>
      <c r="B11" s="176"/>
      <c r="C11" s="427"/>
    </row>
    <row r="12" spans="1:5" x14ac:dyDescent="0.25">
      <c r="A12" s="176"/>
      <c r="B12" s="176"/>
      <c r="C12" s="176"/>
    </row>
    <row r="13" spans="1:5" x14ac:dyDescent="0.25">
      <c r="A13" s="176"/>
      <c r="B13" s="176"/>
      <c r="C13" s="176"/>
    </row>
    <row r="14" spans="1:5" x14ac:dyDescent="0.25">
      <c r="A14" s="176"/>
      <c r="B14" s="176"/>
      <c r="C14" s="176"/>
    </row>
    <row r="15" spans="1:5" x14ac:dyDescent="0.25">
      <c r="A15" s="176"/>
      <c r="B15" s="176"/>
      <c r="C15" s="176"/>
    </row>
    <row r="17" spans="1:4" ht="13" x14ac:dyDescent="0.3">
      <c r="A17" s="120" t="s">
        <v>2384</v>
      </c>
      <c r="B17" s="121" t="s">
        <v>2385</v>
      </c>
      <c r="C17" s="121" t="s">
        <v>2386</v>
      </c>
      <c r="D17" s="122"/>
    </row>
    <row r="18" spans="1:4" x14ac:dyDescent="0.25">
      <c r="A18" s="123">
        <v>45377</v>
      </c>
      <c r="B18" s="124" t="str">
        <f t="shared" ref="B18:B29" si="0">IF(ISBLANK($A18),"---", VLOOKUP($B$2,$A$8:$C$15,3,0) &amp; "_" &amp; VLOOKUP($B$4,$A$32:$B$64,2,0)&amp;"_"&amp;VLOOKUP($B$5,$A$67:$B$91,2,0)&amp;"_"&amp; TEXT(DAY($A18),"0#")&amp; TEXT(MONTH($A18),"0#")&amp; TEXT(YEAR($A18)-2000,"0#")&amp;".xls")</f>
        <v>MP ETS2_FI_sv_260324.xls</v>
      </c>
      <c r="C18" s="471" t="s">
        <v>2387</v>
      </c>
      <c r="D18" s="125"/>
    </row>
    <row r="19" spans="1:4" x14ac:dyDescent="0.25">
      <c r="A19" s="126">
        <v>45628</v>
      </c>
      <c r="B19" s="127" t="str">
        <f t="shared" si="0"/>
        <v>MP ETS2_FI_sv_021224.xls</v>
      </c>
      <c r="C19" s="312" t="s">
        <v>2388</v>
      </c>
      <c r="D19" s="128"/>
    </row>
    <row r="20" spans="1:4" x14ac:dyDescent="0.25">
      <c r="A20" s="126">
        <v>45699</v>
      </c>
      <c r="B20" s="127" t="str">
        <f t="shared" si="0"/>
        <v>MP ETS2_FI_sv_110225.xls</v>
      </c>
      <c r="C20" s="312" t="s">
        <v>2389</v>
      </c>
      <c r="D20" s="128"/>
    </row>
    <row r="21" spans="1:4" x14ac:dyDescent="0.25">
      <c r="A21" s="126"/>
      <c r="B21" s="127" t="str">
        <f>IF(ISBLANK($A21),"---", VLOOKUP($B$2,$A$8:$C$15,3,0) &amp; "_" &amp; VLOOKUP($B$4,$A$32:$B$64,2,0)&amp;"_"&amp;VLOOKUP($B$5,$A$67:$B$91,2,0)&amp;"_"&amp; TEXT(DAY($A21),"0#")&amp; TEXT(MONTH($A21),"0#")&amp; TEXT(YEAR($A21)-2000,"0#")&amp;".xls")</f>
        <v>---</v>
      </c>
      <c r="C21" s="312"/>
      <c r="D21" s="128"/>
    </row>
    <row r="22" spans="1:4" x14ac:dyDescent="0.25">
      <c r="A22" s="126"/>
      <c r="B22" s="127" t="str">
        <f t="shared" si="0"/>
        <v>---</v>
      </c>
      <c r="C22" s="312"/>
      <c r="D22" s="128"/>
    </row>
    <row r="23" spans="1:4" x14ac:dyDescent="0.25">
      <c r="A23" s="126"/>
      <c r="B23" s="127" t="str">
        <f t="shared" si="0"/>
        <v>---</v>
      </c>
      <c r="C23" s="127"/>
      <c r="D23" s="128"/>
    </row>
    <row r="24" spans="1:4" x14ac:dyDescent="0.25">
      <c r="A24" s="126"/>
      <c r="B24" s="127" t="str">
        <f t="shared" si="0"/>
        <v>---</v>
      </c>
      <c r="C24" s="127"/>
      <c r="D24" s="128"/>
    </row>
    <row r="25" spans="1:4" x14ac:dyDescent="0.25">
      <c r="A25" s="126"/>
      <c r="B25" s="127" t="str">
        <f t="shared" si="0"/>
        <v>---</v>
      </c>
      <c r="C25" s="312"/>
      <c r="D25" s="128"/>
    </row>
    <row r="26" spans="1:4" x14ac:dyDescent="0.25">
      <c r="A26" s="126"/>
      <c r="B26" s="127" t="str">
        <f t="shared" si="0"/>
        <v>---</v>
      </c>
      <c r="C26" s="127"/>
      <c r="D26" s="128"/>
    </row>
    <row r="27" spans="1:4" x14ac:dyDescent="0.25">
      <c r="A27" s="126"/>
      <c r="B27" s="127" t="str">
        <f t="shared" si="0"/>
        <v>---</v>
      </c>
      <c r="C27" s="312"/>
      <c r="D27" s="128"/>
    </row>
    <row r="28" spans="1:4" x14ac:dyDescent="0.25">
      <c r="A28" s="126"/>
      <c r="B28" s="127" t="str">
        <f t="shared" si="0"/>
        <v>---</v>
      </c>
      <c r="C28" s="127"/>
      <c r="D28" s="128"/>
    </row>
    <row r="29" spans="1:4" x14ac:dyDescent="0.25">
      <c r="A29" s="307"/>
      <c r="B29" s="129" t="str">
        <f t="shared" si="0"/>
        <v>---</v>
      </c>
      <c r="C29" s="129"/>
      <c r="D29" s="130"/>
    </row>
    <row r="31" spans="1:4" ht="13" x14ac:dyDescent="0.3">
      <c r="A31" s="42" t="s">
        <v>2377</v>
      </c>
    </row>
    <row r="32" spans="1:4" x14ac:dyDescent="0.25">
      <c r="A32" s="107" t="s">
        <v>2390</v>
      </c>
      <c r="B32" s="107" t="s">
        <v>2391</v>
      </c>
    </row>
    <row r="33" spans="1:2" x14ac:dyDescent="0.25">
      <c r="A33" s="107" t="s">
        <v>2392</v>
      </c>
      <c r="B33" s="107" t="s">
        <v>2393</v>
      </c>
    </row>
    <row r="34" spans="1:2" x14ac:dyDescent="0.25">
      <c r="A34" s="107" t="s">
        <v>2394</v>
      </c>
      <c r="B34" s="107" t="s">
        <v>2320</v>
      </c>
    </row>
    <row r="35" spans="1:2" x14ac:dyDescent="0.25">
      <c r="A35" s="107" t="s">
        <v>2395</v>
      </c>
      <c r="B35" s="107" t="s">
        <v>2321</v>
      </c>
    </row>
    <row r="36" spans="1:2" x14ac:dyDescent="0.25">
      <c r="A36" s="107" t="s">
        <v>1024</v>
      </c>
      <c r="B36" s="107" t="s">
        <v>2322</v>
      </c>
    </row>
    <row r="37" spans="1:2" x14ac:dyDescent="0.25">
      <c r="A37" s="107" t="s">
        <v>2396</v>
      </c>
      <c r="B37" s="107" t="s">
        <v>2323</v>
      </c>
    </row>
    <row r="38" spans="1:2" x14ac:dyDescent="0.25">
      <c r="A38" s="107" t="s">
        <v>2397</v>
      </c>
      <c r="B38" s="107" t="s">
        <v>2324</v>
      </c>
    </row>
    <row r="39" spans="1:2" x14ac:dyDescent="0.25">
      <c r="A39" s="107" t="s">
        <v>2398</v>
      </c>
      <c r="B39" s="107" t="s">
        <v>2325</v>
      </c>
    </row>
    <row r="40" spans="1:2" x14ac:dyDescent="0.25">
      <c r="A40" s="107" t="s">
        <v>2399</v>
      </c>
      <c r="B40" s="107" t="s">
        <v>2326</v>
      </c>
    </row>
    <row r="41" spans="1:2" x14ac:dyDescent="0.25">
      <c r="A41" s="107" t="s">
        <v>2400</v>
      </c>
      <c r="B41" s="107" t="s">
        <v>2327</v>
      </c>
    </row>
    <row r="42" spans="1:2" x14ac:dyDescent="0.25">
      <c r="A42" s="107" t="s">
        <v>1035</v>
      </c>
      <c r="B42" s="107" t="s">
        <v>2328</v>
      </c>
    </row>
    <row r="43" spans="1:2" x14ac:dyDescent="0.25">
      <c r="A43" s="107" t="s">
        <v>2401</v>
      </c>
      <c r="B43" s="107" t="s">
        <v>2329</v>
      </c>
    </row>
    <row r="44" spans="1:2" x14ac:dyDescent="0.25">
      <c r="A44" s="107" t="s">
        <v>2402</v>
      </c>
      <c r="B44" s="107" t="s">
        <v>2330</v>
      </c>
    </row>
    <row r="45" spans="1:2" x14ac:dyDescent="0.25">
      <c r="A45" s="107" t="s">
        <v>2403</v>
      </c>
      <c r="B45" s="107" t="s">
        <v>2331</v>
      </c>
    </row>
    <row r="46" spans="1:2" x14ac:dyDescent="0.25">
      <c r="A46" s="107" t="s">
        <v>2404</v>
      </c>
      <c r="B46" s="107" t="s">
        <v>2332</v>
      </c>
    </row>
    <row r="47" spans="1:2" x14ac:dyDescent="0.25">
      <c r="A47" s="107" t="s">
        <v>2405</v>
      </c>
      <c r="B47" s="107" t="s">
        <v>2406</v>
      </c>
    </row>
    <row r="48" spans="1:2" x14ac:dyDescent="0.25">
      <c r="A48" s="107" t="s">
        <v>2407</v>
      </c>
      <c r="B48" s="107" t="s">
        <v>2334</v>
      </c>
    </row>
    <row r="49" spans="1:2" x14ac:dyDescent="0.25">
      <c r="A49" s="107" t="s">
        <v>2408</v>
      </c>
      <c r="B49" s="107" t="s">
        <v>2335</v>
      </c>
    </row>
    <row r="50" spans="1:2" x14ac:dyDescent="0.25">
      <c r="A50" s="107" t="s">
        <v>1052</v>
      </c>
      <c r="B50" s="107" t="s">
        <v>2336</v>
      </c>
    </row>
    <row r="51" spans="1:2" x14ac:dyDescent="0.25">
      <c r="A51" s="107" t="s">
        <v>1053</v>
      </c>
      <c r="B51" s="107" t="s">
        <v>2337</v>
      </c>
    </row>
    <row r="52" spans="1:2" x14ac:dyDescent="0.25">
      <c r="A52" s="107" t="s">
        <v>2409</v>
      </c>
      <c r="B52" s="107" t="s">
        <v>2338</v>
      </c>
    </row>
    <row r="53" spans="1:2" x14ac:dyDescent="0.25">
      <c r="A53" s="107" t="s">
        <v>2410</v>
      </c>
      <c r="B53" s="107" t="s">
        <v>2339</v>
      </c>
    </row>
    <row r="54" spans="1:2" x14ac:dyDescent="0.25">
      <c r="A54" s="107" t="s">
        <v>1057</v>
      </c>
      <c r="B54" s="107" t="s">
        <v>2340</v>
      </c>
    </row>
    <row r="55" spans="1:2" x14ac:dyDescent="0.25">
      <c r="A55" s="107" t="s">
        <v>2411</v>
      </c>
      <c r="B55" s="107" t="s">
        <v>2341</v>
      </c>
    </row>
    <row r="56" spans="1:2" x14ac:dyDescent="0.25">
      <c r="A56" s="107" t="s">
        <v>2412</v>
      </c>
      <c r="B56" s="107" t="s">
        <v>2342</v>
      </c>
    </row>
    <row r="57" spans="1:2" x14ac:dyDescent="0.25">
      <c r="A57" s="107" t="s">
        <v>2413</v>
      </c>
      <c r="B57" s="107" t="s">
        <v>2343</v>
      </c>
    </row>
    <row r="58" spans="1:2" x14ac:dyDescent="0.25">
      <c r="A58" s="107" t="s">
        <v>1064</v>
      </c>
      <c r="B58" s="107" t="s">
        <v>2344</v>
      </c>
    </row>
    <row r="59" spans="1:2" x14ac:dyDescent="0.25">
      <c r="A59" s="107" t="s">
        <v>1067</v>
      </c>
      <c r="B59" s="107" t="s">
        <v>2345</v>
      </c>
    </row>
    <row r="60" spans="1:2" x14ac:dyDescent="0.25">
      <c r="A60" s="107" t="s">
        <v>1069</v>
      </c>
      <c r="B60" s="107" t="s">
        <v>2346</v>
      </c>
    </row>
    <row r="61" spans="1:2" x14ac:dyDescent="0.25">
      <c r="A61" s="107" t="s">
        <v>1071</v>
      </c>
      <c r="B61" s="107" t="s">
        <v>2347</v>
      </c>
    </row>
    <row r="62" spans="1:2" x14ac:dyDescent="0.25">
      <c r="A62" s="107" t="s">
        <v>2414</v>
      </c>
      <c r="B62" s="107" t="s">
        <v>2348</v>
      </c>
    </row>
    <row r="63" spans="1:2" x14ac:dyDescent="0.25">
      <c r="A63" s="107" t="s">
        <v>2415</v>
      </c>
      <c r="B63" s="107" t="s">
        <v>2349</v>
      </c>
    </row>
    <row r="64" spans="1:2" x14ac:dyDescent="0.25">
      <c r="A64" s="107" t="s">
        <v>2416</v>
      </c>
      <c r="B64" s="107" t="s">
        <v>2350</v>
      </c>
    </row>
    <row r="66" spans="1:2" ht="13" x14ac:dyDescent="0.3">
      <c r="A66" s="42" t="s">
        <v>2417</v>
      </c>
    </row>
    <row r="67" spans="1:2" x14ac:dyDescent="0.25">
      <c r="A67" s="108" t="s">
        <v>2418</v>
      </c>
      <c r="B67" s="108" t="s">
        <v>2419</v>
      </c>
    </row>
    <row r="68" spans="1:2" x14ac:dyDescent="0.25">
      <c r="A68" s="108" t="s">
        <v>2420</v>
      </c>
      <c r="B68" s="108" t="s">
        <v>2421</v>
      </c>
    </row>
    <row r="69" spans="1:2" x14ac:dyDescent="0.25">
      <c r="A69" s="108" t="s">
        <v>2422</v>
      </c>
      <c r="B69" s="108" t="s">
        <v>2423</v>
      </c>
    </row>
    <row r="70" spans="1:2" x14ac:dyDescent="0.25">
      <c r="A70" s="108" t="s">
        <v>2424</v>
      </c>
      <c r="B70" s="108" t="s">
        <v>2425</v>
      </c>
    </row>
    <row r="71" spans="1:2" x14ac:dyDescent="0.25">
      <c r="A71" s="108" t="s">
        <v>2426</v>
      </c>
      <c r="B71" s="108" t="s">
        <v>2427</v>
      </c>
    </row>
    <row r="72" spans="1:2" x14ac:dyDescent="0.25">
      <c r="A72" s="108" t="s">
        <v>2428</v>
      </c>
      <c r="B72" s="108" t="s">
        <v>2429</v>
      </c>
    </row>
    <row r="73" spans="1:2" x14ac:dyDescent="0.25">
      <c r="A73" s="108" t="s">
        <v>2430</v>
      </c>
      <c r="B73" s="108" t="s">
        <v>2431</v>
      </c>
    </row>
    <row r="74" spans="1:2" x14ac:dyDescent="0.25">
      <c r="A74" s="108" t="s">
        <v>2432</v>
      </c>
      <c r="B74" s="108" t="s">
        <v>2433</v>
      </c>
    </row>
    <row r="75" spans="1:2" x14ac:dyDescent="0.25">
      <c r="A75" s="108" t="s">
        <v>2434</v>
      </c>
      <c r="B75" s="108" t="s">
        <v>2435</v>
      </c>
    </row>
    <row r="76" spans="1:2" x14ac:dyDescent="0.25">
      <c r="A76" s="108" t="s">
        <v>2436</v>
      </c>
      <c r="B76" s="108" t="s">
        <v>2437</v>
      </c>
    </row>
    <row r="77" spans="1:2" x14ac:dyDescent="0.25">
      <c r="A77" s="108" t="s">
        <v>2438</v>
      </c>
      <c r="B77" s="108" t="s">
        <v>2439</v>
      </c>
    </row>
    <row r="78" spans="1:2" x14ac:dyDescent="0.25">
      <c r="A78" s="108" t="s">
        <v>2440</v>
      </c>
      <c r="B78" s="108" t="s">
        <v>2441</v>
      </c>
    </row>
    <row r="79" spans="1:2" x14ac:dyDescent="0.25">
      <c r="A79" s="108" t="s">
        <v>2442</v>
      </c>
      <c r="B79" s="108" t="s">
        <v>2443</v>
      </c>
    </row>
    <row r="80" spans="1:2" x14ac:dyDescent="0.25">
      <c r="A80" s="108" t="s">
        <v>2444</v>
      </c>
      <c r="B80" s="108" t="s">
        <v>2445</v>
      </c>
    </row>
    <row r="81" spans="1:2" x14ac:dyDescent="0.25">
      <c r="A81" s="108" t="s">
        <v>2446</v>
      </c>
      <c r="B81" s="108" t="s">
        <v>2447</v>
      </c>
    </row>
    <row r="82" spans="1:2" x14ac:dyDescent="0.25">
      <c r="A82" s="108" t="s">
        <v>2448</v>
      </c>
      <c r="B82" s="108" t="s">
        <v>2449</v>
      </c>
    </row>
    <row r="83" spans="1:2" x14ac:dyDescent="0.25">
      <c r="A83" s="108" t="s">
        <v>2450</v>
      </c>
      <c r="B83" s="108" t="s">
        <v>2451</v>
      </c>
    </row>
    <row r="84" spans="1:2" x14ac:dyDescent="0.25">
      <c r="A84" s="108" t="s">
        <v>2452</v>
      </c>
      <c r="B84" s="108" t="s">
        <v>2453</v>
      </c>
    </row>
    <row r="85" spans="1:2" x14ac:dyDescent="0.25">
      <c r="A85" s="108" t="s">
        <v>2454</v>
      </c>
      <c r="B85" s="108" t="s">
        <v>2455</v>
      </c>
    </row>
    <row r="86" spans="1:2" x14ac:dyDescent="0.25">
      <c r="A86" s="108" t="s">
        <v>2456</v>
      </c>
      <c r="B86" s="108" t="s">
        <v>2457</v>
      </c>
    </row>
    <row r="87" spans="1:2" x14ac:dyDescent="0.25">
      <c r="A87" s="108" t="s">
        <v>2458</v>
      </c>
      <c r="B87" s="108" t="s">
        <v>2459</v>
      </c>
    </row>
    <row r="88" spans="1:2" x14ac:dyDescent="0.25">
      <c r="A88" s="108" t="s">
        <v>2460</v>
      </c>
      <c r="B88" s="108" t="s">
        <v>2461</v>
      </c>
    </row>
    <row r="89" spans="1:2" x14ac:dyDescent="0.25">
      <c r="A89" s="108" t="s">
        <v>2462</v>
      </c>
      <c r="B89" s="108" t="s">
        <v>2463</v>
      </c>
    </row>
    <row r="90" spans="1:2" x14ac:dyDescent="0.25">
      <c r="A90" s="108" t="s">
        <v>2464</v>
      </c>
      <c r="B90" s="108" t="s">
        <v>2465</v>
      </c>
    </row>
    <row r="91" spans="1:2" x14ac:dyDescent="0.25">
      <c r="A91" s="108" t="s">
        <v>2379</v>
      </c>
      <c r="B91" s="108" t="s">
        <v>2466</v>
      </c>
    </row>
  </sheetData>
  <sheetProtection formatCells="0" formatColumns="0" formatRows="0"/>
  <phoneticPr fontId="50" type="noConversion"/>
  <dataValidations count="4">
    <dataValidation type="list" allowBlank="1" showInputMessage="1" showErrorMessage="1" sqref="B3" xr:uid="{00000000-0002-0000-0E00-000000000000}">
      <formula1>$A$18:$A$29</formula1>
    </dataValidation>
    <dataValidation type="list" allowBlank="1" showInputMessage="1" showErrorMessage="1" sqref="B5" xr:uid="{00000000-0002-0000-0E00-000001000000}">
      <formula1>$A$67:$A$91</formula1>
    </dataValidation>
    <dataValidation type="list" allowBlank="1" showInputMessage="1" showErrorMessage="1" sqref="B4" xr:uid="{00000000-0002-0000-0E00-000002000000}">
      <formula1>$A$32:$A$64</formula1>
    </dataValidation>
    <dataValidation type="list" allowBlank="1" showInputMessage="1" showErrorMessage="1" sqref="B2" xr:uid="{00000000-0002-0000-0E00-000003000000}">
      <formula1>$A$8:$A$15</formula1>
    </dataValidation>
  </dataValidations>
  <pageMargins left="0.78740157480314965" right="0.78740157480314965" top="0.98425196850393704" bottom="0.98425196850393704" header="0.51181102362204722" footer="0.51181102362204722"/>
  <pageSetup paperSize="9" scale="61" orientation="portrait" r:id="rId1"/>
  <headerFooter alignWithMargins="0">
    <oddHeader>&amp;L&amp;F, &amp;A&amp;R&amp;D, &amp;T</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indexed="9"/>
    <pageSetUpPr fitToPage="1"/>
  </sheetPr>
  <dimension ref="A1:V111"/>
  <sheetViews>
    <sheetView zoomScale="115" zoomScaleNormal="115" workbookViewId="0">
      <pane ySplit="4" topLeftCell="A81" activePane="bottomLeft" state="frozen"/>
      <selection pane="bottomLeft" activeCell="D20" sqref="D20:N20"/>
    </sheetView>
  </sheetViews>
  <sheetFormatPr defaultColWidth="9.1796875" defaultRowHeight="12.5" x14ac:dyDescent="0.25"/>
  <cols>
    <col min="1" max="1" width="3.7265625" style="391" hidden="1" customWidth="1"/>
    <col min="2" max="2" width="2.7265625" style="7" customWidth="1"/>
    <col min="3" max="4" width="4.7265625" style="7" customWidth="1"/>
    <col min="5" max="13" width="12.7265625" style="7" customWidth="1"/>
    <col min="14" max="14" width="11.81640625" style="7" customWidth="1"/>
    <col min="15" max="15" width="8.26953125" style="456" customWidth="1"/>
    <col min="16" max="16" width="11.453125" style="7" customWidth="1"/>
    <col min="17" max="22" width="11.453125" style="391" hidden="1" customWidth="1"/>
    <col min="23" max="16384" width="9.1796875" style="7"/>
  </cols>
  <sheetData>
    <row r="1" spans="1:22" s="391" customFormat="1" ht="13" hidden="1" thickBot="1" x14ac:dyDescent="0.3">
      <c r="A1" s="326" t="s">
        <v>0</v>
      </c>
      <c r="O1" s="454"/>
      <c r="Q1" s="326" t="s">
        <v>0</v>
      </c>
      <c r="R1" s="326" t="s">
        <v>0</v>
      </c>
      <c r="S1" s="326" t="s">
        <v>0</v>
      </c>
      <c r="T1" s="326" t="s">
        <v>0</v>
      </c>
      <c r="U1" s="326" t="s">
        <v>0</v>
      </c>
      <c r="V1" s="326" t="s">
        <v>0</v>
      </c>
    </row>
    <row r="2" spans="1:22" s="4" customFormat="1" ht="13.5" customHeight="1" thickBot="1" x14ac:dyDescent="0.35">
      <c r="A2" s="363"/>
      <c r="B2" s="963" t="str">
        <f>Translations!$B$24</f>
        <v>b. Anvisningar</v>
      </c>
      <c r="C2" s="964"/>
      <c r="D2" s="965"/>
      <c r="E2" s="962" t="str">
        <f>Translations!$B$25</f>
        <v>Navigationsområde</v>
      </c>
      <c r="F2" s="901"/>
      <c r="G2" s="902" t="str">
        <f>Translations!$B$26</f>
        <v>Innehållsförteckning</v>
      </c>
      <c r="H2" s="903"/>
      <c r="I2" s="902" t="str">
        <f ca="1">HYPERLINK("#"&amp;INDEX(a_Inhållsförteckning!$R$4:$R$54,MATCH(INDEX(a_Inhållsförteckning!$T$4:$T$54,MATCH($T$2,a_Inhållsförteckning!$S$4:$S$54,0))-1,a_Inhållsförteckning!$T$4:$T$54,0)),EUconst_PreviousSheet)</f>
        <v>Föregående flik</v>
      </c>
      <c r="J2" s="903"/>
      <c r="K2" s="902" t="str">
        <f ca="1">HYPERLINK("#"&amp;INDEX(a_Inhållsförteckning!$R$4:$R$54,MATCH(INDEX(a_Inhållsförteckning!$T$4:$T$54,MATCH($T$2,a_Inhållsförteckning!$S$4:$S$54,0))+1,a_Inhållsförteckning!$T$4:$T$54,0)),EUconst_NextSheet)</f>
        <v>Nästa flik</v>
      </c>
      <c r="L2" s="903"/>
      <c r="M2" s="895" t="str">
        <f ca="1">HYPERLINK("#"&amp;a_Inhållsförteckning!$R$51,INDIRECT(a_Inhållsförteckning!$R$51))</f>
        <v>H Sammanfattning</v>
      </c>
      <c r="N2" s="896"/>
      <c r="O2" s="455"/>
      <c r="Q2" s="347" t="s">
        <v>1</v>
      </c>
      <c r="R2" s="348" t="str">
        <f>ADDRESS(ROW($B$6),COLUMN($B$6)) &amp; ":" &amp; ADDRESS(MATCH("PRINT",$P:$P,0),COLUMN($P$6))</f>
        <v>$B$6:$P$111</v>
      </c>
      <c r="S2" s="347" t="s">
        <v>2</v>
      </c>
      <c r="T2" s="349" t="str">
        <f ca="1">IF(ISERROR(CELL("filename",U2)),"b_Guidelines and conditions",MID(CELL("filename",U2),FIND("]",CELL("filename",U2))+1,1024))</f>
        <v>b_Anvisningar och vilkor</v>
      </c>
      <c r="U2" s="363"/>
      <c r="V2" s="363"/>
    </row>
    <row r="3" spans="1:22" s="4" customFormat="1" ht="12.75" customHeight="1" x14ac:dyDescent="0.25">
      <c r="A3" s="363"/>
      <c r="B3" s="966"/>
      <c r="C3" s="967"/>
      <c r="D3" s="968"/>
      <c r="E3" s="972"/>
      <c r="F3" s="894"/>
      <c r="G3" s="894"/>
      <c r="H3" s="894"/>
      <c r="I3" s="894"/>
      <c r="J3" s="894"/>
      <c r="K3" s="894"/>
      <c r="L3" s="894"/>
      <c r="M3" s="882" t="str">
        <f>IFERROR(HYPERLINK("#"&amp;ADDRESS(ROW($B$2)+MATCH(V3,$B:$B,0)-1,3),INDEX($R:$R,MATCH(V3,$B:$B,0))),"")</f>
        <v/>
      </c>
      <c r="N3" s="882"/>
      <c r="O3" s="455"/>
      <c r="Q3" s="363"/>
      <c r="R3" s="363"/>
      <c r="S3" s="363"/>
      <c r="T3" s="363"/>
      <c r="U3" s="363"/>
      <c r="V3" s="363"/>
    </row>
    <row r="4" spans="1:22" s="4" customFormat="1" ht="13.5" customHeight="1" thickBot="1" x14ac:dyDescent="0.3">
      <c r="A4" s="363"/>
      <c r="B4" s="969"/>
      <c r="C4" s="970"/>
      <c r="D4" s="971"/>
      <c r="E4" s="972"/>
      <c r="F4" s="894"/>
      <c r="G4" s="894"/>
      <c r="H4" s="894"/>
      <c r="I4" s="894"/>
      <c r="J4" s="894"/>
      <c r="K4" s="894"/>
      <c r="L4" s="894"/>
      <c r="M4" s="882" t="str">
        <f>IFERROR(HYPERLINK("#"&amp;ADDRESS(ROW($B$2)+MATCH(V4,$B:$B,0)-1,3),INDEX($R:$R,MATCH(V4,$B:$B,0))),"")</f>
        <v/>
      </c>
      <c r="N4" s="882"/>
      <c r="O4" s="455"/>
      <c r="Q4" s="363"/>
      <c r="R4" s="363"/>
      <c r="S4" s="363"/>
      <c r="T4" s="363"/>
      <c r="U4" s="363"/>
      <c r="V4" s="363"/>
    </row>
    <row r="6" spans="1:22" ht="18" x14ac:dyDescent="0.25">
      <c r="D6" s="959" t="str">
        <f>Translations!$B$31</f>
        <v xml:space="preserve">Kommissionens anvisningar och villkor för blankettmallen </v>
      </c>
      <c r="E6" s="959"/>
      <c r="F6" s="959"/>
      <c r="G6" s="959"/>
      <c r="H6" s="959"/>
      <c r="I6" s="959"/>
      <c r="J6" s="959"/>
      <c r="K6" s="959"/>
      <c r="L6" s="959"/>
    </row>
    <row r="7" spans="1:22" x14ac:dyDescent="0.25">
      <c r="D7" s="940"/>
      <c r="E7" s="940"/>
      <c r="F7" s="940"/>
      <c r="G7" s="940"/>
      <c r="H7" s="940"/>
      <c r="I7" s="940"/>
      <c r="J7" s="940"/>
      <c r="K7" s="940"/>
      <c r="L7" s="940"/>
      <c r="M7" s="940"/>
      <c r="N7" s="940"/>
    </row>
    <row r="8" spans="1:22" ht="42" customHeight="1" x14ac:dyDescent="0.25">
      <c r="C8" s="169">
        <v>1</v>
      </c>
      <c r="D8" s="919" t="str">
        <f>Translations!$B$512</f>
        <v>Genom direktiv 2003/87/EG (”utsläppshandelsdirektivet”) införs ett separat system för handel med utsläppsrätter för byggnader, vägtransporter och andra sektorer (”ETS2”) och det förutsätts att de reglerade enheterna har ett giltigt tillstånd för utsläpp av växthusgaser som beviljats av den behöriga myndigheten och att de övervakar och rapporterar sina utsläpp samt låter en oberoende och ackrediterad kontrollör attestera rapporterna.</v>
      </c>
      <c r="E8" s="919"/>
      <c r="F8" s="919"/>
      <c r="G8" s="919"/>
      <c r="H8" s="919"/>
      <c r="I8" s="919"/>
      <c r="J8" s="919"/>
      <c r="K8" s="919"/>
      <c r="L8" s="919"/>
      <c r="M8" s="919"/>
      <c r="N8" s="919"/>
    </row>
    <row r="9" spans="1:22" ht="12.75" customHeight="1" x14ac:dyDescent="0.25">
      <c r="C9" s="169"/>
      <c r="D9" s="919" t="str">
        <f>Translations!$B$32</f>
        <v>Direktivet kan laddas ner på adressen:</v>
      </c>
      <c r="E9" s="919"/>
      <c r="F9" s="919"/>
      <c r="G9" s="919"/>
      <c r="H9" s="919"/>
      <c r="I9" s="919"/>
      <c r="J9" s="919"/>
      <c r="K9" s="919"/>
      <c r="L9" s="919"/>
      <c r="M9" s="919"/>
      <c r="N9" s="919"/>
    </row>
    <row r="10" spans="1:22" ht="13" x14ac:dyDescent="0.25">
      <c r="C10" s="170"/>
      <c r="D10" s="954" t="s">
        <v>4</v>
      </c>
      <c r="E10" s="955"/>
      <c r="F10" s="955"/>
      <c r="G10" s="955"/>
      <c r="H10" s="955"/>
      <c r="I10" s="955"/>
      <c r="J10" s="955"/>
      <c r="K10" s="955"/>
      <c r="L10" s="955"/>
      <c r="M10" s="955"/>
      <c r="N10" s="961"/>
    </row>
    <row r="11" spans="1:22" ht="5.15" customHeight="1" x14ac:dyDescent="0.25">
      <c r="C11" s="170"/>
      <c r="D11" s="254"/>
      <c r="E11" s="254"/>
      <c r="F11" s="254"/>
      <c r="G11" s="254"/>
      <c r="H11" s="254"/>
      <c r="I11" s="254"/>
      <c r="J11" s="254"/>
      <c r="K11" s="254"/>
      <c r="L11" s="254"/>
      <c r="M11" s="254"/>
      <c r="N11" s="306"/>
    </row>
    <row r="12" spans="1:22" ht="26.25" customHeight="1" x14ac:dyDescent="0.25">
      <c r="C12" s="169">
        <v>2</v>
      </c>
      <c r="D12" s="919" t="str">
        <f>Translations!$B$444</f>
        <v>I kommissionens övervakningsförordning [kommissionens förordning (EU) nr 2018/2066, sådan den lyder ändrad, nedan ”övervakningsförordningen”] fastställs tilläggskraven för övervakning och rapportering. Övervakningsförordningen kan laddas ner på adressen:</v>
      </c>
      <c r="E12" s="919"/>
      <c r="F12" s="919"/>
      <c r="G12" s="919"/>
      <c r="H12" s="919"/>
      <c r="I12" s="919"/>
      <c r="J12" s="919"/>
      <c r="K12" s="919"/>
      <c r="L12" s="919"/>
      <c r="M12" s="919"/>
      <c r="N12" s="919"/>
    </row>
    <row r="13" spans="1:22" ht="12.75" customHeight="1" x14ac:dyDescent="0.25">
      <c r="C13" s="169"/>
      <c r="D13" s="960" t="str">
        <f>Translations!$B$513</f>
        <v>https://eur-lex.europa.eu/legal-content/SV/TXT/?uri=CELEX%3A02018R2066-20240701</v>
      </c>
      <c r="E13" s="960"/>
      <c r="F13" s="960"/>
      <c r="G13" s="960"/>
      <c r="H13" s="960"/>
      <c r="I13" s="960"/>
      <c r="J13" s="960"/>
      <c r="K13" s="960"/>
      <c r="L13" s="960"/>
      <c r="M13" s="960"/>
      <c r="N13" s="960"/>
    </row>
    <row r="14" spans="1:22" ht="25.5" customHeight="1" x14ac:dyDescent="0.25">
      <c r="C14" s="169"/>
      <c r="D14" s="919" t="str">
        <f>Translations!$B$514</f>
        <v>Artikel 75b i övervakningsförordningen innehåller särskilda krav på innehållet i och leveransen av övervakningsplanen och uppdateringarna av den. I artikel 75b i förordningen anges övervakningsplanens betydelse på följande sätt:</v>
      </c>
      <c r="E14" s="919"/>
      <c r="F14" s="919"/>
      <c r="G14" s="919"/>
      <c r="H14" s="919"/>
      <c r="I14" s="919"/>
      <c r="J14" s="919"/>
      <c r="K14" s="919"/>
      <c r="L14" s="919"/>
      <c r="M14" s="919"/>
      <c r="N14" s="919"/>
    </row>
    <row r="15" spans="1:22" ht="31.5" customHeight="1" x14ac:dyDescent="0.25">
      <c r="C15" s="169"/>
      <c r="D15" s="953" t="str">
        <f>Translations!$B$515</f>
        <v>Övervakningsplanen ska bestå av en detaljerad, fullständig och transparent dokumentation av övervakningsmetoden för en specifik reglerad enhet och ska innehålla minst de uppgifter som anges i bilaga I.</v>
      </c>
      <c r="E15" s="953"/>
      <c r="F15" s="953"/>
      <c r="G15" s="953"/>
      <c r="H15" s="953"/>
      <c r="I15" s="953"/>
      <c r="J15" s="953"/>
      <c r="K15" s="953"/>
      <c r="L15" s="953"/>
      <c r="M15" s="953"/>
      <c r="N15" s="953"/>
    </row>
    <row r="16" spans="1:22" ht="13" x14ac:dyDescent="0.25">
      <c r="C16" s="169"/>
      <c r="D16" s="919" t="str">
        <f>Translations!$B$34</f>
        <v>I artikel 74.1 konstateras dessutom:</v>
      </c>
      <c r="E16" s="919"/>
      <c r="F16" s="919"/>
      <c r="G16" s="919"/>
      <c r="H16" s="919"/>
      <c r="I16" s="919"/>
      <c r="J16" s="919"/>
      <c r="K16" s="919"/>
      <c r="L16" s="919"/>
      <c r="M16" s="919"/>
      <c r="N16" s="919"/>
    </row>
    <row r="17" spans="3:14" ht="50.25" customHeight="1" x14ac:dyDescent="0.25">
      <c r="C17" s="169"/>
      <c r="D17" s="953" t="str">
        <f>Translations!$B$516</f>
        <v>Medlemsstaterna får kräva att [den reglerade enheten] använder elektroniska mallar eller särskilda filformat för inlämnande av övervakningsplaner och ändringar av övervakningsplanen, liksom för inlämnande av årliga utsläppsrapporter, verifieringsrapporter och rapporter om förbättringar. 
De elektroniska mallar eller särskilda filformat som fastställs av medlemsstaterna ska minst innehålla den information som återfinns i de elektroniska mallar eller särskilda filformat som offentliggjorts av kommissionen.</v>
      </c>
      <c r="E17" s="953"/>
      <c r="F17" s="953"/>
      <c r="G17" s="953"/>
      <c r="H17" s="953"/>
      <c r="I17" s="953"/>
      <c r="J17" s="953"/>
      <c r="K17" s="953"/>
      <c r="L17" s="953"/>
      <c r="M17" s="953"/>
      <c r="N17" s="953"/>
    </row>
    <row r="18" spans="3:14" ht="42" customHeight="1" x14ac:dyDescent="0.25">
      <c r="C18" s="169">
        <v>3</v>
      </c>
      <c r="D18" s="919" t="str">
        <f>Translations!$B$517</f>
        <v xml:space="preserve">Detta dokument är en blankettmall som utarbetats av kommissionens enheter för övervakningsplanen och innehåller de krav och tilläggskrav som definieras i bilaga I till övervakningsförordningen och med hjälp av vilka en reglerad enhet kan visa att övervakningsförordningen iakttas. Den behöriga myndigheten i medlemsstaten har kunnat ändra den på vissa villkor som beskrivs nedan. </v>
      </c>
      <c r="E18" s="919"/>
      <c r="F18" s="919"/>
      <c r="G18" s="919"/>
      <c r="H18" s="919"/>
      <c r="I18" s="919"/>
      <c r="J18" s="919"/>
      <c r="K18" s="919"/>
      <c r="L18" s="919"/>
      <c r="M18" s="919"/>
      <c r="N18" s="919"/>
    </row>
    <row r="19" spans="3:14" ht="22" customHeight="1" x14ac:dyDescent="0.25">
      <c r="C19" s="169"/>
      <c r="D19" s="919" t="str">
        <f>Translations!$B$439</f>
        <v xml:space="preserve">Denna blankettmall för övervakningsplanen representerar kommissionens enheters synpunkter på den vid tidpunkten för publicering. </v>
      </c>
      <c r="E19" s="919"/>
      <c r="F19" s="919"/>
      <c r="G19" s="919"/>
      <c r="H19" s="919"/>
      <c r="I19" s="919"/>
      <c r="J19" s="919"/>
      <c r="K19" s="919"/>
      <c r="L19" s="919"/>
      <c r="M19" s="919"/>
      <c r="N19" s="919"/>
    </row>
    <row r="20" spans="3:14" ht="38.25" customHeight="1" x14ac:dyDescent="0.25">
      <c r="C20" s="169"/>
      <c r="D20" s="957" t="str">
        <f>Translations!$B$518</f>
        <v>Detta är Energimyndighetens översättning av kommissionens blankett för övervakningsplan för reglerade enheter. Versionen färdigställdes 11.2.2025</v>
      </c>
      <c r="E20" s="957"/>
      <c r="F20" s="957"/>
      <c r="G20" s="957"/>
      <c r="H20" s="957"/>
      <c r="I20" s="957"/>
      <c r="J20" s="957"/>
      <c r="K20" s="957"/>
      <c r="L20" s="957"/>
      <c r="M20" s="957"/>
      <c r="N20" s="958"/>
    </row>
    <row r="21" spans="3:14" ht="12.75" customHeight="1" x14ac:dyDescent="0.25">
      <c r="C21" s="169"/>
      <c r="D21" s="919"/>
      <c r="E21" s="919"/>
      <c r="F21" s="919"/>
      <c r="G21" s="919"/>
      <c r="H21" s="919"/>
      <c r="I21" s="919"/>
      <c r="J21" s="919"/>
      <c r="K21" s="919"/>
      <c r="L21" s="919"/>
      <c r="M21" s="919"/>
      <c r="N21" s="919"/>
    </row>
    <row r="22" spans="3:14" ht="13" x14ac:dyDescent="0.25">
      <c r="C22" s="169">
        <v>4</v>
      </c>
      <c r="D22" s="919" t="str">
        <f>Translations!$B$519</f>
        <v xml:space="preserve">Dessutom kan medlemsstaterna med stöd av övervakningsförordningen (artikel 13) utarbeta förenklade och standardiserade övervakningsplaner. </v>
      </c>
      <c r="E22" s="919"/>
      <c r="F22" s="919"/>
      <c r="G22" s="919"/>
      <c r="H22" s="919"/>
      <c r="I22" s="919"/>
      <c r="J22" s="919"/>
      <c r="K22" s="919"/>
      <c r="L22" s="919"/>
      <c r="M22" s="919"/>
      <c r="N22" s="919"/>
    </row>
    <row r="23" spans="3:14" ht="51" customHeight="1" x14ac:dyDescent="0.25">
      <c r="C23" s="169"/>
      <c r="D23" s="953" t="str">
        <f>Translations!$B$520</f>
        <v>Medlemsstaterna får låta reglerade enheter använda standardiserade eller förenklade övervakningsplaner. 
För detta ändamål får medlemsstaterna offentliggöra mallar för dessa övervakningsplaner, inklusive den beskrivning av dataflödes- och kontrollförfaranden som avses i artiklarna 57 och 58, baserat på mallar och riktlinjer som offentliggjorts av kommissionen.</v>
      </c>
      <c r="E23" s="953"/>
      <c r="F23" s="953"/>
      <c r="G23" s="953"/>
      <c r="H23" s="953"/>
      <c r="I23" s="953"/>
      <c r="J23" s="953"/>
      <c r="K23" s="953"/>
      <c r="L23" s="953"/>
      <c r="M23" s="953"/>
      <c r="N23" s="953"/>
    </row>
    <row r="24" spans="3:14" ht="25.5" customHeight="1" x14ac:dyDescent="0.25">
      <c r="C24" s="169"/>
      <c r="D24" s="919" t="str">
        <f>Translations!$B$521</f>
        <v>Om en reglerad enhet är berättigad till en förenklad och/eller standardiserad övervakningsplan i enlighet med kraven i artikel 13, ska du kontrollera om din medlemsstat tillhandahåller sådana förenklade modeller hos den behöriga myndigheten eller på dess webbplats.</v>
      </c>
      <c r="E24" s="919"/>
      <c r="F24" s="919"/>
      <c r="G24" s="919"/>
      <c r="H24" s="919"/>
      <c r="I24" s="919"/>
      <c r="J24" s="919"/>
      <c r="K24" s="919"/>
      <c r="L24" s="919"/>
      <c r="M24" s="919"/>
      <c r="N24" s="919"/>
    </row>
    <row r="25" spans="3:14" ht="4.9000000000000004" customHeight="1" x14ac:dyDescent="0.25">
      <c r="C25" s="169"/>
      <c r="D25" s="171"/>
      <c r="E25" s="171"/>
      <c r="F25" s="171"/>
      <c r="G25" s="171"/>
      <c r="H25" s="171"/>
      <c r="I25" s="171"/>
      <c r="J25" s="171"/>
      <c r="K25" s="171"/>
      <c r="L25" s="171"/>
      <c r="M25" s="171"/>
      <c r="N25" s="171"/>
    </row>
    <row r="26" spans="3:14" ht="12.75" customHeight="1" x14ac:dyDescent="0.25">
      <c r="C26" s="169">
        <v>5</v>
      </c>
      <c r="D26" s="919" t="str">
        <f>Translations!$B$35</f>
        <v>Kommissionens alla vägledande dokument om kommissionens övervakningsförordning finns på adressen:</v>
      </c>
      <c r="E26" s="919"/>
      <c r="F26" s="919"/>
      <c r="G26" s="919"/>
      <c r="H26" s="919"/>
      <c r="I26" s="919"/>
      <c r="J26" s="919"/>
      <c r="K26" s="919"/>
      <c r="L26" s="919"/>
      <c r="M26" s="919"/>
      <c r="N26" s="919"/>
    </row>
    <row r="27" spans="3:14" ht="12.75" customHeight="1" x14ac:dyDescent="0.25">
      <c r="C27" s="169"/>
      <c r="D27" s="954" t="str">
        <f>Translations!$B$522</f>
        <v>https://climate.ec.europa.eu/eu-action/eu-emissions-trading-system-eu-ets/monitoring-reporting-and-verification-eu-ets-emissions_en</v>
      </c>
      <c r="E27" s="955"/>
      <c r="F27" s="955"/>
      <c r="G27" s="955"/>
      <c r="H27" s="955"/>
      <c r="I27" s="955"/>
      <c r="J27" s="955"/>
      <c r="K27" s="955"/>
      <c r="L27" s="955"/>
      <c r="M27" s="955"/>
      <c r="N27" s="956"/>
    </row>
    <row r="28" spans="3:14" ht="12.75" customHeight="1" x14ac:dyDescent="0.25">
      <c r="C28" s="169"/>
      <c r="D28" s="919" t="str">
        <f>Translations!$B$523</f>
        <v>Det rekommenderas att reglerade enheter sätter sig in i ETS2-vägledande dokumentet som kommissionen publicerat.</v>
      </c>
      <c r="E28" s="919"/>
      <c r="F28" s="919"/>
      <c r="G28" s="919"/>
      <c r="H28" s="919"/>
      <c r="I28" s="919"/>
      <c r="J28" s="919"/>
      <c r="K28" s="919"/>
      <c r="L28" s="919"/>
      <c r="M28" s="919"/>
      <c r="N28" s="919"/>
    </row>
    <row r="29" spans="3:14" ht="13" x14ac:dyDescent="0.25">
      <c r="C29" s="169"/>
      <c r="D29" s="172"/>
      <c r="E29" s="172"/>
      <c r="F29" s="172"/>
      <c r="G29" s="172"/>
      <c r="H29" s="172"/>
      <c r="I29" s="172"/>
      <c r="J29" s="172"/>
      <c r="K29" s="172"/>
      <c r="L29" s="172"/>
      <c r="M29" s="172"/>
      <c r="N29" s="172"/>
    </row>
    <row r="30" spans="3:14" ht="13" x14ac:dyDescent="0.25">
      <c r="C30" s="169">
        <v>6</v>
      </c>
      <c r="D30" s="933" t="str">
        <f>Translations!$B$37</f>
        <v>Innan du börjar använda denna blankett:</v>
      </c>
      <c r="E30" s="933"/>
      <c r="F30" s="933"/>
      <c r="G30" s="933"/>
      <c r="H30" s="933"/>
      <c r="I30" s="933"/>
      <c r="J30" s="933"/>
      <c r="K30" s="933"/>
      <c r="L30" s="933"/>
      <c r="M30" s="933"/>
      <c r="N30" s="933"/>
    </row>
    <row r="31" spans="3:14" ht="13" x14ac:dyDescent="0.25">
      <c r="C31" s="169"/>
      <c r="D31" s="173" t="s">
        <v>5</v>
      </c>
      <c r="E31" s="930" t="str">
        <f>Translations!$B$38</f>
        <v>Läs noggrant anvisningarna nedan för att fylla i blanketten.</v>
      </c>
      <c r="F31" s="930"/>
      <c r="G31" s="930"/>
      <c r="H31" s="930"/>
      <c r="I31" s="930"/>
      <c r="J31" s="930"/>
      <c r="K31" s="930"/>
      <c r="L31" s="930"/>
      <c r="M31" s="930"/>
      <c r="N31" s="930"/>
    </row>
    <row r="32" spans="3:14" ht="29.25" customHeight="1" x14ac:dyDescent="0.25">
      <c r="C32" s="169"/>
      <c r="D32" s="173" t="s">
        <v>6</v>
      </c>
      <c r="E32" s="919" t="str">
        <f>Translations!$B$524</f>
        <v>Ta reda på vilken behörig myndighet som ansvarar för det nationella genomförandet. Observera att med ”medlemsstat” avses här alla stater som deltar i EU:s utsläppshandelssystem, inte bara EU:s medlemsstater.</v>
      </c>
      <c r="F32" s="919"/>
      <c r="G32" s="919"/>
      <c r="H32" s="919"/>
      <c r="I32" s="919"/>
      <c r="J32" s="919"/>
      <c r="K32" s="919"/>
      <c r="L32" s="919"/>
      <c r="M32" s="919"/>
      <c r="N32" s="919"/>
    </row>
    <row r="33" spans="3:14" ht="30.75" customHeight="1" x14ac:dyDescent="0.25">
      <c r="C33" s="169"/>
      <c r="D33" s="173" t="s">
        <v>7</v>
      </c>
      <c r="E33" s="919" t="str">
        <f>Translations!$B$39</f>
        <v>Kontrollera med den behöriga myndigheten att du har en aktuell version av blanketten. Mallens version (särskilt referensfilens namn) anges tydligt på denna fils pärmblad.</v>
      </c>
      <c r="F33" s="919"/>
      <c r="G33" s="919"/>
      <c r="H33" s="919"/>
      <c r="I33" s="919"/>
      <c r="J33" s="919"/>
      <c r="K33" s="919"/>
      <c r="L33" s="919"/>
      <c r="M33" s="919"/>
      <c r="N33" s="919"/>
    </row>
    <row r="34" spans="3:14" ht="29.25" customHeight="1" x14ac:dyDescent="0.25">
      <c r="C34" s="169"/>
      <c r="D34" s="173" t="s">
        <v>8</v>
      </c>
      <c r="E34" s="919" t="str">
        <f>Translations!$B$40</f>
        <v>Vissa medlemsstater kan kräva att ett alternativt ärendehanteringssystem används, till exempel en webbaserad blankett, i stället för en tabellberäkning. Kontrollera med den behöriga myndigheten vilka krav din medlemsstat ställer.</v>
      </c>
      <c r="F34" s="919"/>
      <c r="G34" s="919"/>
      <c r="H34" s="919"/>
      <c r="I34" s="919"/>
      <c r="J34" s="919"/>
      <c r="K34" s="919"/>
      <c r="L34" s="919"/>
      <c r="M34" s="919"/>
      <c r="N34" s="919"/>
    </row>
    <row r="35" spans="3:14" ht="13" x14ac:dyDescent="0.25">
      <c r="C35" s="169"/>
      <c r="D35" s="919"/>
      <c r="E35" s="919"/>
      <c r="F35" s="919"/>
      <c r="G35" s="919"/>
      <c r="H35" s="919"/>
      <c r="I35" s="919"/>
      <c r="J35" s="919"/>
      <c r="K35" s="919"/>
      <c r="L35" s="919"/>
      <c r="M35" s="919"/>
      <c r="N35" s="919"/>
    </row>
    <row r="36" spans="3:14" ht="15" customHeight="1" x14ac:dyDescent="0.25">
      <c r="C36" s="169">
        <v>7</v>
      </c>
      <c r="D36" s="952" t="str">
        <f>Translations!$B$41</f>
        <v xml:space="preserve">Denna övervakningsplan ska lämnas in till den behöriga myndigheten, Energimyndigheten, via ärendehanteringssystemet ETS2. </v>
      </c>
      <c r="E36" s="952"/>
      <c r="F36" s="952"/>
      <c r="G36" s="952"/>
      <c r="H36" s="952"/>
      <c r="I36" s="952"/>
      <c r="J36" s="952"/>
      <c r="K36" s="952"/>
      <c r="L36" s="952"/>
      <c r="M36" s="952"/>
      <c r="N36" s="952"/>
    </row>
    <row r="37" spans="3:14" ht="13" x14ac:dyDescent="0.25">
      <c r="C37" s="169"/>
      <c r="D37" s="174"/>
      <c r="E37" s="174"/>
      <c r="F37" s="174"/>
      <c r="G37" s="174"/>
      <c r="H37" s="174"/>
      <c r="I37" s="174"/>
      <c r="J37" s="174"/>
      <c r="K37" s="174"/>
      <c r="L37" s="174"/>
      <c r="M37" s="174"/>
      <c r="N37" s="174"/>
    </row>
    <row r="38" spans="3:14" x14ac:dyDescent="0.25">
      <c r="G38" s="949" t="s">
        <v>9</v>
      </c>
      <c r="H38" s="950"/>
      <c r="I38" s="950"/>
      <c r="J38" s="950"/>
    </row>
    <row r="39" spans="3:14" ht="8.15" customHeight="1" x14ac:dyDescent="0.25">
      <c r="G39" s="951"/>
      <c r="H39" s="951"/>
      <c r="I39" s="951"/>
      <c r="J39" s="951"/>
    </row>
    <row r="40" spans="3:14" ht="2.5" customHeight="1" x14ac:dyDescent="0.25">
      <c r="G40" s="951"/>
      <c r="H40" s="951"/>
      <c r="I40" s="951"/>
      <c r="J40" s="951"/>
    </row>
    <row r="41" spans="3:14" ht="2.15" customHeight="1" x14ac:dyDescent="0.25">
      <c r="G41" s="951"/>
      <c r="H41" s="951"/>
      <c r="I41" s="951"/>
      <c r="J41" s="951"/>
    </row>
    <row r="42" spans="3:14" ht="1" customHeight="1" x14ac:dyDescent="0.25">
      <c r="G42" s="951"/>
      <c r="H42" s="951"/>
      <c r="I42" s="951"/>
      <c r="J42" s="951"/>
    </row>
    <row r="44" spans="3:14" ht="64.5" customHeight="1" x14ac:dyDescent="0.25">
      <c r="C44" s="169">
        <v>8</v>
      </c>
      <c r="D44" s="919" t="str">
        <f>Translations!$B$43</f>
        <v>Den behöriga myndigheten kan ta kontakt om ändringar som krävs i övervakningsplanen för att säkerställa övervakningens noggrannhet och verifierbarhet samt rapporteringen av årliga utsläpp i enlighet med de allmänna och särskilda kraven i övervakningsförordningen. Med avvikelse från artikel 16.1 i övervakningsförordningen ska ni efter att ha fått beslutet om godkännande av den behöriga myndigheten använda den senaste godkända versionen av övervakningsplanen som metod för att fastställa de årliga utsläppen och genomföra åtgärder för inhämtande och behandling av information samt tillsynsåtgärder. Övervakningsplanen fungerar också som datakälla vid verifieringen av den årliga utsläppsrapporten.</v>
      </c>
      <c r="E44" s="919"/>
      <c r="F44" s="919"/>
      <c r="G44" s="919"/>
      <c r="H44" s="919"/>
      <c r="I44" s="919"/>
      <c r="J44" s="919"/>
      <c r="K44" s="919"/>
      <c r="L44" s="919"/>
      <c r="M44" s="919"/>
      <c r="N44" s="919"/>
    </row>
    <row r="45" spans="3:14" ht="63.75" customHeight="1" x14ac:dyDescent="0.25">
      <c r="C45" s="169">
        <v>9</v>
      </c>
      <c r="D45" s="919" t="str">
        <f>Translations!$B$525</f>
        <v>Ändringar i övervakningsplanen ska utan obefogat dröjsmål anmälas till den behöriga myndigheten. Alla betydande ändringar i övervakningsmetoderna kräver godkännande av den behöriga myndigheten i enlighet med artiklarna 14, 15 och 75 b i övervakningsförordningen. Om det (i enlighet med artikel 15) rimligen kan antas att de nödvändiga uppdateringarna av övervakningsplanen inte är betydande, får dessa uppdateringar anmälas till den behöriga myndigheten gemensamt en gång per år i enlighet med den tidsfrist som anges i artikeln (med den behöriga myndighetens samtycke).</v>
      </c>
      <c r="E45" s="919"/>
      <c r="F45" s="919"/>
      <c r="G45" s="919"/>
      <c r="H45" s="919"/>
      <c r="I45" s="919"/>
      <c r="J45" s="919"/>
      <c r="K45" s="919"/>
      <c r="L45" s="919"/>
      <c r="M45" s="919"/>
      <c r="N45" s="919"/>
    </row>
    <row r="46" spans="3:14" ht="25.5" customHeight="1" x14ac:dyDescent="0.25">
      <c r="C46" s="169">
        <v>10</v>
      </c>
      <c r="D46" s="919" t="str">
        <f>Translations!$B$526</f>
        <v>Den reglerade enheten ska genomföra ändringarna i övervakningsplanen och redovisa dem i enlighet med artiklarna 16 och 75 b i övervakningsförordningen.</v>
      </c>
      <c r="E46" s="919"/>
      <c r="F46" s="919"/>
      <c r="G46" s="919"/>
      <c r="H46" s="919"/>
      <c r="I46" s="919"/>
      <c r="J46" s="919"/>
      <c r="K46" s="919"/>
      <c r="L46" s="919"/>
      <c r="M46" s="919"/>
      <c r="N46" s="919"/>
    </row>
    <row r="47" spans="3:14" ht="33" customHeight="1" x14ac:dyDescent="0.25">
      <c r="C47" s="169">
        <v>11</v>
      </c>
      <c r="D47" s="919" t="str">
        <f>Translations!$B$44</f>
        <v>Kontakta den behöriga myndigheten om du behöver hjälp med att göra upp en övervakningsplan. Vissa medlemsstater har utarbetat vägledande dokument som kan vara användbara.</v>
      </c>
      <c r="E47" s="919"/>
      <c r="F47" s="919"/>
      <c r="G47" s="919"/>
      <c r="H47" s="919"/>
      <c r="I47" s="919"/>
      <c r="J47" s="919"/>
      <c r="K47" s="919"/>
      <c r="L47" s="919"/>
      <c r="M47" s="919"/>
      <c r="N47" s="919"/>
    </row>
    <row r="48" spans="3:14" ht="54" customHeight="1" x14ac:dyDescent="0.25">
      <c r="C48" s="169">
        <v>12</v>
      </c>
      <c r="D48" s="933" t="str">
        <f>Translations!$B$45</f>
        <v>Konfidentialitetsförsäkran – De uppgifter som lämnas i samband med denna blankett kan omfattas av kraven på tillgång till offentlig information, inklusive direktiv 2003/4/EG om allmänhetens tillgång till miljöinformation. Om ni anser att de uppgifter som ni lämnar i samband med denna blankett ska behandlas som affärshemligheter, ska ni underrätta den behöriga myndigheten om detta. Enligt bestämmelserna i direktiv 2003/4/EG kan den behöriga myndigheten vara skyldig att lämna ut uppgifter även om sökanden begär att de ska hållas konfidentiella.</v>
      </c>
      <c r="E48" s="919"/>
      <c r="F48" s="919"/>
      <c r="G48" s="919"/>
      <c r="H48" s="919"/>
      <c r="I48" s="919"/>
      <c r="J48" s="919"/>
      <c r="K48" s="919"/>
      <c r="L48" s="919"/>
      <c r="M48" s="919"/>
      <c r="N48" s="919"/>
    </row>
    <row r="49" spans="3:14" ht="3" customHeight="1" x14ac:dyDescent="0.25">
      <c r="C49" s="169"/>
      <c r="D49" s="172"/>
      <c r="E49" s="172"/>
      <c r="F49" s="172"/>
      <c r="G49" s="172"/>
      <c r="H49" s="172"/>
      <c r="I49" s="172"/>
      <c r="J49" s="172"/>
      <c r="K49" s="172"/>
      <c r="L49" s="172"/>
      <c r="M49" s="172"/>
      <c r="N49" s="172"/>
    </row>
    <row r="50" spans="3:14" ht="14" x14ac:dyDescent="0.25">
      <c r="C50" s="169">
        <v>13</v>
      </c>
      <c r="D50" s="943" t="str">
        <f>Translations!$B$46</f>
        <v>Datakällor</v>
      </c>
      <c r="E50" s="943"/>
      <c r="F50" s="943"/>
      <c r="G50" s="943"/>
      <c r="H50" s="943"/>
      <c r="I50" s="943"/>
      <c r="J50" s="943"/>
      <c r="K50" s="943"/>
      <c r="L50" s="943"/>
      <c r="M50" s="943"/>
      <c r="N50" s="943"/>
    </row>
    <row r="51" spans="3:14" ht="13" x14ac:dyDescent="0.3">
      <c r="C51" s="169"/>
      <c r="D51" s="175" t="str">
        <f>Translations!$B$47</f>
        <v>EU:s webbplats</v>
      </c>
      <c r="E51" s="172"/>
      <c r="F51" s="172"/>
      <c r="G51" s="172"/>
      <c r="H51" s="172"/>
      <c r="I51" s="172"/>
      <c r="J51" s="172"/>
      <c r="K51" s="172"/>
      <c r="L51" s="172"/>
      <c r="M51" s="172"/>
      <c r="N51" s="172"/>
    </row>
    <row r="52" spans="3:14" ht="16.5" customHeight="1" x14ac:dyDescent="0.25">
      <c r="C52" s="169"/>
      <c r="D52" s="172" t="str">
        <f>Translations!$B$48</f>
        <v>EU-lagstiftning</v>
      </c>
      <c r="E52" s="172"/>
      <c r="F52" s="944" t="str">
        <f>Translations!$B$49</f>
        <v>https://eur-lex.europa.eu/homepage.html?locale=sv</v>
      </c>
      <c r="G52" s="945"/>
      <c r="H52" s="945"/>
      <c r="I52" s="945"/>
      <c r="J52" s="945"/>
      <c r="K52" s="945"/>
      <c r="L52" s="946"/>
      <c r="M52" s="946"/>
      <c r="N52" s="946"/>
    </row>
    <row r="53" spans="3:14" ht="15.65" customHeight="1" x14ac:dyDescent="0.25">
      <c r="C53" s="169"/>
      <c r="D53" s="172" t="str">
        <f>Translations!$B$50</f>
        <v>EU:s utsläppshandelssystem i allmänhet</v>
      </c>
      <c r="E53" s="172"/>
      <c r="F53" s="944" t="str">
        <f>Translations!$B$527</f>
        <v>https://climate.ec.europa.eu/eu-action/eu-emissions-trading-system-eu-ets_en</v>
      </c>
      <c r="G53" s="946"/>
      <c r="H53" s="946"/>
      <c r="I53" s="946"/>
      <c r="J53" s="946"/>
      <c r="K53" s="946"/>
      <c r="L53" s="946"/>
      <c r="M53" s="946"/>
      <c r="N53" s="946"/>
    </row>
    <row r="54" spans="3:14" ht="17.149999999999999" customHeight="1" x14ac:dyDescent="0.25">
      <c r="C54" s="169"/>
      <c r="D54" s="172" t="str">
        <f>Translations!$B$52</f>
        <v>Övervakning och rapportering av EU:s utsläppshandelssystem</v>
      </c>
      <c r="E54" s="172"/>
      <c r="F54" s="172"/>
      <c r="G54" s="172"/>
      <c r="H54" s="172"/>
      <c r="I54" s="172"/>
      <c r="J54" s="172"/>
      <c r="K54" s="172"/>
      <c r="L54" s="172"/>
      <c r="M54" s="172"/>
      <c r="N54" s="172"/>
    </row>
    <row r="55" spans="3:14" ht="13" x14ac:dyDescent="0.25">
      <c r="C55" s="169"/>
      <c r="D55" s="172"/>
      <c r="E55" s="172"/>
      <c r="F55" s="944" t="str">
        <f>Translations!$B$522</f>
        <v>https://climate.ec.europa.eu/eu-action/eu-emissions-trading-system-eu-ets/monitoring-reporting-and-verification-eu-ets-emissions_en</v>
      </c>
      <c r="G55" s="944"/>
      <c r="H55" s="944"/>
      <c r="I55" s="944"/>
      <c r="J55" s="944"/>
      <c r="K55" s="944"/>
      <c r="L55" s="944"/>
      <c r="M55" s="944"/>
      <c r="N55" s="944"/>
    </row>
    <row r="56" spans="3:14" ht="13" x14ac:dyDescent="0.3">
      <c r="D56" s="175" t="str">
        <f>Translations!$B$53</f>
        <v>Övriga webbplatser</v>
      </c>
    </row>
    <row r="57" spans="3:14" x14ac:dyDescent="0.25">
      <c r="D57" s="942" t="s">
        <v>10</v>
      </c>
      <c r="E57" s="940"/>
      <c r="F57" s="940"/>
      <c r="G57" s="940"/>
      <c r="H57" s="940"/>
      <c r="I57" s="940"/>
      <c r="J57" s="940"/>
      <c r="K57" s="940"/>
      <c r="L57" s="940"/>
      <c r="M57" s="940"/>
      <c r="N57" s="940"/>
    </row>
    <row r="58" spans="3:14" x14ac:dyDescent="0.25">
      <c r="D58" s="947"/>
      <c r="E58" s="940"/>
      <c r="F58" s="940"/>
      <c r="G58" s="940"/>
      <c r="H58" s="940"/>
      <c r="I58" s="940"/>
      <c r="J58" s="940"/>
      <c r="K58" s="940"/>
      <c r="L58" s="940"/>
      <c r="M58" s="940"/>
      <c r="N58" s="940"/>
    </row>
    <row r="59" spans="3:14" ht="13" x14ac:dyDescent="0.3">
      <c r="D59" s="175" t="str">
        <f>Translations!$B$55</f>
        <v xml:space="preserve">Kontakta Energimyndigheten: </v>
      </c>
      <c r="E59" s="3"/>
      <c r="F59" s="3"/>
      <c r="G59" s="3"/>
      <c r="H59" s="3"/>
      <c r="I59" s="3"/>
      <c r="J59" s="3"/>
      <c r="K59" s="3"/>
      <c r="L59" s="3"/>
      <c r="M59" s="3"/>
      <c r="N59" s="3"/>
    </row>
    <row r="60" spans="3:14" ht="15.65" customHeight="1" x14ac:dyDescent="0.25">
      <c r="D60" s="942" t="s">
        <v>11</v>
      </c>
      <c r="E60" s="940"/>
      <c r="F60" s="940"/>
      <c r="G60" s="940"/>
      <c r="H60" s="940"/>
      <c r="I60" s="940"/>
      <c r="J60" s="940"/>
      <c r="K60" s="940"/>
      <c r="L60" s="940"/>
      <c r="M60" s="940"/>
      <c r="N60" s="940"/>
    </row>
    <row r="61" spans="3:14" ht="4" customHeight="1" x14ac:dyDescent="0.25">
      <c r="D61" s="947"/>
      <c r="E61" s="940"/>
      <c r="F61" s="940"/>
      <c r="G61" s="940"/>
      <c r="H61" s="940"/>
      <c r="I61" s="940"/>
      <c r="J61" s="940"/>
      <c r="K61" s="940"/>
      <c r="L61" s="940"/>
      <c r="M61" s="940"/>
      <c r="N61" s="940"/>
    </row>
    <row r="62" spans="3:14" ht="9.65" customHeight="1" x14ac:dyDescent="0.25"/>
    <row r="63" spans="3:14" ht="15.65" customHeight="1" x14ac:dyDescent="0.25">
      <c r="C63" s="169">
        <v>14</v>
      </c>
      <c r="D63" s="948" t="str">
        <f>Translations!$B$57</f>
        <v>Anvisning för användning av blanketten:</v>
      </c>
      <c r="E63" s="948"/>
      <c r="F63" s="948"/>
      <c r="G63" s="948"/>
      <c r="H63" s="948"/>
      <c r="I63" s="948"/>
      <c r="J63" s="948"/>
      <c r="K63" s="948"/>
      <c r="L63" s="948"/>
      <c r="M63" s="948"/>
      <c r="N63" s="948"/>
    </row>
    <row r="64" spans="3:14" ht="26.25" customHeight="1" x14ac:dyDescent="0.25">
      <c r="C64" s="169"/>
      <c r="D64" s="919" t="str">
        <f>Translations!$B$528</f>
        <v xml:space="preserve">Denna blankettmall överensstämmer med det minimiinnehåll som fastställts för övervakningsplanen i kommissionens övervakningsförordning. Reglerade enheter ska vid utarbetandet av övervakningsplanen beakta eventuella tilläggskrav som övervakningsförordningen eller medlemsstaten ställer på dess innehåll. </v>
      </c>
      <c r="E64" s="919"/>
      <c r="F64" s="919"/>
      <c r="G64" s="919"/>
      <c r="H64" s="919"/>
      <c r="I64" s="919"/>
      <c r="J64" s="919"/>
      <c r="K64" s="919"/>
      <c r="L64" s="919"/>
      <c r="M64" s="919"/>
      <c r="N64" s="919"/>
    </row>
    <row r="65" spans="3:14" ht="26.25" customHeight="1" x14ac:dyDescent="0.25">
      <c r="C65" s="169"/>
      <c r="D65" s="919" t="str">
        <f>Translations!$B$58</f>
        <v>Gå igenom filen från början till slut. I blankettens celler finns ställvis formler som hjälper till att fylla i blanketten och vars form beror på tidigare uppgifter, såsom byte av cellernas färg om uppgiften inte krävs (se färgkoderna nedan).</v>
      </c>
      <c r="E65" s="919"/>
      <c r="F65" s="919"/>
      <c r="G65" s="919"/>
      <c r="H65" s="919"/>
      <c r="I65" s="919"/>
      <c r="J65" s="919"/>
      <c r="K65" s="919"/>
      <c r="L65" s="919"/>
      <c r="M65" s="919"/>
      <c r="N65" s="919"/>
    </row>
    <row r="66" spans="3:14" ht="43.5" customHeight="1" x14ac:dyDescent="0.25">
      <c r="C66" s="169"/>
      <c r="D66" s="919" t="str">
        <f>Translations!$B$59</f>
        <v>I flera celler kan du välja bland fördefinierade alternativ. Du kan välja i denna ”rullgardinsmeny” antingen genom att klicka på den lilla pilen i cellens högra kant eller genom att klicka på ”Alt-CursorDown” när du har valt cellen. I vissa fält kan du mata in en egen text även om det finns en rullgardinsmeny. Det gäller när rullgardinsmenyerna innehåller tomma förteckningposter.</v>
      </c>
      <c r="E66" s="919"/>
      <c r="F66" s="919"/>
      <c r="G66" s="919"/>
      <c r="H66" s="919"/>
      <c r="I66" s="919"/>
      <c r="J66" s="919"/>
      <c r="K66" s="919"/>
      <c r="L66" s="919"/>
      <c r="M66" s="919"/>
      <c r="N66" s="919"/>
    </row>
    <row r="67" spans="3:14" ht="15.75" customHeight="1" x14ac:dyDescent="0.25">
      <c r="C67" s="169"/>
      <c r="D67" s="930" t="str">
        <f>Translations!$B$60</f>
        <v>Färgkoder och fonter:</v>
      </c>
      <c r="E67" s="930"/>
      <c r="F67" s="930"/>
      <c r="G67" s="930"/>
      <c r="H67" s="930"/>
      <c r="I67" s="930"/>
      <c r="J67" s="930"/>
      <c r="K67" s="930"/>
      <c r="L67" s="930"/>
      <c r="M67" s="930"/>
      <c r="N67" s="930"/>
    </row>
    <row r="68" spans="3:14" x14ac:dyDescent="0.25">
      <c r="E68" s="908" t="str">
        <f>Translations!$B$61</f>
        <v>Svart text med fet stil:</v>
      </c>
      <c r="F68" s="940"/>
      <c r="G68" s="919" t="str">
        <f>Translations!$B$62</f>
        <v>Detta är texten i kommissionens blankettmall. Den ska bevaras som den är.</v>
      </c>
      <c r="H68" s="919"/>
      <c r="I68" s="919"/>
      <c r="J68" s="919"/>
      <c r="K68" s="919"/>
      <c r="L68" s="919"/>
      <c r="M68" s="919"/>
      <c r="N68" s="919"/>
    </row>
    <row r="69" spans="3:14" ht="26.15" customHeight="1" x14ac:dyDescent="0.25">
      <c r="E69" s="929" t="str">
        <f>Translations!$B$63</f>
        <v>Mindre kursiverad text:</v>
      </c>
      <c r="F69" s="929"/>
      <c r="G69" s="919" t="str">
        <f>Translations!$B$64</f>
        <v>I denna text ges ytterligare förklaringar. Medlemsstaterna kan lägga till ytterligare förklaringar i de olika medlemsstaternas versioner av mallen.</v>
      </c>
      <c r="H69" s="919"/>
      <c r="I69" s="919"/>
      <c r="J69" s="919"/>
      <c r="K69" s="919"/>
      <c r="L69" s="919"/>
      <c r="M69" s="919"/>
      <c r="N69" s="919"/>
    </row>
    <row r="70" spans="3:14" ht="25" customHeight="1" x14ac:dyDescent="0.25">
      <c r="E70" s="931"/>
      <c r="F70" s="932"/>
      <c r="G70" s="933" t="str">
        <f>Translations!$B$529</f>
        <v>De gula fälten är obligatoriska uppgifter. Om informationen inte är väsentlig för den reglerade enheten, krävs den inte.</v>
      </c>
      <c r="H70" s="933"/>
      <c r="I70" s="933"/>
      <c r="J70" s="933"/>
      <c r="K70" s="933"/>
      <c r="L70" s="933"/>
      <c r="M70" s="933"/>
      <c r="N70" s="933"/>
    </row>
    <row r="71" spans="3:14" x14ac:dyDescent="0.25">
      <c r="E71" s="936"/>
      <c r="F71" s="932"/>
      <c r="G71" s="919" t="str">
        <f>Translations!$B$65</f>
        <v>Ljusgula fält anger att informationen är frivillig.</v>
      </c>
      <c r="H71" s="921"/>
      <c r="I71" s="921"/>
      <c r="J71" s="921"/>
      <c r="K71" s="921"/>
      <c r="L71" s="921"/>
      <c r="M71" s="921"/>
      <c r="N71" s="921"/>
    </row>
    <row r="72" spans="3:14" x14ac:dyDescent="0.25">
      <c r="E72" s="939"/>
      <c r="F72" s="935"/>
      <c r="G72" s="919" t="str">
        <f>Translations!$B$66</f>
        <v>De gröna fälten visar automatiskt beräknade resultat. Den röda texten visar felmeddelanden (uppgifter saknas osv.).</v>
      </c>
      <c r="H72" s="921"/>
      <c r="I72" s="921"/>
      <c r="J72" s="921"/>
      <c r="K72" s="921"/>
      <c r="L72" s="921"/>
      <c r="M72" s="921"/>
      <c r="N72" s="921"/>
    </row>
    <row r="73" spans="3:14" ht="14.5" customHeight="1" x14ac:dyDescent="0.25">
      <c r="E73" s="934"/>
      <c r="F73" s="935"/>
      <c r="G73" s="919" t="str">
        <f>Translations!$B$67</f>
        <v>De mörklagda fälten anger att informationen i det andra fältet gör informationen i detta fält betydelselös.</v>
      </c>
      <c r="H73" s="919"/>
      <c r="I73" s="919"/>
      <c r="J73" s="919"/>
      <c r="K73" s="919"/>
      <c r="L73" s="919"/>
      <c r="M73" s="919"/>
      <c r="N73" s="919"/>
    </row>
    <row r="74" spans="3:14" x14ac:dyDescent="0.25">
      <c r="E74" s="920"/>
      <c r="F74" s="920"/>
      <c r="G74" s="919" t="str">
        <f>Translations!$B$69</f>
        <v>De ljusgråa fälten är reserverade för navigering och hyperlänkar.</v>
      </c>
      <c r="H74" s="921"/>
      <c r="I74" s="921"/>
      <c r="J74" s="921"/>
      <c r="K74" s="921"/>
      <c r="L74" s="921"/>
      <c r="M74" s="921"/>
      <c r="N74" s="921"/>
    </row>
    <row r="76" spans="3:14" ht="33.65" customHeight="1" x14ac:dyDescent="0.25">
      <c r="C76" s="169">
        <v>15</v>
      </c>
      <c r="D76" s="941" t="s">
        <v>12</v>
      </c>
      <c r="E76" s="941"/>
      <c r="F76" s="941"/>
      <c r="G76" s="941"/>
      <c r="H76" s="941"/>
      <c r="I76" s="941"/>
      <c r="J76" s="941"/>
      <c r="K76" s="941"/>
      <c r="L76" s="941"/>
      <c r="M76" s="941"/>
      <c r="N76" s="941"/>
    </row>
    <row r="77" spans="3:14" ht="51" customHeight="1" x14ac:dyDescent="0.25">
      <c r="C77" s="169">
        <v>16</v>
      </c>
      <c r="D77" s="919" t="str">
        <f>Translations!$B$70</f>
        <v>Denna blankettmall är låst med undantag av de gula fälten. Av öppenhetsskäl har dock inget lösenord ställts in. Detta möjliggör en fullständig granskning av alla formler. När denna fil används för att mata in uppgifter rekommenderas att skyddet hålls i kraft. Flikarna ska vara oskyddade endast för granskning av formlernas giltighet. Det rekommenderas att detta görs i en separat fil.</v>
      </c>
      <c r="E77" s="919"/>
      <c r="F77" s="919"/>
      <c r="G77" s="919"/>
      <c r="H77" s="919"/>
      <c r="I77" s="919"/>
      <c r="J77" s="919"/>
      <c r="K77" s="919"/>
      <c r="L77" s="919"/>
      <c r="M77" s="919"/>
      <c r="N77" s="919"/>
    </row>
    <row r="78" spans="3:14" ht="51" customHeight="1" x14ac:dyDescent="0.25">
      <c r="C78" s="169">
        <v>17</v>
      </c>
      <c r="D78" s="937" t="str">
        <f>Translations!$B$71</f>
        <v>OBS! Funktionen KLIPP &amp; KLISTRA IN SKA INTE ANVÄNDAS på blanketten för att undvika ändringar i blankettens formler och vidare fel i övervakningsplanen.
Om du vill överföra uppgifter från en annan cell, KOPIERA och KLISTRA IN dem först och ta sedan bort oönskade uppgifter från den gamla (felaktiga) platsen.</v>
      </c>
      <c r="E78" s="937"/>
      <c r="F78" s="937"/>
      <c r="G78" s="937"/>
      <c r="H78" s="937"/>
      <c r="I78" s="937"/>
      <c r="J78" s="937"/>
      <c r="K78" s="937"/>
      <c r="L78" s="937"/>
      <c r="M78" s="937"/>
      <c r="N78" s="938"/>
    </row>
    <row r="79" spans="3:14" ht="51" customHeight="1" x14ac:dyDescent="0.25">
      <c r="C79" s="169">
        <v>18</v>
      </c>
      <c r="D79" s="919" t="str">
        <f>Translations!$B$72</f>
        <v>Datafälten har inte optimerats för vissa numeriska och andra format. Skyddet av flikarna är dock begränsat för att du ska kunna använda din egen formatering. Du kan bestämma antalet decimaler som visas. Antalet är i princip oberoende av beräkningens noggrannhet. I princip bör alternativet ”precision as displayed” i MS Excel tas ur bruk. Mer information om ämnet fås via ”Hjälp”-funktionen.</v>
      </c>
      <c r="E79" s="919"/>
      <c r="F79" s="919"/>
      <c r="G79" s="919"/>
      <c r="H79" s="919"/>
      <c r="I79" s="919"/>
      <c r="J79" s="919"/>
      <c r="K79" s="919"/>
      <c r="L79" s="919"/>
      <c r="M79" s="919"/>
      <c r="N79" s="919"/>
    </row>
    <row r="80" spans="3:14" ht="4.9000000000000004" customHeight="1" thickBot="1" x14ac:dyDescent="0.3">
      <c r="D80" s="927"/>
      <c r="E80" s="928"/>
      <c r="F80" s="928"/>
      <c r="G80" s="928"/>
      <c r="H80" s="928"/>
      <c r="I80" s="928"/>
      <c r="J80" s="928"/>
      <c r="K80" s="928"/>
      <c r="L80" s="928"/>
      <c r="M80" s="928"/>
    </row>
    <row r="81" spans="3:14" ht="89.25" customHeight="1" thickBot="1" x14ac:dyDescent="0.3">
      <c r="C81" s="169">
        <v>19</v>
      </c>
      <c r="D81" s="924" t="str">
        <f>Translations!$B$530</f>
        <v>ANSVARSFRISKRIVNING: 
Alla formler på blankettmallen har utarbetats omsorgsfullt och grundligt. Fel kan dock inte uteslutas helt.
Som ovan konstaterats är det möjligt för användaren att helt öppet granska formlerna bakom beräkningarna. Energimyndigheten eller Europeiska kommissionen ansvarar inte för eventuella skador som beror på felaktiga eller vilseledande resultat av de inlämnade beräkningarna. 
Det är användarens (dvs. den reglerade enhetens) exklusiva ansvar att se till att korrekta uppgifter rapporteras till den behöriga myndigheten.</v>
      </c>
      <c r="E81" s="925"/>
      <c r="F81" s="925"/>
      <c r="G81" s="925"/>
      <c r="H81" s="925"/>
      <c r="I81" s="925"/>
      <c r="J81" s="925"/>
      <c r="K81" s="925"/>
      <c r="L81" s="925"/>
      <c r="M81" s="925"/>
      <c r="N81" s="926"/>
    </row>
    <row r="83" spans="3:14" ht="38.25" customHeight="1" x14ac:dyDescent="0.25">
      <c r="C83" s="169">
        <v>20</v>
      </c>
      <c r="D83" s="919" t="str">
        <f>Translations!$B$531</f>
        <v>I blankettmallen begärs beskrivningar av den reglerade enheten, dess verksamhet samt de särskilda övervakningsmetoder som använts. Celler som är reserverade för uppgifterna i fråga i denna blankettmall kan vara otillräckliga för dem.</v>
      </c>
      <c r="E83" s="919"/>
      <c r="F83" s="919"/>
      <c r="G83" s="919"/>
      <c r="H83" s="919"/>
      <c r="I83" s="919"/>
      <c r="J83" s="919"/>
      <c r="K83" s="919"/>
      <c r="L83" s="919"/>
      <c r="M83" s="919"/>
      <c r="N83" s="919"/>
    </row>
    <row r="84" spans="3:14" ht="51" customHeight="1" x14ac:dyDescent="0.25">
      <c r="C84" s="169">
        <v>21</v>
      </c>
      <c r="D84" s="919" t="str">
        <f>Translations!$B$73</f>
        <v>Bifoga då nödvändiga uppgifter (t.ex. text, formler, referensuppgifter, diagram och ritningar) som separata filer i ärendehanteringssystemet ETS2 som bilagor till ansökan. Hänvisa till en separat inlämnad bilaga i den punkt som begärs i denna blankett. Använd bilagans namn som referens. Ange också datumet för den senaste ändringen av den aktuella bilagan.</v>
      </c>
      <c r="E84" s="919"/>
      <c r="F84" s="919"/>
      <c r="G84" s="919"/>
      <c r="H84" s="919"/>
      <c r="I84" s="919"/>
      <c r="J84" s="919"/>
      <c r="K84" s="919"/>
      <c r="L84" s="919"/>
      <c r="M84" s="919"/>
      <c r="N84" s="919"/>
    </row>
    <row r="85" spans="3:14" ht="28" customHeight="1" x14ac:dyDescent="0.25">
      <c r="C85" s="169">
        <v>22</v>
      </c>
      <c r="D85" s="919" t="str">
        <f>Translations!$B$74</f>
        <v>Den behöriga myndigheten får begränsa godtagbara filformat. Kontrollera att du endast använder vanliga kontorsfiltyper, såsom .doc, .xls och .pdf. Mer information om vilka filformat som godtas får du av den behöriga myndigheten.</v>
      </c>
      <c r="E85" s="919"/>
      <c r="F85" s="919"/>
      <c r="G85" s="919"/>
      <c r="H85" s="919"/>
      <c r="I85" s="919"/>
      <c r="J85" s="919"/>
      <c r="K85" s="919"/>
      <c r="L85" s="919"/>
      <c r="M85" s="919"/>
      <c r="N85" s="919"/>
    </row>
    <row r="87" spans="3:14" ht="13" x14ac:dyDescent="0.25">
      <c r="C87" s="169">
        <v>23</v>
      </c>
      <c r="D87" s="918" t="str">
        <f>Translations!B836</f>
        <v>Fler anvisningar publicerade av Energimyndigheten:</v>
      </c>
      <c r="E87" s="918"/>
      <c r="F87" s="918"/>
      <c r="G87" s="918"/>
      <c r="H87" s="918"/>
      <c r="I87" s="918"/>
      <c r="J87" s="918"/>
      <c r="K87" s="918"/>
      <c r="L87" s="918"/>
      <c r="M87" s="918"/>
      <c r="N87" s="918"/>
    </row>
    <row r="88" spans="3:14" x14ac:dyDescent="0.25">
      <c r="D88" s="922" t="s">
        <v>13</v>
      </c>
      <c r="E88" s="923"/>
      <c r="F88" s="923"/>
      <c r="G88" s="923"/>
      <c r="H88" s="923"/>
      <c r="I88" s="923"/>
      <c r="J88" s="923"/>
      <c r="K88" s="923"/>
      <c r="L88" s="923"/>
      <c r="M88" s="923"/>
      <c r="N88" s="923"/>
    </row>
    <row r="89" spans="3:14" x14ac:dyDescent="0.25">
      <c r="D89" s="918" t="str">
        <f>Translations!B837</f>
        <v>Länkar till relevant lagstiftning på Energimyndighetens webbplats:</v>
      </c>
      <c r="E89" s="918"/>
      <c r="F89" s="918"/>
      <c r="G89" s="918"/>
      <c r="H89" s="918"/>
      <c r="I89" s="918"/>
      <c r="J89" s="918"/>
      <c r="K89" s="918"/>
      <c r="L89" s="918"/>
      <c r="M89" s="918"/>
      <c r="N89" s="918"/>
    </row>
    <row r="90" spans="3:14" x14ac:dyDescent="0.25">
      <c r="D90" s="922" t="s">
        <v>14</v>
      </c>
      <c r="E90" s="923"/>
      <c r="F90" s="923"/>
      <c r="G90" s="923"/>
      <c r="H90" s="923"/>
      <c r="I90" s="923"/>
      <c r="J90" s="923"/>
      <c r="K90" s="923"/>
      <c r="L90" s="923"/>
      <c r="M90" s="923"/>
      <c r="N90" s="923"/>
    </row>
    <row r="91" spans="3:14" x14ac:dyDescent="0.25">
      <c r="D91" s="918"/>
      <c r="E91" s="918"/>
      <c r="F91" s="918"/>
      <c r="G91" s="918"/>
      <c r="H91" s="918"/>
      <c r="I91" s="918"/>
      <c r="J91" s="918"/>
      <c r="K91" s="918"/>
      <c r="L91" s="918"/>
      <c r="M91" s="918"/>
      <c r="N91" s="918"/>
    </row>
    <row r="92" spans="3:14" x14ac:dyDescent="0.25">
      <c r="D92" s="918"/>
      <c r="E92" s="918"/>
      <c r="F92" s="918"/>
      <c r="G92" s="918"/>
      <c r="H92" s="918"/>
      <c r="I92" s="918"/>
      <c r="J92" s="918"/>
      <c r="K92" s="918"/>
      <c r="L92" s="918"/>
      <c r="M92" s="918"/>
      <c r="N92" s="918"/>
    </row>
    <row r="93" spans="3:14" x14ac:dyDescent="0.25">
      <c r="D93" s="918"/>
      <c r="E93" s="918"/>
      <c r="F93" s="918"/>
      <c r="G93" s="918"/>
      <c r="H93" s="918"/>
      <c r="I93" s="918"/>
      <c r="J93" s="918"/>
      <c r="K93" s="918"/>
      <c r="L93" s="918"/>
      <c r="M93" s="918"/>
      <c r="N93" s="918"/>
    </row>
    <row r="94" spans="3:14" x14ac:dyDescent="0.25">
      <c r="D94" s="918"/>
      <c r="E94" s="918"/>
      <c r="F94" s="918"/>
      <c r="G94" s="918"/>
      <c r="H94" s="918"/>
      <c r="I94" s="918"/>
      <c r="J94" s="918"/>
      <c r="K94" s="918"/>
      <c r="L94" s="918"/>
      <c r="M94" s="918"/>
      <c r="N94" s="918"/>
    </row>
    <row r="95" spans="3:14" x14ac:dyDescent="0.25">
      <c r="D95" s="918"/>
      <c r="E95" s="918"/>
      <c r="F95" s="918"/>
      <c r="G95" s="918"/>
      <c r="H95" s="918"/>
      <c r="I95" s="918"/>
      <c r="J95" s="918"/>
      <c r="K95" s="918"/>
      <c r="L95" s="918"/>
      <c r="M95" s="918"/>
      <c r="N95" s="918"/>
    </row>
    <row r="96" spans="3:14" x14ac:dyDescent="0.25">
      <c r="D96" s="918"/>
      <c r="E96" s="918"/>
      <c r="F96" s="918"/>
      <c r="G96" s="918"/>
      <c r="H96" s="918"/>
      <c r="I96" s="918"/>
      <c r="J96" s="918"/>
      <c r="K96" s="918"/>
      <c r="L96" s="918"/>
      <c r="M96" s="918"/>
      <c r="N96" s="918"/>
    </row>
    <row r="97" spans="1:16" x14ac:dyDescent="0.25">
      <c r="D97" s="918"/>
      <c r="E97" s="918"/>
      <c r="F97" s="918"/>
      <c r="G97" s="918"/>
      <c r="H97" s="918"/>
      <c r="I97" s="918"/>
      <c r="J97" s="918"/>
      <c r="K97" s="918"/>
      <c r="L97" s="918"/>
      <c r="M97" s="918"/>
      <c r="N97" s="918"/>
    </row>
    <row r="98" spans="1:16" x14ac:dyDescent="0.25">
      <c r="D98" s="918"/>
      <c r="E98" s="918"/>
      <c r="F98" s="918"/>
      <c r="G98" s="918"/>
      <c r="H98" s="918"/>
      <c r="I98" s="918"/>
      <c r="J98" s="918"/>
      <c r="K98" s="918"/>
      <c r="L98" s="918"/>
      <c r="M98" s="918"/>
      <c r="N98" s="918"/>
    </row>
    <row r="99" spans="1:16" x14ac:dyDescent="0.25">
      <c r="D99" s="918"/>
      <c r="E99" s="918"/>
      <c r="F99" s="918"/>
      <c r="G99" s="918"/>
      <c r="H99" s="918"/>
      <c r="I99" s="918"/>
      <c r="J99" s="918"/>
      <c r="K99" s="918"/>
      <c r="L99" s="918"/>
      <c r="M99" s="918"/>
      <c r="N99" s="918"/>
    </row>
    <row r="100" spans="1:16" x14ac:dyDescent="0.25">
      <c r="D100" s="918"/>
      <c r="E100" s="918"/>
      <c r="F100" s="918"/>
      <c r="G100" s="918"/>
      <c r="H100" s="918"/>
      <c r="I100" s="918"/>
      <c r="J100" s="918"/>
      <c r="K100" s="918"/>
      <c r="L100" s="918"/>
      <c r="M100" s="918"/>
      <c r="N100" s="918"/>
    </row>
    <row r="101" spans="1:16" x14ac:dyDescent="0.25">
      <c r="D101" s="918"/>
      <c r="E101" s="918"/>
      <c r="F101" s="918"/>
      <c r="G101" s="918"/>
      <c r="H101" s="918"/>
      <c r="I101" s="918"/>
      <c r="J101" s="918"/>
      <c r="K101" s="918"/>
      <c r="L101" s="918"/>
      <c r="M101" s="918"/>
      <c r="N101" s="918"/>
    </row>
    <row r="102" spans="1:16" x14ac:dyDescent="0.25">
      <c r="D102" s="918"/>
      <c r="E102" s="918"/>
      <c r="F102" s="918"/>
      <c r="G102" s="918"/>
      <c r="H102" s="918"/>
      <c r="I102" s="918"/>
      <c r="J102" s="918"/>
      <c r="K102" s="918"/>
      <c r="L102" s="918"/>
      <c r="M102" s="918"/>
      <c r="N102" s="918"/>
    </row>
    <row r="103" spans="1:16" x14ac:dyDescent="0.25">
      <c r="D103" s="918"/>
      <c r="E103" s="918"/>
      <c r="F103" s="918"/>
      <c r="G103" s="918"/>
      <c r="H103" s="918"/>
      <c r="I103" s="918"/>
      <c r="J103" s="918"/>
      <c r="K103" s="918"/>
      <c r="L103" s="918"/>
      <c r="M103" s="918"/>
      <c r="N103" s="918"/>
    </row>
    <row r="104" spans="1:16" x14ac:dyDescent="0.25">
      <c r="D104" s="918"/>
      <c r="E104" s="918"/>
      <c r="F104" s="918"/>
      <c r="G104" s="918"/>
      <c r="H104" s="918"/>
      <c r="I104" s="918"/>
      <c r="J104" s="918"/>
      <c r="K104" s="918"/>
      <c r="L104" s="918"/>
      <c r="M104" s="918"/>
      <c r="N104" s="918"/>
    </row>
    <row r="105" spans="1:16" x14ac:dyDescent="0.25">
      <c r="D105" s="918"/>
      <c r="E105" s="918"/>
      <c r="F105" s="918"/>
      <c r="G105" s="918"/>
      <c r="H105" s="918"/>
      <c r="I105" s="918"/>
      <c r="J105" s="918"/>
      <c r="K105" s="918"/>
      <c r="L105" s="918"/>
      <c r="M105" s="918"/>
      <c r="N105" s="918"/>
    </row>
    <row r="106" spans="1:16" x14ac:dyDescent="0.25">
      <c r="D106" s="918"/>
      <c r="E106" s="918"/>
      <c r="F106" s="918"/>
      <c r="G106" s="918"/>
      <c r="H106" s="918"/>
      <c r="I106" s="918"/>
      <c r="J106" s="918"/>
      <c r="K106" s="918"/>
      <c r="L106" s="918"/>
      <c r="M106" s="918"/>
      <c r="N106" s="918"/>
    </row>
    <row r="107" spans="1:16" x14ac:dyDescent="0.25">
      <c r="D107" s="918"/>
      <c r="E107" s="918"/>
      <c r="F107" s="918"/>
      <c r="G107" s="918"/>
      <c r="H107" s="918"/>
      <c r="I107" s="918"/>
      <c r="J107" s="918"/>
      <c r="K107" s="918"/>
      <c r="L107" s="918"/>
      <c r="M107" s="918"/>
      <c r="N107" s="918"/>
    </row>
    <row r="108" spans="1:16" x14ac:dyDescent="0.25">
      <c r="D108" s="918"/>
      <c r="E108" s="918"/>
      <c r="F108" s="918"/>
      <c r="G108" s="918"/>
      <c r="H108" s="918"/>
      <c r="I108" s="918"/>
      <c r="J108" s="918"/>
      <c r="K108" s="918"/>
      <c r="L108" s="918"/>
      <c r="M108" s="918"/>
      <c r="N108" s="918"/>
    </row>
    <row r="109" spans="1:16" x14ac:dyDescent="0.25">
      <c r="D109" s="588"/>
      <c r="E109" s="588"/>
      <c r="F109" s="588"/>
      <c r="G109" s="588"/>
      <c r="H109" s="588"/>
      <c r="I109" s="588"/>
      <c r="J109" s="588"/>
      <c r="K109" s="588"/>
      <c r="L109" s="588"/>
      <c r="M109" s="588"/>
      <c r="N109" s="588"/>
    </row>
    <row r="110" spans="1:16" x14ac:dyDescent="0.25">
      <c r="D110" s="588"/>
      <c r="E110" s="588"/>
      <c r="F110" s="588"/>
      <c r="G110" s="588"/>
      <c r="H110" s="588"/>
      <c r="I110" s="588"/>
      <c r="J110" s="588"/>
      <c r="K110" s="588"/>
      <c r="L110" s="588"/>
      <c r="M110" s="588"/>
      <c r="N110" s="588"/>
    </row>
    <row r="111" spans="1:16" s="391" customFormat="1" hidden="1" x14ac:dyDescent="0.25">
      <c r="A111" s="391" t="s">
        <v>0</v>
      </c>
      <c r="D111" s="7"/>
      <c r="E111" s="7"/>
      <c r="F111" s="7"/>
      <c r="G111" s="7"/>
      <c r="H111" s="7"/>
      <c r="I111" s="7"/>
      <c r="J111" s="7"/>
      <c r="K111" s="7"/>
      <c r="L111" s="7"/>
      <c r="M111" s="7"/>
      <c r="N111" s="7"/>
      <c r="O111" s="454"/>
      <c r="P111" s="391" t="s">
        <v>3</v>
      </c>
    </row>
  </sheetData>
  <sheetProtection sheet="1" objects="1" scenarios="1" formatCells="0" formatColumns="0" formatRows="0"/>
  <mergeCells count="108">
    <mergeCell ref="G2:H2"/>
    <mergeCell ref="I2:J2"/>
    <mergeCell ref="M3:N3"/>
    <mergeCell ref="E2:F2"/>
    <mergeCell ref="B2:D4"/>
    <mergeCell ref="K4:L4"/>
    <mergeCell ref="M4:N4"/>
    <mergeCell ref="G4:H4"/>
    <mergeCell ref="I4:J4"/>
    <mergeCell ref="E4:F4"/>
    <mergeCell ref="K2:L2"/>
    <mergeCell ref="M2:N2"/>
    <mergeCell ref="E3:F3"/>
    <mergeCell ref="G3:H3"/>
    <mergeCell ref="D6:L6"/>
    <mergeCell ref="D7:N7"/>
    <mergeCell ref="D9:N9"/>
    <mergeCell ref="D14:N14"/>
    <mergeCell ref="D8:N8"/>
    <mergeCell ref="D13:N13"/>
    <mergeCell ref="D10:N10"/>
    <mergeCell ref="I3:J3"/>
    <mergeCell ref="K3:L3"/>
    <mergeCell ref="D12:N12"/>
    <mergeCell ref="D15:N15"/>
    <mergeCell ref="E31:N31"/>
    <mergeCell ref="E32:N32"/>
    <mergeCell ref="D35:N35"/>
    <mergeCell ref="D27:N27"/>
    <mergeCell ref="D30:N30"/>
    <mergeCell ref="D16:N16"/>
    <mergeCell ref="D20:N20"/>
    <mergeCell ref="D21:N21"/>
    <mergeCell ref="D17:N17"/>
    <mergeCell ref="D18:N18"/>
    <mergeCell ref="D22:N22"/>
    <mergeCell ref="D19:N19"/>
    <mergeCell ref="D23:N23"/>
    <mergeCell ref="D26:N26"/>
    <mergeCell ref="G38:J42"/>
    <mergeCell ref="D44:N44"/>
    <mergeCell ref="E33:N33"/>
    <mergeCell ref="E34:N34"/>
    <mergeCell ref="D24:N24"/>
    <mergeCell ref="D45:N45"/>
    <mergeCell ref="D36:N36"/>
    <mergeCell ref="D28:N28"/>
    <mergeCell ref="D46:N46"/>
    <mergeCell ref="D47:N47"/>
    <mergeCell ref="D57:N57"/>
    <mergeCell ref="D64:N64"/>
    <mergeCell ref="D48:N48"/>
    <mergeCell ref="D50:N50"/>
    <mergeCell ref="F55:N55"/>
    <mergeCell ref="F52:N52"/>
    <mergeCell ref="F53:N53"/>
    <mergeCell ref="D58:N58"/>
    <mergeCell ref="D60:N60"/>
    <mergeCell ref="D61:N61"/>
    <mergeCell ref="D63:N63"/>
    <mergeCell ref="D65:N65"/>
    <mergeCell ref="G68:N68"/>
    <mergeCell ref="E69:F69"/>
    <mergeCell ref="D66:N66"/>
    <mergeCell ref="D90:N90"/>
    <mergeCell ref="D89:N89"/>
    <mergeCell ref="D67:N67"/>
    <mergeCell ref="E70:F70"/>
    <mergeCell ref="G70:N70"/>
    <mergeCell ref="E73:F73"/>
    <mergeCell ref="G69:N69"/>
    <mergeCell ref="E71:F71"/>
    <mergeCell ref="D78:N78"/>
    <mergeCell ref="G72:N72"/>
    <mergeCell ref="D77:N77"/>
    <mergeCell ref="G71:N71"/>
    <mergeCell ref="E72:F72"/>
    <mergeCell ref="E68:F68"/>
    <mergeCell ref="G73:N73"/>
    <mergeCell ref="D76:N76"/>
    <mergeCell ref="D85:N85"/>
    <mergeCell ref="D87:N87"/>
    <mergeCell ref="D99:N99"/>
    <mergeCell ref="D84:N84"/>
    <mergeCell ref="E74:F74"/>
    <mergeCell ref="G74:N74"/>
    <mergeCell ref="D88:N88"/>
    <mergeCell ref="D83:N83"/>
    <mergeCell ref="D81:N81"/>
    <mergeCell ref="D79:N79"/>
    <mergeCell ref="D80:M80"/>
    <mergeCell ref="D98:N98"/>
    <mergeCell ref="D94:N94"/>
    <mergeCell ref="D95:N95"/>
    <mergeCell ref="D92:N92"/>
    <mergeCell ref="D93:N93"/>
    <mergeCell ref="D96:N96"/>
    <mergeCell ref="D97:N97"/>
    <mergeCell ref="D91:N91"/>
    <mergeCell ref="D108:N108"/>
    <mergeCell ref="D100:N100"/>
    <mergeCell ref="D101:N101"/>
    <mergeCell ref="D102:N102"/>
    <mergeCell ref="D103:N103"/>
    <mergeCell ref="D104:N104"/>
    <mergeCell ref="D105:N105"/>
    <mergeCell ref="D106:N106"/>
    <mergeCell ref="D107:N107"/>
  </mergeCells>
  <phoneticPr fontId="9" type="noConversion"/>
  <hyperlinks>
    <hyperlink ref="F52" r:id="rId1" display="http://eur-lex.europa.eu/en/index.htm " xr:uid="{00000000-0004-0000-0100-000000000000}"/>
    <hyperlink ref="F55" r:id="rId2" display="https://climate.ec.europa.eu/eu-action/eu-emissions-trading-system-eu-ets/monitoring-reporting-and-verification-eu-ets-emissions_en" xr:uid="{00000000-0004-0000-0100-000001000000}"/>
    <hyperlink ref="D10:M10" r:id="rId3" display="http://ec.europa.eu/clima/documentation/ets/docs/decision_benchmarking_15_dec_en.pdf. " xr:uid="{00000000-0004-0000-0100-000002000000}"/>
    <hyperlink ref="D10" r:id="rId4" xr:uid="{00000000-0004-0000-0100-000003000000}"/>
    <hyperlink ref="G2:H2" location="JUMP_a_Content" display="Table of contents" xr:uid="{00000000-0004-0000-0100-000004000000}"/>
    <hyperlink ref="D27" r:id="rId5" display="https://climate.ec.europa.eu/eu-action/eu-emissions-trading-system-eu-ets/monitoring-reporting-and-verification-eu-ets-emissions_en" xr:uid="{00000000-0004-0000-0100-000005000000}"/>
    <hyperlink ref="D13:N13" r:id="rId6" display="https://eur-lex.europa.eu/eli/reg_impl/2018/2066/oj" xr:uid="{00000000-0004-0000-0100-000006000000}"/>
    <hyperlink ref="D13" r:id="rId7" display="https://eur-lex.europa.eu/eli/reg_impl/2018/2066/2022-08-28" xr:uid="{00000000-0004-0000-0100-000007000000}"/>
    <hyperlink ref="F53" r:id="rId8" display="https://climate.ec.europa.eu/eu-action/eu-emissions-trading-system-eu-ets_en" xr:uid="{00000000-0004-0000-0100-000008000000}"/>
    <hyperlink ref="D57" r:id="rId9" xr:uid="{CFF37286-B870-47DA-B110-B327F87661E9}"/>
    <hyperlink ref="D60" r:id="rId10" xr:uid="{7E7AF01E-DE7E-46F9-A7DD-E2536C76C84E}"/>
    <hyperlink ref="G38" r:id="rId11" xr:uid="{A8F67810-E635-44F1-9DAF-A02C5B98BDBC}"/>
    <hyperlink ref="D88" r:id="rId12" location="anvisningar_och_blanketter" xr:uid="{9603CAA2-8EF7-4692-8349-34C853092AC3}"/>
    <hyperlink ref="D90" r:id="rId13" location="forfattningar" xr:uid="{31065ACB-DC8D-402A-8390-D0B8552C29F0}"/>
  </hyperlinks>
  <pageMargins left="0.78740157480314965" right="0.78740157480314965" top="0.78740157480314965" bottom="0.78740157480314965" header="0.39370078740157483" footer="0.39370078740157483"/>
  <pageSetup paperSize="9" scale="62" fitToHeight="2" orientation="portrait" r:id="rId14"/>
  <headerFooter alignWithMargins="0">
    <oddHeader>&amp;L&amp;F, &amp;A&amp;R&amp;D, &amp;T</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indexed="43"/>
    <pageSetUpPr fitToPage="1"/>
  </sheetPr>
  <dimension ref="A1:T48"/>
  <sheetViews>
    <sheetView topLeftCell="B1" zoomScale="110" zoomScaleNormal="110" workbookViewId="0">
      <pane ySplit="4" topLeftCell="A22" activePane="bottomLeft" state="frozen"/>
      <selection pane="bottomLeft" activeCell="C6" sqref="C6:N6"/>
    </sheetView>
  </sheetViews>
  <sheetFormatPr defaultColWidth="9.1796875" defaultRowHeight="12.5" x14ac:dyDescent="0.25"/>
  <cols>
    <col min="1" max="1" width="2.7265625" style="181" hidden="1" customWidth="1"/>
    <col min="2" max="2" width="2.7265625" style="178" customWidth="1"/>
    <col min="3" max="3" width="4.7265625" style="178" customWidth="1"/>
    <col min="4" max="4" width="15.7265625" style="178" customWidth="1"/>
    <col min="5" max="8" width="12.7265625" style="178" customWidth="1"/>
    <col min="9" max="9" width="14.1796875" style="178" customWidth="1"/>
    <col min="10" max="14" width="12.7265625" style="178" customWidth="1"/>
    <col min="15" max="15" width="2.7265625" style="459" customWidth="1"/>
    <col min="16" max="16" width="11.453125" style="178" customWidth="1"/>
    <col min="17" max="20" width="11.453125" style="409" hidden="1" customWidth="1"/>
    <col min="21" max="16384" width="9.1796875" style="178"/>
  </cols>
  <sheetData>
    <row r="1" spans="1:20" s="409" customFormat="1" ht="13" hidden="1" thickBot="1" x14ac:dyDescent="0.3">
      <c r="A1" s="409" t="s">
        <v>0</v>
      </c>
      <c r="K1" s="475"/>
      <c r="O1" s="457"/>
      <c r="Q1" s="363" t="s">
        <v>0</v>
      </c>
      <c r="R1" s="363" t="s">
        <v>0</v>
      </c>
      <c r="S1" s="363" t="s">
        <v>0</v>
      </c>
      <c r="T1" s="363" t="s">
        <v>0</v>
      </c>
    </row>
    <row r="2" spans="1:20" s="4" customFormat="1" ht="13.5" thickBot="1" x14ac:dyDescent="0.35">
      <c r="A2" s="8"/>
      <c r="B2" s="884" t="str">
        <f>Translations!$B$76</f>
        <v>A. Hantering av ändringar av övervakningsplanen</v>
      </c>
      <c r="C2" s="983"/>
      <c r="D2" s="984"/>
      <c r="E2" s="900" t="str">
        <f>Translations!$B$25</f>
        <v>Navigationsområde</v>
      </c>
      <c r="F2" s="901"/>
      <c r="G2" s="902" t="str">
        <f>Translations!$B$26</f>
        <v>Innehållsförteckning</v>
      </c>
      <c r="H2" s="903"/>
      <c r="I2" s="902" t="str">
        <f ca="1">HYPERLINK("#"&amp;INDEX(a_Inhållsförteckning!$R$4:$R$54,MATCH(INDEX(a_Inhållsförteckning!$T$4:$T$54,MATCH($T$2,a_Inhållsförteckning!$S$4:$S$54,0))-1,a_Inhållsförteckning!$T$4:$T$54,0)),EUconst_PreviousSheet)</f>
        <v>Föregående flik</v>
      </c>
      <c r="J2" s="903"/>
      <c r="K2" s="902" t="str">
        <f ca="1">HYPERLINK("#"&amp;INDEX(a_Inhållsförteckning!$R$4:$R$54,MATCH(INDEX(a_Inhållsförteckning!$T$4:$T$54,MATCH($T$2,a_Inhållsförteckning!$S$4:$S$54,0))+1,a_Inhållsförteckning!$T$4:$T$54,0)),EUconst_NextSheet)</f>
        <v>Nästa flik</v>
      </c>
      <c r="L2" s="903"/>
      <c r="M2" s="895" t="str">
        <f ca="1">HYPERLINK("#"&amp;a_Inhållsförteckning!$R$51,INDIRECT(a_Inhållsförteckning!$R$51))</f>
        <v>H Sammanfattning</v>
      </c>
      <c r="N2" s="896"/>
      <c r="O2" s="458"/>
      <c r="Q2" s="347" t="s">
        <v>1</v>
      </c>
      <c r="R2" s="348" t="str">
        <f>ADDRESS(ROW($B$6),COLUMN($B$6)) &amp; ":" &amp; ADDRESS(MATCH("PRINT",$P:$P,0),COLUMN($P$6))</f>
        <v>$B$6:$P$48</v>
      </c>
      <c r="S2" s="347" t="s">
        <v>2</v>
      </c>
      <c r="T2" s="349" t="str">
        <f ca="1">IF(ISERROR(CELL("filename",U2)),"A_MPversions",MID(CELL("filename",U2),FIND("]",CELL("filename",U2))+1,1024))</f>
        <v>A_Versionsinformation</v>
      </c>
    </row>
    <row r="3" spans="1:20" s="4" customFormat="1" x14ac:dyDescent="0.25">
      <c r="A3" s="8"/>
      <c r="B3" s="985"/>
      <c r="C3" s="986"/>
      <c r="D3" s="987"/>
      <c r="E3" s="894"/>
      <c r="F3" s="894"/>
      <c r="G3" s="894"/>
      <c r="H3" s="894"/>
      <c r="I3" s="894"/>
      <c r="J3" s="894"/>
      <c r="K3" s="894"/>
      <c r="L3" s="894"/>
      <c r="M3" s="882" t="str">
        <f>IFERROR(HYPERLINK("#"&amp;ADDRESS(ROW($A$1)+MATCH(W3,$A:$A,0)-1,3),INDEX($Q:$Q,MATCH(W3,$A:$A,0))),"")</f>
        <v/>
      </c>
      <c r="N3" s="882"/>
      <c r="O3" s="458"/>
      <c r="Q3" s="363"/>
      <c r="R3" s="363"/>
      <c r="S3" s="363"/>
      <c r="T3" s="363"/>
    </row>
    <row r="4" spans="1:20" s="4" customFormat="1" ht="20.5" customHeight="1" thickBot="1" x14ac:dyDescent="0.3">
      <c r="A4" s="8"/>
      <c r="B4" s="988"/>
      <c r="C4" s="989"/>
      <c r="D4" s="990"/>
      <c r="E4" s="894"/>
      <c r="F4" s="894"/>
      <c r="G4" s="894"/>
      <c r="H4" s="894"/>
      <c r="I4" s="894"/>
      <c r="J4" s="894"/>
      <c r="K4" s="894"/>
      <c r="L4" s="894"/>
      <c r="M4" s="882" t="str">
        <f>IFERROR(HYPERLINK("#"&amp;ADDRESS(ROW($A$1)+MATCH(W4,$A:$A,0)-1,3),INDEX($Q:$Q,MATCH(W4,$A:$A,0))),"")</f>
        <v/>
      </c>
      <c r="N4" s="882"/>
      <c r="O4" s="458"/>
      <c r="Q4" s="363"/>
      <c r="R4" s="363"/>
      <c r="S4" s="363"/>
      <c r="T4" s="363"/>
    </row>
    <row r="6" spans="1:20" ht="25.5" customHeight="1" x14ac:dyDescent="0.25">
      <c r="C6" s="979" t="str">
        <f>Translations!$B$2</f>
        <v>A. Hantering av ändringar av övervakningsplanen</v>
      </c>
      <c r="D6" s="979"/>
      <c r="E6" s="979"/>
      <c r="F6" s="979"/>
      <c r="G6" s="979"/>
      <c r="H6" s="979"/>
      <c r="I6" s="979"/>
      <c r="J6" s="979"/>
      <c r="K6" s="979"/>
      <c r="L6" s="979"/>
      <c r="M6" s="979"/>
      <c r="N6" s="979"/>
    </row>
    <row r="8" spans="1:20" ht="15.75" customHeight="1" x14ac:dyDescent="0.35">
      <c r="C8" s="43">
        <v>1</v>
      </c>
      <c r="D8" s="980" t="str">
        <f>Translations!$B$3</f>
        <v>Hantering av ändringar av övervakningsplanen</v>
      </c>
      <c r="E8" s="980"/>
      <c r="F8" s="980"/>
      <c r="G8" s="980"/>
      <c r="H8" s="980"/>
      <c r="I8" s="980"/>
      <c r="J8" s="980"/>
      <c r="K8" s="980"/>
      <c r="L8" s="980"/>
      <c r="M8" s="980"/>
      <c r="N8" s="980"/>
    </row>
    <row r="9" spans="1:20" ht="7" customHeight="1" x14ac:dyDescent="0.25"/>
    <row r="10" spans="1:20" ht="33.65" customHeight="1" x14ac:dyDescent="0.25">
      <c r="E10" s="974" t="str">
        <f>Translations!$B$447</f>
        <v xml:space="preserve">Obs! En ansökan om godkännande av övervakningsplanen, komplettering av ansökan eller någon annan åtgärd som lämnats till Energimyndigheten via ärendehanteringssystemet ETS2 får automatiskt ett versionsnummer i ärendehanteringssystemet ETS2 och uppgifterna arkiveras samtidigt i systemet. Den automatiska versionshanteringen i ärendehanteringssystemet ETS2 är ett officiellt sätt att upprätthålla information om en aktuell övervakningsplan som godkänts av myndigheten. </v>
      </c>
      <c r="F10" s="974"/>
      <c r="G10" s="974"/>
      <c r="H10" s="974"/>
      <c r="I10" s="974"/>
      <c r="J10" s="974"/>
      <c r="K10" s="974"/>
      <c r="L10" s="974"/>
      <c r="M10" s="974"/>
      <c r="N10" s="974"/>
    </row>
    <row r="11" spans="1:20" ht="16.5" customHeight="1" x14ac:dyDescent="0.25">
      <c r="E11" s="975" t="str">
        <f>Translations!$B$532</f>
        <v xml:space="preserve">En reglerad enhet kan utnyttja tabellen nedan vid den interna uppföljningen av övervakningsplanens versionshantering. Det är inte obligatoriskt att fylla i tabellen. </v>
      </c>
      <c r="F11" s="975"/>
      <c r="G11" s="975"/>
      <c r="H11" s="975"/>
      <c r="I11" s="975"/>
      <c r="J11" s="975"/>
      <c r="K11" s="975"/>
      <c r="L11" s="975"/>
      <c r="M11" s="975"/>
      <c r="N11" s="975"/>
    </row>
    <row r="12" spans="1:20" ht="46" customHeight="1" x14ac:dyDescent="0.25">
      <c r="E12" s="974" t="str">
        <f>Translations!$B$78</f>
        <v xml:space="preserve">ANMÄLAN OM ÄNDRINGAR
En reglerad enhet ska på förhand underrätta den nationella myndigheten om sådana ändringar som kan förutsätta att övervakningsplanen ändras. Myndigheten bedömer förändringens betydelse. Om den ändring som en reglerad enhet har anmält är betydande, ska myndigheten ändra beslutet om övervakningsplanen för utsläppen. Om ändringen inte är betydande, ska myndigheten utan dröjsmål underrätta den reglerade enheten om saken. </v>
      </c>
      <c r="F12" s="974"/>
      <c r="G12" s="974"/>
      <c r="H12" s="974"/>
      <c r="I12" s="974"/>
      <c r="J12" s="974"/>
      <c r="K12" s="974"/>
      <c r="L12" s="974"/>
      <c r="M12" s="974"/>
      <c r="N12" s="974"/>
    </row>
    <row r="13" spans="1:20" ht="23.5" hidden="1" customHeight="1" x14ac:dyDescent="0.25">
      <c r="E13" s="974">
        <f>Translations!$B$533</f>
        <v>0</v>
      </c>
      <c r="F13" s="974"/>
      <c r="G13" s="974"/>
      <c r="H13" s="974"/>
      <c r="I13" s="974"/>
      <c r="J13" s="974"/>
      <c r="K13" s="974"/>
      <c r="L13" s="974"/>
      <c r="M13" s="974"/>
      <c r="N13" s="974"/>
    </row>
    <row r="14" spans="1:20" ht="12.75" hidden="1" customHeight="1" x14ac:dyDescent="0.25">
      <c r="E14" s="974">
        <f>Translations!$B$448</f>
        <v>0</v>
      </c>
      <c r="F14" s="991"/>
      <c r="G14" s="991"/>
      <c r="H14" s="991"/>
      <c r="I14" s="991"/>
      <c r="J14" s="991"/>
      <c r="K14" s="991"/>
      <c r="L14" s="991"/>
      <c r="M14" s="991"/>
      <c r="N14" s="991"/>
    </row>
    <row r="15" spans="1:20" ht="12.75" customHeight="1" x14ac:dyDescent="0.25">
      <c r="E15" s="981" t="str">
        <f>Translations!$B$534</f>
        <v>På de fyra första raderna finns exempel på hur tabellen kan fyllas i.</v>
      </c>
      <c r="F15" s="982"/>
      <c r="G15" s="982"/>
      <c r="H15" s="982"/>
      <c r="I15" s="982"/>
      <c r="J15" s="982"/>
      <c r="K15" s="982"/>
      <c r="L15" s="982"/>
      <c r="M15" s="982"/>
      <c r="N15" s="982"/>
    </row>
    <row r="16" spans="1:20" ht="4.9000000000000004" customHeight="1" x14ac:dyDescent="0.25">
      <c r="E16" s="44"/>
      <c r="F16" s="44"/>
      <c r="G16" s="44"/>
      <c r="H16" s="44"/>
      <c r="I16" s="44"/>
      <c r="J16" s="44"/>
      <c r="K16" s="44"/>
      <c r="L16" s="44"/>
      <c r="M16" s="44"/>
    </row>
    <row r="17" spans="1:20" s="179" customFormat="1" ht="27" customHeight="1" x14ac:dyDescent="0.25">
      <c r="A17" s="182"/>
      <c r="E17" s="232" t="str">
        <f>Translations!$B$79</f>
        <v>Versionsnummer</v>
      </c>
      <c r="F17" s="232" t="str">
        <f>Translations!$B$80</f>
        <v>Referensdatum</v>
      </c>
      <c r="G17" s="995" t="str">
        <f>Translations!$B$81</f>
        <v>Status på referensdatumet</v>
      </c>
      <c r="H17" s="995"/>
      <c r="I17" s="232" t="str">
        <f>Translations!$B$449</f>
        <v>Tillämpningsdatum</v>
      </c>
      <c r="J17" s="992" t="str">
        <f>Translations!$B$82</f>
        <v>De punkter i övervakningsplanen som har ändrats och en kort beskrivning av ändringarna.</v>
      </c>
      <c r="K17" s="993"/>
      <c r="L17" s="993"/>
      <c r="M17" s="993"/>
      <c r="N17" s="994"/>
      <c r="O17" s="460"/>
      <c r="Q17" s="411"/>
      <c r="R17" s="411"/>
      <c r="S17" s="411"/>
      <c r="T17" s="411"/>
    </row>
    <row r="18" spans="1:20" ht="33.75" customHeight="1" x14ac:dyDescent="0.25">
      <c r="A18" s="2"/>
      <c r="C18" s="179"/>
      <c r="E18" s="412">
        <v>1</v>
      </c>
      <c r="F18" s="413">
        <v>45473</v>
      </c>
      <c r="G18" s="996" t="str">
        <f>Translations!$B$83</f>
        <v>inlämnad till den behöriga myndigheten</v>
      </c>
      <c r="H18" s="996"/>
      <c r="I18" s="413">
        <v>45658</v>
      </c>
      <c r="J18" s="996" t="str">
        <f>Translations!$B$84</f>
        <v>En ny övervakningsplan för att uppfylla kraven i övervakningsförordningen.</v>
      </c>
      <c r="K18" s="996"/>
      <c r="L18" s="996"/>
      <c r="M18" s="996"/>
      <c r="N18" s="996"/>
    </row>
    <row r="19" spans="1:20" ht="22.5" customHeight="1" x14ac:dyDescent="0.25">
      <c r="A19" s="2"/>
      <c r="C19" s="179"/>
      <c r="E19" s="414">
        <v>2</v>
      </c>
      <c r="F19" s="415">
        <v>45492</v>
      </c>
      <c r="G19" s="997" t="str">
        <f>Translations!$B$85</f>
        <v xml:space="preserve">returnerad för komplettering till en reglerad enhet </v>
      </c>
      <c r="H19" s="997"/>
      <c r="I19" s="415"/>
      <c r="J19" s="999" t="str">
        <f>Translations!$B$535</f>
        <v>Den behöriga myndigheten har begärt korrigeringar av bränsleflödena. Förfarandena för dataflöden måste förbättras.</v>
      </c>
      <c r="K19" s="1000"/>
      <c r="L19" s="1000"/>
      <c r="M19" s="1000"/>
      <c r="N19" s="1000"/>
    </row>
    <row r="20" spans="1:20" ht="33.75" customHeight="1" x14ac:dyDescent="0.25">
      <c r="A20" s="2"/>
      <c r="C20" s="179"/>
      <c r="E20" s="414">
        <v>3</v>
      </c>
      <c r="F20" s="415">
        <v>45511</v>
      </c>
      <c r="G20" s="997" t="str">
        <f>Translations!$B$83</f>
        <v>inlämnad till den behöriga myndigheten</v>
      </c>
      <c r="H20" s="997"/>
      <c r="I20" s="415">
        <v>45658</v>
      </c>
      <c r="J20" s="997" t="str">
        <f>Translations!$B$536</f>
        <v>Övervakningsplanen har uppdaterats i enlighet med den behöriga myndighetens förslag. Dessutom lades ett nytt bränsleflöde nr 4 (flytande gas) till.</v>
      </c>
      <c r="K20" s="1000"/>
      <c r="L20" s="1000"/>
      <c r="M20" s="1000"/>
      <c r="N20" s="1000"/>
    </row>
    <row r="21" spans="1:20" ht="33.75" customHeight="1" x14ac:dyDescent="0.25">
      <c r="A21" s="2"/>
      <c r="C21" s="179"/>
      <c r="E21" s="416">
        <v>4</v>
      </c>
      <c r="F21" s="417">
        <v>45542</v>
      </c>
      <c r="G21" s="998" t="str">
        <f>Translations!$B$86</f>
        <v>godkänd av den behöriga myndigheten</v>
      </c>
      <c r="H21" s="998"/>
      <c r="I21" s="417">
        <v>45658</v>
      </c>
      <c r="J21" s="998" t="str">
        <f>Translations!$B$537</f>
        <v xml:space="preserve">Övervakningsplanen har godkänts utan ytterligare ändringar. </v>
      </c>
      <c r="K21" s="1001"/>
      <c r="L21" s="1001"/>
      <c r="M21" s="1001"/>
      <c r="N21" s="1001"/>
    </row>
    <row r="22" spans="1:20" x14ac:dyDescent="0.25">
      <c r="E22" s="582"/>
      <c r="F22" s="583"/>
      <c r="G22" s="973"/>
      <c r="H22" s="973"/>
      <c r="I22" s="583"/>
      <c r="J22" s="976"/>
      <c r="K22" s="1002"/>
      <c r="L22" s="1002"/>
      <c r="M22" s="1002"/>
      <c r="N22" s="1003"/>
    </row>
    <row r="23" spans="1:20" x14ac:dyDescent="0.25">
      <c r="E23" s="582"/>
      <c r="F23" s="583"/>
      <c r="G23" s="973"/>
      <c r="H23" s="973"/>
      <c r="I23" s="583"/>
      <c r="J23" s="976"/>
      <c r="K23" s="977"/>
      <c r="L23" s="977"/>
      <c r="M23" s="977"/>
      <c r="N23" s="978"/>
    </row>
    <row r="24" spans="1:20" x14ac:dyDescent="0.25">
      <c r="E24" s="582"/>
      <c r="F24" s="583"/>
      <c r="G24" s="973"/>
      <c r="H24" s="973"/>
      <c r="I24" s="583"/>
      <c r="J24" s="976"/>
      <c r="K24" s="977"/>
      <c r="L24" s="977"/>
      <c r="M24" s="977"/>
      <c r="N24" s="978"/>
    </row>
    <row r="25" spans="1:20" x14ac:dyDescent="0.25">
      <c r="E25" s="582"/>
      <c r="F25" s="583"/>
      <c r="G25" s="973"/>
      <c r="H25" s="973"/>
      <c r="I25" s="583"/>
      <c r="J25" s="976"/>
      <c r="K25" s="977"/>
      <c r="L25" s="977"/>
      <c r="M25" s="977"/>
      <c r="N25" s="978"/>
    </row>
    <row r="26" spans="1:20" x14ac:dyDescent="0.25">
      <c r="E26" s="582"/>
      <c r="F26" s="583"/>
      <c r="G26" s="973"/>
      <c r="H26" s="973"/>
      <c r="I26" s="583"/>
      <c r="J26" s="976"/>
      <c r="K26" s="977"/>
      <c r="L26" s="977"/>
      <c r="M26" s="977"/>
      <c r="N26" s="978"/>
    </row>
    <row r="27" spans="1:20" x14ac:dyDescent="0.25">
      <c r="E27" s="582"/>
      <c r="F27" s="583"/>
      <c r="G27" s="973"/>
      <c r="H27" s="973"/>
      <c r="I27" s="583"/>
      <c r="J27" s="976"/>
      <c r="K27" s="977"/>
      <c r="L27" s="977"/>
      <c r="M27" s="977"/>
      <c r="N27" s="978"/>
    </row>
    <row r="28" spans="1:20" x14ac:dyDescent="0.25">
      <c r="E28" s="582"/>
      <c r="F28" s="583"/>
      <c r="G28" s="973"/>
      <c r="H28" s="973"/>
      <c r="I28" s="583"/>
      <c r="J28" s="976"/>
      <c r="K28" s="977"/>
      <c r="L28" s="977"/>
      <c r="M28" s="977"/>
      <c r="N28" s="978"/>
    </row>
    <row r="29" spans="1:20" x14ac:dyDescent="0.25">
      <c r="E29" s="582"/>
      <c r="F29" s="583"/>
      <c r="G29" s="973"/>
      <c r="H29" s="973"/>
      <c r="I29" s="583"/>
      <c r="J29" s="976"/>
      <c r="K29" s="977"/>
      <c r="L29" s="977"/>
      <c r="M29" s="977"/>
      <c r="N29" s="978"/>
    </row>
    <row r="30" spans="1:20" x14ac:dyDescent="0.25">
      <c r="E30" s="582"/>
      <c r="F30" s="583"/>
      <c r="G30" s="973"/>
      <c r="H30" s="973"/>
      <c r="I30" s="583"/>
      <c r="J30" s="976"/>
      <c r="K30" s="977"/>
      <c r="L30" s="977"/>
      <c r="M30" s="977"/>
      <c r="N30" s="978"/>
    </row>
    <row r="31" spans="1:20" x14ac:dyDescent="0.25">
      <c r="E31" s="582"/>
      <c r="F31" s="583"/>
      <c r="G31" s="973"/>
      <c r="H31" s="973"/>
      <c r="I31" s="583"/>
      <c r="J31" s="976"/>
      <c r="K31" s="977"/>
      <c r="L31" s="977"/>
      <c r="M31" s="977"/>
      <c r="N31" s="978"/>
    </row>
    <row r="32" spans="1:20" x14ac:dyDescent="0.25">
      <c r="E32" s="582"/>
      <c r="F32" s="583"/>
      <c r="G32" s="973"/>
      <c r="H32" s="973"/>
      <c r="I32" s="583"/>
      <c r="J32" s="976"/>
      <c r="K32" s="977"/>
      <c r="L32" s="977"/>
      <c r="M32" s="977"/>
      <c r="N32" s="978"/>
    </row>
    <row r="33" spans="1:16" x14ac:dyDescent="0.25">
      <c r="E33" s="582"/>
      <c r="F33" s="583"/>
      <c r="G33" s="973"/>
      <c r="H33" s="973"/>
      <c r="I33" s="583"/>
      <c r="J33" s="976"/>
      <c r="K33" s="977"/>
      <c r="L33" s="977"/>
      <c r="M33" s="977"/>
      <c r="N33" s="978"/>
    </row>
    <row r="34" spans="1:16" x14ac:dyDescent="0.25">
      <c r="E34" s="582"/>
      <c r="F34" s="583"/>
      <c r="G34" s="973"/>
      <c r="H34" s="973"/>
      <c r="I34" s="583"/>
      <c r="J34" s="976"/>
      <c r="K34" s="977"/>
      <c r="L34" s="977"/>
      <c r="M34" s="977"/>
      <c r="N34" s="978"/>
    </row>
    <row r="35" spans="1:16" x14ac:dyDescent="0.25">
      <c r="E35" s="582"/>
      <c r="F35" s="583"/>
      <c r="G35" s="973"/>
      <c r="H35" s="973"/>
      <c r="I35" s="583"/>
      <c r="J35" s="976"/>
      <c r="K35" s="977"/>
      <c r="L35" s="977"/>
      <c r="M35" s="977"/>
      <c r="N35" s="978"/>
    </row>
    <row r="36" spans="1:16" x14ac:dyDescent="0.25">
      <c r="E36" s="582"/>
      <c r="F36" s="583"/>
      <c r="G36" s="973"/>
      <c r="H36" s="973"/>
      <c r="I36" s="583"/>
      <c r="J36" s="976"/>
      <c r="K36" s="977"/>
      <c r="L36" s="977"/>
      <c r="M36" s="977"/>
      <c r="N36" s="978"/>
    </row>
    <row r="37" spans="1:16" x14ac:dyDescent="0.25">
      <c r="E37" s="582"/>
      <c r="F37" s="583"/>
      <c r="G37" s="973"/>
      <c r="H37" s="973"/>
      <c r="I37" s="583"/>
      <c r="J37" s="976"/>
      <c r="K37" s="977"/>
      <c r="L37" s="977"/>
      <c r="M37" s="977"/>
      <c r="N37" s="978"/>
    </row>
    <row r="38" spans="1:16" x14ac:dyDescent="0.25">
      <c r="E38" s="582"/>
      <c r="F38" s="583"/>
      <c r="G38" s="973"/>
      <c r="H38" s="973"/>
      <c r="I38" s="583"/>
      <c r="J38" s="976"/>
      <c r="K38" s="977"/>
      <c r="L38" s="977"/>
      <c r="M38" s="977"/>
      <c r="N38" s="978"/>
    </row>
    <row r="39" spans="1:16" x14ac:dyDescent="0.25">
      <c r="E39" s="582"/>
      <c r="F39" s="583"/>
      <c r="G39" s="973"/>
      <c r="H39" s="973"/>
      <c r="I39" s="583"/>
      <c r="J39" s="976"/>
      <c r="K39" s="977"/>
      <c r="L39" s="977"/>
      <c r="M39" s="977"/>
      <c r="N39" s="978"/>
    </row>
    <row r="40" spans="1:16" x14ac:dyDescent="0.25">
      <c r="E40" s="582"/>
      <c r="F40" s="583"/>
      <c r="G40" s="973"/>
      <c r="H40" s="973"/>
      <c r="I40" s="583"/>
      <c r="J40" s="976"/>
      <c r="K40" s="977"/>
      <c r="L40" s="977"/>
      <c r="M40" s="977"/>
      <c r="N40" s="978"/>
    </row>
    <row r="41" spans="1:16" x14ac:dyDescent="0.25">
      <c r="E41" s="582"/>
      <c r="F41" s="583"/>
      <c r="G41" s="973"/>
      <c r="H41" s="973"/>
      <c r="I41" s="583"/>
      <c r="J41" s="976"/>
      <c r="K41" s="977"/>
      <c r="L41" s="977"/>
      <c r="M41" s="977"/>
      <c r="N41" s="978"/>
    </row>
    <row r="42" spans="1:16" x14ac:dyDescent="0.25">
      <c r="E42" s="582"/>
      <c r="F42" s="583"/>
      <c r="G42" s="973"/>
      <c r="H42" s="973"/>
      <c r="I42" s="583"/>
      <c r="J42" s="976"/>
      <c r="K42" s="977"/>
      <c r="L42" s="977"/>
      <c r="M42" s="977"/>
      <c r="N42" s="978"/>
    </row>
    <row r="43" spans="1:16" x14ac:dyDescent="0.25">
      <c r="E43" s="582"/>
      <c r="F43" s="583"/>
      <c r="G43" s="973"/>
      <c r="H43" s="973"/>
      <c r="I43" s="583"/>
      <c r="J43" s="976"/>
      <c r="K43" s="977"/>
      <c r="L43" s="977"/>
      <c r="M43" s="977"/>
      <c r="N43" s="978"/>
    </row>
    <row r="44" spans="1:16" x14ac:dyDescent="0.25">
      <c r="E44" s="582"/>
      <c r="F44" s="583"/>
      <c r="G44" s="973"/>
      <c r="H44" s="973"/>
      <c r="I44" s="583"/>
      <c r="J44" s="976"/>
      <c r="K44" s="977"/>
      <c r="L44" s="977"/>
      <c r="M44" s="977"/>
      <c r="N44" s="978"/>
    </row>
    <row r="45" spans="1:16" x14ac:dyDescent="0.25">
      <c r="E45" s="582"/>
      <c r="F45" s="583"/>
      <c r="G45" s="973"/>
      <c r="H45" s="973"/>
      <c r="I45" s="583"/>
      <c r="J45" s="976"/>
      <c r="K45" s="977"/>
      <c r="L45" s="977"/>
      <c r="M45" s="977"/>
      <c r="N45" s="978"/>
    </row>
    <row r="46" spans="1:16" x14ac:dyDescent="0.25">
      <c r="A46" s="8"/>
      <c r="E46" s="582"/>
      <c r="F46" s="583"/>
      <c r="G46" s="973"/>
      <c r="H46" s="973"/>
      <c r="I46" s="583"/>
      <c r="J46" s="976"/>
      <c r="K46" s="977"/>
      <c r="L46" s="977"/>
      <c r="M46" s="977"/>
      <c r="N46" s="978"/>
    </row>
    <row r="48" spans="1:16" s="409" customFormat="1" hidden="1" x14ac:dyDescent="0.25">
      <c r="A48" s="409" t="s">
        <v>0</v>
      </c>
      <c r="O48" s="457"/>
      <c r="P48" s="409" t="s">
        <v>3</v>
      </c>
    </row>
  </sheetData>
  <sheetProtection sheet="1" objects="1" scenarios="1" formatCells="0" formatColumns="0" formatRows="0"/>
  <mergeCells count="84">
    <mergeCell ref="J37:N37"/>
    <mergeCell ref="J38:N38"/>
    <mergeCell ref="J45:N45"/>
    <mergeCell ref="J46:N46"/>
    <mergeCell ref="J39:N39"/>
    <mergeCell ref="J40:N40"/>
    <mergeCell ref="J41:N41"/>
    <mergeCell ref="J42:N42"/>
    <mergeCell ref="J43:N43"/>
    <mergeCell ref="J44:N44"/>
    <mergeCell ref="J32:N32"/>
    <mergeCell ref="J33:N33"/>
    <mergeCell ref="J34:N34"/>
    <mergeCell ref="J35:N35"/>
    <mergeCell ref="J36:N36"/>
    <mergeCell ref="J27:N27"/>
    <mergeCell ref="J28:N28"/>
    <mergeCell ref="J29:N29"/>
    <mergeCell ref="J30:N30"/>
    <mergeCell ref="J31:N31"/>
    <mergeCell ref="J25:N25"/>
    <mergeCell ref="J26:N26"/>
    <mergeCell ref="E14:N14"/>
    <mergeCell ref="J17:N17"/>
    <mergeCell ref="G17:H17"/>
    <mergeCell ref="G18:H18"/>
    <mergeCell ref="G19:H19"/>
    <mergeCell ref="G20:H20"/>
    <mergeCell ref="G21:H21"/>
    <mergeCell ref="G22:H22"/>
    <mergeCell ref="J18:N18"/>
    <mergeCell ref="J19:N19"/>
    <mergeCell ref="J20:N20"/>
    <mergeCell ref="J21:N21"/>
    <mergeCell ref="J22:N22"/>
    <mergeCell ref="J23:N23"/>
    <mergeCell ref="J24:N24"/>
    <mergeCell ref="C6:N6"/>
    <mergeCell ref="D8:N8"/>
    <mergeCell ref="K4:L4"/>
    <mergeCell ref="M4:N4"/>
    <mergeCell ref="E4:F4"/>
    <mergeCell ref="G4:H4"/>
    <mergeCell ref="I4:J4"/>
    <mergeCell ref="E13:N13"/>
    <mergeCell ref="E15:N15"/>
    <mergeCell ref="B2:D4"/>
    <mergeCell ref="G3:H3"/>
    <mergeCell ref="I3:J3"/>
    <mergeCell ref="E3:F3"/>
    <mergeCell ref="K3:L3"/>
    <mergeCell ref="G2:H2"/>
    <mergeCell ref="M2:N2"/>
    <mergeCell ref="M3:N3"/>
    <mergeCell ref="E10:N10"/>
    <mergeCell ref="E11:N11"/>
    <mergeCell ref="E12:N12"/>
    <mergeCell ref="I2:J2"/>
    <mergeCell ref="K2:L2"/>
    <mergeCell ref="E2:F2"/>
    <mergeCell ref="G43:H43"/>
    <mergeCell ref="G44:H44"/>
    <mergeCell ref="G45:H45"/>
    <mergeCell ref="G46:H46"/>
    <mergeCell ref="G35:H35"/>
    <mergeCell ref="G36:H36"/>
    <mergeCell ref="G37:H37"/>
    <mergeCell ref="G38:H38"/>
    <mergeCell ref="G39:H39"/>
    <mergeCell ref="G40:H40"/>
    <mergeCell ref="G41:H41"/>
    <mergeCell ref="G42:H42"/>
    <mergeCell ref="G34:H34"/>
    <mergeCell ref="G23:H23"/>
    <mergeCell ref="G24:H24"/>
    <mergeCell ref="G25:H25"/>
    <mergeCell ref="G26:H26"/>
    <mergeCell ref="G27:H27"/>
    <mergeCell ref="G28:H28"/>
    <mergeCell ref="G29:H29"/>
    <mergeCell ref="G30:H30"/>
    <mergeCell ref="G31:H31"/>
    <mergeCell ref="G32:H32"/>
    <mergeCell ref="G33:H33"/>
  </mergeCells>
  <phoneticPr fontId="50" type="noConversion"/>
  <dataValidations count="4">
    <dataValidation type="date" operator="greaterThan" allowBlank="1" showInputMessage="1" showErrorMessage="1" sqref="I22:I46" xr:uid="{00000000-0002-0000-0200-000000000000}">
      <formula1>43831</formula1>
    </dataValidation>
    <dataValidation type="whole" operator="greaterThanOrEqual" allowBlank="1" showInputMessage="1" showErrorMessage="1" sqref="E22:E46" xr:uid="{00000000-0002-0000-0200-000001000000}">
      <formula1>0</formula1>
    </dataValidation>
    <dataValidation type="date" operator="greaterThan" allowBlank="1" showInputMessage="1" showErrorMessage="1" sqref="F22:F46" xr:uid="{00000000-0002-0000-0200-000002000000}">
      <formula1>40909</formula1>
    </dataValidation>
    <dataValidation type="list" allowBlank="1" showInputMessage="1" showErrorMessage="1" sqref="G22:G46" xr:uid="{00000000-0002-0000-0200-000003000000}">
      <formula1>Euconst_MPReferenceDateTypes</formula1>
    </dataValidation>
  </dataValidations>
  <hyperlinks>
    <hyperlink ref="G2:H2" location="JUMP_a_Content" display="Table of contents" xr:uid="{00000000-0004-0000-0200-000000000000}"/>
  </hyperlinks>
  <pageMargins left="0.78740157480314965" right="0.78740157480314965" top="0.78740157480314965" bottom="0.78740157480314965" header="0.39370078740157483" footer="0.39370078740157483"/>
  <pageSetup paperSize="9" scale="57" orientation="portrait" r:id="rId1"/>
  <headerFooter alignWithMargins="0">
    <oddHeader>&amp;L&amp;F, &amp;A&amp;R&amp;D, &amp;T</oddHeader>
    <oddFooter>&amp;C&amp;P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rgb="FFCCFFCC"/>
    <pageSetUpPr fitToPage="1"/>
  </sheetPr>
  <dimension ref="A1:W61"/>
  <sheetViews>
    <sheetView topLeftCell="B1" zoomScale="120" zoomScaleNormal="120" workbookViewId="0">
      <pane ySplit="4" topLeftCell="A52" activePane="bottomLeft" state="frozen"/>
      <selection activeCell="B2" sqref="B2"/>
      <selection pane="bottomLeft" activeCell="E32" sqref="E32:G32"/>
    </sheetView>
  </sheetViews>
  <sheetFormatPr defaultColWidth="9.1796875" defaultRowHeight="12.5" x14ac:dyDescent="0.25"/>
  <cols>
    <col min="1" max="1" width="2.7265625" style="184" hidden="1" customWidth="1"/>
    <col min="2" max="2" width="2.7265625" style="183" customWidth="1"/>
    <col min="3" max="3" width="4.7265625" style="183" customWidth="1"/>
    <col min="4" max="4" width="9.26953125" style="183" customWidth="1"/>
    <col min="5" max="5" width="12.7265625" style="183" customWidth="1"/>
    <col min="6" max="6" width="18.1796875" style="183" customWidth="1"/>
    <col min="7" max="9" width="12.7265625" style="183" customWidth="1"/>
    <col min="10" max="10" width="13" style="183" customWidth="1"/>
    <col min="11" max="14" width="12.7265625" style="183" customWidth="1"/>
    <col min="15" max="15" width="2.7265625" style="466" customWidth="1"/>
    <col min="16" max="16" width="11.453125" style="183" customWidth="1"/>
    <col min="17" max="23" width="11.453125" style="390" hidden="1" customWidth="1"/>
    <col min="24" max="16384" width="9.1796875" style="183"/>
  </cols>
  <sheetData>
    <row r="1" spans="1:23" ht="13" hidden="1" thickBot="1" x14ac:dyDescent="0.3">
      <c r="A1" s="8" t="s">
        <v>0</v>
      </c>
      <c r="B1" s="45"/>
      <c r="C1" s="46"/>
      <c r="D1" s="134"/>
      <c r="E1" s="45"/>
      <c r="F1" s="45"/>
      <c r="G1" s="48"/>
      <c r="H1" s="48"/>
      <c r="I1" s="45"/>
      <c r="J1" s="45"/>
      <c r="K1" s="45"/>
      <c r="L1" s="45"/>
      <c r="M1" s="45"/>
      <c r="N1" s="45"/>
      <c r="O1" s="458"/>
      <c r="P1" s="4"/>
      <c r="Q1" s="363" t="s">
        <v>0</v>
      </c>
      <c r="R1" s="363" t="s">
        <v>0</v>
      </c>
      <c r="S1" s="363" t="s">
        <v>0</v>
      </c>
      <c r="T1" s="363" t="s">
        <v>0</v>
      </c>
      <c r="U1" s="363" t="s">
        <v>0</v>
      </c>
      <c r="V1" s="363" t="s">
        <v>0</v>
      </c>
      <c r="W1" s="363" t="s">
        <v>0</v>
      </c>
    </row>
    <row r="2" spans="1:23" ht="13.5" customHeight="1" thickBot="1" x14ac:dyDescent="0.35">
      <c r="A2" s="8"/>
      <c r="B2" s="884" t="str">
        <f>Translations!$B$538</f>
        <v>B.
Uppgifter om den reglerade enheten</v>
      </c>
      <c r="C2" s="885"/>
      <c r="D2" s="886"/>
      <c r="E2" s="900" t="str">
        <f>Translations!$B$25</f>
        <v>Navigationsområde</v>
      </c>
      <c r="F2" s="901"/>
      <c r="G2" s="902" t="str">
        <f>Translations!$B$26</f>
        <v>Innehållsförteckning</v>
      </c>
      <c r="H2" s="903"/>
      <c r="I2" s="902" t="str">
        <f ca="1">HYPERLINK("#"&amp;INDEX(a_Inhållsförteckning!$R$4:$R$54,MATCH(INDEX(a_Inhållsförteckning!$T$4:$T$54,MATCH($T$2,a_Inhållsförteckning!$S$4:$S$54,0))-1,a_Inhållsförteckning!$T$4:$T$54,0)),EUconst_PreviousSheet)</f>
        <v>Föregående flik</v>
      </c>
      <c r="J2" s="903"/>
      <c r="K2" s="902" t="str">
        <f ca="1">HYPERLINK("#"&amp;INDEX(a_Inhållsförteckning!$R$4:$R$54,MATCH(INDEX(a_Inhållsförteckning!$T$4:$T$54,MATCH($T$2,a_Inhållsförteckning!$S$4:$S$54,0))+1,a_Inhållsförteckning!$T$4:$T$54,0)),EUconst_NextSheet)</f>
        <v>Nästa flik</v>
      </c>
      <c r="L2" s="903"/>
      <c r="M2" s="895" t="str">
        <f ca="1">HYPERLINK("#"&amp;a_Inhållsförteckning!$R$51,INDIRECT(a_Inhållsförteckning!$R$51))</f>
        <v>H Sammanfattning</v>
      </c>
      <c r="N2" s="896"/>
      <c r="O2" s="458"/>
      <c r="P2" s="4"/>
      <c r="Q2" s="347" t="s">
        <v>1</v>
      </c>
      <c r="R2" s="348" t="str">
        <f>ADDRESS(ROW($B$6),COLUMN($B$6)) &amp; ":" &amp; ADDRESS(MATCH("PRINT",$P:$P,0),COLUMN($P$6))</f>
        <v>$B$6:$P$61</v>
      </c>
      <c r="S2" s="347" t="s">
        <v>2</v>
      </c>
      <c r="T2" s="349" t="str">
        <f ca="1">IF(ISERROR(CELL("filename",U2)),"B_EntityID",MID(CELL("filename",U2),FIND("]",CELL("filename",U2))+1,1024))</f>
        <v>B_Uppgifter om den RE</v>
      </c>
      <c r="U2" s="363"/>
      <c r="V2" s="391"/>
      <c r="W2" s="391"/>
    </row>
    <row r="3" spans="1:23" ht="12.75" customHeight="1" x14ac:dyDescent="0.25">
      <c r="A3" s="8"/>
      <c r="B3" s="887"/>
      <c r="C3" s="888"/>
      <c r="D3" s="889"/>
      <c r="E3" s="1022"/>
      <c r="F3" s="1021"/>
      <c r="G3" s="1020" t="str">
        <f>IFERROR(HYPERLINK("#"&amp;ADDRESS(ROW($A$1)+MATCH(Q3,$A:$A,0)-1,3),INDEX($Q:$Q,MATCH(Q3,$A:$A,0))),"")</f>
        <v>Information om den reglerade enheten</v>
      </c>
      <c r="H3" s="1021"/>
      <c r="I3" s="1020" t="str">
        <f>IFERROR(HYPERLINK("#"&amp;ADDRESS(ROW($A$1)+MATCH(S3,$A:$A,0)-1,3),INDEX($Q:$Q,MATCH(S3,$A:$A,0))),"")</f>
        <v>Uppgifter om den reglerade enheten</v>
      </c>
      <c r="J3" s="1021"/>
      <c r="K3" s="1020" t="str">
        <f>IFERROR(HYPERLINK("#"&amp;ADDRESS(ROW($A$1)+MATCH(U3,$A:$A,0)-1,3),INDEX($Q:$Q,MATCH(U3,$A:$A,0))),"")</f>
        <v>Kontaktpersonens uppgifter</v>
      </c>
      <c r="L3" s="1023"/>
      <c r="M3" s="882" t="str">
        <f>IFERROR(HYPERLINK("#"&amp;ADDRESS(ROW($A$1)+MATCH(W3,$A:$A,0)-1,3),INDEX($Q:$Q,MATCH(W3,$A:$A,0))),"")</f>
        <v/>
      </c>
      <c r="N3" s="882"/>
      <c r="O3" s="458"/>
      <c r="P3" s="4"/>
      <c r="Q3" s="392">
        <v>1</v>
      </c>
      <c r="R3" s="393"/>
      <c r="S3" s="393">
        <v>2</v>
      </c>
      <c r="T3" s="393"/>
      <c r="U3" s="393">
        <v>3</v>
      </c>
      <c r="V3" s="393"/>
      <c r="W3" s="394">
        <v>4</v>
      </c>
    </row>
    <row r="4" spans="1:23" x14ac:dyDescent="0.25">
      <c r="A4" s="8"/>
      <c r="B4" s="887"/>
      <c r="C4" s="888"/>
      <c r="D4" s="889"/>
      <c r="E4" s="1018"/>
      <c r="F4" s="1019"/>
      <c r="G4" s="1024" t="str">
        <f>IFERROR(HYPERLINK("#"&amp;ADDRESS(ROW($A$1)+MATCH(Q4,$A:$A,0)-1,3),INDEX($Q:$Q,MATCH(Q4,$A:$A,0))),"")</f>
        <v/>
      </c>
      <c r="H4" s="1019"/>
      <c r="I4" s="1024" t="str">
        <f>IFERROR(HYPERLINK("#"&amp;ADDRESS(ROW($A$1)+MATCH(S4,$A:$A,0)-1,3),INDEX($Q:$Q,MATCH(S4,$A:$A,0))),"")</f>
        <v/>
      </c>
      <c r="J4" s="1019"/>
      <c r="K4" s="1024" t="str">
        <f>IFERROR(HYPERLINK("#"&amp;ADDRESS(ROW($A$1)+MATCH(U4,$A:$A,0)-1,3),INDEX($Q:$Q,MATCH(U4,$A:$A,0))),"")</f>
        <v/>
      </c>
      <c r="L4" s="1029"/>
      <c r="M4" s="882" t="str">
        <f>IFERROR(HYPERLINK("#"&amp;ADDRESS(ROW($A$1)+MATCH(W4,$A:$A,0)-1,3),INDEX($Q:$Q,MATCH(W4,$A:$A,0))),"")</f>
        <v/>
      </c>
      <c r="N4" s="882"/>
      <c r="O4" s="458"/>
      <c r="P4" s="4"/>
      <c r="Q4" s="395">
        <v>5</v>
      </c>
      <c r="R4" s="396"/>
      <c r="S4" s="396">
        <v>6</v>
      </c>
      <c r="T4" s="396"/>
      <c r="U4" s="396">
        <v>7</v>
      </c>
      <c r="V4" s="396"/>
      <c r="W4" s="397">
        <v>8</v>
      </c>
    </row>
    <row r="5" spans="1:23" x14ac:dyDescent="0.25">
      <c r="A5" s="38"/>
      <c r="B5" s="7"/>
      <c r="C5" s="7"/>
      <c r="D5" s="7"/>
      <c r="E5" s="7"/>
      <c r="F5" s="7"/>
      <c r="G5" s="7"/>
      <c r="H5" s="7"/>
      <c r="I5" s="7"/>
      <c r="J5" s="7"/>
      <c r="K5" s="7"/>
      <c r="L5" s="7"/>
      <c r="M5" s="7"/>
      <c r="N5" s="7"/>
      <c r="O5" s="458"/>
      <c r="P5" s="4"/>
      <c r="Q5" s="363"/>
      <c r="R5" s="363"/>
      <c r="S5" s="363"/>
      <c r="T5" s="363"/>
      <c r="U5" s="363"/>
      <c r="V5" s="391"/>
      <c r="W5" s="391"/>
    </row>
    <row r="6" spans="1:23" ht="25.5" customHeight="1" x14ac:dyDescent="0.25">
      <c r="A6" s="155"/>
      <c r="B6" s="7"/>
      <c r="C6" s="959" t="str">
        <f>Translations!$B$539</f>
        <v>B. Uppgifter om den reglerade enheten</v>
      </c>
      <c r="D6" s="959"/>
      <c r="E6" s="959"/>
      <c r="F6" s="959"/>
      <c r="G6" s="959"/>
      <c r="H6" s="959"/>
      <c r="I6" s="959"/>
      <c r="J6" s="959"/>
      <c r="K6" s="959"/>
      <c r="L6" s="959"/>
      <c r="M6" s="959"/>
      <c r="N6" s="959"/>
      <c r="O6" s="453"/>
      <c r="P6" s="22"/>
      <c r="Q6" s="363"/>
      <c r="R6" s="363"/>
      <c r="S6" s="363"/>
      <c r="T6" s="363"/>
      <c r="U6" s="363"/>
      <c r="V6" s="391"/>
      <c r="W6" s="391"/>
    </row>
    <row r="7" spans="1:23" x14ac:dyDescent="0.25">
      <c r="A7" s="38"/>
      <c r="B7" s="7"/>
      <c r="C7" s="7"/>
      <c r="D7" s="7"/>
      <c r="E7" s="7"/>
      <c r="F7" s="7"/>
      <c r="G7" s="7"/>
      <c r="H7" s="7"/>
      <c r="I7" s="7"/>
      <c r="J7" s="7"/>
      <c r="K7" s="7"/>
      <c r="L7" s="7"/>
      <c r="M7" s="7"/>
      <c r="N7" s="7"/>
      <c r="O7" s="458"/>
      <c r="P7" s="4"/>
      <c r="Q7" s="363"/>
      <c r="R7" s="363"/>
      <c r="S7" s="363"/>
      <c r="T7" s="363"/>
      <c r="U7" s="363"/>
      <c r="V7" s="391"/>
      <c r="W7" s="391"/>
    </row>
    <row r="8" spans="1:23" ht="15.5" x14ac:dyDescent="0.35">
      <c r="A8" s="222">
        <v>1</v>
      </c>
      <c r="B8" s="7"/>
      <c r="C8" s="50">
        <v>1</v>
      </c>
      <c r="D8" s="1015" t="str">
        <f>Translations!$B$540</f>
        <v>Information om den reglerade enheten</v>
      </c>
      <c r="E8" s="1015"/>
      <c r="F8" s="1015"/>
      <c r="G8" s="1015"/>
      <c r="H8" s="1015"/>
      <c r="I8" s="1015"/>
      <c r="J8" s="1015"/>
      <c r="K8" s="1015"/>
      <c r="L8" s="1015"/>
      <c r="M8" s="1015"/>
      <c r="N8" s="1015"/>
      <c r="O8" s="453"/>
      <c r="P8" s="22"/>
      <c r="Q8" s="399" t="str">
        <f>D8</f>
        <v>Information om den reglerade enheten</v>
      </c>
      <c r="R8" s="363"/>
      <c r="S8" s="363"/>
      <c r="T8" s="363"/>
      <c r="U8" s="363"/>
      <c r="V8" s="391"/>
      <c r="W8" s="391"/>
    </row>
    <row r="9" spans="1:23" ht="5.15" customHeight="1" x14ac:dyDescent="0.25">
      <c r="A9" s="38"/>
      <c r="B9" s="7"/>
      <c r="C9" s="51"/>
      <c r="D9" s="51"/>
      <c r="E9" s="4"/>
      <c r="F9" s="4"/>
      <c r="G9" s="4"/>
      <c r="H9" s="4"/>
      <c r="I9" s="4"/>
      <c r="J9" s="4"/>
      <c r="K9" s="4"/>
      <c r="L9" s="4"/>
      <c r="M9" s="4"/>
      <c r="N9" s="4"/>
      <c r="O9" s="458"/>
      <c r="P9" s="4"/>
      <c r="Q9" s="363"/>
      <c r="R9" s="363"/>
      <c r="S9" s="363"/>
      <c r="T9" s="363"/>
      <c r="U9" s="363"/>
      <c r="V9" s="391"/>
      <c r="W9" s="391"/>
    </row>
    <row r="10" spans="1:23" ht="13" x14ac:dyDescent="0.25">
      <c r="A10" s="38"/>
      <c r="B10" s="7"/>
      <c r="C10" s="51"/>
      <c r="D10" s="41" t="s">
        <v>5</v>
      </c>
      <c r="E10" s="1027" t="str">
        <f>Translations!$B$88</f>
        <v>Behörig myndighet</v>
      </c>
      <c r="F10" s="1028"/>
      <c r="G10" s="1028"/>
      <c r="H10" s="4"/>
      <c r="I10" s="1025"/>
      <c r="J10" s="1039"/>
      <c r="K10" s="1039"/>
      <c r="L10" s="1026"/>
      <c r="M10" s="4"/>
      <c r="N10" s="4"/>
      <c r="O10" s="458"/>
      <c r="P10" s="4"/>
      <c r="Q10" s="363"/>
      <c r="R10" s="363"/>
      <c r="S10" s="363"/>
      <c r="T10" s="363"/>
      <c r="U10" s="363"/>
      <c r="V10" s="391"/>
      <c r="W10" s="391"/>
    </row>
    <row r="11" spans="1:23" ht="4.9000000000000004" customHeight="1" x14ac:dyDescent="0.25">
      <c r="A11" s="38"/>
      <c r="B11" s="7"/>
      <c r="C11" s="51"/>
      <c r="D11" s="41"/>
      <c r="E11" s="41"/>
      <c r="F11" s="41"/>
      <c r="G11" s="41"/>
      <c r="H11" s="4"/>
      <c r="I11" s="4"/>
      <c r="J11" s="4"/>
      <c r="K11" s="4"/>
      <c r="L11" s="4"/>
      <c r="M11" s="186"/>
      <c r="N11" s="185"/>
      <c r="O11" s="458"/>
      <c r="P11" s="4"/>
      <c r="Q11" s="363"/>
      <c r="R11" s="363"/>
      <c r="S11" s="363"/>
      <c r="T11" s="363"/>
      <c r="U11" s="363"/>
      <c r="V11" s="391"/>
      <c r="W11" s="391"/>
    </row>
    <row r="12" spans="1:23" ht="13" x14ac:dyDescent="0.25">
      <c r="A12" s="38"/>
      <c r="B12" s="7"/>
      <c r="C12" s="51"/>
      <c r="D12" s="41" t="s">
        <v>6</v>
      </c>
      <c r="E12" s="1027" t="str">
        <f>Translations!$B$89</f>
        <v>Medlemsstat</v>
      </c>
      <c r="F12" s="1028"/>
      <c r="G12" s="1028"/>
      <c r="H12" s="4"/>
      <c r="I12" s="1025"/>
      <c r="J12" s="1039"/>
      <c r="K12" s="1039"/>
      <c r="L12" s="1026"/>
      <c r="M12" s="186"/>
      <c r="N12" s="185"/>
      <c r="O12" s="458"/>
      <c r="P12" s="4"/>
      <c r="Q12" s="363"/>
      <c r="R12" s="363"/>
      <c r="S12" s="363"/>
      <c r="T12" s="363"/>
      <c r="U12" s="363"/>
      <c r="V12" s="391"/>
      <c r="W12" s="391"/>
    </row>
    <row r="13" spans="1:23" ht="4.9000000000000004" customHeight="1" x14ac:dyDescent="0.25">
      <c r="A13" s="38"/>
      <c r="B13" s="7"/>
      <c r="C13" s="51"/>
      <c r="D13" s="41"/>
      <c r="E13" s="41"/>
      <c r="F13" s="41"/>
      <c r="G13" s="41"/>
      <c r="H13" s="4"/>
      <c r="I13" s="4"/>
      <c r="J13" s="4"/>
      <c r="K13" s="4"/>
      <c r="L13" s="4"/>
      <c r="M13" s="186"/>
      <c r="N13" s="185"/>
      <c r="O13" s="458"/>
      <c r="P13" s="4"/>
      <c r="Q13" s="363"/>
      <c r="R13" s="363"/>
      <c r="S13" s="363"/>
      <c r="T13" s="363"/>
      <c r="U13" s="363"/>
      <c r="V13" s="391"/>
      <c r="W13" s="391"/>
    </row>
    <row r="14" spans="1:23" ht="93" customHeight="1" x14ac:dyDescent="0.3">
      <c r="A14" s="38"/>
      <c r="B14" s="7"/>
      <c r="C14" s="51"/>
      <c r="D14" s="41" t="s">
        <v>15</v>
      </c>
      <c r="E14" s="1027" t="str">
        <f>Translations!$B$90</f>
        <v>Utsläppstillståndets nummer</v>
      </c>
      <c r="F14" s="1028"/>
      <c r="G14" s="1028"/>
      <c r="H14" s="4"/>
      <c r="I14" s="1036" t="str">
        <f>Translations!$B$91</f>
        <v xml:space="preserve">En reglerad enhet får utsläppstillståndets nummer i samband med behandlingen av ansökan om utsläppstillstånd. Vid första ansökan om godkännande av övervakningsplanen ska denna punkt lämnas tom. </v>
      </c>
      <c r="J14" s="1037"/>
      <c r="K14" s="1025"/>
      <c r="L14" s="1026"/>
      <c r="M14" s="4"/>
      <c r="N14" s="4"/>
      <c r="O14" s="461"/>
      <c r="P14" s="76"/>
      <c r="Q14" s="363"/>
      <c r="R14" s="363"/>
      <c r="S14" s="363"/>
      <c r="T14" s="363"/>
      <c r="U14" s="363"/>
      <c r="V14" s="391"/>
      <c r="W14" s="391"/>
    </row>
    <row r="15" spans="1:23" x14ac:dyDescent="0.25">
      <c r="A15" s="38"/>
      <c r="B15" s="7"/>
      <c r="C15" s="51"/>
      <c r="D15" s="51"/>
      <c r="E15" s="4"/>
      <c r="F15" s="4"/>
      <c r="G15" s="4"/>
      <c r="H15" s="4"/>
      <c r="I15" s="4"/>
      <c r="J15" s="4"/>
      <c r="K15" s="4"/>
      <c r="L15" s="4"/>
      <c r="M15" s="4"/>
      <c r="N15" s="4"/>
      <c r="O15" s="458"/>
      <c r="P15" s="4"/>
      <c r="Q15" s="363"/>
      <c r="R15" s="363"/>
      <c r="S15" s="363"/>
      <c r="T15" s="363"/>
      <c r="U15" s="363"/>
      <c r="V15" s="391"/>
      <c r="W15" s="391"/>
    </row>
    <row r="16" spans="1:23" ht="15.5" x14ac:dyDescent="0.35">
      <c r="A16" s="222">
        <v>2</v>
      </c>
      <c r="B16" s="7"/>
      <c r="C16" s="52">
        <v>2</v>
      </c>
      <c r="D16" s="1015" t="str">
        <f>Translations!$B$541</f>
        <v>Uppgifter om den reglerade enheten</v>
      </c>
      <c r="E16" s="1015"/>
      <c r="F16" s="1015"/>
      <c r="G16" s="1015"/>
      <c r="H16" s="1015"/>
      <c r="I16" s="1015"/>
      <c r="J16" s="1015"/>
      <c r="K16" s="1015"/>
      <c r="L16" s="1015"/>
      <c r="M16" s="1015"/>
      <c r="N16" s="1015"/>
      <c r="O16" s="458"/>
      <c r="P16" s="4"/>
      <c r="Q16" s="399" t="str">
        <f>D16</f>
        <v>Uppgifter om den reglerade enheten</v>
      </c>
      <c r="R16" s="363"/>
      <c r="S16" s="363"/>
      <c r="T16" s="363"/>
      <c r="U16" s="363"/>
      <c r="V16" s="391"/>
      <c r="W16" s="391"/>
    </row>
    <row r="17" spans="1:21" ht="5.15" customHeight="1" x14ac:dyDescent="0.25">
      <c r="A17" s="38"/>
      <c r="B17" s="7"/>
      <c r="C17" s="51"/>
      <c r="D17" s="40"/>
      <c r="E17" s="180"/>
      <c r="F17" s="180"/>
      <c r="G17" s="180"/>
      <c r="H17" s="180"/>
      <c r="I17" s="180"/>
      <c r="J17" s="180"/>
      <c r="K17" s="180"/>
      <c r="L17" s="180"/>
      <c r="M17" s="4"/>
      <c r="N17" s="4"/>
      <c r="O17" s="458"/>
      <c r="P17" s="4"/>
      <c r="Q17" s="363"/>
      <c r="R17" s="363"/>
      <c r="S17" s="363"/>
      <c r="T17" s="363"/>
      <c r="U17" s="363"/>
    </row>
    <row r="18" spans="1:21" ht="12.75" customHeight="1" x14ac:dyDescent="0.25">
      <c r="A18" s="156"/>
      <c r="B18" s="7"/>
      <c r="C18" s="187"/>
      <c r="D18" s="188" t="s">
        <v>5</v>
      </c>
      <c r="E18" s="188" t="str">
        <f>Translations!$B$542</f>
        <v>Den reglerade enhetens namn, FO-nummer och adressuppgifter</v>
      </c>
      <c r="F18" s="189"/>
      <c r="G18" s="189"/>
      <c r="H18" s="189"/>
      <c r="I18" s="22"/>
      <c r="J18" s="190"/>
      <c r="K18" s="22"/>
      <c r="L18" s="22"/>
      <c r="M18" s="22"/>
      <c r="N18" s="22"/>
      <c r="O18" s="458"/>
      <c r="P18" s="4"/>
      <c r="Q18" s="363"/>
      <c r="R18" s="363"/>
      <c r="S18" s="363"/>
      <c r="T18" s="363"/>
      <c r="U18" s="363"/>
    </row>
    <row r="19" spans="1:21" ht="4.9000000000000004" customHeight="1" x14ac:dyDescent="0.25">
      <c r="A19" s="38"/>
      <c r="B19" s="7"/>
      <c r="C19" s="51"/>
      <c r="D19" s="51"/>
      <c r="E19" s="191"/>
      <c r="F19" s="191"/>
      <c r="G19" s="191"/>
      <c r="H19" s="191"/>
      <c r="I19" s="4"/>
      <c r="J19" s="4"/>
      <c r="K19" s="4"/>
      <c r="L19" s="4"/>
      <c r="M19" s="192"/>
      <c r="N19" s="4"/>
      <c r="O19" s="458"/>
      <c r="P19" s="4"/>
      <c r="Q19" s="363"/>
      <c r="R19" s="363"/>
      <c r="S19" s="363"/>
      <c r="T19" s="363"/>
      <c r="U19" s="363"/>
    </row>
    <row r="20" spans="1:21" x14ac:dyDescent="0.25">
      <c r="A20" s="38"/>
      <c r="B20" s="7"/>
      <c r="C20" s="51"/>
      <c r="D20" s="193" t="s">
        <v>16</v>
      </c>
      <c r="E20" s="1004" t="str">
        <f>Translations!$B$543</f>
        <v>Namn på reglerad enhet:</v>
      </c>
      <c r="F20" s="1005"/>
      <c r="G20" s="1005"/>
      <c r="H20" s="4"/>
      <c r="I20" s="1038"/>
      <c r="J20" s="1038"/>
      <c r="K20" s="1038"/>
      <c r="L20" s="1038"/>
      <c r="M20" s="7"/>
      <c r="N20" s="7"/>
      <c r="O20" s="458"/>
      <c r="P20" s="4"/>
      <c r="Q20" s="363"/>
      <c r="R20" s="363"/>
      <c r="S20" s="363"/>
      <c r="T20" s="363"/>
      <c r="U20" s="363"/>
    </row>
    <row r="21" spans="1:21" ht="13.5" customHeight="1" x14ac:dyDescent="0.25">
      <c r="A21" s="38"/>
      <c r="B21" s="7"/>
      <c r="C21" s="51"/>
      <c r="D21" s="193" t="s">
        <v>17</v>
      </c>
      <c r="E21" s="1004" t="str">
        <f>Translations!$B$544</f>
        <v>FO-nummer för reglerad enhet:</v>
      </c>
      <c r="F21" s="1005"/>
      <c r="G21" s="1005"/>
      <c r="H21" s="4"/>
      <c r="I21" s="1038"/>
      <c r="J21" s="1038"/>
      <c r="K21" s="1038"/>
      <c r="L21" s="1038"/>
      <c r="M21" s="7"/>
      <c r="N21" s="7"/>
      <c r="O21" s="458"/>
      <c r="P21" s="4"/>
      <c r="Q21" s="363"/>
      <c r="R21" s="363"/>
      <c r="S21" s="363"/>
      <c r="T21" s="363"/>
      <c r="U21" s="363"/>
    </row>
    <row r="22" spans="1:21" ht="22.5" customHeight="1" x14ac:dyDescent="0.25">
      <c r="A22" s="38"/>
      <c r="B22" s="7"/>
      <c r="C22" s="51"/>
      <c r="D22" s="193"/>
      <c r="E22" s="1033" t="str">
        <f>Translations!$B$545</f>
        <v>Den reglerade enhetens kontaktuppgifter och kontaktpersonens uppgifter ska också meddelas direkt i ETS2-ärendehanteringssystemet. Energimyndigheten kontaktar i första hand de kontaktpersoner som anmälts till ärendehanteringssystemet.</v>
      </c>
      <c r="F22" s="1033"/>
      <c r="G22" s="1033"/>
      <c r="H22" s="1033"/>
      <c r="I22" s="1033"/>
      <c r="J22" s="1033"/>
      <c r="K22" s="1033"/>
      <c r="L22" s="1033"/>
      <c r="M22" s="1033"/>
      <c r="N22" s="1033"/>
      <c r="O22" s="458"/>
      <c r="P22" s="4"/>
      <c r="Q22" s="363"/>
      <c r="R22" s="363"/>
      <c r="S22" s="363"/>
      <c r="T22" s="363"/>
      <c r="U22" s="363"/>
    </row>
    <row r="23" spans="1:21" ht="13" hidden="1" x14ac:dyDescent="0.25">
      <c r="A23" s="38"/>
      <c r="B23" s="7"/>
      <c r="C23" s="51"/>
      <c r="D23" s="51"/>
      <c r="E23" s="1030"/>
      <c r="F23" s="1031"/>
      <c r="G23" s="1031"/>
      <c r="H23" s="1031"/>
      <c r="I23" s="1031"/>
      <c r="J23" s="1031"/>
      <c r="K23" s="1031"/>
      <c r="L23" s="1031"/>
      <c r="M23" s="1031"/>
      <c r="N23" s="1031"/>
      <c r="O23" s="458"/>
      <c r="P23" s="4"/>
      <c r="Q23" s="363"/>
      <c r="R23" s="363"/>
      <c r="S23" s="363"/>
      <c r="T23" s="363"/>
      <c r="U23" s="363"/>
    </row>
    <row r="24" spans="1:21" ht="5.15" customHeight="1" x14ac:dyDescent="0.25">
      <c r="A24" s="38"/>
      <c r="B24" s="7"/>
      <c r="C24" s="51"/>
      <c r="D24" s="51"/>
      <c r="E24" s="191"/>
      <c r="F24" s="191"/>
      <c r="G24" s="191"/>
      <c r="H24" s="191"/>
      <c r="I24" s="76"/>
      <c r="J24" s="76"/>
      <c r="K24" s="76"/>
      <c r="L24" s="76"/>
      <c r="M24" s="76"/>
      <c r="N24" s="76"/>
      <c r="O24" s="458"/>
      <c r="P24" s="4"/>
      <c r="Q24" s="363"/>
      <c r="R24" s="363"/>
      <c r="S24" s="363"/>
      <c r="T24" s="363"/>
      <c r="U24" s="363"/>
    </row>
    <row r="25" spans="1:21" ht="12.75" customHeight="1" x14ac:dyDescent="0.25">
      <c r="A25" s="38"/>
      <c r="B25" s="7"/>
      <c r="C25" s="51"/>
      <c r="D25" s="193" t="s">
        <v>18</v>
      </c>
      <c r="E25" s="1005" t="str">
        <f>Translations!$B$547</f>
        <v>Grund för punktskattskyldighet:</v>
      </c>
      <c r="F25" s="1005"/>
      <c r="G25" s="1005"/>
      <c r="H25" s="4"/>
      <c r="I25" s="1032"/>
      <c r="J25" s="1032"/>
      <c r="K25" s="1032"/>
      <c r="L25" s="1032"/>
      <c r="M25" s="76"/>
      <c r="N25" s="76"/>
      <c r="O25" s="458"/>
      <c r="P25" s="4"/>
      <c r="Q25" s="363"/>
      <c r="R25" s="363"/>
      <c r="S25" s="363"/>
      <c r="T25" s="363"/>
      <c r="U25" s="363"/>
    </row>
    <row r="26" spans="1:21" ht="18" customHeight="1" x14ac:dyDescent="0.25">
      <c r="A26" s="38"/>
      <c r="B26" s="7"/>
      <c r="C26" s="51"/>
      <c r="D26" s="51"/>
      <c r="E26" s="1034" t="str">
        <f>Translations!$B$548</f>
        <v xml:space="preserve">Ange grunden eller grunderna för skattskyldigheten enligt lagen om påförande av accis 1469/1994. T.ex. auktoriserad lagerhållare eller registrerad gasanvändare. </v>
      </c>
      <c r="F26" s="1034"/>
      <c r="G26" s="1034"/>
      <c r="H26" s="1034"/>
      <c r="I26" s="1034"/>
      <c r="J26" s="1034"/>
      <c r="K26" s="1034"/>
      <c r="L26" s="1034"/>
      <c r="M26" s="1034"/>
      <c r="N26" s="1034"/>
      <c r="O26" s="458"/>
      <c r="P26" s="4"/>
      <c r="Q26" s="363"/>
      <c r="R26" s="363"/>
      <c r="S26" s="363"/>
      <c r="T26" s="363"/>
      <c r="U26" s="363"/>
    </row>
    <row r="27" spans="1:21" ht="5.15" customHeight="1" x14ac:dyDescent="0.25">
      <c r="A27" s="38"/>
      <c r="B27" s="7"/>
      <c r="C27" s="51"/>
      <c r="D27" s="51"/>
      <c r="E27" s="4"/>
      <c r="F27" s="4"/>
      <c r="G27" s="4"/>
      <c r="H27" s="4"/>
      <c r="I27" s="4"/>
      <c r="J27" s="4"/>
      <c r="K27" s="4"/>
      <c r="L27" s="4"/>
      <c r="M27" s="4"/>
      <c r="N27" s="4"/>
      <c r="O27" s="458"/>
      <c r="P27" s="4"/>
      <c r="Q27" s="363"/>
      <c r="R27" s="363"/>
      <c r="S27" s="363"/>
      <c r="T27" s="363"/>
      <c r="U27" s="363"/>
    </row>
    <row r="28" spans="1:21" ht="13" x14ac:dyDescent="0.3">
      <c r="A28" s="38"/>
      <c r="B28" s="7"/>
      <c r="C28" s="51"/>
      <c r="D28" s="194" t="s">
        <v>6</v>
      </c>
      <c r="E28" s="1035" t="str">
        <f>Translations!$B$549</f>
        <v>Adress till reglerad enhet:</v>
      </c>
      <c r="F28" s="1005"/>
      <c r="G28" s="1005"/>
      <c r="H28" s="1005"/>
      <c r="I28" s="1005"/>
      <c r="J28" s="1005"/>
      <c r="K28" s="4"/>
      <c r="L28" s="4"/>
      <c r="M28" s="4"/>
      <c r="N28" s="4"/>
      <c r="O28" s="458"/>
      <c r="P28" s="4"/>
      <c r="Q28" s="363"/>
      <c r="R28" s="363"/>
      <c r="S28" s="363"/>
      <c r="T28" s="363"/>
      <c r="U28" s="363"/>
    </row>
    <row r="29" spans="1:21" ht="5.15" customHeight="1" x14ac:dyDescent="0.25">
      <c r="A29" s="38"/>
      <c r="B29" s="7"/>
      <c r="C29" s="51"/>
      <c r="D29" s="51"/>
      <c r="E29" s="4"/>
      <c r="F29" s="4"/>
      <c r="G29" s="4"/>
      <c r="H29" s="4"/>
      <c r="I29" s="4"/>
      <c r="J29" s="4"/>
      <c r="K29" s="4"/>
      <c r="L29" s="4"/>
      <c r="M29" s="4"/>
      <c r="N29" s="4"/>
      <c r="O29" s="458"/>
      <c r="P29" s="4"/>
      <c r="Q29" s="363"/>
      <c r="R29" s="363"/>
      <c r="S29" s="363"/>
      <c r="T29" s="363"/>
      <c r="U29" s="363"/>
    </row>
    <row r="30" spans="1:21" x14ac:dyDescent="0.25">
      <c r="A30" s="38"/>
      <c r="B30" s="7"/>
      <c r="C30" s="51"/>
      <c r="D30" s="193" t="s">
        <v>16</v>
      </c>
      <c r="E30" s="1004" t="str">
        <f>Translations!$B$94</f>
        <v>Adressrad 1:</v>
      </c>
      <c r="F30" s="1005"/>
      <c r="G30" s="1005"/>
      <c r="H30" s="4"/>
      <c r="I30" s="1006"/>
      <c r="J30" s="1007"/>
      <c r="K30" s="1007"/>
      <c r="L30" s="1008"/>
      <c r="M30" s="4"/>
      <c r="N30" s="4"/>
      <c r="O30" s="458"/>
      <c r="P30" s="4"/>
      <c r="Q30" s="363"/>
      <c r="R30" s="363"/>
      <c r="S30" s="363"/>
      <c r="T30" s="363"/>
      <c r="U30" s="363"/>
    </row>
    <row r="31" spans="1:21" x14ac:dyDescent="0.25">
      <c r="A31" s="38"/>
      <c r="B31" s="7"/>
      <c r="C31" s="51"/>
      <c r="D31" s="193" t="s">
        <v>17</v>
      </c>
      <c r="E31" s="1004" t="str">
        <f>Translations!$B$95</f>
        <v>Adressrad 2:</v>
      </c>
      <c r="F31" s="1005"/>
      <c r="G31" s="1005"/>
      <c r="H31" s="4"/>
      <c r="I31" s="1006"/>
      <c r="J31" s="1007"/>
      <c r="K31" s="1007"/>
      <c r="L31" s="1008"/>
      <c r="M31" s="4"/>
      <c r="N31" s="4"/>
      <c r="O31" s="458"/>
      <c r="P31" s="4"/>
      <c r="Q31" s="363"/>
      <c r="R31" s="363"/>
      <c r="S31" s="363"/>
      <c r="T31" s="363"/>
      <c r="U31" s="363"/>
    </row>
    <row r="32" spans="1:21" x14ac:dyDescent="0.25">
      <c r="A32" s="38"/>
      <c r="B32" s="7"/>
      <c r="C32" s="51"/>
      <c r="D32" s="193" t="s">
        <v>18</v>
      </c>
      <c r="E32" s="1004" t="str">
        <f>Translations!$B$96</f>
        <v>Stad:</v>
      </c>
      <c r="F32" s="1005"/>
      <c r="G32" s="1005"/>
      <c r="H32" s="4"/>
      <c r="I32" s="1006"/>
      <c r="J32" s="1007"/>
      <c r="K32" s="1007"/>
      <c r="L32" s="1008"/>
      <c r="M32" s="4"/>
      <c r="N32" s="4"/>
      <c r="O32" s="458"/>
      <c r="P32" s="4"/>
      <c r="Q32" s="363"/>
      <c r="R32" s="363"/>
      <c r="S32" s="363"/>
      <c r="T32" s="363"/>
      <c r="U32" s="363"/>
    </row>
    <row r="33" spans="1:21" x14ac:dyDescent="0.25">
      <c r="A33" s="38"/>
      <c r="B33" s="7"/>
      <c r="C33" s="51"/>
      <c r="D33" s="193" t="s">
        <v>19</v>
      </c>
      <c r="E33" s="1004" t="str">
        <f>Translations!$B$97</f>
        <v>Landskap/region:</v>
      </c>
      <c r="F33" s="1005"/>
      <c r="G33" s="1005"/>
      <c r="H33" s="4"/>
      <c r="I33" s="1006"/>
      <c r="J33" s="1007"/>
      <c r="K33" s="1007"/>
      <c r="L33" s="1008"/>
      <c r="M33" s="4"/>
      <c r="N33" s="4"/>
      <c r="O33" s="458"/>
      <c r="P33" s="4"/>
      <c r="Q33" s="363"/>
      <c r="R33" s="363"/>
      <c r="S33" s="363"/>
      <c r="T33" s="363"/>
      <c r="U33" s="363"/>
    </row>
    <row r="34" spans="1:21" x14ac:dyDescent="0.25">
      <c r="A34" s="38"/>
      <c r="B34" s="7"/>
      <c r="C34" s="51"/>
      <c r="D34" s="193" t="s">
        <v>20</v>
      </c>
      <c r="E34" s="1004" t="str">
        <f>Translations!$B$98</f>
        <v>Postnummer:</v>
      </c>
      <c r="F34" s="1005"/>
      <c r="G34" s="1005"/>
      <c r="H34" s="4"/>
      <c r="I34" s="1006"/>
      <c r="J34" s="1007"/>
      <c r="K34" s="1007"/>
      <c r="L34" s="1008"/>
      <c r="M34" s="4"/>
      <c r="N34" s="4"/>
      <c r="O34" s="458"/>
      <c r="P34" s="4"/>
      <c r="Q34" s="363"/>
      <c r="R34" s="363"/>
      <c r="S34" s="363"/>
      <c r="T34" s="363"/>
      <c r="U34" s="363"/>
    </row>
    <row r="35" spans="1:21" x14ac:dyDescent="0.25">
      <c r="A35" s="38"/>
      <c r="B35" s="7"/>
      <c r="C35" s="51"/>
      <c r="D35" s="193" t="s">
        <v>21</v>
      </c>
      <c r="E35" s="1004" t="str">
        <f>Translations!$B$99</f>
        <v>Land:</v>
      </c>
      <c r="F35" s="1005"/>
      <c r="G35" s="1005"/>
      <c r="H35" s="4"/>
      <c r="I35" s="1006"/>
      <c r="J35" s="1007"/>
      <c r="K35" s="1007"/>
      <c r="L35" s="1008"/>
      <c r="M35" s="4"/>
      <c r="N35" s="4"/>
      <c r="O35" s="458"/>
      <c r="P35" s="4"/>
      <c r="Q35" s="363"/>
      <c r="R35" s="363"/>
      <c r="S35" s="363"/>
      <c r="T35" s="363"/>
      <c r="U35" s="363"/>
    </row>
    <row r="36" spans="1:21" x14ac:dyDescent="0.25">
      <c r="A36" s="38"/>
      <c r="B36" s="7"/>
      <c r="C36" s="51"/>
      <c r="D36" s="51"/>
      <c r="E36" s="4"/>
      <c r="F36" s="4"/>
      <c r="G36" s="4"/>
      <c r="H36" s="4"/>
      <c r="I36" s="4"/>
      <c r="J36" s="4"/>
      <c r="K36" s="4"/>
      <c r="L36" s="4"/>
      <c r="M36" s="4"/>
      <c r="N36" s="4"/>
      <c r="O36" s="458"/>
      <c r="P36" s="4"/>
      <c r="Q36" s="363"/>
      <c r="R36" s="363"/>
      <c r="S36" s="363"/>
      <c r="T36" s="363"/>
      <c r="U36" s="363"/>
    </row>
    <row r="37" spans="1:21" ht="15.5" x14ac:dyDescent="0.35">
      <c r="A37" s="222">
        <v>3</v>
      </c>
      <c r="B37" s="7"/>
      <c r="C37" s="50">
        <v>3</v>
      </c>
      <c r="D37" s="1015" t="str">
        <f>Translations!$B$4</f>
        <v>Kontaktpersonens uppgifter</v>
      </c>
      <c r="E37" s="1015"/>
      <c r="F37" s="1015"/>
      <c r="G37" s="1015"/>
      <c r="H37" s="1015"/>
      <c r="I37" s="1015"/>
      <c r="J37" s="1015"/>
      <c r="K37" s="1015"/>
      <c r="L37" s="1015"/>
      <c r="M37" s="1015"/>
      <c r="N37" s="1015"/>
      <c r="O37" s="458"/>
      <c r="P37" s="4"/>
      <c r="Q37" s="399" t="str">
        <f>D37</f>
        <v>Kontaktpersonens uppgifter</v>
      </c>
      <c r="R37" s="363"/>
      <c r="S37" s="363"/>
      <c r="T37" s="363"/>
      <c r="U37" s="363"/>
    </row>
    <row r="38" spans="1:21" ht="5.15" customHeight="1" x14ac:dyDescent="0.25">
      <c r="A38" s="38"/>
      <c r="B38" s="7"/>
      <c r="C38" s="51"/>
      <c r="D38" s="51"/>
      <c r="E38" s="4"/>
      <c r="F38" s="4"/>
      <c r="G38" s="4"/>
      <c r="H38" s="4"/>
      <c r="I38" s="4"/>
      <c r="J38" s="4"/>
      <c r="K38" s="4"/>
      <c r="L38" s="4"/>
      <c r="M38" s="4"/>
      <c r="N38" s="4"/>
      <c r="O38" s="458"/>
      <c r="P38" s="4"/>
      <c r="Q38" s="363"/>
      <c r="R38" s="363"/>
      <c r="S38" s="363"/>
      <c r="T38" s="363"/>
      <c r="U38" s="363"/>
    </row>
    <row r="39" spans="1:21" ht="13" x14ac:dyDescent="0.25">
      <c r="A39" s="38"/>
      <c r="B39" s="7"/>
      <c r="C39" s="51"/>
      <c r="D39" s="51"/>
      <c r="E39" s="1011" t="str">
        <f>Translations!$B$100</f>
        <v>Kontaktpersonens uppgifter:</v>
      </c>
      <c r="F39" s="1011"/>
      <c r="G39" s="1011"/>
      <c r="H39" s="1011"/>
      <c r="I39" s="1011"/>
      <c r="J39" s="1011"/>
      <c r="K39" s="1011"/>
      <c r="L39" s="1011"/>
      <c r="M39" s="4"/>
      <c r="N39" s="4"/>
      <c r="O39" s="458"/>
      <c r="P39" s="4"/>
      <c r="Q39" s="363"/>
      <c r="R39" s="363"/>
      <c r="S39" s="363"/>
      <c r="T39" s="363"/>
      <c r="U39" s="363"/>
    </row>
    <row r="40" spans="1:21" ht="24.75" customHeight="1" x14ac:dyDescent="0.25">
      <c r="A40" s="38"/>
      <c r="B40" s="7"/>
      <c r="C40" s="51"/>
      <c r="D40" s="90"/>
      <c r="E40" s="1016" t="str">
        <f>Translations!$B$550</f>
        <v>Den reglerade enhetens kontaktuppgifter och kontaktpersonens uppgifter ska också meddelas direkt i ETS2-ärendehanteringssystemet. Energimyndigheten kontaktar i första hand de kontaktpersoner som anmälts till ärendehanteringssystemet.</v>
      </c>
      <c r="F40" s="1016"/>
      <c r="G40" s="1016"/>
      <c r="H40" s="1016"/>
      <c r="I40" s="1016"/>
      <c r="J40" s="1016"/>
      <c r="K40" s="1016"/>
      <c r="L40" s="1016"/>
      <c r="M40" s="4"/>
      <c r="N40" s="4"/>
      <c r="O40" s="462"/>
      <c r="P40" s="4"/>
      <c r="Q40" s="363"/>
      <c r="R40" s="363"/>
      <c r="S40" s="363"/>
      <c r="T40" s="363"/>
      <c r="U40" s="363"/>
    </row>
    <row r="41" spans="1:21" ht="4.9000000000000004" customHeight="1" x14ac:dyDescent="0.25">
      <c r="A41" s="38"/>
      <c r="B41" s="7"/>
      <c r="C41" s="51"/>
      <c r="D41" s="41"/>
      <c r="E41" s="53"/>
      <c r="F41" s="41"/>
      <c r="G41" s="41"/>
      <c r="H41" s="4"/>
      <c r="I41" s="20"/>
      <c r="J41" s="4"/>
      <c r="K41" s="4"/>
      <c r="L41" s="4"/>
      <c r="M41" s="4"/>
      <c r="N41" s="4"/>
      <c r="O41" s="458"/>
      <c r="P41" s="4"/>
      <c r="Q41" s="363"/>
      <c r="R41" s="363"/>
      <c r="S41" s="363"/>
      <c r="T41" s="363"/>
      <c r="U41" s="363"/>
    </row>
    <row r="42" spans="1:21" ht="13" x14ac:dyDescent="0.25">
      <c r="A42" s="38"/>
      <c r="B42" s="7"/>
      <c r="C42" s="51"/>
      <c r="D42" s="41" t="s">
        <v>5</v>
      </c>
      <c r="E42" s="41" t="str">
        <f>Translations!$B$101</f>
        <v>Primär kontaktperson:</v>
      </c>
      <c r="F42" s="41"/>
      <c r="G42" s="20"/>
      <c r="H42" s="4"/>
      <c r="I42" s="1012"/>
      <c r="J42" s="1013"/>
      <c r="K42" s="1013"/>
      <c r="L42" s="1014"/>
      <c r="M42" s="53"/>
      <c r="N42" s="4"/>
      <c r="O42" s="458"/>
      <c r="P42" s="4"/>
      <c r="Q42" s="363"/>
      <c r="R42" s="363"/>
      <c r="S42" s="363"/>
      <c r="T42" s="363"/>
      <c r="U42" s="363"/>
    </row>
    <row r="43" spans="1:21" ht="13" x14ac:dyDescent="0.25">
      <c r="A43" s="38"/>
      <c r="B43" s="7"/>
      <c r="C43" s="51"/>
      <c r="D43" s="51"/>
      <c r="E43" s="4"/>
      <c r="F43" s="4"/>
      <c r="G43" s="20" t="str">
        <f>Translations!$B$103</f>
        <v>Förnamn:</v>
      </c>
      <c r="H43" s="4"/>
      <c r="I43" s="1009"/>
      <c r="J43" s="1009"/>
      <c r="K43" s="1009"/>
      <c r="L43" s="1010"/>
      <c r="M43" s="4"/>
      <c r="N43" s="4"/>
      <c r="O43" s="458"/>
      <c r="P43" s="4"/>
      <c r="Q43" s="363"/>
      <c r="R43" s="363"/>
      <c r="S43" s="363"/>
      <c r="T43" s="363"/>
      <c r="U43" s="363"/>
    </row>
    <row r="44" spans="1:21" ht="13" x14ac:dyDescent="0.25">
      <c r="A44" s="38"/>
      <c r="B44" s="7"/>
      <c r="C44" s="51"/>
      <c r="D44" s="51"/>
      <c r="E44" s="4"/>
      <c r="F44" s="4"/>
      <c r="G44" s="20" t="str">
        <f>Translations!$B$104</f>
        <v>Efternamn:</v>
      </c>
      <c r="H44" s="4"/>
      <c r="I44" s="1009"/>
      <c r="J44" s="1009"/>
      <c r="K44" s="1009"/>
      <c r="L44" s="1010"/>
      <c r="M44" s="4"/>
      <c r="N44" s="4"/>
      <c r="O44" s="453"/>
      <c r="P44" s="22"/>
      <c r="Q44" s="363"/>
      <c r="R44" s="363"/>
      <c r="S44" s="363"/>
      <c r="T44" s="363"/>
      <c r="U44" s="363"/>
    </row>
    <row r="45" spans="1:21" ht="13" x14ac:dyDescent="0.25">
      <c r="A45" s="38"/>
      <c r="B45" s="7"/>
      <c r="C45" s="51"/>
      <c r="D45" s="51"/>
      <c r="E45" s="4"/>
      <c r="F45" s="4"/>
      <c r="G45" s="20" t="str">
        <f>Translations!$B$105</f>
        <v>Befattning:</v>
      </c>
      <c r="H45" s="4"/>
      <c r="I45" s="1009"/>
      <c r="J45" s="1009"/>
      <c r="K45" s="1009"/>
      <c r="L45" s="1010"/>
      <c r="M45" s="4"/>
      <c r="N45" s="4"/>
      <c r="O45" s="458"/>
      <c r="P45" s="4"/>
      <c r="Q45" s="363"/>
      <c r="R45" s="363"/>
      <c r="S45" s="363"/>
      <c r="T45" s="363"/>
      <c r="U45" s="363"/>
    </row>
    <row r="46" spans="1:21" ht="13" x14ac:dyDescent="0.25">
      <c r="A46" s="38"/>
      <c r="B46" s="7"/>
      <c r="C46" s="51"/>
      <c r="D46" s="51"/>
      <c r="E46" s="4"/>
      <c r="F46" s="4"/>
      <c r="G46" s="20" t="str">
        <f>Translations!$B$551</f>
        <v>Organisationens namn (om annan än den reglerade enheten):</v>
      </c>
      <c r="H46" s="7"/>
      <c r="I46" s="4"/>
      <c r="J46" s="4"/>
      <c r="K46" s="4"/>
      <c r="L46" s="4"/>
      <c r="M46" s="4"/>
      <c r="N46" s="4"/>
      <c r="O46" s="458"/>
      <c r="P46" s="4"/>
      <c r="Q46" s="363"/>
      <c r="R46" s="363"/>
      <c r="S46" s="363"/>
      <c r="T46" s="363"/>
      <c r="U46" s="363"/>
    </row>
    <row r="47" spans="1:21" ht="13" x14ac:dyDescent="0.25">
      <c r="A47" s="38"/>
      <c r="B47" s="7"/>
      <c r="C47" s="51"/>
      <c r="D47" s="51"/>
      <c r="E47" s="4"/>
      <c r="F47" s="4"/>
      <c r="G47" s="20"/>
      <c r="H47" s="4"/>
      <c r="I47" s="1009"/>
      <c r="J47" s="1009"/>
      <c r="K47" s="1009"/>
      <c r="L47" s="1010"/>
      <c r="M47" s="4"/>
      <c r="N47" s="4"/>
      <c r="O47" s="462"/>
      <c r="P47" s="4"/>
      <c r="Q47" s="363"/>
      <c r="R47" s="363"/>
      <c r="S47" s="363"/>
      <c r="T47" s="363"/>
      <c r="U47" s="363"/>
    </row>
    <row r="48" spans="1:21" ht="13" x14ac:dyDescent="0.25">
      <c r="A48" s="38"/>
      <c r="B48" s="7"/>
      <c r="C48" s="51"/>
      <c r="D48" s="51"/>
      <c r="E48" s="4"/>
      <c r="F48" s="4"/>
      <c r="G48" s="20" t="str">
        <f>Translations!$B$106</f>
        <v>Telefonnummer:</v>
      </c>
      <c r="H48" s="4"/>
      <c r="I48" s="1009"/>
      <c r="J48" s="1009"/>
      <c r="K48" s="1009"/>
      <c r="L48" s="1010"/>
      <c r="M48" s="4"/>
      <c r="N48" s="4"/>
      <c r="O48" s="453"/>
      <c r="P48" s="22"/>
      <c r="Q48" s="363"/>
      <c r="R48" s="363"/>
      <c r="S48" s="363"/>
      <c r="T48" s="363"/>
      <c r="U48" s="363"/>
    </row>
    <row r="49" spans="1:21" ht="13" x14ac:dyDescent="0.25">
      <c r="A49" s="38"/>
      <c r="B49" s="7"/>
      <c r="C49" s="51"/>
      <c r="D49" s="51"/>
      <c r="E49" s="4"/>
      <c r="F49" s="4"/>
      <c r="G49" s="20" t="str">
        <f>Translations!$B$107</f>
        <v>E-postadress:</v>
      </c>
      <c r="H49" s="4"/>
      <c r="I49" s="1009"/>
      <c r="J49" s="1009"/>
      <c r="K49" s="1009"/>
      <c r="L49" s="1010"/>
      <c r="M49" s="4"/>
      <c r="N49" s="4"/>
      <c r="O49" s="458"/>
      <c r="P49" s="4"/>
      <c r="Q49" s="363"/>
      <c r="R49" s="363"/>
      <c r="S49" s="363"/>
      <c r="T49" s="363"/>
      <c r="U49" s="363"/>
    </row>
    <row r="50" spans="1:21" x14ac:dyDescent="0.25">
      <c r="A50" s="38"/>
      <c r="B50" s="7"/>
      <c r="C50" s="51"/>
      <c r="D50" s="51"/>
      <c r="E50" s="524"/>
      <c r="F50" s="4"/>
      <c r="G50" s="4"/>
      <c r="H50" s="4"/>
      <c r="I50" s="4"/>
      <c r="J50" s="4"/>
      <c r="K50" s="4"/>
      <c r="L50" s="4"/>
      <c r="M50" s="4"/>
      <c r="N50" s="4"/>
      <c r="O50" s="458"/>
      <c r="P50" s="4"/>
      <c r="Q50" s="363"/>
      <c r="R50" s="363"/>
      <c r="S50" s="363"/>
      <c r="T50" s="363"/>
      <c r="U50" s="363"/>
    </row>
    <row r="51" spans="1:21" ht="13" x14ac:dyDescent="0.25">
      <c r="A51" s="38"/>
      <c r="B51" s="7"/>
      <c r="C51" s="51"/>
      <c r="D51" s="41" t="s">
        <v>6</v>
      </c>
      <c r="E51" s="41" t="str">
        <f>Translations!$B$108</f>
        <v>Alternativ kontaktperson:</v>
      </c>
      <c r="F51" s="4"/>
      <c r="G51" s="20"/>
      <c r="H51" s="4"/>
      <c r="I51" s="1012"/>
      <c r="J51" s="1013"/>
      <c r="K51" s="1013"/>
      <c r="L51" s="1014"/>
      <c r="M51" s="4"/>
      <c r="N51" s="4"/>
      <c r="O51" s="458"/>
      <c r="P51" s="4"/>
      <c r="Q51" s="363"/>
      <c r="R51" s="363"/>
      <c r="S51" s="363"/>
      <c r="T51" s="363"/>
      <c r="U51" s="363"/>
    </row>
    <row r="52" spans="1:21" ht="13" x14ac:dyDescent="0.25">
      <c r="A52" s="38"/>
      <c r="B52" s="7"/>
      <c r="C52" s="51"/>
      <c r="D52" s="51"/>
      <c r="E52" s="524"/>
      <c r="F52" s="4"/>
      <c r="G52" s="20" t="str">
        <f>Translations!$B$103</f>
        <v>Förnamn:</v>
      </c>
      <c r="H52" s="4"/>
      <c r="I52" s="1017"/>
      <c r="J52" s="1017"/>
      <c r="K52" s="1017"/>
      <c r="L52" s="932"/>
      <c r="M52" s="4"/>
      <c r="N52" s="4"/>
      <c r="O52" s="458"/>
      <c r="P52" s="4"/>
      <c r="Q52" s="363"/>
      <c r="R52" s="363"/>
      <c r="S52" s="363"/>
      <c r="T52" s="363"/>
      <c r="U52" s="363"/>
    </row>
    <row r="53" spans="1:21" ht="13" x14ac:dyDescent="0.25">
      <c r="A53" s="38"/>
      <c r="B53" s="7"/>
      <c r="C53" s="51"/>
      <c r="D53" s="51"/>
      <c r="E53" s="524"/>
      <c r="F53" s="4"/>
      <c r="G53" s="20" t="str">
        <f>Translations!$B$104</f>
        <v>Efternamn:</v>
      </c>
      <c r="H53" s="4"/>
      <c r="I53" s="1017"/>
      <c r="J53" s="1017"/>
      <c r="K53" s="1017"/>
      <c r="L53" s="932"/>
      <c r="M53" s="4"/>
      <c r="N53" s="4"/>
      <c r="O53" s="458"/>
      <c r="P53" s="4"/>
      <c r="Q53" s="363"/>
      <c r="R53" s="363"/>
      <c r="S53" s="363"/>
      <c r="T53" s="363"/>
      <c r="U53" s="363"/>
    </row>
    <row r="54" spans="1:21" ht="13" x14ac:dyDescent="0.25">
      <c r="A54" s="38"/>
      <c r="B54" s="7"/>
      <c r="C54" s="51"/>
      <c r="D54" s="51"/>
      <c r="E54" s="524"/>
      <c r="F54" s="4"/>
      <c r="G54" s="20" t="str">
        <f>Translations!$B$105</f>
        <v>Befattning:</v>
      </c>
      <c r="H54" s="4"/>
      <c r="I54" s="1017"/>
      <c r="J54" s="1017"/>
      <c r="K54" s="1017"/>
      <c r="L54" s="932"/>
      <c r="M54" s="4"/>
      <c r="N54" s="4"/>
      <c r="O54" s="458"/>
      <c r="P54" s="4"/>
      <c r="Q54" s="363"/>
      <c r="R54" s="363"/>
      <c r="S54" s="363"/>
      <c r="T54" s="363"/>
      <c r="U54" s="363"/>
    </row>
    <row r="55" spans="1:21" ht="13" x14ac:dyDescent="0.25">
      <c r="A55" s="38"/>
      <c r="B55" s="7"/>
      <c r="C55" s="51"/>
      <c r="D55" s="51"/>
      <c r="E55" s="524"/>
      <c r="F55" s="4"/>
      <c r="G55" s="20" t="str">
        <f>Translations!$B$551</f>
        <v>Organisationens namn (om annan än den reglerade enheten):</v>
      </c>
      <c r="H55" s="7"/>
      <c r="I55" s="4"/>
      <c r="J55" s="4"/>
      <c r="K55" s="4"/>
      <c r="L55" s="4"/>
      <c r="M55" s="4"/>
      <c r="N55" s="4"/>
      <c r="O55" s="458"/>
      <c r="P55" s="4"/>
      <c r="Q55" s="363"/>
      <c r="R55" s="363"/>
      <c r="S55" s="363"/>
      <c r="T55" s="363"/>
      <c r="U55" s="363"/>
    </row>
    <row r="56" spans="1:21" ht="13" x14ac:dyDescent="0.25">
      <c r="A56" s="38"/>
      <c r="B56" s="7"/>
      <c r="C56" s="51"/>
      <c r="D56" s="51"/>
      <c r="E56" s="524"/>
      <c r="F56" s="4"/>
      <c r="G56" s="20"/>
      <c r="H56" s="4"/>
      <c r="I56" s="1017"/>
      <c r="J56" s="1017"/>
      <c r="K56" s="1017"/>
      <c r="L56" s="932"/>
      <c r="M56" s="4"/>
      <c r="N56" s="4"/>
      <c r="O56" s="462"/>
      <c r="P56" s="4"/>
      <c r="Q56" s="363"/>
      <c r="R56" s="363"/>
      <c r="S56" s="363"/>
      <c r="T56" s="363"/>
      <c r="U56" s="363"/>
    </row>
    <row r="57" spans="1:21" ht="13" x14ac:dyDescent="0.25">
      <c r="A57" s="38"/>
      <c r="B57" s="7"/>
      <c r="C57" s="51"/>
      <c r="D57" s="51"/>
      <c r="E57" s="524"/>
      <c r="F57" s="4"/>
      <c r="G57" s="20" t="str">
        <f>Translations!$B$106</f>
        <v>Telefonnummer:</v>
      </c>
      <c r="H57" s="4"/>
      <c r="I57" s="1017"/>
      <c r="J57" s="1017"/>
      <c r="K57" s="1017"/>
      <c r="L57" s="932"/>
      <c r="M57" s="4"/>
      <c r="N57" s="4"/>
      <c r="O57" s="458"/>
      <c r="P57" s="4"/>
      <c r="Q57" s="363"/>
      <c r="R57" s="363"/>
      <c r="S57" s="363"/>
      <c r="T57" s="363"/>
      <c r="U57" s="363"/>
    </row>
    <row r="58" spans="1:21" ht="13" x14ac:dyDescent="0.25">
      <c r="A58" s="38"/>
      <c r="B58" s="7"/>
      <c r="C58" s="51"/>
      <c r="D58" s="51"/>
      <c r="E58" s="524"/>
      <c r="F58" s="4"/>
      <c r="G58" s="20" t="str">
        <f>Translations!$B$107</f>
        <v>E-postadress:</v>
      </c>
      <c r="H58" s="4"/>
      <c r="I58" s="1017"/>
      <c r="J58" s="1017"/>
      <c r="K58" s="1017"/>
      <c r="L58" s="932"/>
      <c r="M58" s="4"/>
      <c r="N58" s="4"/>
      <c r="O58" s="458"/>
      <c r="P58" s="4"/>
      <c r="Q58" s="363"/>
      <c r="R58" s="363"/>
      <c r="S58" s="363"/>
      <c r="T58" s="363"/>
      <c r="U58" s="363"/>
    </row>
    <row r="59" spans="1:21" x14ac:dyDescent="0.25">
      <c r="A59" s="2"/>
      <c r="B59" s="7"/>
      <c r="C59" s="7"/>
      <c r="D59" s="7"/>
      <c r="E59" s="7"/>
      <c r="F59" s="7"/>
      <c r="G59" s="7"/>
      <c r="H59" s="7"/>
      <c r="I59" s="7"/>
      <c r="J59" s="7"/>
      <c r="K59" s="7"/>
      <c r="L59" s="7"/>
      <c r="M59" s="7"/>
      <c r="N59" s="7"/>
      <c r="O59" s="453"/>
      <c r="P59" s="22"/>
      <c r="Q59" s="391"/>
      <c r="R59" s="391"/>
      <c r="S59" s="391"/>
      <c r="T59" s="391"/>
      <c r="U59" s="391"/>
    </row>
    <row r="60" spans="1:21" s="390" customFormat="1" hidden="1" x14ac:dyDescent="0.25">
      <c r="A60" s="391" t="s">
        <v>0</v>
      </c>
      <c r="B60" s="363" t="s">
        <v>22</v>
      </c>
      <c r="C60" s="363" t="s">
        <v>22</v>
      </c>
      <c r="D60" s="363" t="s">
        <v>22</v>
      </c>
      <c r="E60" s="363" t="s">
        <v>22</v>
      </c>
      <c r="F60" s="363" t="s">
        <v>22</v>
      </c>
      <c r="G60" s="363" t="s">
        <v>22</v>
      </c>
      <c r="H60" s="363" t="s">
        <v>22</v>
      </c>
      <c r="I60" s="363" t="s">
        <v>22</v>
      </c>
      <c r="J60" s="363" t="s">
        <v>22</v>
      </c>
      <c r="K60" s="363" t="s">
        <v>22</v>
      </c>
      <c r="L60" s="363" t="s">
        <v>22</v>
      </c>
      <c r="M60" s="363" t="s">
        <v>22</v>
      </c>
      <c r="N60" s="363" t="s">
        <v>22</v>
      </c>
      <c r="O60" s="463" t="s">
        <v>22</v>
      </c>
      <c r="P60" s="363" t="s">
        <v>22</v>
      </c>
      <c r="Q60" s="363" t="s">
        <v>22</v>
      </c>
      <c r="R60" s="363" t="s">
        <v>22</v>
      </c>
      <c r="S60" s="363" t="s">
        <v>22</v>
      </c>
      <c r="T60" s="363" t="s">
        <v>22</v>
      </c>
      <c r="U60" s="363" t="s">
        <v>22</v>
      </c>
    </row>
    <row r="61" spans="1:21" s="390" customFormat="1" hidden="1" x14ac:dyDescent="0.25">
      <c r="A61" s="391" t="s">
        <v>0</v>
      </c>
      <c r="B61" s="391"/>
      <c r="C61" s="391"/>
      <c r="D61" s="391"/>
      <c r="E61" s="391"/>
      <c r="F61" s="391"/>
      <c r="G61" s="391"/>
      <c r="H61" s="391"/>
      <c r="I61" s="391"/>
      <c r="J61" s="391"/>
      <c r="K61" s="391"/>
      <c r="L61" s="391"/>
      <c r="M61" s="391"/>
      <c r="N61" s="391"/>
      <c r="O61" s="452"/>
      <c r="P61" s="418" t="s">
        <v>3</v>
      </c>
      <c r="Q61" s="391"/>
      <c r="R61" s="391"/>
      <c r="S61" s="391"/>
      <c r="T61" s="391"/>
      <c r="U61" s="391"/>
    </row>
  </sheetData>
  <sheetProtection sheet="1" formatCells="0" formatColumns="0" formatRows="0"/>
  <mergeCells count="65">
    <mergeCell ref="E21:G21"/>
    <mergeCell ref="D8:N8"/>
    <mergeCell ref="I14:J14"/>
    <mergeCell ref="E20:G20"/>
    <mergeCell ref="I20:L20"/>
    <mergeCell ref="D16:N16"/>
    <mergeCell ref="E12:G12"/>
    <mergeCell ref="I21:L21"/>
    <mergeCell ref="I10:L10"/>
    <mergeCell ref="I12:L12"/>
    <mergeCell ref="E10:G10"/>
    <mergeCell ref="E23:N23"/>
    <mergeCell ref="I31:L31"/>
    <mergeCell ref="I25:L25"/>
    <mergeCell ref="E22:N22"/>
    <mergeCell ref="E26:N26"/>
    <mergeCell ref="E30:G30"/>
    <mergeCell ref="E25:G25"/>
    <mergeCell ref="I30:L30"/>
    <mergeCell ref="E28:J28"/>
    <mergeCell ref="M2:N2"/>
    <mergeCell ref="G4:H4"/>
    <mergeCell ref="G2:H2"/>
    <mergeCell ref="K14:L14"/>
    <mergeCell ref="E14:G14"/>
    <mergeCell ref="M3:N3"/>
    <mergeCell ref="I2:J2"/>
    <mergeCell ref="K4:L4"/>
    <mergeCell ref="M4:N4"/>
    <mergeCell ref="B2:D4"/>
    <mergeCell ref="I58:L58"/>
    <mergeCell ref="I45:L45"/>
    <mergeCell ref="I56:L56"/>
    <mergeCell ref="E2:F2"/>
    <mergeCell ref="E4:F4"/>
    <mergeCell ref="I3:J3"/>
    <mergeCell ref="E3:F3"/>
    <mergeCell ref="K3:L3"/>
    <mergeCell ref="I48:L48"/>
    <mergeCell ref="K2:L2"/>
    <mergeCell ref="I4:J4"/>
    <mergeCell ref="G3:H3"/>
    <mergeCell ref="C6:N6"/>
    <mergeCell ref="E31:G31"/>
    <mergeCell ref="I34:L34"/>
    <mergeCell ref="I51:L51"/>
    <mergeCell ref="I47:L47"/>
    <mergeCell ref="I44:L44"/>
    <mergeCell ref="I57:L57"/>
    <mergeCell ref="I54:L54"/>
    <mergeCell ref="I52:L52"/>
    <mergeCell ref="I49:L49"/>
    <mergeCell ref="I53:L53"/>
    <mergeCell ref="E32:G32"/>
    <mergeCell ref="I32:L32"/>
    <mergeCell ref="E33:G33"/>
    <mergeCell ref="I33:L33"/>
    <mergeCell ref="I43:L43"/>
    <mergeCell ref="E39:L39"/>
    <mergeCell ref="I42:L42"/>
    <mergeCell ref="E35:G35"/>
    <mergeCell ref="I35:L35"/>
    <mergeCell ref="D37:N37"/>
    <mergeCell ref="E40:L40"/>
    <mergeCell ref="E34:G34"/>
  </mergeCells>
  <phoneticPr fontId="33" type="noConversion"/>
  <dataValidations count="1">
    <dataValidation type="list" allowBlank="1" showInputMessage="1" showErrorMessage="1" sqref="I35:L35 I12:L12" xr:uid="{00000000-0002-0000-0300-000000000000}">
      <formula1>EUconst_MSlist</formula1>
    </dataValidation>
  </dataValidations>
  <hyperlinks>
    <hyperlink ref="G3:H3" location="JUMP_B_2" display="Operator" xr:uid="{00000000-0004-0000-0300-000000000000}"/>
    <hyperlink ref="I3:J3" location="JUMP_B_3" display="Installation" xr:uid="{00000000-0004-0000-0300-000001000000}"/>
    <hyperlink ref="K3:L3" location="JUMP_B_4" display="Contacts" xr:uid="{00000000-0004-0000-0300-000002000000}"/>
    <hyperlink ref="G2:H2" location="JUMP_a_Content" display="Table of contents" xr:uid="{00000000-0004-0000-0300-000003000000}"/>
  </hyperlinks>
  <pageMargins left="0.78740157480314965" right="0.78740157480314965" top="0.78740157480314965" bottom="0.78740157480314965" header="0.39370078740157483" footer="0.39370078740157483"/>
  <pageSetup paperSize="9" scale="58" orientation="portrait" r:id="rId1"/>
  <headerFooter alignWithMargins="0">
    <oddHeader>&amp;L&amp;F, &amp;A&amp;R&amp;D, &amp;T</oddHeader>
    <oddFooter>&amp;C&amp;P / &amp;N</oddFooter>
  </headerFooter>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rgb="FFFFFF99"/>
    <pageSetUpPr fitToPage="1"/>
  </sheetPr>
  <dimension ref="A1:AC196"/>
  <sheetViews>
    <sheetView topLeftCell="B1" zoomScaleNormal="100" workbookViewId="0">
      <pane ySplit="4" topLeftCell="A165" activePane="bottomLeft" state="frozen"/>
      <selection activeCell="B2" sqref="B2"/>
      <selection pane="bottomLeft" activeCell="E15" sqref="E15:N15"/>
    </sheetView>
  </sheetViews>
  <sheetFormatPr defaultColWidth="9.1796875" defaultRowHeight="12.5" x14ac:dyDescent="0.25"/>
  <cols>
    <col min="1" max="1" width="4.81640625" style="184" hidden="1" customWidth="1"/>
    <col min="2" max="2" width="2.7265625" style="183" customWidth="1"/>
    <col min="3" max="4" width="4.7265625" style="183" customWidth="1"/>
    <col min="5" max="5" width="14.26953125" style="183" customWidth="1"/>
    <col min="6" max="6" width="12.7265625" style="183" customWidth="1"/>
    <col min="7" max="7" width="17.26953125" style="183" customWidth="1"/>
    <col min="8" max="10" width="12.7265625" style="183" customWidth="1"/>
    <col min="11" max="11" width="20" style="183" customWidth="1"/>
    <col min="12" max="12" width="11.453125" style="183" customWidth="1"/>
    <col min="13" max="14" width="12.7265625" style="183" customWidth="1"/>
    <col min="15" max="15" width="2.7265625" style="466" customWidth="1"/>
    <col min="16" max="16" width="11.453125" style="183" customWidth="1"/>
    <col min="17" max="18" width="11.453125" style="184" hidden="1" customWidth="1"/>
    <col min="19" max="19" width="11" style="184" hidden="1" customWidth="1"/>
    <col min="20" max="20" width="15.1796875" style="184" hidden="1" customWidth="1"/>
    <col min="21" max="29" width="11.453125" style="184" hidden="1" customWidth="1"/>
    <col min="30" max="16384" width="9.1796875" style="183"/>
  </cols>
  <sheetData>
    <row r="1" spans="1:29" s="4" customFormat="1" ht="10.5" hidden="1" customHeight="1" thickBot="1" x14ac:dyDescent="0.3">
      <c r="A1" s="38" t="s">
        <v>0</v>
      </c>
      <c r="B1" s="45"/>
      <c r="C1" s="46"/>
      <c r="D1" s="47"/>
      <c r="E1" s="45"/>
      <c r="F1" s="45"/>
      <c r="G1" s="48"/>
      <c r="H1" s="48"/>
      <c r="I1" s="45"/>
      <c r="J1" s="45"/>
      <c r="K1" s="45"/>
      <c r="L1" s="45"/>
      <c r="M1" s="45"/>
      <c r="N1" s="45"/>
      <c r="O1" s="458"/>
      <c r="Q1" s="8" t="s">
        <v>0</v>
      </c>
      <c r="R1" s="8" t="s">
        <v>0</v>
      </c>
      <c r="S1" s="8" t="s">
        <v>0</v>
      </c>
      <c r="T1" s="8" t="s">
        <v>0</v>
      </c>
      <c r="U1" s="8" t="s">
        <v>0</v>
      </c>
      <c r="V1" s="8" t="s">
        <v>0</v>
      </c>
      <c r="W1" s="8" t="s">
        <v>0</v>
      </c>
      <c r="X1" s="8" t="s">
        <v>0</v>
      </c>
      <c r="Y1" s="8" t="s">
        <v>0</v>
      </c>
      <c r="Z1" s="8" t="s">
        <v>0</v>
      </c>
      <c r="AA1" s="8" t="s">
        <v>0</v>
      </c>
      <c r="AB1" s="8" t="s">
        <v>0</v>
      </c>
      <c r="AC1" s="8" t="s">
        <v>0</v>
      </c>
    </row>
    <row r="2" spans="1:29" s="4" customFormat="1" ht="13.5" thickBot="1" x14ac:dyDescent="0.35">
      <c r="A2" s="8"/>
      <c r="B2" s="884" t="str">
        <f>Translations!$B$552</f>
        <v>C.
Beskrivning av den reglerade enheten</v>
      </c>
      <c r="C2" s="983"/>
      <c r="D2" s="984"/>
      <c r="E2" s="900" t="str">
        <f>Translations!$B$25</f>
        <v>Navigationsområde</v>
      </c>
      <c r="F2" s="901"/>
      <c r="G2" s="902" t="str">
        <f>Translations!$B$26</f>
        <v>Innehållsförteckning</v>
      </c>
      <c r="H2" s="903"/>
      <c r="I2" s="902" t="str">
        <f ca="1">HYPERLINK("#"&amp;INDEX(a_Inhållsförteckning!$R$4:$R$54,MATCH(INDEX(a_Inhållsförteckning!$T$4:$T$54,MATCH($T$2,a_Inhållsförteckning!$S$4:$S$54,0))-1,a_Inhållsförteckning!$T$4:$T$54,0)),EUconst_PreviousSheet)</f>
        <v>Föregående flik</v>
      </c>
      <c r="J2" s="903"/>
      <c r="K2" s="902" t="str">
        <f ca="1">HYPERLINK("#"&amp;INDEX(a_Inhållsförteckning!$R$4:$R$54,MATCH(INDEX(a_Inhållsförteckning!$T$4:$T$54,MATCH($T$2,a_Inhållsförteckning!$S$4:$S$54,0))+1,a_Inhållsförteckning!$T$4:$T$54,0)),EUconst_NextSheet)</f>
        <v>Nästa flik</v>
      </c>
      <c r="L2" s="903"/>
      <c r="M2" s="895" t="str">
        <f ca="1">HYPERLINK("#"&amp;a_Inhållsförteckning!$R$51,INDIRECT(a_Inhållsförteckning!$R$51))</f>
        <v>H Sammanfattning</v>
      </c>
      <c r="N2" s="896"/>
      <c r="O2" s="458"/>
      <c r="Q2" s="347" t="s">
        <v>1</v>
      </c>
      <c r="R2" s="348" t="str">
        <f>ADDRESS(ROW($B$6),COLUMN($B$6)) &amp; ":" &amp; ADDRESS(MATCH("PRINT",$P:$P,0),COLUMN($P$6))</f>
        <v>$B$6:$P$186</v>
      </c>
      <c r="S2" s="347" t="s">
        <v>2</v>
      </c>
      <c r="T2" s="349" t="str">
        <f ca="1">IF(ISERROR(CELL("filename",U2)),"C_EntityDescription",MID(CELL("filename",U2),FIND("]",CELL("filename",U2))+1,1024))</f>
        <v>C_Beskrivining av den RE</v>
      </c>
      <c r="U2" s="38"/>
      <c r="V2" s="38"/>
      <c r="W2" s="38"/>
      <c r="X2" s="38"/>
      <c r="Y2" s="38"/>
      <c r="Z2" s="38"/>
      <c r="AA2" s="38"/>
      <c r="AB2" s="38"/>
      <c r="AC2" s="38"/>
    </row>
    <row r="3" spans="1:29" s="4" customFormat="1" ht="27" customHeight="1" x14ac:dyDescent="0.25">
      <c r="A3" s="8"/>
      <c r="B3" s="985"/>
      <c r="C3" s="986"/>
      <c r="D3" s="987"/>
      <c r="E3" s="894"/>
      <c r="F3" s="894"/>
      <c r="G3" s="882" t="str">
        <f>IFERROR(HYPERLINK("#"&amp;ADDRESS(ROW($A$1)+MATCH(Q3,$A:$A,0)-1,3),INDEX($Q:$Q,MATCH(Q3,$A:$A,0))),"")</f>
        <v>Information om den reglerade enheten</v>
      </c>
      <c r="H3" s="882"/>
      <c r="I3" s="882" t="str">
        <f>IFERROR(HYPERLINK("#"&amp;ADDRESS(ROW($A$1)+MATCH(S3,$A:$A,0)-1,3),INDEX($Q:$Q,MATCH(S3,$A:$A,0))),"")</f>
        <v>Metoder för frisläppande</v>
      </c>
      <c r="J3" s="882"/>
      <c r="K3" s="882" t="str">
        <f>IFERROR(HYPERLINK("#"&amp;ADDRESS(ROW($A$1)+MATCH(U3,$A:$A,0)-1,3),INDEX($Q:$Q,MATCH(U3,$A:$A,0))),"")</f>
        <v>Bränsleflöden</v>
      </c>
      <c r="L3" s="882"/>
      <c r="M3" s="882" t="str">
        <f>IFERROR(HYPERLINK("#"&amp;ADDRESS(ROW($A$1)+MATCH(W3,$A:$A,0)-1,3),INDEX($Q:$Q,MATCH(W3,$A:$A,0))),"")</f>
        <v/>
      </c>
      <c r="N3" s="882"/>
      <c r="O3" s="458"/>
      <c r="Q3" s="392">
        <v>1</v>
      </c>
      <c r="R3" s="393"/>
      <c r="S3" s="393">
        <v>2</v>
      </c>
      <c r="T3" s="393"/>
      <c r="U3" s="393">
        <v>3</v>
      </c>
      <c r="V3" s="393"/>
      <c r="W3" s="394">
        <v>4</v>
      </c>
      <c r="X3" s="38"/>
      <c r="Y3" s="38"/>
      <c r="Z3" s="38"/>
      <c r="AA3" s="38"/>
      <c r="AB3" s="38"/>
      <c r="AC3" s="38"/>
    </row>
    <row r="4" spans="1:29" s="4" customFormat="1" ht="24.65" customHeight="1" thickBot="1" x14ac:dyDescent="0.3">
      <c r="A4" s="8"/>
      <c r="B4" s="988"/>
      <c r="C4" s="989"/>
      <c r="D4" s="990"/>
      <c r="E4" s="894"/>
      <c r="F4" s="894"/>
      <c r="G4" s="882" t="str">
        <f>IFERROR(HYPERLINK("#"&amp;ADDRESS(ROW($A$1)+MATCH(Q4,$A:$A,0)-1,3),INDEX($Q:$Q,MATCH(Q4,$A:$A,0))),"")</f>
        <v/>
      </c>
      <c r="H4" s="882"/>
      <c r="I4" s="882" t="str">
        <f>IFERROR(HYPERLINK("#"&amp;ADDRESS(ROW($A$1)+MATCH(S4,$A:$A,0)-1,3),INDEX($Q:$Q,MATCH(S4,$A:$A,0))),"")</f>
        <v/>
      </c>
      <c r="J4" s="882"/>
      <c r="K4" s="882" t="str">
        <f>IFERROR(HYPERLINK("#"&amp;ADDRESS(ROW($A$1)+MATCH(U4,$A:$A,0)-1,3),INDEX($Q:$Q,MATCH(U4,$A:$A,0))),"")</f>
        <v/>
      </c>
      <c r="L4" s="882"/>
      <c r="M4" s="882" t="str">
        <f>IFERROR(HYPERLINK("#"&amp;ADDRESS(ROW($A$1)+MATCH(W4,$A:$A,0)-1,3),INDEX($Q:$Q,MATCH(W4,$A:$A,0))),"")</f>
        <v/>
      </c>
      <c r="N4" s="882"/>
      <c r="O4" s="458"/>
      <c r="Q4" s="395">
        <v>5</v>
      </c>
      <c r="R4" s="396"/>
      <c r="S4" s="396">
        <v>6</v>
      </c>
      <c r="T4" s="396"/>
      <c r="U4" s="396">
        <v>7</v>
      </c>
      <c r="V4" s="396"/>
      <c r="W4" s="397">
        <v>8</v>
      </c>
      <c r="X4" s="38"/>
      <c r="Y4" s="38"/>
      <c r="Z4" s="38"/>
      <c r="AA4" s="38"/>
      <c r="AB4" s="38"/>
      <c r="AC4" s="38"/>
    </row>
    <row r="5" spans="1:29" s="4" customFormat="1" ht="12.75" customHeight="1" x14ac:dyDescent="0.25">
      <c r="A5" s="38"/>
      <c r="C5" s="5"/>
      <c r="D5" s="6"/>
      <c r="F5" s="6"/>
      <c r="G5" s="6"/>
      <c r="H5" s="6"/>
      <c r="M5" s="3"/>
      <c r="N5" s="3"/>
      <c r="O5" s="458"/>
      <c r="Q5" s="38"/>
      <c r="R5" s="38"/>
      <c r="S5" s="38"/>
      <c r="T5" s="38"/>
      <c r="U5" s="38"/>
      <c r="V5" s="38"/>
      <c r="W5" s="38"/>
      <c r="X5" s="38"/>
      <c r="Y5" s="38"/>
      <c r="Z5" s="38"/>
      <c r="AA5" s="38"/>
      <c r="AB5" s="38"/>
      <c r="AC5" s="38"/>
    </row>
    <row r="6" spans="1:29" s="22" customFormat="1" ht="25.5" customHeight="1" x14ac:dyDescent="0.25">
      <c r="A6" s="155"/>
      <c r="C6" s="979" t="str">
        <f>Translations!$B$553</f>
        <v>C. Beskrivning av den reglerade enheten</v>
      </c>
      <c r="D6" s="979"/>
      <c r="E6" s="979"/>
      <c r="F6" s="979"/>
      <c r="G6" s="979"/>
      <c r="H6" s="979"/>
      <c r="I6" s="979"/>
      <c r="J6" s="979"/>
      <c r="K6" s="979"/>
      <c r="L6" s="979"/>
      <c r="M6" s="979"/>
      <c r="N6" s="979"/>
      <c r="O6" s="453"/>
      <c r="Q6" s="38"/>
      <c r="R6" s="38"/>
      <c r="S6" s="38"/>
      <c r="T6" s="38"/>
      <c r="U6" s="38"/>
      <c r="V6" s="38"/>
      <c r="W6" s="38"/>
      <c r="X6" s="38"/>
      <c r="Y6" s="38"/>
      <c r="Z6" s="38"/>
      <c r="AA6" s="38"/>
      <c r="AB6" s="38"/>
      <c r="AC6" s="38"/>
    </row>
    <row r="7" spans="1:29" s="4" customFormat="1" x14ac:dyDescent="0.25">
      <c r="A7" s="38"/>
      <c r="C7" s="51"/>
      <c r="O7" s="458"/>
      <c r="Q7" s="38"/>
      <c r="R7" s="38"/>
      <c r="S7" s="38"/>
      <c r="T7" s="38"/>
      <c r="U7" s="38"/>
      <c r="V7" s="38"/>
      <c r="W7" s="38"/>
      <c r="X7" s="38"/>
      <c r="Y7" s="38"/>
      <c r="Z7" s="38"/>
      <c r="AA7" s="38"/>
      <c r="AB7" s="38"/>
      <c r="AC7" s="38"/>
    </row>
    <row r="8" spans="1:29" s="22" customFormat="1" ht="18.75" customHeight="1" x14ac:dyDescent="0.25">
      <c r="A8" s="222">
        <v>1</v>
      </c>
      <c r="C8" s="31">
        <v>1</v>
      </c>
      <c r="D8" s="1048" t="str">
        <f>Translations!$B$554</f>
        <v>Information om den reglerade enheten</v>
      </c>
      <c r="E8" s="1048"/>
      <c r="F8" s="1048"/>
      <c r="G8" s="1048"/>
      <c r="H8" s="1048"/>
      <c r="I8" s="1048"/>
      <c r="J8" s="1048"/>
      <c r="K8" s="1048"/>
      <c r="L8" s="1048"/>
      <c r="M8" s="1048"/>
      <c r="N8" s="1048"/>
      <c r="O8" s="453"/>
      <c r="Q8" s="398" t="str">
        <f>D8</f>
        <v>Information om den reglerade enheten</v>
      </c>
      <c r="R8" s="38"/>
      <c r="S8" s="38"/>
      <c r="T8" s="38"/>
      <c r="U8" s="38"/>
      <c r="V8" s="38"/>
      <c r="W8" s="38"/>
      <c r="X8" s="38"/>
      <c r="Y8" s="38"/>
      <c r="Z8" s="38"/>
      <c r="AA8" s="38"/>
      <c r="AB8" s="38"/>
      <c r="AC8" s="38"/>
    </row>
    <row r="9" spans="1:29" s="4" customFormat="1" ht="13" thickBot="1" x14ac:dyDescent="0.3">
      <c r="A9" s="38"/>
      <c r="C9" s="51"/>
      <c r="O9" s="458"/>
      <c r="Q9" s="38"/>
      <c r="R9" s="38"/>
      <c r="S9" s="38"/>
      <c r="T9" s="38"/>
      <c r="U9" s="38"/>
      <c r="V9" s="38"/>
      <c r="W9" s="38"/>
      <c r="X9" s="38"/>
      <c r="Y9" s="38"/>
      <c r="Z9" s="38"/>
      <c r="AA9" s="38"/>
      <c r="AB9" s="38"/>
      <c r="AC9" s="38"/>
    </row>
    <row r="10" spans="1:29" s="4" customFormat="1" ht="15" customHeight="1" x14ac:dyDescent="0.25">
      <c r="A10" s="38"/>
      <c r="C10" s="51"/>
      <c r="D10" s="1104" t="str">
        <f>Translations!$B$555</f>
        <v xml:space="preserve">På fliken ges uppgifter om den reglerade enheten och dess verksamhet. </v>
      </c>
      <c r="E10" s="1105"/>
      <c r="F10" s="1105"/>
      <c r="G10" s="1105"/>
      <c r="H10" s="1105"/>
      <c r="I10" s="1105"/>
      <c r="J10" s="1105"/>
      <c r="K10" s="1105"/>
      <c r="L10" s="1105"/>
      <c r="M10" s="1105"/>
      <c r="N10" s="1106"/>
      <c r="O10" s="458"/>
      <c r="Q10" s="38"/>
      <c r="R10" s="38"/>
      <c r="S10" s="38"/>
      <c r="T10" s="38"/>
      <c r="U10" s="38"/>
      <c r="V10" s="38"/>
      <c r="W10" s="38"/>
      <c r="X10" s="38"/>
      <c r="Y10" s="38"/>
      <c r="Z10" s="38"/>
      <c r="AA10" s="38"/>
      <c r="AB10" s="38"/>
      <c r="AC10" s="38"/>
    </row>
    <row r="11" spans="1:29" s="4" customFormat="1" ht="15" customHeight="1" thickBot="1" x14ac:dyDescent="0.3">
      <c r="A11" s="38"/>
      <c r="C11" s="51"/>
      <c r="D11" s="1107" t="str">
        <f>Translations!$B$556</f>
        <v xml:space="preserve">Mer detaljerade uppgifter om bränsleflödena ges på fliken E. </v>
      </c>
      <c r="E11" s="1108"/>
      <c r="F11" s="1108"/>
      <c r="G11" s="1108"/>
      <c r="H11" s="1108"/>
      <c r="I11" s="1108"/>
      <c r="J11" s="1108"/>
      <c r="K11" s="1108"/>
      <c r="L11" s="1108"/>
      <c r="M11" s="1108"/>
      <c r="N11" s="1109"/>
      <c r="O11" s="458"/>
      <c r="Q11" s="38"/>
      <c r="R11" s="38"/>
      <c r="S11" s="38"/>
      <c r="T11" s="38"/>
      <c r="U11" s="38"/>
      <c r="V11" s="38"/>
      <c r="W11" s="38"/>
      <c r="X11" s="38"/>
      <c r="Y11" s="38"/>
      <c r="Z11" s="38"/>
      <c r="AA11" s="38"/>
      <c r="AB11" s="38"/>
      <c r="AC11" s="38"/>
    </row>
    <row r="12" spans="1:29" s="4" customFormat="1" ht="12.75" customHeight="1" x14ac:dyDescent="0.25">
      <c r="A12" s="38"/>
      <c r="C12" s="51"/>
      <c r="D12" s="20"/>
      <c r="E12" s="195"/>
      <c r="F12" s="195"/>
      <c r="G12" s="195"/>
      <c r="H12" s="195"/>
      <c r="I12" s="195"/>
      <c r="J12" s="195"/>
      <c r="K12" s="195"/>
      <c r="L12" s="195"/>
      <c r="M12" s="195"/>
      <c r="O12" s="458"/>
      <c r="Q12" s="38"/>
      <c r="R12" s="38"/>
      <c r="S12" s="38"/>
      <c r="T12" s="38"/>
      <c r="U12" s="38"/>
      <c r="V12" s="38"/>
      <c r="W12" s="38"/>
      <c r="X12" s="38"/>
      <c r="Y12" s="38"/>
      <c r="Z12" s="38"/>
      <c r="AA12" s="38"/>
      <c r="AB12" s="38"/>
      <c r="AC12" s="38"/>
    </row>
    <row r="13" spans="1:29" s="4" customFormat="1" ht="13" x14ac:dyDescent="0.3">
      <c r="A13" s="38"/>
      <c r="C13" s="51"/>
      <c r="D13" s="197" t="s">
        <v>5</v>
      </c>
      <c r="E13" s="1110" t="str">
        <f>Translations!$B$557</f>
        <v>Beskrivning av den reglerade enheten och dess verksamhet:</v>
      </c>
      <c r="F13" s="940"/>
      <c r="G13" s="940"/>
      <c r="H13" s="940"/>
      <c r="I13" s="940"/>
      <c r="J13" s="940"/>
      <c r="K13" s="940"/>
      <c r="L13" s="940"/>
      <c r="M13" s="940"/>
      <c r="N13" s="940"/>
      <c r="O13" s="458"/>
      <c r="Q13" s="38"/>
      <c r="R13" s="38"/>
      <c r="S13" s="38"/>
      <c r="T13" s="38"/>
      <c r="U13" s="38"/>
      <c r="V13" s="38"/>
      <c r="W13" s="38"/>
      <c r="X13" s="38"/>
      <c r="Y13" s="38"/>
      <c r="Z13" s="38"/>
      <c r="AA13" s="38"/>
      <c r="AB13" s="38"/>
      <c r="AC13" s="38"/>
    </row>
    <row r="14" spans="1:29" s="76" customFormat="1" ht="14.15" customHeight="1" x14ac:dyDescent="0.25">
      <c r="A14" s="38"/>
      <c r="C14" s="198"/>
      <c r="E14" s="1082" t="str">
        <f>Translations!$B$558</f>
        <v>Presentera en kort beskrivning av den reglerade enheten och dess verksamhet samt den organisationsstruktur som är central med tanke på bränslen som frisläpps för konsumtion.</v>
      </c>
      <c r="F14" s="1082"/>
      <c r="G14" s="1082"/>
      <c r="H14" s="1082"/>
      <c r="I14" s="1082"/>
      <c r="J14" s="1082"/>
      <c r="K14" s="1082"/>
      <c r="L14" s="1082"/>
      <c r="M14" s="1082"/>
      <c r="N14" s="1082"/>
      <c r="O14" s="461"/>
      <c r="Q14" s="38"/>
      <c r="R14" s="207"/>
      <c r="S14" s="207"/>
      <c r="T14" s="207"/>
      <c r="U14" s="207"/>
      <c r="V14" s="207"/>
      <c r="W14" s="207"/>
      <c r="X14" s="207"/>
      <c r="Y14" s="207"/>
      <c r="Z14" s="207"/>
      <c r="AA14" s="207"/>
      <c r="AB14" s="207"/>
      <c r="AC14" s="207"/>
    </row>
    <row r="15" spans="1:29" s="76" customFormat="1" ht="31" customHeight="1" x14ac:dyDescent="0.25">
      <c r="A15" s="38"/>
      <c r="C15" s="198"/>
      <c r="E15" s="1083" t="str">
        <f>Translations!$B$559</f>
        <v>Vid fastställandet av de bränslemängder som frisläppts för konsumtion är det möjligt att utnyttja de mätinstrument som används i punktbeskattningen. En förutsättning för detta är att de mätinstrument med vilka de uppgifter om bränslen som ska anmälas till punktbeskattningen fastställs hör till tillämpningsområdet för den nationella lagstadgade metrologiska kontrollen, dvs. lagen om mätinstrument (707/2011).</v>
      </c>
      <c r="F15" s="1083"/>
      <c r="G15" s="1083"/>
      <c r="H15" s="1083"/>
      <c r="I15" s="1083"/>
      <c r="J15" s="1083"/>
      <c r="K15" s="1083"/>
      <c r="L15" s="1083"/>
      <c r="M15" s="1083"/>
      <c r="N15" s="1083"/>
      <c r="O15" s="461"/>
      <c r="Q15" s="207"/>
      <c r="R15" s="207"/>
      <c r="S15" s="207"/>
      <c r="T15" s="207"/>
      <c r="U15" s="207"/>
      <c r="V15" s="207"/>
      <c r="W15" s="207"/>
      <c r="X15" s="207"/>
      <c r="Y15" s="207"/>
      <c r="Z15" s="207"/>
      <c r="AA15" s="207"/>
      <c r="AB15" s="207"/>
      <c r="AC15" s="207"/>
    </row>
    <row r="16" spans="1:29" s="76" customFormat="1" ht="32.5" customHeight="1" x14ac:dyDescent="0.25">
      <c r="A16" s="38"/>
      <c r="C16" s="198"/>
      <c r="E16" s="1083" t="str">
        <f>Translations!$B$560</f>
        <v xml:space="preserve">Om det vid fastställandet av de bränslemängder som frisläppts för konsumtion är möjligt att utnyttja de uppgifter som lämnas i beskattningen, lägg också till ett sammandrag av dessa bränsleflöden och en utredning om hur kraven i lagen om mätinstrument uppfylls för varje bränsleflöde. Närmare uppgifter om mätinstrumenten ska ges på fliken D, i punkt 2 (b) och närmare uppgifter om metoderna för fastställande av bränslemängden för varje bränsleflöde på fliken E. </v>
      </c>
      <c r="F16" s="1083"/>
      <c r="G16" s="1083"/>
      <c r="H16" s="1083"/>
      <c r="I16" s="1083"/>
      <c r="J16" s="1083"/>
      <c r="K16" s="1083"/>
      <c r="L16" s="1083"/>
      <c r="M16" s="1083"/>
      <c r="N16" s="1083"/>
      <c r="O16" s="461"/>
      <c r="Q16" s="207"/>
      <c r="R16" s="207"/>
      <c r="S16" s="207"/>
      <c r="T16" s="207"/>
      <c r="U16" s="207"/>
      <c r="V16" s="207"/>
      <c r="W16" s="207"/>
      <c r="X16" s="207"/>
      <c r="Y16" s="207"/>
      <c r="Z16" s="207"/>
      <c r="AA16" s="207"/>
      <c r="AB16" s="207"/>
      <c r="AC16" s="207"/>
    </row>
    <row r="17" spans="1:29" s="76" customFormat="1" ht="6.65" customHeight="1" x14ac:dyDescent="0.25">
      <c r="A17" s="38"/>
      <c r="C17" s="198"/>
      <c r="E17" s="1083"/>
      <c r="F17" s="1083"/>
      <c r="G17" s="1083"/>
      <c r="H17" s="1083"/>
      <c r="I17" s="1083"/>
      <c r="J17" s="1083"/>
      <c r="K17" s="1083"/>
      <c r="L17" s="1083"/>
      <c r="M17" s="1083"/>
      <c r="N17" s="1083"/>
      <c r="O17" s="461"/>
      <c r="Q17" s="207"/>
      <c r="R17" s="207"/>
      <c r="S17" s="207"/>
      <c r="T17" s="207"/>
      <c r="U17" s="207"/>
      <c r="V17" s="207"/>
      <c r="W17" s="207"/>
      <c r="X17" s="207"/>
      <c r="Y17" s="207"/>
      <c r="Z17" s="207"/>
      <c r="AA17" s="207"/>
      <c r="AB17" s="207"/>
      <c r="AC17" s="207"/>
    </row>
    <row r="18" spans="1:29" s="4" customFormat="1" ht="5.15" customHeight="1" x14ac:dyDescent="0.25">
      <c r="A18" s="38"/>
      <c r="C18" s="51"/>
      <c r="E18" s="199"/>
      <c r="F18" s="199"/>
      <c r="G18" s="199"/>
      <c r="H18" s="199"/>
      <c r="I18" s="199"/>
      <c r="J18" s="199"/>
      <c r="K18" s="199"/>
      <c r="L18" s="199"/>
      <c r="O18" s="458"/>
      <c r="Q18" s="38"/>
      <c r="R18" s="38"/>
      <c r="S18" s="38"/>
      <c r="T18" s="38"/>
      <c r="U18" s="38"/>
      <c r="V18" s="38"/>
      <c r="W18" s="38"/>
      <c r="X18" s="38"/>
      <c r="Y18" s="38"/>
      <c r="Z18" s="38"/>
      <c r="AA18" s="38"/>
      <c r="AB18" s="38"/>
      <c r="AC18" s="38"/>
    </row>
    <row r="19" spans="1:29" s="4" customFormat="1" ht="12.75" customHeight="1" x14ac:dyDescent="0.25">
      <c r="A19" s="38"/>
      <c r="C19" s="51"/>
      <c r="E19" s="1096"/>
      <c r="F19" s="1097"/>
      <c r="G19" s="1097"/>
      <c r="H19" s="1097"/>
      <c r="I19" s="1097"/>
      <c r="J19" s="1097"/>
      <c r="K19" s="1097"/>
      <c r="L19" s="1097"/>
      <c r="M19" s="1097"/>
      <c r="N19" s="1098"/>
      <c r="O19" s="458"/>
      <c r="Q19" s="38"/>
      <c r="R19" s="38"/>
      <c r="S19" s="38"/>
      <c r="T19" s="38"/>
      <c r="U19" s="38"/>
      <c r="V19" s="38"/>
      <c r="W19" s="38"/>
      <c r="X19" s="38"/>
      <c r="Y19" s="38"/>
      <c r="Z19" s="38"/>
      <c r="AA19" s="38"/>
      <c r="AB19" s="38"/>
      <c r="AC19" s="38"/>
    </row>
    <row r="20" spans="1:29" s="4" customFormat="1" ht="12.75" customHeight="1" x14ac:dyDescent="0.25">
      <c r="A20" s="38"/>
      <c r="C20" s="51"/>
      <c r="E20" s="1099"/>
      <c r="F20" s="991"/>
      <c r="G20" s="991"/>
      <c r="H20" s="991"/>
      <c r="I20" s="991"/>
      <c r="J20" s="991"/>
      <c r="K20" s="991"/>
      <c r="L20" s="991"/>
      <c r="M20" s="991"/>
      <c r="N20" s="1100"/>
      <c r="O20" s="458"/>
      <c r="Q20" s="38"/>
      <c r="R20" s="38"/>
      <c r="S20" s="38"/>
      <c r="T20" s="38"/>
      <c r="U20" s="38"/>
      <c r="V20" s="38"/>
      <c r="W20" s="38"/>
      <c r="X20" s="38"/>
      <c r="Y20" s="38"/>
      <c r="Z20" s="38"/>
      <c r="AA20" s="38"/>
      <c r="AB20" s="38"/>
      <c r="AC20" s="38"/>
    </row>
    <row r="21" spans="1:29" s="4" customFormat="1" ht="12.75" customHeight="1" x14ac:dyDescent="0.25">
      <c r="A21" s="38"/>
      <c r="C21" s="51"/>
      <c r="E21" s="1099"/>
      <c r="F21" s="991"/>
      <c r="G21" s="991"/>
      <c r="H21" s="991"/>
      <c r="I21" s="991"/>
      <c r="J21" s="991"/>
      <c r="K21" s="991"/>
      <c r="L21" s="991"/>
      <c r="M21" s="991"/>
      <c r="N21" s="1100"/>
      <c r="O21" s="458"/>
      <c r="Q21" s="38"/>
      <c r="R21" s="38"/>
      <c r="S21" s="38"/>
      <c r="T21" s="38"/>
      <c r="U21" s="38"/>
      <c r="V21" s="38"/>
      <c r="W21" s="38"/>
      <c r="X21" s="38"/>
      <c r="Y21" s="38"/>
      <c r="Z21" s="38"/>
      <c r="AA21" s="38"/>
      <c r="AB21" s="38"/>
      <c r="AC21" s="38"/>
    </row>
    <row r="22" spans="1:29" s="4" customFormat="1" ht="12.75" customHeight="1" x14ac:dyDescent="0.25">
      <c r="A22" s="38"/>
      <c r="C22" s="51"/>
      <c r="E22" s="1099"/>
      <c r="F22" s="991"/>
      <c r="G22" s="991"/>
      <c r="H22" s="991"/>
      <c r="I22" s="991"/>
      <c r="J22" s="991"/>
      <c r="K22" s="991"/>
      <c r="L22" s="991"/>
      <c r="M22" s="991"/>
      <c r="N22" s="1100"/>
      <c r="O22" s="458"/>
      <c r="Q22" s="38"/>
      <c r="R22" s="38"/>
      <c r="S22" s="38"/>
      <c r="T22" s="38"/>
      <c r="U22" s="38"/>
      <c r="V22" s="38"/>
      <c r="W22" s="38"/>
      <c r="X22" s="38"/>
      <c r="Y22" s="38"/>
      <c r="Z22" s="38"/>
      <c r="AA22" s="38"/>
      <c r="AB22" s="38"/>
      <c r="AC22" s="38"/>
    </row>
    <row r="23" spans="1:29" s="4" customFormat="1" ht="12.75" customHeight="1" x14ac:dyDescent="0.25">
      <c r="A23" s="38"/>
      <c r="C23" s="51"/>
      <c r="E23" s="1099"/>
      <c r="F23" s="991"/>
      <c r="G23" s="991"/>
      <c r="H23" s="991"/>
      <c r="I23" s="991"/>
      <c r="J23" s="991"/>
      <c r="K23" s="991"/>
      <c r="L23" s="991"/>
      <c r="M23" s="991"/>
      <c r="N23" s="1100"/>
      <c r="O23" s="458"/>
      <c r="Q23" s="38"/>
      <c r="R23" s="38"/>
      <c r="S23" s="38"/>
      <c r="T23" s="38"/>
      <c r="U23" s="38"/>
      <c r="V23" s="38"/>
      <c r="W23" s="38"/>
      <c r="X23" s="38"/>
      <c r="Y23" s="38"/>
      <c r="Z23" s="38"/>
      <c r="AA23" s="38"/>
      <c r="AB23" s="38"/>
      <c r="AC23" s="38"/>
    </row>
    <row r="24" spans="1:29" s="4" customFormat="1" ht="12.75" customHeight="1" x14ac:dyDescent="0.25">
      <c r="A24" s="38"/>
      <c r="C24" s="51"/>
      <c r="E24" s="1099"/>
      <c r="F24" s="991"/>
      <c r="G24" s="991"/>
      <c r="H24" s="991"/>
      <c r="I24" s="991"/>
      <c r="J24" s="991"/>
      <c r="K24" s="991"/>
      <c r="L24" s="991"/>
      <c r="M24" s="991"/>
      <c r="N24" s="1100"/>
      <c r="O24" s="458"/>
      <c r="Q24" s="38"/>
      <c r="R24" s="38"/>
      <c r="S24" s="38"/>
      <c r="T24" s="38"/>
      <c r="U24" s="38"/>
      <c r="V24" s="38"/>
      <c r="W24" s="38"/>
      <c r="X24" s="38"/>
      <c r="Y24" s="38"/>
      <c r="Z24" s="38"/>
      <c r="AA24" s="38"/>
      <c r="AB24" s="38"/>
      <c r="AC24" s="38"/>
    </row>
    <row r="25" spans="1:29" s="4" customFormat="1" ht="12.75" customHeight="1" x14ac:dyDescent="0.25">
      <c r="A25" s="38"/>
      <c r="C25" s="51"/>
      <c r="E25" s="1099"/>
      <c r="F25" s="991"/>
      <c r="G25" s="991"/>
      <c r="H25" s="991"/>
      <c r="I25" s="991"/>
      <c r="J25" s="991"/>
      <c r="K25" s="991"/>
      <c r="L25" s="991"/>
      <c r="M25" s="991"/>
      <c r="N25" s="1100"/>
      <c r="O25" s="458"/>
      <c r="Q25" s="38"/>
      <c r="R25" s="38"/>
      <c r="S25" s="38"/>
      <c r="T25" s="38"/>
      <c r="U25" s="38"/>
      <c r="V25" s="38"/>
      <c r="W25" s="38"/>
      <c r="X25" s="38"/>
      <c r="Y25" s="38"/>
      <c r="Z25" s="38"/>
      <c r="AA25" s="38"/>
      <c r="AB25" s="38"/>
      <c r="AC25" s="38"/>
    </row>
    <row r="26" spans="1:29" s="4" customFormat="1" ht="12.75" customHeight="1" x14ac:dyDescent="0.25">
      <c r="A26" s="38"/>
      <c r="C26" s="51"/>
      <c r="E26" s="1099"/>
      <c r="F26" s="991"/>
      <c r="G26" s="991"/>
      <c r="H26" s="991"/>
      <c r="I26" s="991"/>
      <c r="J26" s="991"/>
      <c r="K26" s="991"/>
      <c r="L26" s="991"/>
      <c r="M26" s="991"/>
      <c r="N26" s="1100"/>
      <c r="O26" s="458"/>
      <c r="Q26" s="38"/>
      <c r="R26" s="38"/>
      <c r="S26" s="38"/>
      <c r="T26" s="38"/>
      <c r="U26" s="38"/>
      <c r="V26" s="38"/>
      <c r="W26" s="38"/>
      <c r="X26" s="38"/>
      <c r="Y26" s="38"/>
      <c r="Z26" s="38"/>
      <c r="AA26" s="38"/>
      <c r="AB26" s="38"/>
      <c r="AC26" s="38"/>
    </row>
    <row r="27" spans="1:29" s="4" customFormat="1" ht="12.75" customHeight="1" x14ac:dyDescent="0.25">
      <c r="A27" s="38"/>
      <c r="C27" s="51"/>
      <c r="E27" s="1099"/>
      <c r="F27" s="991"/>
      <c r="G27" s="991"/>
      <c r="H27" s="991"/>
      <c r="I27" s="991"/>
      <c r="J27" s="991"/>
      <c r="K27" s="991"/>
      <c r="L27" s="991"/>
      <c r="M27" s="991"/>
      <c r="N27" s="1100"/>
      <c r="O27" s="458"/>
      <c r="Q27" s="38"/>
      <c r="R27" s="38"/>
      <c r="S27" s="38"/>
      <c r="T27" s="38"/>
      <c r="U27" s="38"/>
      <c r="V27" s="38"/>
      <c r="W27" s="38"/>
      <c r="X27" s="38"/>
      <c r="Y27" s="38"/>
      <c r="Z27" s="38"/>
      <c r="AA27" s="38"/>
      <c r="AB27" s="38"/>
      <c r="AC27" s="38"/>
    </row>
    <row r="28" spans="1:29" s="4" customFormat="1" ht="12.75" customHeight="1" x14ac:dyDescent="0.25">
      <c r="A28" s="38"/>
      <c r="C28" s="51"/>
      <c r="E28" s="1099"/>
      <c r="F28" s="991"/>
      <c r="G28" s="991"/>
      <c r="H28" s="991"/>
      <c r="I28" s="991"/>
      <c r="J28" s="991"/>
      <c r="K28" s="991"/>
      <c r="L28" s="991"/>
      <c r="M28" s="991"/>
      <c r="N28" s="1100"/>
      <c r="O28" s="458"/>
      <c r="Q28" s="38"/>
      <c r="R28" s="38"/>
      <c r="S28" s="38"/>
      <c r="T28" s="38"/>
      <c r="U28" s="38"/>
      <c r="V28" s="38"/>
      <c r="W28" s="38"/>
      <c r="X28" s="38"/>
      <c r="Y28" s="38"/>
      <c r="Z28" s="38"/>
      <c r="AA28" s="38"/>
      <c r="AB28" s="38"/>
      <c r="AC28" s="38"/>
    </row>
    <row r="29" spans="1:29" s="4" customFormat="1" ht="12.75" customHeight="1" x14ac:dyDescent="0.25">
      <c r="A29" s="38"/>
      <c r="C29" s="51"/>
      <c r="E29" s="1099"/>
      <c r="F29" s="991"/>
      <c r="G29" s="991"/>
      <c r="H29" s="991"/>
      <c r="I29" s="991"/>
      <c r="J29" s="991"/>
      <c r="K29" s="991"/>
      <c r="L29" s="991"/>
      <c r="M29" s="991"/>
      <c r="N29" s="1100"/>
      <c r="O29" s="458"/>
      <c r="Q29" s="38"/>
      <c r="R29" s="38"/>
      <c r="S29" s="38"/>
      <c r="T29" s="38"/>
      <c r="U29" s="38"/>
      <c r="V29" s="38"/>
      <c r="W29" s="38"/>
      <c r="X29" s="38"/>
      <c r="Y29" s="38"/>
      <c r="Z29" s="38"/>
      <c r="AA29" s="38"/>
      <c r="AB29" s="38"/>
      <c r="AC29" s="38"/>
    </row>
    <row r="30" spans="1:29" s="4" customFormat="1" ht="12.75" customHeight="1" x14ac:dyDescent="0.25">
      <c r="A30" s="38"/>
      <c r="C30" s="51"/>
      <c r="E30" s="1099"/>
      <c r="F30" s="991"/>
      <c r="G30" s="991"/>
      <c r="H30" s="991"/>
      <c r="I30" s="991"/>
      <c r="J30" s="991"/>
      <c r="K30" s="991"/>
      <c r="L30" s="991"/>
      <c r="M30" s="991"/>
      <c r="N30" s="1100"/>
      <c r="O30" s="458"/>
      <c r="Q30" s="38"/>
      <c r="R30" s="38"/>
      <c r="S30" s="38"/>
      <c r="T30" s="38"/>
      <c r="U30" s="38"/>
      <c r="V30" s="38"/>
      <c r="W30" s="38"/>
      <c r="X30" s="38"/>
      <c r="Y30" s="38"/>
      <c r="Z30" s="38"/>
      <c r="AA30" s="38"/>
      <c r="AB30" s="38"/>
      <c r="AC30" s="38"/>
    </row>
    <row r="31" spans="1:29" s="4" customFormat="1" ht="12.75" customHeight="1" x14ac:dyDescent="0.25">
      <c r="A31" s="38"/>
      <c r="C31" s="51"/>
      <c r="E31" s="1099"/>
      <c r="F31" s="991"/>
      <c r="G31" s="991"/>
      <c r="H31" s="991"/>
      <c r="I31" s="991"/>
      <c r="J31" s="991"/>
      <c r="K31" s="991"/>
      <c r="L31" s="991"/>
      <c r="M31" s="991"/>
      <c r="N31" s="1100"/>
      <c r="O31" s="458"/>
      <c r="Q31" s="38"/>
      <c r="R31" s="38"/>
      <c r="S31" s="38"/>
      <c r="T31" s="38"/>
      <c r="U31" s="38"/>
      <c r="V31" s="38"/>
      <c r="W31" s="38"/>
      <c r="X31" s="38"/>
      <c r="Y31" s="38"/>
      <c r="Z31" s="38"/>
      <c r="AA31" s="38"/>
      <c r="AB31" s="38"/>
      <c r="AC31" s="38"/>
    </row>
    <row r="32" spans="1:29" s="4" customFormat="1" ht="12.75" customHeight="1" x14ac:dyDescent="0.25">
      <c r="A32" s="38"/>
      <c r="C32" s="51"/>
      <c r="E32" s="1099"/>
      <c r="F32" s="991"/>
      <c r="G32" s="991"/>
      <c r="H32" s="991"/>
      <c r="I32" s="991"/>
      <c r="J32" s="991"/>
      <c r="K32" s="991"/>
      <c r="L32" s="991"/>
      <c r="M32" s="991"/>
      <c r="N32" s="1100"/>
      <c r="O32" s="458"/>
      <c r="Q32" s="38"/>
      <c r="R32" s="38"/>
      <c r="S32" s="38"/>
      <c r="T32" s="38"/>
      <c r="U32" s="38"/>
      <c r="V32" s="38"/>
      <c r="W32" s="38"/>
      <c r="X32" s="38"/>
      <c r="Y32" s="38"/>
      <c r="Z32" s="38"/>
      <c r="AA32" s="38"/>
      <c r="AB32" s="38"/>
      <c r="AC32" s="38"/>
    </row>
    <row r="33" spans="1:29" s="4" customFormat="1" ht="12.75" customHeight="1" x14ac:dyDescent="0.25">
      <c r="A33" s="38"/>
      <c r="C33" s="51"/>
      <c r="E33" s="1099"/>
      <c r="F33" s="991"/>
      <c r="G33" s="991"/>
      <c r="H33" s="991"/>
      <c r="I33" s="991"/>
      <c r="J33" s="991"/>
      <c r="K33" s="991"/>
      <c r="L33" s="991"/>
      <c r="M33" s="991"/>
      <c r="N33" s="1100"/>
      <c r="O33" s="458"/>
      <c r="Q33" s="38"/>
      <c r="R33" s="38"/>
      <c r="S33" s="38"/>
      <c r="T33" s="38"/>
      <c r="U33" s="38"/>
      <c r="V33" s="38"/>
      <c r="W33" s="38"/>
      <c r="X33" s="38"/>
      <c r="Y33" s="38"/>
      <c r="Z33" s="38"/>
      <c r="AA33" s="38"/>
      <c r="AB33" s="38"/>
      <c r="AC33" s="38"/>
    </row>
    <row r="34" spans="1:29" s="4" customFormat="1" ht="12.75" customHeight="1" x14ac:dyDescent="0.25">
      <c r="A34" s="38"/>
      <c r="C34" s="51"/>
      <c r="E34" s="1099"/>
      <c r="F34" s="991"/>
      <c r="G34" s="991"/>
      <c r="H34" s="991"/>
      <c r="I34" s="991"/>
      <c r="J34" s="991"/>
      <c r="K34" s="991"/>
      <c r="L34" s="991"/>
      <c r="M34" s="991"/>
      <c r="N34" s="1100"/>
      <c r="O34" s="458"/>
      <c r="Q34" s="38"/>
      <c r="R34" s="38"/>
      <c r="S34" s="38"/>
      <c r="T34" s="38"/>
      <c r="U34" s="38"/>
      <c r="V34" s="38"/>
      <c r="W34" s="38"/>
      <c r="X34" s="38"/>
      <c r="Y34" s="38"/>
      <c r="Z34" s="38"/>
      <c r="AA34" s="38"/>
      <c r="AB34" s="38"/>
      <c r="AC34" s="38"/>
    </row>
    <row r="35" spans="1:29" s="4" customFormat="1" ht="12.75" customHeight="1" x14ac:dyDescent="0.25">
      <c r="A35" s="38"/>
      <c r="C35" s="51"/>
      <c r="E35" s="1099"/>
      <c r="F35" s="991"/>
      <c r="G35" s="991"/>
      <c r="H35" s="991"/>
      <c r="I35" s="991"/>
      <c r="J35" s="991"/>
      <c r="K35" s="991"/>
      <c r="L35" s="991"/>
      <c r="M35" s="991"/>
      <c r="N35" s="1100"/>
      <c r="O35" s="458"/>
      <c r="Q35" s="38"/>
      <c r="R35" s="38"/>
      <c r="S35" s="38"/>
      <c r="T35" s="38"/>
      <c r="U35" s="38"/>
      <c r="V35" s="38"/>
      <c r="W35" s="38"/>
      <c r="X35" s="38"/>
      <c r="Y35" s="38"/>
      <c r="Z35" s="38"/>
      <c r="AA35" s="38"/>
      <c r="AB35" s="38"/>
      <c r="AC35" s="38"/>
    </row>
    <row r="36" spans="1:29" s="4" customFormat="1" ht="12.75" customHeight="1" x14ac:dyDescent="0.25">
      <c r="A36" s="38"/>
      <c r="C36" s="51"/>
      <c r="E36" s="1099"/>
      <c r="F36" s="991"/>
      <c r="G36" s="991"/>
      <c r="H36" s="991"/>
      <c r="I36" s="991"/>
      <c r="J36" s="991"/>
      <c r="K36" s="991"/>
      <c r="L36" s="991"/>
      <c r="M36" s="991"/>
      <c r="N36" s="1100"/>
      <c r="O36" s="458"/>
      <c r="Q36" s="38"/>
      <c r="R36" s="38"/>
      <c r="S36" s="38"/>
      <c r="T36" s="38"/>
      <c r="U36" s="38"/>
      <c r="V36" s="38"/>
      <c r="W36" s="38"/>
      <c r="X36" s="38"/>
      <c r="Y36" s="38"/>
      <c r="Z36" s="38"/>
      <c r="AA36" s="38"/>
      <c r="AB36" s="38"/>
      <c r="AC36" s="38"/>
    </row>
    <row r="37" spans="1:29" s="4" customFormat="1" ht="12.75" customHeight="1" x14ac:dyDescent="0.25">
      <c r="A37" s="38"/>
      <c r="C37" s="51"/>
      <c r="E37" s="1099"/>
      <c r="F37" s="991"/>
      <c r="G37" s="991"/>
      <c r="H37" s="991"/>
      <c r="I37" s="991"/>
      <c r="J37" s="991"/>
      <c r="K37" s="991"/>
      <c r="L37" s="991"/>
      <c r="M37" s="991"/>
      <c r="N37" s="1100"/>
      <c r="O37" s="458"/>
      <c r="Q37" s="38"/>
      <c r="R37" s="38"/>
      <c r="S37" s="38"/>
      <c r="T37" s="38"/>
      <c r="U37" s="38"/>
      <c r="V37" s="38"/>
      <c r="W37" s="38"/>
      <c r="X37" s="38"/>
      <c r="Y37" s="38"/>
      <c r="Z37" s="38"/>
      <c r="AA37" s="38"/>
      <c r="AB37" s="38"/>
      <c r="AC37" s="38"/>
    </row>
    <row r="38" spans="1:29" s="4" customFormat="1" ht="12.75" customHeight="1" x14ac:dyDescent="0.25">
      <c r="A38" s="38"/>
      <c r="C38" s="51"/>
      <c r="E38" s="1101"/>
      <c r="F38" s="1102"/>
      <c r="G38" s="1102"/>
      <c r="H38" s="1102"/>
      <c r="I38" s="1102"/>
      <c r="J38" s="1102"/>
      <c r="K38" s="1102"/>
      <c r="L38" s="1102"/>
      <c r="M38" s="1102"/>
      <c r="N38" s="1103"/>
      <c r="O38" s="458"/>
      <c r="Q38" s="38"/>
      <c r="R38" s="38"/>
      <c r="S38" s="38"/>
      <c r="T38" s="38"/>
      <c r="U38" s="38"/>
      <c r="V38" s="38"/>
      <c r="W38" s="38"/>
      <c r="X38" s="38"/>
      <c r="Y38" s="38"/>
      <c r="Z38" s="38"/>
      <c r="AA38" s="38"/>
      <c r="AB38" s="38"/>
      <c r="AC38" s="38"/>
    </row>
    <row r="39" spans="1:29" s="4" customFormat="1" ht="5.15" customHeight="1" x14ac:dyDescent="0.25">
      <c r="A39" s="38"/>
      <c r="C39" s="51"/>
      <c r="O39" s="458"/>
      <c r="Q39" s="38"/>
      <c r="R39" s="38"/>
      <c r="S39" s="38"/>
      <c r="T39" s="38"/>
      <c r="U39" s="38"/>
      <c r="V39" s="38"/>
      <c r="W39" s="38"/>
      <c r="X39" s="38"/>
      <c r="Y39" s="38"/>
      <c r="Z39" s="38"/>
      <c r="AA39" s="38"/>
      <c r="AB39" s="38"/>
      <c r="AC39" s="38"/>
    </row>
    <row r="40" spans="1:29" s="4" customFormat="1" ht="12.75" customHeight="1" x14ac:dyDescent="0.3">
      <c r="A40" s="38"/>
      <c r="C40" s="51"/>
      <c r="D40" s="20" t="s">
        <v>23</v>
      </c>
      <c r="E40" s="1047" t="str">
        <f>Translations!$B$562</f>
        <v>Bränsleflödesschema-filens namn och datum:</v>
      </c>
      <c r="F40" s="1047"/>
      <c r="G40" s="1047"/>
      <c r="H40" s="1047"/>
      <c r="I40" s="1047"/>
      <c r="J40" s="1084"/>
      <c r="K40" s="1085"/>
      <c r="L40" s="1086"/>
      <c r="M40" s="1086"/>
      <c r="N40" s="1086"/>
      <c r="O40" s="458"/>
      <c r="Q40" s="525"/>
      <c r="R40" s="38"/>
      <c r="S40" s="38"/>
      <c r="T40" s="38"/>
      <c r="U40" s="38"/>
      <c r="V40" s="38"/>
      <c r="W40" s="38"/>
      <c r="X40" s="38"/>
      <c r="Y40" s="38"/>
      <c r="Z40" s="38"/>
      <c r="AA40" s="38"/>
      <c r="AB40" s="38"/>
      <c r="AC40" s="38"/>
    </row>
    <row r="41" spans="1:29" s="4" customFormat="1" ht="64" customHeight="1" x14ac:dyDescent="0.3">
      <c r="A41" s="38"/>
      <c r="C41" s="51"/>
      <c r="D41" s="20"/>
      <c r="E41" s="1087" t="str">
        <f>Translations!$B$563</f>
        <v xml:space="preserve">En reglerad enhet ska lämna in ett separat bränsleflödesschema till den nationella myndigheten, av vilket framgår de bränsleflöden som den reglerade enheten frisläppt för konsumtion, sätten för frisläppande för konsumtion, provtagningsställen och mätinstrument. Av schemat ska också framgå alla andra delar av den reglerade enhetens verksamhet som är väsentliga med tanke på övervakningsmetoden, även dataflödesaktiviteter och kontrollverksamhet. Mätinstrumenten ska i huvudsak namnges med identifieringskoden (MI1, MI2...) på i den första kolumnen av tabellen i punkt 2 (b) på flik D. 
Bränsleflödesschemat bifogas till ansökan som gäller övervakningsplanen i ärendehanteringssystemet ETS2. Ange filens namn och datum för upprättandet i fältet ovan. </v>
      </c>
      <c r="F41" s="1087"/>
      <c r="G41" s="1087"/>
      <c r="H41" s="1087"/>
      <c r="I41" s="1087"/>
      <c r="J41" s="1087"/>
      <c r="K41" s="1087"/>
      <c r="L41" s="1087"/>
      <c r="M41" s="1087"/>
      <c r="N41" s="1087"/>
      <c r="O41" s="458"/>
      <c r="Q41" s="208"/>
      <c r="R41" s="208"/>
      <c r="S41" s="38"/>
      <c r="T41" s="38"/>
      <c r="U41" s="38"/>
      <c r="V41" s="38"/>
      <c r="W41" s="38"/>
      <c r="X41" s="38"/>
      <c r="Y41" s="38"/>
      <c r="Z41" s="38"/>
      <c r="AA41" s="38"/>
      <c r="AB41" s="38"/>
      <c r="AC41" s="38"/>
    </row>
    <row r="42" spans="1:29" s="4" customFormat="1" ht="19.5" customHeight="1" x14ac:dyDescent="0.3">
      <c r="A42" s="38"/>
      <c r="C42" s="51"/>
      <c r="D42" s="20"/>
      <c r="E42" s="1087" t="str">
        <f>Translations!$B$564</f>
        <v xml:space="preserve">Om mätinstrumenten används som källa till de uppgifter som meddelas i beskattningen och instrumenten är förenliga med lagen om mätinstrument (707/2011) ska detta framgå av bränsleflödesschemat.  </v>
      </c>
      <c r="F42" s="1087"/>
      <c r="G42" s="1087"/>
      <c r="H42" s="1087"/>
      <c r="I42" s="1087"/>
      <c r="J42" s="1087"/>
      <c r="K42" s="1087"/>
      <c r="L42" s="1087"/>
      <c r="M42" s="1087"/>
      <c r="N42" s="1087"/>
      <c r="O42" s="458"/>
      <c r="Q42" s="208"/>
      <c r="R42" s="208"/>
      <c r="S42" s="38"/>
      <c r="T42" s="38"/>
      <c r="U42" s="38"/>
      <c r="V42" s="38"/>
      <c r="W42" s="38"/>
      <c r="X42" s="38"/>
      <c r="Y42" s="38"/>
      <c r="Z42" s="38"/>
      <c r="AA42" s="38"/>
      <c r="AB42" s="38"/>
      <c r="AC42" s="38"/>
    </row>
    <row r="43" spans="1:29" s="4" customFormat="1" ht="2.15" customHeight="1" x14ac:dyDescent="0.25">
      <c r="A43" s="38"/>
      <c r="C43" s="51"/>
      <c r="D43" s="20"/>
      <c r="E43" s="1095"/>
      <c r="F43" s="1095"/>
      <c r="G43" s="1095"/>
      <c r="H43" s="1095"/>
      <c r="I43" s="1095"/>
      <c r="J43" s="1095"/>
      <c r="K43" s="1095"/>
      <c r="L43" s="1095"/>
      <c r="M43" s="1095"/>
      <c r="N43" s="1095"/>
      <c r="O43" s="458"/>
      <c r="Q43" s="38"/>
      <c r="R43" s="38"/>
      <c r="S43" s="38"/>
      <c r="T43" s="38"/>
      <c r="U43" s="38"/>
      <c r="V43" s="38"/>
      <c r="W43" s="38"/>
      <c r="X43" s="38"/>
      <c r="Y43" s="38"/>
      <c r="Z43" s="38"/>
      <c r="AA43" s="38"/>
      <c r="AB43" s="38"/>
      <c r="AC43" s="38"/>
    </row>
    <row r="44" spans="1:29" s="4" customFormat="1" ht="5.15" customHeight="1" x14ac:dyDescent="0.25">
      <c r="A44" s="38"/>
      <c r="C44" s="51"/>
      <c r="F44" s="200"/>
      <c r="O44" s="458"/>
      <c r="Q44" s="38"/>
      <c r="R44" s="38"/>
      <c r="S44" s="38"/>
      <c r="T44" s="38"/>
      <c r="U44" s="38"/>
      <c r="V44" s="38"/>
      <c r="W44" s="38"/>
      <c r="X44" s="38"/>
      <c r="Y44" s="38"/>
      <c r="Z44" s="38"/>
      <c r="AA44" s="38"/>
      <c r="AB44" s="38"/>
      <c r="AC44" s="38"/>
    </row>
    <row r="45" spans="1:29" s="4" customFormat="1" ht="12.75" customHeight="1" x14ac:dyDescent="0.3">
      <c r="A45" s="38"/>
      <c r="C45" s="51"/>
      <c r="D45" s="197" t="s">
        <v>15</v>
      </c>
      <c r="E45" s="1090" t="str">
        <f>Translations!$B$113</f>
        <v>Kategorisering av en reglerad enhet på grundval av uppskattade årliga utsläpp:</v>
      </c>
      <c r="F45" s="1090"/>
      <c r="G45" s="1090"/>
      <c r="H45" s="1090"/>
      <c r="I45" s="1090"/>
      <c r="J45" s="1090"/>
      <c r="O45" s="462"/>
      <c r="Q45" s="38"/>
      <c r="R45" s="38"/>
      <c r="S45" s="38"/>
      <c r="T45" s="38"/>
      <c r="U45" s="38"/>
      <c r="V45" s="38"/>
      <c r="W45" s="38"/>
      <c r="X45" s="38"/>
      <c r="Y45" s="38"/>
      <c r="Z45" s="38"/>
      <c r="AA45" s="38"/>
      <c r="AB45" s="38"/>
      <c r="AC45" s="38"/>
    </row>
    <row r="46" spans="1:29" s="4" customFormat="1" ht="53.15" customHeight="1" x14ac:dyDescent="0.25">
      <c r="A46" s="38"/>
      <c r="C46" s="51"/>
      <c r="E46" s="1033" t="str">
        <f>Translations!$B$565</f>
        <v xml:space="preserve">Ange den reglerade enhetens genomsnittliga årliga utsläpp. När övervakningsplanen utarbetas för första gången grundar sig informationen på den reglerade enhetens konservativa uppskattning av de genomsnittliga årliga utsläppen. I beräkningen ska man INTE beakta koldioxidutsläppen från bränslen som klassificerats som nollutsläpp (som uppfyller kriterierna i hållbarhetslagen). Vid beräkningen av de genomsnittliga årliga utsläppen används INTE täckningsfaktorn, dvs. i beräkningen ska man beakta ALLA bränsleflöden som frisläppts för konsumtion oberoende av om bränslena används inom tillämpningsområdet för utsläppshandeln med bränsle. De genomsnittliga årliga utsläppen behövs för kategoriseringen av den reglerade enheten. Bestämmelser om kategoriseringen finns i artikel 75e i övervakningsförordningen. 
 </v>
      </c>
      <c r="F46" s="1033"/>
      <c r="G46" s="1033"/>
      <c r="H46" s="1033"/>
      <c r="I46" s="1033"/>
      <c r="J46" s="1033"/>
      <c r="K46" s="1033"/>
      <c r="L46" s="1033"/>
      <c r="M46" s="1033"/>
      <c r="N46" s="1033"/>
      <c r="O46" s="458"/>
      <c r="Q46" s="38"/>
      <c r="R46" s="38"/>
      <c r="S46" s="38"/>
      <c r="T46" s="38"/>
      <c r="U46" s="38"/>
      <c r="V46" s="38"/>
      <c r="W46" s="38"/>
      <c r="X46" s="38"/>
      <c r="Y46" s="38"/>
      <c r="Z46" s="38"/>
      <c r="AA46" s="38"/>
      <c r="AB46" s="38"/>
      <c r="AC46" s="38"/>
    </row>
    <row r="47" spans="1:29" s="4" customFormat="1" ht="12.75" customHeight="1" x14ac:dyDescent="0.25">
      <c r="A47" s="38"/>
      <c r="C47" s="51"/>
      <c r="E47" s="981" t="str">
        <f>Translations!$B$566</f>
        <v>Kategorin som baserar sig på genomsnittliga årliga utsläpp fastställer minimikraven för nivån på fliken E.</v>
      </c>
      <c r="F47" s="981"/>
      <c r="G47" s="981"/>
      <c r="H47" s="981"/>
      <c r="I47" s="981"/>
      <c r="J47" s="981"/>
      <c r="K47" s="981"/>
      <c r="L47" s="981"/>
      <c r="M47" s="981"/>
      <c r="N47" s="981"/>
      <c r="O47" s="458"/>
      <c r="Q47" s="38"/>
      <c r="R47" s="38"/>
      <c r="S47" s="38"/>
      <c r="T47" s="38"/>
      <c r="U47" s="38"/>
      <c r="V47" s="38"/>
      <c r="W47" s="38"/>
      <c r="X47" s="38"/>
      <c r="Y47" s="38"/>
      <c r="Z47" s="38"/>
      <c r="AA47" s="38"/>
      <c r="AB47" s="38"/>
      <c r="AC47" s="38"/>
    </row>
    <row r="48" spans="1:29" s="4" customFormat="1" ht="5.15" customHeight="1" thickBot="1" x14ac:dyDescent="0.3">
      <c r="A48" s="38"/>
      <c r="C48" s="51"/>
      <c r="F48" s="200"/>
      <c r="O48" s="458"/>
      <c r="Q48" s="38"/>
      <c r="R48" s="38"/>
      <c r="S48" s="38"/>
      <c r="T48" s="38"/>
      <c r="U48" s="38"/>
      <c r="V48" s="38"/>
      <c r="W48" s="38"/>
      <c r="X48" s="38"/>
      <c r="Y48" s="38"/>
      <c r="Z48" s="38"/>
      <c r="AA48" s="38"/>
      <c r="AB48" s="38"/>
      <c r="AC48" s="38"/>
    </row>
    <row r="49" spans="1:29" s="22" customFormat="1" ht="12.75" customHeight="1" thickBot="1" x14ac:dyDescent="0.3">
      <c r="A49" s="155"/>
      <c r="C49" s="196"/>
      <c r="E49" s="1089" t="str">
        <f>Translations!$B$567</f>
        <v>Genomsnittliga årliga utsläpp</v>
      </c>
      <c r="F49" s="1089"/>
      <c r="G49" s="1089"/>
      <c r="H49" s="1094"/>
      <c r="I49" s="177"/>
      <c r="J49" s="201" t="s">
        <v>24</v>
      </c>
      <c r="L49" s="202"/>
      <c r="M49" s="202"/>
      <c r="O49" s="453"/>
      <c r="P49" s="4"/>
      <c r="Q49" s="155"/>
      <c r="R49" s="155"/>
      <c r="S49" s="155"/>
      <c r="T49" s="155"/>
      <c r="U49" s="155"/>
      <c r="V49" s="155"/>
      <c r="W49" s="155"/>
      <c r="X49" s="155"/>
      <c r="Y49" s="155"/>
      <c r="Z49" s="155"/>
      <c r="AA49" s="155"/>
      <c r="AB49" s="155"/>
      <c r="AC49" s="155"/>
    </row>
    <row r="50" spans="1:29" s="4" customFormat="1" ht="13" x14ac:dyDescent="0.25">
      <c r="A50" s="38"/>
      <c r="C50" s="51"/>
      <c r="E50" s="1089" t="str">
        <f>Translations!$B$568</f>
        <v>Den reglerade enhetens kategori enligt artikel 75e.2</v>
      </c>
      <c r="F50" s="1089"/>
      <c r="G50" s="1089"/>
      <c r="H50" s="1044"/>
      <c r="I50" s="27" t="str">
        <f>IF(ISBLANK(CNTR_TotalEmissions),"",IF(CNTR_TotalEmissions&gt;50000,"B","A"))</f>
        <v/>
      </c>
      <c r="J50" s="180"/>
      <c r="K50" s="180"/>
      <c r="L50" s="180"/>
      <c r="M50" s="40"/>
      <c r="O50" s="458"/>
      <c r="Q50" s="214"/>
      <c r="R50" s="38"/>
      <c r="S50" s="38"/>
      <c r="T50" s="38"/>
      <c r="U50" s="38"/>
      <c r="V50" s="38"/>
      <c r="W50" s="38"/>
      <c r="X50" s="38"/>
      <c r="Y50" s="38"/>
      <c r="Z50" s="38"/>
      <c r="AA50" s="38"/>
      <c r="AB50" s="38"/>
      <c r="AC50" s="38"/>
    </row>
    <row r="51" spans="1:29" s="4" customFormat="1" ht="5.15" customHeight="1" x14ac:dyDescent="0.25">
      <c r="A51" s="38"/>
      <c r="C51" s="51"/>
      <c r="E51" s="40"/>
      <c r="F51" s="40"/>
      <c r="G51" s="40"/>
      <c r="H51" s="40"/>
      <c r="I51" s="40"/>
      <c r="J51" s="40"/>
      <c r="K51" s="40"/>
      <c r="L51" s="40"/>
      <c r="M51" s="40"/>
      <c r="O51" s="458"/>
      <c r="Q51" s="214"/>
      <c r="R51" s="38"/>
      <c r="S51" s="38"/>
      <c r="T51" s="38"/>
      <c r="U51" s="38"/>
      <c r="V51" s="38"/>
      <c r="W51" s="38"/>
      <c r="X51" s="38"/>
      <c r="Y51" s="38"/>
      <c r="Z51" s="38"/>
      <c r="AA51" s="38"/>
      <c r="AB51" s="38"/>
      <c r="AC51" s="8" t="s">
        <v>25</v>
      </c>
    </row>
    <row r="52" spans="1:29" s="4" customFormat="1" ht="25.5" customHeight="1" x14ac:dyDescent="0.3">
      <c r="A52" s="38"/>
      <c r="C52" s="51"/>
      <c r="D52" s="197" t="s">
        <v>8</v>
      </c>
      <c r="E52" s="1090" t="str">
        <f>Translations!$B$569</f>
        <v>Reglerad enhet med låga utsläpp</v>
      </c>
      <c r="F52" s="1090"/>
      <c r="G52" s="1090"/>
      <c r="H52" s="1091"/>
      <c r="I52" s="137"/>
      <c r="J52" s="1092" t="str">
        <f>IF(ISBLANK(CNTR_SmallEmitter),"",IF(T52,EUconst_MsgSmallEmitters,""))</f>
        <v/>
      </c>
      <c r="K52" s="1093"/>
      <c r="L52" s="1093"/>
      <c r="M52" s="1093"/>
      <c r="N52" s="1093"/>
      <c r="O52" s="462"/>
      <c r="Q52" s="215"/>
      <c r="R52" s="38"/>
      <c r="S52" s="38"/>
      <c r="T52" s="211" t="b">
        <f>AND(ISNUMBER(CNTR_TotalEmissions),OR(AND(CNTR_SmallEmitter=TRUE,CNTR_TotalEmissions&gt;=1000),AND(CNTR_SmallEmitter=FALSE,CNTR_TotalEmissions&lt;=1000)))</f>
        <v>0</v>
      </c>
      <c r="U52" s="155" t="s">
        <v>26</v>
      </c>
      <c r="V52" s="38"/>
      <c r="W52" s="38"/>
      <c r="X52" s="38"/>
      <c r="Y52" s="38"/>
      <c r="Z52" s="38"/>
      <c r="AA52" s="38"/>
      <c r="AB52" s="38"/>
      <c r="AC52" s="211" t="b">
        <f>AND(CNTR_Category&lt;&gt;"",CNTR_Category&lt;&gt;"A")</f>
        <v>0</v>
      </c>
    </row>
    <row r="53" spans="1:29" s="22" customFormat="1" ht="12.75" customHeight="1" x14ac:dyDescent="0.25">
      <c r="A53" s="155"/>
      <c r="C53" s="196"/>
      <c r="D53" s="64"/>
      <c r="E53" s="1033" t="str">
        <f>Translations!$B$570</f>
        <v>Välj "SANT" om den reglerade enheten uppfyller kriterierna i artikel 75n.1 i övervakningsförordningen för en enhet med låga utsläpp.</v>
      </c>
      <c r="F53" s="1033"/>
      <c r="G53" s="1033"/>
      <c r="H53" s="1033"/>
      <c r="I53" s="1033"/>
      <c r="J53" s="1033"/>
      <c r="K53" s="1033"/>
      <c r="L53" s="1033"/>
      <c r="M53" s="982"/>
      <c r="N53" s="982"/>
      <c r="O53" s="453"/>
      <c r="Q53" s="216"/>
      <c r="R53" s="155"/>
      <c r="S53" s="155"/>
      <c r="T53" s="38"/>
      <c r="U53" s="38"/>
      <c r="V53" s="155"/>
      <c r="W53" s="155"/>
      <c r="X53" s="155"/>
      <c r="Y53" s="155"/>
      <c r="Z53" s="155"/>
      <c r="AA53" s="155"/>
      <c r="AB53" s="155"/>
      <c r="AC53" s="155"/>
    </row>
    <row r="54" spans="1:29" s="4" customFormat="1" ht="12.75" customHeight="1" x14ac:dyDescent="0.25">
      <c r="A54" s="38"/>
      <c r="C54" s="51"/>
      <c r="E54" s="1033" t="str">
        <f>Translations!$B$571</f>
        <v xml:space="preserve">Om svaret står i strid med utsläppsuppgifterna i punkt c ovan, ska motiveringar till detta framföras i det öppna fältet i punkt e. </v>
      </c>
      <c r="F54" s="1033"/>
      <c r="G54" s="1033"/>
      <c r="H54" s="1033"/>
      <c r="I54" s="1033"/>
      <c r="J54" s="1033"/>
      <c r="K54" s="1033"/>
      <c r="L54" s="1033"/>
      <c r="M54" s="1033"/>
      <c r="N54" s="1033"/>
      <c r="O54" s="458"/>
      <c r="Q54" s="214"/>
      <c r="R54" s="38"/>
      <c r="S54" s="38"/>
      <c r="T54" s="38"/>
      <c r="U54" s="38"/>
      <c r="V54" s="38"/>
      <c r="W54" s="38"/>
      <c r="X54" s="38"/>
      <c r="Y54" s="38"/>
      <c r="Z54" s="38"/>
      <c r="AA54" s="38"/>
      <c r="AB54" s="38"/>
      <c r="AC54" s="38"/>
    </row>
    <row r="55" spans="1:29" s="4" customFormat="1" x14ac:dyDescent="0.25">
      <c r="A55" s="38"/>
      <c r="C55" s="51"/>
      <c r="E55" s="1079" t="str">
        <f>Translations!$B$572</f>
        <v>På övervakningsplanen för en reglerad enhet med låga utsläpp tillämpas flera förenklingar.</v>
      </c>
      <c r="F55" s="1079"/>
      <c r="G55" s="1079"/>
      <c r="H55" s="1079"/>
      <c r="I55" s="1079"/>
      <c r="J55" s="1079"/>
      <c r="K55" s="1079"/>
      <c r="L55" s="1079"/>
      <c r="M55" s="1079"/>
      <c r="N55" s="1079"/>
      <c r="O55" s="458"/>
      <c r="Q55" s="214"/>
      <c r="R55" s="38"/>
      <c r="S55" s="38"/>
      <c r="T55" s="38"/>
      <c r="U55" s="38"/>
      <c r="V55" s="38"/>
      <c r="W55" s="38"/>
      <c r="X55" s="38"/>
      <c r="Y55" s="38"/>
      <c r="Z55" s="38"/>
      <c r="AA55" s="38"/>
      <c r="AB55" s="38"/>
      <c r="AC55" s="38"/>
    </row>
    <row r="56" spans="1:29" s="4" customFormat="1" ht="5.15" customHeight="1" x14ac:dyDescent="0.25">
      <c r="A56" s="38"/>
      <c r="C56" s="51"/>
      <c r="O56" s="458"/>
      <c r="Q56" s="38"/>
      <c r="R56" s="38"/>
      <c r="S56" s="38"/>
      <c r="T56" s="38"/>
      <c r="U56" s="38"/>
      <c r="V56" s="38"/>
      <c r="W56" s="38"/>
      <c r="X56" s="38"/>
      <c r="Y56" s="38"/>
      <c r="Z56" s="38"/>
      <c r="AA56" s="38"/>
      <c r="AB56" s="38"/>
      <c r="AC56" s="38"/>
    </row>
    <row r="57" spans="1:29" s="4" customFormat="1" ht="12.75" customHeight="1" x14ac:dyDescent="0.3">
      <c r="A57" s="38"/>
      <c r="C57" s="51"/>
      <c r="D57" s="197" t="s">
        <v>27</v>
      </c>
      <c r="E57" s="1088" t="str">
        <f>Translations!$B$573</f>
        <v>De årliga utsläppen i punkt c grundar sig på en konservativ uppskattning</v>
      </c>
      <c r="F57" s="1088"/>
      <c r="G57" s="1088"/>
      <c r="H57" s="1088"/>
      <c r="I57" s="1088"/>
      <c r="J57" s="1088"/>
      <c r="K57" s="1084"/>
      <c r="L57" s="336"/>
      <c r="O57" s="462"/>
      <c r="Q57" s="38"/>
      <c r="R57" s="38"/>
      <c r="S57" s="38"/>
      <c r="T57" s="38"/>
      <c r="U57" s="38"/>
      <c r="V57" s="38"/>
      <c r="W57" s="38"/>
      <c r="X57" s="38"/>
      <c r="Y57" s="38"/>
      <c r="Z57" s="38"/>
      <c r="AA57" s="38"/>
      <c r="AB57" s="38"/>
      <c r="AC57" s="38"/>
    </row>
    <row r="58" spans="1:29" s="4" customFormat="1" ht="33.75" customHeight="1" x14ac:dyDescent="0.25">
      <c r="A58" s="38"/>
      <c r="C58" s="51"/>
      <c r="E58" s="1033" t="str">
        <f>Translations!$B$574</f>
        <v xml:space="preserve">Välj ”SANT” om de årliga utsläppsuppgifterna i punkt c grundar sig på en konservativ uppskattning.  Ge motiveringar till den använda uppskattningen och varför historikuppgifter inte är tillgängliga eller varför de inte är ändamålsenliga. Använd också fältet för att motivera om en reglerad enhet orsakar låga utsläpp i enlighet med artikel 75 e.2, men informationen strider mot de uppskattade årliga utsläppsuppgifterna. </v>
      </c>
      <c r="F58" s="1033"/>
      <c r="G58" s="1033"/>
      <c r="H58" s="1033"/>
      <c r="I58" s="1033"/>
      <c r="J58" s="1033"/>
      <c r="K58" s="1033"/>
      <c r="L58" s="1033"/>
      <c r="M58" s="1033"/>
      <c r="N58" s="1033"/>
      <c r="O58" s="458"/>
      <c r="Q58" s="38"/>
      <c r="R58" s="38"/>
      <c r="S58" s="38"/>
      <c r="T58" s="38"/>
      <c r="U58" s="38"/>
      <c r="V58" s="38"/>
      <c r="W58" s="38"/>
      <c r="X58" s="38"/>
      <c r="Y58" s="38"/>
      <c r="Z58" s="38"/>
      <c r="AA58" s="38"/>
      <c r="AB58" s="38"/>
      <c r="AC58" s="8" t="s">
        <v>25</v>
      </c>
    </row>
    <row r="59" spans="1:29" s="4" customFormat="1" ht="12.75" customHeight="1" x14ac:dyDescent="0.25">
      <c r="A59" s="38"/>
      <c r="C59" s="51"/>
      <c r="E59" s="1096"/>
      <c r="F59" s="1097"/>
      <c r="G59" s="1097"/>
      <c r="H59" s="1097"/>
      <c r="I59" s="1097"/>
      <c r="J59" s="1097"/>
      <c r="K59" s="1097"/>
      <c r="L59" s="1097"/>
      <c r="M59" s="1097"/>
      <c r="N59" s="1098"/>
      <c r="O59" s="458"/>
      <c r="Q59" s="38"/>
      <c r="R59" s="38"/>
      <c r="S59" s="38"/>
      <c r="T59" s="38"/>
      <c r="U59" s="38"/>
      <c r="V59" s="38"/>
      <c r="W59" s="38"/>
      <c r="X59" s="38"/>
      <c r="Y59" s="38"/>
      <c r="Z59" s="38"/>
      <c r="AA59" s="38"/>
      <c r="AB59" s="38"/>
      <c r="AC59" s="211" t="b">
        <f>AND(L57&lt;&gt;"",L57=FALSE)</f>
        <v>0</v>
      </c>
    </row>
    <row r="60" spans="1:29" s="4" customFormat="1" ht="12.75" customHeight="1" x14ac:dyDescent="0.25">
      <c r="A60" s="38"/>
      <c r="C60" s="51"/>
      <c r="E60" s="1099"/>
      <c r="F60" s="991"/>
      <c r="G60" s="991"/>
      <c r="H60" s="991"/>
      <c r="I60" s="991"/>
      <c r="J60" s="991"/>
      <c r="K60" s="991"/>
      <c r="L60" s="991"/>
      <c r="M60" s="991"/>
      <c r="N60" s="1100"/>
      <c r="O60" s="458"/>
      <c r="Q60" s="38"/>
      <c r="R60" s="38"/>
      <c r="S60" s="38"/>
      <c r="T60" s="38"/>
      <c r="U60" s="38"/>
      <c r="V60" s="38"/>
      <c r="W60" s="38"/>
      <c r="X60" s="38"/>
      <c r="Y60" s="38"/>
      <c r="Z60" s="38"/>
      <c r="AA60" s="38"/>
      <c r="AB60" s="38"/>
      <c r="AC60" s="211"/>
    </row>
    <row r="61" spans="1:29" s="4" customFormat="1" ht="12.75" customHeight="1" x14ac:dyDescent="0.25">
      <c r="A61" s="38"/>
      <c r="C61" s="51"/>
      <c r="E61" s="1101"/>
      <c r="F61" s="1102"/>
      <c r="G61" s="1102"/>
      <c r="H61" s="1102"/>
      <c r="I61" s="1102"/>
      <c r="J61" s="1102"/>
      <c r="K61" s="1102"/>
      <c r="L61" s="1102"/>
      <c r="M61" s="1102"/>
      <c r="N61" s="1103"/>
      <c r="O61" s="458"/>
      <c r="Q61" s="38"/>
      <c r="R61" s="38"/>
      <c r="S61" s="38"/>
      <c r="T61" s="38"/>
      <c r="U61" s="38"/>
      <c r="V61" s="38"/>
      <c r="W61" s="38"/>
      <c r="X61" s="38"/>
      <c r="Y61" s="38"/>
      <c r="Z61" s="38"/>
      <c r="AA61" s="38"/>
      <c r="AB61" s="38"/>
      <c r="AC61" s="211"/>
    </row>
    <row r="62" spans="1:29" s="4" customFormat="1" ht="12.75" customHeight="1" x14ac:dyDescent="0.25">
      <c r="A62" s="38"/>
      <c r="C62" s="51"/>
      <c r="O62" s="458"/>
      <c r="Q62" s="38"/>
      <c r="R62" s="38"/>
      <c r="S62" s="38"/>
      <c r="T62" s="38"/>
      <c r="U62" s="38"/>
      <c r="V62" s="38"/>
      <c r="W62" s="38"/>
      <c r="X62" s="38"/>
      <c r="Y62" s="38"/>
      <c r="Z62" s="38"/>
      <c r="AA62" s="38"/>
      <c r="AB62" s="38"/>
      <c r="AC62" s="38"/>
    </row>
    <row r="63" spans="1:29" s="22" customFormat="1" ht="18.75" customHeight="1" x14ac:dyDescent="0.25">
      <c r="A63" s="222">
        <v>2</v>
      </c>
      <c r="C63" s="31">
        <v>2</v>
      </c>
      <c r="D63" s="1048" t="str">
        <f>Translations!$B$575</f>
        <v>Sätt att frisläppa bränsle för konsumtion</v>
      </c>
      <c r="E63" s="1048"/>
      <c r="F63" s="1048"/>
      <c r="G63" s="1048"/>
      <c r="H63" s="1048"/>
      <c r="I63" s="1048"/>
      <c r="J63" s="1048"/>
      <c r="K63" s="1048"/>
      <c r="L63" s="1048"/>
      <c r="M63" s="1048"/>
      <c r="N63" s="1048"/>
      <c r="O63" s="453"/>
      <c r="Q63" s="211" t="str">
        <f>Translations!$B$576</f>
        <v>Metoder för frisläppande</v>
      </c>
      <c r="R63" s="38"/>
      <c r="S63" s="38"/>
      <c r="T63" s="38"/>
      <c r="U63" s="38"/>
      <c r="V63" s="38"/>
      <c r="W63" s="38"/>
      <c r="X63" s="38"/>
      <c r="Y63" s="38"/>
      <c r="Z63" s="38"/>
      <c r="AA63" s="38"/>
      <c r="AB63" s="38"/>
      <c r="AC63" s="38"/>
    </row>
    <row r="64" spans="1:29" s="4" customFormat="1" ht="5.15" customHeight="1" x14ac:dyDescent="0.25">
      <c r="A64" s="38"/>
      <c r="C64" s="51"/>
      <c r="O64" s="458"/>
      <c r="Q64" s="38"/>
      <c r="R64" s="38"/>
      <c r="S64" s="38"/>
      <c r="T64" s="38"/>
      <c r="U64" s="38"/>
      <c r="V64" s="38"/>
      <c r="W64" s="38"/>
      <c r="X64" s="38"/>
      <c r="Y64" s="38"/>
      <c r="Z64" s="38"/>
      <c r="AA64" s="38"/>
      <c r="AB64" s="38"/>
      <c r="AC64" s="38"/>
    </row>
    <row r="65" spans="1:29" s="22" customFormat="1" ht="12.75" customHeight="1" x14ac:dyDescent="0.25">
      <c r="A65" s="155"/>
      <c r="C65" s="196"/>
      <c r="D65" s="64" t="s">
        <v>5</v>
      </c>
      <c r="E65" s="64" t="str">
        <f>Translations!$B$577</f>
        <v>Frisläppande av bränsle för konsumtion (fysiska transportmedel):</v>
      </c>
      <c r="F65" s="65"/>
      <c r="G65" s="65"/>
      <c r="H65" s="65"/>
      <c r="I65" s="65"/>
      <c r="J65" s="65"/>
      <c r="K65" s="1"/>
      <c r="L65" s="1"/>
      <c r="M65" s="1"/>
      <c r="O65" s="453"/>
      <c r="Q65" s="217"/>
      <c r="R65" s="217"/>
      <c r="S65" s="155"/>
      <c r="T65" s="155"/>
      <c r="U65" s="155"/>
      <c r="V65" s="155"/>
      <c r="W65" s="155"/>
      <c r="X65" s="155"/>
      <c r="Y65" s="155"/>
      <c r="Z65" s="155"/>
      <c r="AA65" s="155"/>
      <c r="AB65" s="155"/>
      <c r="AC65" s="155"/>
    </row>
    <row r="66" spans="1:29" s="4" customFormat="1" ht="22.5" customHeight="1" x14ac:dyDescent="0.25">
      <c r="A66" s="38"/>
      <c r="C66" s="51"/>
      <c r="D66" s="20"/>
      <c r="E66" s="1033" t="str">
        <f>Translations!$B$578</f>
        <v xml:space="preserve">Övervakningsplanen ska innehålla en beskrivning av hur bränslena frisläpps för konsumtion.
Lista metoderna för bränsleflödenas frisläppande (MF) i tabellen nedan. </v>
      </c>
      <c r="F66" s="1033"/>
      <c r="G66" s="1033"/>
      <c r="H66" s="1033"/>
      <c r="I66" s="1033"/>
      <c r="J66" s="1033"/>
      <c r="K66" s="1033"/>
      <c r="L66" s="1033"/>
      <c r="M66" s="1033"/>
      <c r="N66" s="1033"/>
      <c r="O66" s="458"/>
      <c r="Q66" s="207"/>
      <c r="R66" s="207"/>
      <c r="S66" s="38"/>
      <c r="T66" s="38"/>
      <c r="U66" s="38"/>
      <c r="V66" s="38"/>
      <c r="W66" s="38"/>
      <c r="X66" s="38"/>
      <c r="Y66" s="38"/>
      <c r="Z66" s="38"/>
      <c r="AA66" s="38"/>
      <c r="AB66" s="38"/>
      <c r="AC66" s="38"/>
    </row>
    <row r="67" spans="1:29" s="4" customFormat="1" ht="13.5" customHeight="1" x14ac:dyDescent="0.25">
      <c r="A67" s="38"/>
      <c r="C67" s="51"/>
      <c r="D67" s="20"/>
      <c r="E67" s="1016" t="str">
        <f>Translations!$B$579</f>
        <v xml:space="preserve">Välj i kolumnen "Namn" ett lämpligt alternativ i rullgardinsmenyn eller skriv en fritt formulerad kort beskrivning eller identifieringskod. Lägg vid behov till en noggrannare beskrivning i kolumnen bredvid. </v>
      </c>
      <c r="F67" s="909"/>
      <c r="G67" s="909"/>
      <c r="H67" s="909"/>
      <c r="I67" s="909"/>
      <c r="J67" s="909"/>
      <c r="K67" s="909"/>
      <c r="L67" s="909"/>
      <c r="M67" s="909"/>
      <c r="N67" s="909"/>
      <c r="O67" s="458"/>
      <c r="Q67" s="38"/>
      <c r="R67" s="38"/>
      <c r="S67" s="38"/>
      <c r="T67" s="38"/>
      <c r="U67" s="38"/>
      <c r="V67" s="38"/>
      <c r="W67" s="38"/>
      <c r="X67" s="38"/>
      <c r="Y67" s="38"/>
      <c r="Z67" s="38"/>
      <c r="AA67" s="38"/>
      <c r="AB67" s="38"/>
      <c r="AC67" s="38"/>
    </row>
    <row r="68" spans="1:29" s="4" customFormat="1" ht="12.75" customHeight="1" x14ac:dyDescent="0.25">
      <c r="A68" s="38"/>
      <c r="C68" s="51"/>
      <c r="D68" s="20"/>
      <c r="E68" s="981" t="str">
        <f>Translations!$B$580</f>
        <v>På de två första raderna finns exempel på hur man fyller i tabellen.</v>
      </c>
      <c r="F68" s="982"/>
      <c r="G68" s="982"/>
      <c r="H68" s="982"/>
      <c r="I68" s="982"/>
      <c r="J68" s="982"/>
      <c r="K68" s="982"/>
      <c r="L68" s="982"/>
      <c r="M68" s="982"/>
      <c r="N68" s="982"/>
      <c r="O68" s="458"/>
      <c r="Q68" s="38"/>
      <c r="R68" s="38"/>
      <c r="S68" s="38"/>
      <c r="T68" s="38"/>
      <c r="U68" s="38"/>
      <c r="V68" s="38"/>
      <c r="W68" s="38"/>
      <c r="X68" s="38"/>
      <c r="Y68" s="38"/>
      <c r="Z68" s="38"/>
      <c r="AA68" s="38"/>
      <c r="AB68" s="38"/>
      <c r="AC68" s="38"/>
    </row>
    <row r="69" spans="1:29" s="4" customFormat="1" ht="4.9000000000000004" customHeight="1" x14ac:dyDescent="0.25">
      <c r="A69" s="38"/>
      <c r="C69" s="51"/>
      <c r="D69" s="20"/>
      <c r="M69" s="195"/>
      <c r="O69" s="458"/>
      <c r="Q69" s="38"/>
      <c r="R69" s="38"/>
      <c r="S69" s="38"/>
      <c r="T69" s="38"/>
      <c r="U69" s="38"/>
      <c r="V69" s="38"/>
      <c r="W69" s="38"/>
      <c r="X69" s="38"/>
      <c r="Y69" s="38"/>
      <c r="Z69" s="38"/>
      <c r="AA69" s="38"/>
      <c r="AB69" s="38"/>
      <c r="AC69" s="38"/>
    </row>
    <row r="70" spans="1:29" s="4" customFormat="1" ht="33" customHeight="1" x14ac:dyDescent="0.3">
      <c r="A70" s="38"/>
      <c r="C70" s="51"/>
      <c r="D70" s="20"/>
      <c r="E70" s="203" t="str">
        <f>Translations!$B$581</f>
        <v>Metod för frisläppande (MF1, MF2...)</v>
      </c>
      <c r="F70" s="1077" t="str">
        <f>Translations!$B$582</f>
        <v>Namn (eller kort beskrivning/identifieringskod)</v>
      </c>
      <c r="G70" s="1118"/>
      <c r="H70" s="1077" t="str">
        <f>Translations!$B$583</f>
        <v>Exakt beskrivning</v>
      </c>
      <c r="I70" s="1080"/>
      <c r="J70" s="1080"/>
      <c r="K70" s="1080"/>
      <c r="L70" s="1080"/>
      <c r="M70" s="1081"/>
      <c r="O70" s="458"/>
      <c r="Q70" s="38"/>
      <c r="R70" s="38"/>
      <c r="S70" s="38"/>
      <c r="T70" s="38"/>
      <c r="U70" s="38"/>
      <c r="V70" s="209" t="s">
        <v>28</v>
      </c>
      <c r="W70" s="209" t="s">
        <v>28</v>
      </c>
      <c r="X70" s="209" t="s">
        <v>28</v>
      </c>
      <c r="Y70" s="38"/>
      <c r="Z70" s="38"/>
      <c r="AA70" s="38"/>
      <c r="AB70" s="38"/>
      <c r="AC70" s="38"/>
    </row>
    <row r="71" spans="1:29" s="4" customFormat="1" ht="12.75" customHeight="1" x14ac:dyDescent="0.3">
      <c r="A71" s="8"/>
      <c r="C71" s="51"/>
      <c r="D71" s="20"/>
      <c r="E71" s="478" t="s">
        <v>29</v>
      </c>
      <c r="F71" s="1063" t="str">
        <f>Translations!$B$584</f>
        <v>Rör</v>
      </c>
      <c r="G71" s="1073"/>
      <c r="H71" s="1063" t="str">
        <f>Translations!$B$585</f>
        <v>Rör som anslutits till det lokala gasnätet</v>
      </c>
      <c r="I71" s="1073"/>
      <c r="J71" s="1073"/>
      <c r="K71" s="1073"/>
      <c r="L71" s="1073"/>
      <c r="M71" s="1074"/>
      <c r="O71" s="458"/>
      <c r="Q71" s="38"/>
      <c r="R71" s="38"/>
      <c r="S71" s="38"/>
      <c r="T71" s="38"/>
      <c r="U71" s="38"/>
      <c r="V71" s="209"/>
      <c r="W71" s="209"/>
      <c r="X71" s="209"/>
      <c r="Y71" s="38"/>
      <c r="Z71" s="38"/>
      <c r="AA71" s="38"/>
      <c r="AB71" s="38"/>
      <c r="AC71" s="38"/>
    </row>
    <row r="72" spans="1:29" s="4" customFormat="1" ht="12.75" customHeight="1" thickBot="1" x14ac:dyDescent="0.35">
      <c r="A72" s="8"/>
      <c r="C72" s="51"/>
      <c r="D72" s="20"/>
      <c r="E72" s="481" t="s">
        <v>30</v>
      </c>
      <c r="F72" s="1066" t="str">
        <f>Translations!$B$586</f>
        <v>Lastbilar</v>
      </c>
      <c r="G72" s="1117"/>
      <c r="H72" s="1066" t="str">
        <f>Translations!$B$587</f>
        <v>Lastbilar som ägs av handelspartner</v>
      </c>
      <c r="I72" s="1117"/>
      <c r="J72" s="1117"/>
      <c r="K72" s="1117"/>
      <c r="L72" s="1117"/>
      <c r="M72" s="1119"/>
      <c r="O72" s="458"/>
      <c r="Q72" s="38"/>
      <c r="R72" s="38"/>
      <c r="S72" s="38"/>
      <c r="T72" s="38"/>
      <c r="U72" s="38"/>
      <c r="V72" s="209"/>
      <c r="W72" s="351" t="s">
        <v>31</v>
      </c>
      <c r="X72" s="350" t="str">
        <f ca="1">ADDRESS(ROW(X73),COLUMN(),,,$T$2) &amp; ":" &amp; ADDRESS(ROW(X73)+COUNTA(X73:X82)-COUNTIF(X74:X82,EUconst_NA)-1,COLUMN())</f>
        <v>'C_Beskrivining av den RE'!$X$73:$X$73</v>
      </c>
      <c r="Y72" s="38"/>
      <c r="Z72" s="38"/>
      <c r="AA72" s="38"/>
      <c r="AB72" s="38"/>
      <c r="AC72" s="38"/>
    </row>
    <row r="73" spans="1:29" s="4" customFormat="1" ht="12.75" customHeight="1" x14ac:dyDescent="0.25">
      <c r="A73" s="38"/>
      <c r="C73" s="51"/>
      <c r="D73" s="20"/>
      <c r="E73" s="55" t="s">
        <v>32</v>
      </c>
      <c r="F73" s="1072"/>
      <c r="G73" s="1072"/>
      <c r="H73" s="1072"/>
      <c r="I73" s="1046"/>
      <c r="J73" s="1046"/>
      <c r="K73" s="1046"/>
      <c r="L73" s="1046"/>
      <c r="M73" s="1046"/>
      <c r="O73" s="458"/>
      <c r="Q73" s="38"/>
      <c r="R73" s="38"/>
      <c r="S73" s="38"/>
      <c r="T73" s="38"/>
      <c r="U73" s="38">
        <v>1</v>
      </c>
      <c r="V73" s="210" t="str">
        <f t="shared" ref="V73:V82" si="0">IF(ISBLANK(F73),"",E73)</f>
        <v/>
      </c>
      <c r="W73" s="218" t="str">
        <f>IF(V73="","",MAX(W$72:W72)+1)</f>
        <v/>
      </c>
      <c r="X73" s="352" t="str">
        <f t="shared" ref="X73:X82" si="1">IF(COUNTIF($W$73:$W$82,U73)=1,INDEX($V$73:$V$82,MATCH(U73,$W$73:$W$82,0)) &amp; ": " &amp; INDEX($F$73:$F$82,MATCH(U73,$W$73:$W$82,0)),EUconst_NA)</f>
        <v>ej tillämplig</v>
      </c>
      <c r="Y73" s="38"/>
      <c r="Z73" s="38"/>
      <c r="AA73" s="38"/>
      <c r="AB73" s="38"/>
      <c r="AC73" s="38"/>
    </row>
    <row r="74" spans="1:29" s="4" customFormat="1" ht="12.75" customHeight="1" x14ac:dyDescent="0.25">
      <c r="A74" s="38"/>
      <c r="C74" s="51"/>
      <c r="D74" s="20"/>
      <c r="E74" s="55" t="s">
        <v>33</v>
      </c>
      <c r="F74" s="1072"/>
      <c r="G74" s="1046"/>
      <c r="H74" s="1072"/>
      <c r="I74" s="1046"/>
      <c r="J74" s="1046"/>
      <c r="K74" s="1046"/>
      <c r="L74" s="1046"/>
      <c r="M74" s="1046"/>
      <c r="O74" s="458"/>
      <c r="Q74" s="38"/>
      <c r="R74" s="38"/>
      <c r="S74" s="38"/>
      <c r="T74" s="38"/>
      <c r="U74" s="38">
        <v>2</v>
      </c>
      <c r="V74" s="210" t="str">
        <f t="shared" si="0"/>
        <v/>
      </c>
      <c r="W74" s="218" t="str">
        <f>IF(V74="","",MAX(W$72:W73)+1)</f>
        <v/>
      </c>
      <c r="X74" s="353" t="str">
        <f t="shared" si="1"/>
        <v>ej tillämplig</v>
      </c>
      <c r="Y74" s="38"/>
      <c r="Z74" s="38"/>
      <c r="AA74" s="38"/>
      <c r="AB74" s="38"/>
      <c r="AC74" s="38"/>
    </row>
    <row r="75" spans="1:29" s="4" customFormat="1" ht="12.75" customHeight="1" x14ac:dyDescent="0.25">
      <c r="A75" s="38"/>
      <c r="C75" s="51"/>
      <c r="D75" s="20"/>
      <c r="E75" s="55" t="s">
        <v>34</v>
      </c>
      <c r="F75" s="1072"/>
      <c r="G75" s="1046"/>
      <c r="H75" s="1072"/>
      <c r="I75" s="1046"/>
      <c r="J75" s="1046"/>
      <c r="K75" s="1046"/>
      <c r="L75" s="1046"/>
      <c r="M75" s="1046"/>
      <c r="O75" s="458"/>
      <c r="Q75" s="38"/>
      <c r="R75" s="38"/>
      <c r="S75" s="38"/>
      <c r="T75" s="38"/>
      <c r="U75" s="38">
        <v>3</v>
      </c>
      <c r="V75" s="210" t="str">
        <f t="shared" si="0"/>
        <v/>
      </c>
      <c r="W75" s="218" t="str">
        <f>IF(V75="","",MAX(W$72:W74)+1)</f>
        <v/>
      </c>
      <c r="X75" s="353" t="str">
        <f t="shared" si="1"/>
        <v>ej tillämplig</v>
      </c>
      <c r="Y75" s="38"/>
      <c r="Z75" s="38"/>
      <c r="AA75" s="38"/>
      <c r="AB75" s="38"/>
      <c r="AC75" s="38"/>
    </row>
    <row r="76" spans="1:29" s="4" customFormat="1" ht="12.75" customHeight="1" x14ac:dyDescent="0.25">
      <c r="A76" s="38"/>
      <c r="C76" s="51"/>
      <c r="D76" s="20"/>
      <c r="E76" s="55" t="s">
        <v>35</v>
      </c>
      <c r="F76" s="1072"/>
      <c r="G76" s="1046"/>
      <c r="H76" s="1072"/>
      <c r="I76" s="1046"/>
      <c r="J76" s="1046"/>
      <c r="K76" s="1046"/>
      <c r="L76" s="1046"/>
      <c r="M76" s="1046"/>
      <c r="O76" s="458"/>
      <c r="Q76" s="38"/>
      <c r="R76" s="38"/>
      <c r="S76" s="38"/>
      <c r="T76" s="38"/>
      <c r="U76" s="38">
        <v>4</v>
      </c>
      <c r="V76" s="210" t="str">
        <f t="shared" si="0"/>
        <v/>
      </c>
      <c r="W76" s="218" t="str">
        <f>IF(V76="","",MAX(W$72:W75)+1)</f>
        <v/>
      </c>
      <c r="X76" s="353" t="str">
        <f t="shared" si="1"/>
        <v>ej tillämplig</v>
      </c>
      <c r="Y76" s="38"/>
      <c r="Z76" s="38"/>
      <c r="AA76" s="38"/>
      <c r="AB76" s="38"/>
      <c r="AC76" s="38"/>
    </row>
    <row r="77" spans="1:29" s="4" customFormat="1" ht="12.75" customHeight="1" x14ac:dyDescent="0.25">
      <c r="A77" s="38"/>
      <c r="C77" s="51"/>
      <c r="D77" s="20"/>
      <c r="E77" s="55" t="s">
        <v>36</v>
      </c>
      <c r="F77" s="1072"/>
      <c r="G77" s="1046"/>
      <c r="H77" s="1072"/>
      <c r="I77" s="1046"/>
      <c r="J77" s="1046"/>
      <c r="K77" s="1046"/>
      <c r="L77" s="1046"/>
      <c r="M77" s="1046"/>
      <c r="O77" s="458"/>
      <c r="Q77" s="38"/>
      <c r="R77" s="38"/>
      <c r="S77" s="38"/>
      <c r="T77" s="38"/>
      <c r="U77" s="38">
        <v>5</v>
      </c>
      <c r="V77" s="210" t="str">
        <f t="shared" si="0"/>
        <v/>
      </c>
      <c r="W77" s="218" t="str">
        <f>IF(V77="","",MAX(W$72:W76)+1)</f>
        <v/>
      </c>
      <c r="X77" s="353" t="str">
        <f t="shared" si="1"/>
        <v>ej tillämplig</v>
      </c>
      <c r="Y77" s="38"/>
      <c r="Z77" s="38"/>
      <c r="AA77" s="38"/>
      <c r="AB77" s="38"/>
      <c r="AC77" s="38"/>
    </row>
    <row r="78" spans="1:29" s="4" customFormat="1" ht="12.75" customHeight="1" x14ac:dyDescent="0.25">
      <c r="A78" s="38"/>
      <c r="C78" s="51"/>
      <c r="D78" s="20"/>
      <c r="E78" s="55" t="s">
        <v>37</v>
      </c>
      <c r="F78" s="1072"/>
      <c r="G78" s="1046"/>
      <c r="H78" s="1072"/>
      <c r="I78" s="1046"/>
      <c r="J78" s="1046"/>
      <c r="K78" s="1046"/>
      <c r="L78" s="1046"/>
      <c r="M78" s="1046"/>
      <c r="O78" s="458"/>
      <c r="Q78" s="38"/>
      <c r="R78" s="38"/>
      <c r="S78" s="38"/>
      <c r="T78" s="38"/>
      <c r="U78" s="38">
        <v>6</v>
      </c>
      <c r="V78" s="210" t="str">
        <f t="shared" si="0"/>
        <v/>
      </c>
      <c r="W78" s="218" t="str">
        <f>IF(V78="","",MAX(W$72:W77)+1)</f>
        <v/>
      </c>
      <c r="X78" s="353" t="str">
        <f t="shared" si="1"/>
        <v>ej tillämplig</v>
      </c>
      <c r="Y78" s="38"/>
      <c r="Z78" s="38"/>
      <c r="AA78" s="38"/>
      <c r="AB78" s="38"/>
      <c r="AC78" s="38"/>
    </row>
    <row r="79" spans="1:29" s="4" customFormat="1" ht="12.75" customHeight="1" x14ac:dyDescent="0.25">
      <c r="A79" s="38"/>
      <c r="C79" s="51"/>
      <c r="D79" s="20"/>
      <c r="E79" s="55" t="s">
        <v>38</v>
      </c>
      <c r="F79" s="1072"/>
      <c r="G79" s="1046"/>
      <c r="H79" s="1072"/>
      <c r="I79" s="1046"/>
      <c r="J79" s="1046"/>
      <c r="K79" s="1046"/>
      <c r="L79" s="1046"/>
      <c r="M79" s="1046"/>
      <c r="O79" s="458"/>
      <c r="Q79" s="38"/>
      <c r="R79" s="38"/>
      <c r="S79" s="38"/>
      <c r="T79" s="38"/>
      <c r="U79" s="38">
        <v>7</v>
      </c>
      <c r="V79" s="210" t="str">
        <f t="shared" si="0"/>
        <v/>
      </c>
      <c r="W79" s="218" t="str">
        <f>IF(V79="","",MAX(W$72:W78)+1)</f>
        <v/>
      </c>
      <c r="X79" s="353" t="str">
        <f t="shared" si="1"/>
        <v>ej tillämplig</v>
      </c>
      <c r="Y79" s="38"/>
      <c r="Z79" s="38"/>
      <c r="AA79" s="38"/>
      <c r="AB79" s="38"/>
      <c r="AC79" s="38"/>
    </row>
    <row r="80" spans="1:29" s="4" customFormat="1" ht="12.75" customHeight="1" x14ac:dyDescent="0.25">
      <c r="A80" s="38"/>
      <c r="C80" s="51"/>
      <c r="D80" s="20"/>
      <c r="E80" s="55" t="s">
        <v>39</v>
      </c>
      <c r="F80" s="1072"/>
      <c r="G80" s="1046"/>
      <c r="H80" s="1072"/>
      <c r="I80" s="1046"/>
      <c r="J80" s="1046"/>
      <c r="K80" s="1046"/>
      <c r="L80" s="1046"/>
      <c r="M80" s="1046"/>
      <c r="O80" s="458"/>
      <c r="Q80" s="38"/>
      <c r="R80" s="38"/>
      <c r="S80" s="38"/>
      <c r="T80" s="38"/>
      <c r="U80" s="38">
        <v>8</v>
      </c>
      <c r="V80" s="210" t="str">
        <f t="shared" si="0"/>
        <v/>
      </c>
      <c r="W80" s="218" t="str">
        <f>IF(V80="","",MAX(W$72:W79)+1)</f>
        <v/>
      </c>
      <c r="X80" s="353" t="str">
        <f t="shared" si="1"/>
        <v>ej tillämplig</v>
      </c>
      <c r="Y80" s="38"/>
      <c r="Z80" s="38"/>
      <c r="AA80" s="38"/>
      <c r="AB80" s="38"/>
      <c r="AC80" s="38"/>
    </row>
    <row r="81" spans="1:29" s="4" customFormat="1" ht="12.75" customHeight="1" x14ac:dyDescent="0.25">
      <c r="A81" s="38"/>
      <c r="C81" s="51"/>
      <c r="D81" s="20"/>
      <c r="E81" s="55" t="s">
        <v>40</v>
      </c>
      <c r="F81" s="1072"/>
      <c r="G81" s="1046"/>
      <c r="H81" s="1072"/>
      <c r="I81" s="1046"/>
      <c r="J81" s="1046"/>
      <c r="K81" s="1046"/>
      <c r="L81" s="1046"/>
      <c r="M81" s="1046"/>
      <c r="O81" s="458"/>
      <c r="Q81" s="38"/>
      <c r="R81" s="38"/>
      <c r="S81" s="38"/>
      <c r="T81" s="38"/>
      <c r="U81" s="38">
        <v>9</v>
      </c>
      <c r="V81" s="210" t="str">
        <f t="shared" si="0"/>
        <v/>
      </c>
      <c r="W81" s="218" t="str">
        <f>IF(V81="","",MAX(W$72:W80)+1)</f>
        <v/>
      </c>
      <c r="X81" s="353" t="str">
        <f t="shared" si="1"/>
        <v>ej tillämplig</v>
      </c>
      <c r="Y81" s="38"/>
      <c r="Z81" s="38"/>
      <c r="AA81" s="38"/>
      <c r="AB81" s="38"/>
      <c r="AC81" s="38"/>
    </row>
    <row r="82" spans="1:29" s="4" customFormat="1" ht="12.75" customHeight="1" thickBot="1" x14ac:dyDescent="0.3">
      <c r="A82" s="38"/>
      <c r="C82" s="51"/>
      <c r="D82" s="20"/>
      <c r="E82" s="55" t="s">
        <v>41</v>
      </c>
      <c r="F82" s="1072"/>
      <c r="G82" s="1046"/>
      <c r="H82" s="1072"/>
      <c r="I82" s="1046"/>
      <c r="J82" s="1046"/>
      <c r="K82" s="1046"/>
      <c r="L82" s="1046"/>
      <c r="M82" s="1046"/>
      <c r="O82" s="458"/>
      <c r="Q82" s="38"/>
      <c r="R82" s="38"/>
      <c r="S82" s="38"/>
      <c r="T82" s="38"/>
      <c r="U82" s="38">
        <v>10</v>
      </c>
      <c r="V82" s="210" t="str">
        <f t="shared" si="0"/>
        <v/>
      </c>
      <c r="W82" s="218" t="str">
        <f>IF(V82="","",MAX(W$72:W81)+1)</f>
        <v/>
      </c>
      <c r="X82" s="354" t="str">
        <f t="shared" si="1"/>
        <v>ej tillämplig</v>
      </c>
      <c r="Y82" s="38"/>
      <c r="Z82" s="38"/>
      <c r="AA82" s="38"/>
      <c r="AB82" s="38"/>
      <c r="AC82" s="38"/>
    </row>
    <row r="83" spans="1:29" s="4" customFormat="1" ht="5.15" customHeight="1" x14ac:dyDescent="0.3">
      <c r="A83" s="8"/>
      <c r="C83" s="51"/>
      <c r="D83" s="20"/>
      <c r="M83" s="195"/>
      <c r="O83" s="458"/>
      <c r="Q83" s="38"/>
      <c r="R83" s="38"/>
      <c r="S83" s="38"/>
      <c r="T83" s="38"/>
      <c r="U83" s="38"/>
      <c r="V83" s="526"/>
      <c r="W83" s="38"/>
      <c r="X83" s="38"/>
      <c r="Y83" s="38"/>
      <c r="Z83" s="38"/>
      <c r="AA83" s="38"/>
      <c r="AB83" s="38"/>
      <c r="AC83" s="38"/>
    </row>
    <row r="84" spans="1:29" s="22" customFormat="1" ht="12.75" customHeight="1" x14ac:dyDescent="0.25">
      <c r="A84" s="155"/>
      <c r="C84" s="196"/>
      <c r="D84" s="64" t="s">
        <v>6</v>
      </c>
      <c r="E84" s="64" t="str">
        <f>Translations!$B$588</f>
        <v>Frisläppande av bränsle för konsumtion (förmedlarparter, t.ex. bränslehandlare):</v>
      </c>
      <c r="F84" s="65"/>
      <c r="G84" s="65"/>
      <c r="H84" s="65"/>
      <c r="I84" s="65"/>
      <c r="J84" s="65"/>
      <c r="K84" s="1"/>
      <c r="L84" s="1"/>
      <c r="M84" s="1"/>
      <c r="O84" s="453"/>
      <c r="Q84" s="217"/>
      <c r="R84" s="217"/>
      <c r="S84" s="155"/>
      <c r="T84" s="155"/>
      <c r="U84" s="155"/>
      <c r="V84" s="155"/>
      <c r="W84" s="155"/>
      <c r="X84" s="155"/>
      <c r="Y84" s="155"/>
      <c r="Z84" s="155"/>
      <c r="AA84" s="155"/>
      <c r="AB84" s="155"/>
      <c r="AC84" s="155"/>
    </row>
    <row r="85" spans="1:29" s="4" customFormat="1" ht="12" customHeight="1" x14ac:dyDescent="0.25">
      <c r="A85" s="38"/>
      <c r="C85" s="51"/>
      <c r="D85" s="20"/>
      <c r="E85" s="1033" t="str">
        <f>Translations!$B$589</f>
        <v xml:space="preserve">Lista i tabellen nedan eventuella förmedlande parter (FP) till vilka bränslen frisläpps innan de överförs till slutanvändaren. 
</v>
      </c>
      <c r="F85" s="1033"/>
      <c r="G85" s="1033"/>
      <c r="H85" s="1033"/>
      <c r="I85" s="1033"/>
      <c r="J85" s="1033"/>
      <c r="K85" s="1033"/>
      <c r="L85" s="1033"/>
      <c r="M85" s="1033"/>
      <c r="N85" s="1033"/>
      <c r="O85" s="458"/>
      <c r="Q85" s="207"/>
      <c r="R85" s="207"/>
      <c r="S85" s="38"/>
      <c r="T85" s="38"/>
      <c r="U85" s="38"/>
      <c r="V85" s="38"/>
      <c r="W85" s="38"/>
      <c r="X85" s="38"/>
      <c r="Y85" s="38"/>
      <c r="Z85" s="38"/>
      <c r="AA85" s="38"/>
      <c r="AB85" s="38"/>
      <c r="AC85" s="38"/>
    </row>
    <row r="86" spans="1:29" s="4" customFormat="1" ht="13" x14ac:dyDescent="0.25">
      <c r="A86" s="38"/>
      <c r="C86" s="51"/>
      <c r="D86" s="20"/>
      <c r="E86" s="1016" t="str">
        <f>Translations!$B$579</f>
        <v xml:space="preserve">Välj i kolumnen "Namn" ett lämpligt alternativ i rullgardinsmenyn eller skriv en fritt formulerad kort beskrivning eller identifieringskod. Lägg vid behov till en noggrannare beskrivning i kolumnen bredvid. </v>
      </c>
      <c r="F86" s="909"/>
      <c r="G86" s="909"/>
      <c r="H86" s="909"/>
      <c r="I86" s="909"/>
      <c r="J86" s="909"/>
      <c r="K86" s="909"/>
      <c r="L86" s="909"/>
      <c r="M86" s="909"/>
      <c r="N86" s="909"/>
      <c r="O86" s="458"/>
      <c r="Q86" s="38"/>
      <c r="R86" s="38"/>
      <c r="S86" s="38"/>
      <c r="T86" s="38"/>
      <c r="U86" s="38"/>
      <c r="V86" s="38"/>
      <c r="W86" s="38"/>
      <c r="X86" s="38"/>
      <c r="Y86" s="38"/>
      <c r="Z86" s="38"/>
      <c r="AA86" s="38"/>
      <c r="AB86" s="38"/>
      <c r="AC86" s="38"/>
    </row>
    <row r="87" spans="1:29" s="4" customFormat="1" ht="12.75" customHeight="1" x14ac:dyDescent="0.25">
      <c r="A87" s="38"/>
      <c r="C87" s="51"/>
      <c r="D87" s="20"/>
      <c r="E87" s="981" t="str">
        <f>Translations!$B$580</f>
        <v>På de två första raderna finns exempel på hur man fyller i tabellen.</v>
      </c>
      <c r="F87" s="982"/>
      <c r="G87" s="982"/>
      <c r="H87" s="982"/>
      <c r="I87" s="982"/>
      <c r="J87" s="982"/>
      <c r="K87" s="982"/>
      <c r="L87" s="982"/>
      <c r="M87" s="982"/>
      <c r="N87" s="982"/>
      <c r="O87" s="458"/>
      <c r="Q87" s="38"/>
      <c r="R87" s="38"/>
      <c r="S87" s="38"/>
      <c r="T87" s="38"/>
      <c r="U87" s="38"/>
      <c r="V87" s="38"/>
      <c r="W87" s="38"/>
      <c r="X87" s="38"/>
      <c r="Y87" s="38"/>
      <c r="Z87" s="38"/>
      <c r="AA87" s="38"/>
      <c r="AB87" s="38"/>
      <c r="AC87" s="38"/>
    </row>
    <row r="88" spans="1:29" s="4" customFormat="1" ht="5.15" customHeight="1" x14ac:dyDescent="0.25">
      <c r="A88" s="38"/>
      <c r="C88" s="51"/>
      <c r="D88" s="20"/>
      <c r="E88" s="195"/>
      <c r="F88" s="195"/>
      <c r="G88" s="195"/>
      <c r="H88" s="195"/>
      <c r="I88" s="195"/>
      <c r="J88" s="195"/>
      <c r="K88" s="195"/>
      <c r="L88" s="195"/>
      <c r="M88" s="195"/>
      <c r="O88" s="458"/>
      <c r="Q88" s="38"/>
      <c r="R88" s="38"/>
      <c r="S88" s="38"/>
      <c r="T88" s="38"/>
      <c r="U88" s="38"/>
      <c r="V88" s="38"/>
      <c r="W88" s="38"/>
      <c r="X88" s="38"/>
      <c r="Y88" s="38"/>
      <c r="Z88" s="38"/>
      <c r="AA88" s="38"/>
      <c r="AB88" s="38"/>
      <c r="AC88" s="38"/>
    </row>
    <row r="89" spans="1:29" s="4" customFormat="1" ht="21" x14ac:dyDescent="0.3">
      <c r="A89" s="38"/>
      <c r="C89" s="51"/>
      <c r="D89" s="20"/>
      <c r="E89" s="203" t="str">
        <f>Translations!$B$590</f>
        <v>Förmedlarparter, FP1, FP2...</v>
      </c>
      <c r="F89" s="1077" t="str">
        <f>Translations!$B$582</f>
        <v>Namn (eller kort beskrivning/identifieringskod)</v>
      </c>
      <c r="G89" s="1118"/>
      <c r="H89" s="1077" t="str">
        <f>Translations!$B$583</f>
        <v>Exakt beskrivning</v>
      </c>
      <c r="I89" s="1080"/>
      <c r="J89" s="1080"/>
      <c r="K89" s="1080"/>
      <c r="L89" s="1080"/>
      <c r="M89" s="1081"/>
      <c r="O89" s="458"/>
      <c r="Q89" s="38"/>
      <c r="R89" s="38"/>
      <c r="S89" s="38"/>
      <c r="T89" s="38"/>
      <c r="U89" s="38"/>
      <c r="V89" s="209" t="s">
        <v>28</v>
      </c>
      <c r="W89" s="209" t="s">
        <v>28</v>
      </c>
      <c r="X89" s="209" t="s">
        <v>28</v>
      </c>
      <c r="Y89" s="38"/>
      <c r="Z89" s="38"/>
      <c r="AA89" s="38"/>
      <c r="AB89" s="38"/>
      <c r="AC89" s="38"/>
    </row>
    <row r="90" spans="1:29" s="4" customFormat="1" ht="12.75" customHeight="1" x14ac:dyDescent="0.3">
      <c r="A90" s="8"/>
      <c r="C90" s="51"/>
      <c r="D90" s="20"/>
      <c r="E90" s="478" t="s">
        <v>42</v>
      </c>
      <c r="F90" s="1063" t="s">
        <v>43</v>
      </c>
      <c r="G90" s="1065"/>
      <c r="H90" s="1063" t="str">
        <f>Translations!$B$591</f>
        <v>Distributionsstationer för trafikbränsle</v>
      </c>
      <c r="I90" s="1064"/>
      <c r="J90" s="1064"/>
      <c r="K90" s="1064"/>
      <c r="L90" s="1064"/>
      <c r="M90" s="1065"/>
      <c r="O90" s="458"/>
      <c r="Q90" s="38"/>
      <c r="R90" s="38"/>
      <c r="S90" s="38"/>
      <c r="T90" s="38"/>
      <c r="U90" s="38"/>
      <c r="V90" s="209"/>
      <c r="W90" s="209"/>
      <c r="X90" s="209"/>
      <c r="Y90" s="38"/>
      <c r="Z90" s="38"/>
      <c r="AA90" s="38"/>
      <c r="AB90" s="38"/>
      <c r="AC90" s="38"/>
    </row>
    <row r="91" spans="1:29" s="4" customFormat="1" ht="12.75" customHeight="1" thickBot="1" x14ac:dyDescent="0.35">
      <c r="A91" s="8"/>
      <c r="C91" s="51"/>
      <c r="D91" s="20"/>
      <c r="E91" s="481" t="s">
        <v>44</v>
      </c>
      <c r="F91" s="1066" t="str">
        <f>Translations!$B$592</f>
        <v>Direkt kontakt med slutkonsumenterna</v>
      </c>
      <c r="G91" s="1068"/>
      <c r="H91" s="1066" t="str">
        <f>Translations!$B$593</f>
        <v>Direkta avtalsarrangemang med bränslets slutkonsumenter</v>
      </c>
      <c r="I91" s="1067"/>
      <c r="J91" s="1067"/>
      <c r="K91" s="1067"/>
      <c r="L91" s="1067"/>
      <c r="M91" s="1068"/>
      <c r="O91" s="458"/>
      <c r="Q91" s="38"/>
      <c r="R91" s="38"/>
      <c r="S91" s="38"/>
      <c r="T91" s="38"/>
      <c r="U91" s="38"/>
      <c r="V91" s="209"/>
      <c r="W91" s="351" t="s">
        <v>45</v>
      </c>
      <c r="X91" s="350" t="str">
        <f ca="1">ADDRESS(ROW(X92),COLUMN(),,,$T$2) &amp; ":" &amp; ADDRESS(ROW(X92)+COUNTA(X92:X101)-COUNTIF(X93:X101,EUconst_NA)-1,COLUMN())</f>
        <v>'C_Beskrivining av den RE'!$X$92:$X$92</v>
      </c>
      <c r="Y91" s="38"/>
      <c r="Z91" s="38"/>
      <c r="AA91" s="38"/>
      <c r="AB91" s="38"/>
      <c r="AC91" s="38"/>
    </row>
    <row r="92" spans="1:29" s="4" customFormat="1" ht="12.75" customHeight="1" x14ac:dyDescent="0.25">
      <c r="A92" s="38"/>
      <c r="C92" s="51"/>
      <c r="D92" s="20"/>
      <c r="E92" s="55" t="s">
        <v>46</v>
      </c>
      <c r="F92" s="1040"/>
      <c r="G92" s="1041"/>
      <c r="H92" s="1072"/>
      <c r="I92" s="1046"/>
      <c r="J92" s="1046"/>
      <c r="K92" s="1046"/>
      <c r="L92" s="1046"/>
      <c r="M92" s="1046"/>
      <c r="O92" s="458"/>
      <c r="Q92" s="38"/>
      <c r="R92" s="38"/>
      <c r="S92" s="38"/>
      <c r="T92" s="38"/>
      <c r="U92" s="38">
        <v>1</v>
      </c>
      <c r="V92" s="210" t="str">
        <f t="shared" ref="V92:V101" si="2">IF(ISBLANK(F92),"",E92)</f>
        <v/>
      </c>
      <c r="W92" s="218" t="str">
        <f>IF(V92="","",MAX(W$91:W91)+1)</f>
        <v/>
      </c>
      <c r="X92" s="352" t="str">
        <f t="shared" ref="X92:X101" si="3">IF(COUNTIF($W$92:$W$101,U92)=1,INDEX($V$92:$V$101,MATCH(U92,$W$92:$W$101,0)) &amp; ": " &amp; INDEX($F$92:$F$101,MATCH(U92,$W$92:$W$101,0)),EUconst_NA)</f>
        <v>ej tillämplig</v>
      </c>
      <c r="Y92" s="38"/>
      <c r="Z92" s="38"/>
      <c r="AA92" s="38"/>
      <c r="AB92" s="38"/>
      <c r="AC92" s="38"/>
    </row>
    <row r="93" spans="1:29" s="4" customFormat="1" ht="12.75" customHeight="1" x14ac:dyDescent="0.25">
      <c r="A93" s="38"/>
      <c r="C93" s="51"/>
      <c r="D93" s="20"/>
      <c r="E93" s="55" t="s">
        <v>47</v>
      </c>
      <c r="F93" s="1040"/>
      <c r="G93" s="1041"/>
      <c r="H93" s="1072"/>
      <c r="I93" s="1046"/>
      <c r="J93" s="1046"/>
      <c r="K93" s="1046"/>
      <c r="L93" s="1046"/>
      <c r="M93" s="1046"/>
      <c r="O93" s="458"/>
      <c r="Q93" s="38"/>
      <c r="R93" s="38"/>
      <c r="S93" s="38"/>
      <c r="T93" s="38"/>
      <c r="U93" s="38">
        <v>2</v>
      </c>
      <c r="V93" s="210" t="str">
        <f t="shared" si="2"/>
        <v/>
      </c>
      <c r="W93" s="218" t="str">
        <f>IF(V93="","",MAX(W$91:W92)+1)</f>
        <v/>
      </c>
      <c r="X93" s="353" t="str">
        <f t="shared" si="3"/>
        <v>ej tillämplig</v>
      </c>
      <c r="Y93" s="38"/>
      <c r="Z93" s="38"/>
      <c r="AA93" s="38"/>
      <c r="AB93" s="38"/>
      <c r="AC93" s="38"/>
    </row>
    <row r="94" spans="1:29" s="4" customFormat="1" ht="12.75" customHeight="1" x14ac:dyDescent="0.25">
      <c r="A94" s="38"/>
      <c r="C94" s="51"/>
      <c r="D94" s="20"/>
      <c r="E94" s="55" t="s">
        <v>48</v>
      </c>
      <c r="F94" s="1040"/>
      <c r="G94" s="1041"/>
      <c r="H94" s="1072"/>
      <c r="I94" s="1046"/>
      <c r="J94" s="1046"/>
      <c r="K94" s="1046"/>
      <c r="L94" s="1046"/>
      <c r="M94" s="1046"/>
      <c r="O94" s="458"/>
      <c r="Q94" s="38"/>
      <c r="R94" s="38"/>
      <c r="S94" s="38"/>
      <c r="T94" s="38"/>
      <c r="U94" s="38">
        <v>3</v>
      </c>
      <c r="V94" s="210" t="str">
        <f t="shared" si="2"/>
        <v/>
      </c>
      <c r="W94" s="218" t="str">
        <f>IF(V94="","",MAX(W$91:W93)+1)</f>
        <v/>
      </c>
      <c r="X94" s="353" t="str">
        <f t="shared" si="3"/>
        <v>ej tillämplig</v>
      </c>
      <c r="Y94" s="38"/>
      <c r="Z94" s="38"/>
      <c r="AA94" s="38"/>
      <c r="AB94" s="38"/>
      <c r="AC94" s="38"/>
    </row>
    <row r="95" spans="1:29" s="4" customFormat="1" ht="12.75" customHeight="1" x14ac:dyDescent="0.25">
      <c r="A95" s="38"/>
      <c r="C95" s="51"/>
      <c r="D95" s="20"/>
      <c r="E95" s="55" t="s">
        <v>49</v>
      </c>
      <c r="F95" s="1040"/>
      <c r="G95" s="1041"/>
      <c r="H95" s="1072"/>
      <c r="I95" s="1046"/>
      <c r="J95" s="1046"/>
      <c r="K95" s="1046"/>
      <c r="L95" s="1046"/>
      <c r="M95" s="1046"/>
      <c r="O95" s="458"/>
      <c r="Q95" s="38"/>
      <c r="R95" s="38"/>
      <c r="S95" s="38"/>
      <c r="T95" s="38"/>
      <c r="U95" s="38">
        <v>4</v>
      </c>
      <c r="V95" s="210" t="str">
        <f t="shared" si="2"/>
        <v/>
      </c>
      <c r="W95" s="218" t="str">
        <f>IF(V95="","",MAX(W$91:W94)+1)</f>
        <v/>
      </c>
      <c r="X95" s="353" t="str">
        <f t="shared" si="3"/>
        <v>ej tillämplig</v>
      </c>
      <c r="Y95" s="38"/>
      <c r="Z95" s="38"/>
      <c r="AA95" s="38"/>
      <c r="AB95" s="38"/>
      <c r="AC95" s="38"/>
    </row>
    <row r="96" spans="1:29" s="4" customFormat="1" ht="12.75" customHeight="1" x14ac:dyDescent="0.25">
      <c r="A96" s="38"/>
      <c r="C96" s="51"/>
      <c r="D96" s="20"/>
      <c r="E96" s="55" t="s">
        <v>50</v>
      </c>
      <c r="F96" s="1040"/>
      <c r="G96" s="1041"/>
      <c r="H96" s="1072"/>
      <c r="I96" s="1046"/>
      <c r="J96" s="1046"/>
      <c r="K96" s="1046"/>
      <c r="L96" s="1046"/>
      <c r="M96" s="1046"/>
      <c r="O96" s="458"/>
      <c r="Q96" s="38"/>
      <c r="R96" s="38"/>
      <c r="S96" s="38"/>
      <c r="T96" s="38"/>
      <c r="U96" s="38">
        <v>5</v>
      </c>
      <c r="V96" s="210" t="str">
        <f t="shared" si="2"/>
        <v/>
      </c>
      <c r="W96" s="218" t="str">
        <f>IF(V96="","",MAX(W$91:W95)+1)</f>
        <v/>
      </c>
      <c r="X96" s="353" t="str">
        <f t="shared" si="3"/>
        <v>ej tillämplig</v>
      </c>
      <c r="Y96" s="38"/>
      <c r="Z96" s="38"/>
      <c r="AA96" s="38"/>
      <c r="AB96" s="38"/>
      <c r="AC96" s="38"/>
    </row>
    <row r="97" spans="1:29" s="4" customFormat="1" ht="12.75" customHeight="1" x14ac:dyDescent="0.25">
      <c r="A97" s="38"/>
      <c r="C97" s="51"/>
      <c r="D97" s="20"/>
      <c r="E97" s="55" t="s">
        <v>51</v>
      </c>
      <c r="F97" s="1040"/>
      <c r="G97" s="1041"/>
      <c r="H97" s="1072"/>
      <c r="I97" s="1046"/>
      <c r="J97" s="1046"/>
      <c r="K97" s="1046"/>
      <c r="L97" s="1046"/>
      <c r="M97" s="1046"/>
      <c r="O97" s="458"/>
      <c r="Q97" s="38"/>
      <c r="R97" s="38"/>
      <c r="S97" s="38"/>
      <c r="T97" s="38"/>
      <c r="U97" s="38">
        <v>6</v>
      </c>
      <c r="V97" s="210" t="str">
        <f t="shared" si="2"/>
        <v/>
      </c>
      <c r="W97" s="218" t="str">
        <f>IF(V97="","",MAX(W$91:W96)+1)</f>
        <v/>
      </c>
      <c r="X97" s="353" t="str">
        <f t="shared" si="3"/>
        <v>ej tillämplig</v>
      </c>
      <c r="Y97" s="38"/>
      <c r="Z97" s="38"/>
      <c r="AA97" s="38"/>
      <c r="AB97" s="38"/>
      <c r="AC97" s="38"/>
    </row>
    <row r="98" spans="1:29" s="4" customFormat="1" ht="12.75" customHeight="1" x14ac:dyDescent="0.25">
      <c r="A98" s="38"/>
      <c r="C98" s="51"/>
      <c r="D98" s="20"/>
      <c r="E98" s="55" t="s">
        <v>52</v>
      </c>
      <c r="F98" s="1040"/>
      <c r="G98" s="1041"/>
      <c r="H98" s="1072"/>
      <c r="I98" s="1046"/>
      <c r="J98" s="1046"/>
      <c r="K98" s="1046"/>
      <c r="L98" s="1046"/>
      <c r="M98" s="1046"/>
      <c r="O98" s="458"/>
      <c r="Q98" s="38"/>
      <c r="R98" s="38"/>
      <c r="S98" s="38"/>
      <c r="T98" s="38"/>
      <c r="U98" s="38">
        <v>7</v>
      </c>
      <c r="V98" s="210" t="str">
        <f t="shared" si="2"/>
        <v/>
      </c>
      <c r="W98" s="218" t="str">
        <f>IF(V98="","",MAX(W$91:W97)+1)</f>
        <v/>
      </c>
      <c r="X98" s="353" t="str">
        <f t="shared" si="3"/>
        <v>ej tillämplig</v>
      </c>
      <c r="Y98" s="38"/>
      <c r="Z98" s="38"/>
      <c r="AA98" s="38"/>
      <c r="AB98" s="38"/>
      <c r="AC98" s="38"/>
    </row>
    <row r="99" spans="1:29" s="4" customFormat="1" ht="12.75" customHeight="1" x14ac:dyDescent="0.25">
      <c r="A99" s="38"/>
      <c r="C99" s="51"/>
      <c r="D99" s="20"/>
      <c r="E99" s="55" t="s">
        <v>53</v>
      </c>
      <c r="F99" s="1040"/>
      <c r="G99" s="1041"/>
      <c r="H99" s="1072"/>
      <c r="I99" s="1046"/>
      <c r="J99" s="1046"/>
      <c r="K99" s="1046"/>
      <c r="L99" s="1046"/>
      <c r="M99" s="1046"/>
      <c r="O99" s="458"/>
      <c r="Q99" s="38"/>
      <c r="R99" s="38"/>
      <c r="S99" s="38"/>
      <c r="T99" s="38"/>
      <c r="U99" s="38">
        <v>8</v>
      </c>
      <c r="V99" s="210" t="str">
        <f t="shared" si="2"/>
        <v/>
      </c>
      <c r="W99" s="218" t="str">
        <f>IF(V99="","",MAX(W$91:W98)+1)</f>
        <v/>
      </c>
      <c r="X99" s="353" t="str">
        <f t="shared" si="3"/>
        <v>ej tillämplig</v>
      </c>
      <c r="Y99" s="38"/>
      <c r="Z99" s="38"/>
      <c r="AA99" s="38"/>
      <c r="AB99" s="38"/>
      <c r="AC99" s="38"/>
    </row>
    <row r="100" spans="1:29" s="4" customFormat="1" ht="12.75" customHeight="1" x14ac:dyDescent="0.25">
      <c r="A100" s="38"/>
      <c r="C100" s="51"/>
      <c r="D100" s="20"/>
      <c r="E100" s="55" t="s">
        <v>54</v>
      </c>
      <c r="F100" s="1040"/>
      <c r="G100" s="1041"/>
      <c r="H100" s="1072"/>
      <c r="I100" s="1046"/>
      <c r="J100" s="1046"/>
      <c r="K100" s="1046"/>
      <c r="L100" s="1046"/>
      <c r="M100" s="1046"/>
      <c r="O100" s="458"/>
      <c r="Q100" s="38"/>
      <c r="R100" s="38"/>
      <c r="S100" s="38"/>
      <c r="T100" s="38"/>
      <c r="U100" s="38">
        <v>9</v>
      </c>
      <c r="V100" s="210" t="str">
        <f t="shared" si="2"/>
        <v/>
      </c>
      <c r="W100" s="218" t="str">
        <f>IF(V100="","",MAX(W$91:W99)+1)</f>
        <v/>
      </c>
      <c r="X100" s="353" t="str">
        <f t="shared" si="3"/>
        <v>ej tillämplig</v>
      </c>
      <c r="Y100" s="38"/>
      <c r="Z100" s="38"/>
      <c r="AA100" s="38"/>
      <c r="AB100" s="38"/>
      <c r="AC100" s="38"/>
    </row>
    <row r="101" spans="1:29" s="4" customFormat="1" ht="12.75" customHeight="1" thickBot="1" x14ac:dyDescent="0.3">
      <c r="A101" s="38"/>
      <c r="C101" s="51"/>
      <c r="D101" s="20"/>
      <c r="E101" s="55" t="s">
        <v>55</v>
      </c>
      <c r="F101" s="1040"/>
      <c r="G101" s="1041"/>
      <c r="H101" s="1072"/>
      <c r="I101" s="1046"/>
      <c r="J101" s="1046"/>
      <c r="K101" s="1046"/>
      <c r="L101" s="1046"/>
      <c r="M101" s="1046"/>
      <c r="O101" s="458"/>
      <c r="Q101" s="38"/>
      <c r="R101" s="38"/>
      <c r="S101" s="38"/>
      <c r="T101" s="38"/>
      <c r="U101" s="38">
        <v>10</v>
      </c>
      <c r="V101" s="210" t="str">
        <f t="shared" si="2"/>
        <v/>
      </c>
      <c r="W101" s="218" t="str">
        <f>IF(V101="","",MAX(W$91:W100)+1)</f>
        <v/>
      </c>
      <c r="X101" s="354" t="str">
        <f t="shared" si="3"/>
        <v>ej tillämplig</v>
      </c>
      <c r="Y101" s="38"/>
      <c r="Z101" s="38"/>
      <c r="AA101" s="38"/>
      <c r="AB101" s="38"/>
      <c r="AC101" s="38"/>
    </row>
    <row r="102" spans="1:29" s="4" customFormat="1" ht="12.75" customHeight="1" x14ac:dyDescent="0.3">
      <c r="A102" s="38"/>
      <c r="C102" s="51"/>
      <c r="D102" s="20"/>
      <c r="O102" s="458"/>
      <c r="Q102" s="38"/>
      <c r="R102" s="38"/>
      <c r="S102" s="38"/>
      <c r="T102" s="38"/>
      <c r="U102" s="38"/>
      <c r="V102" s="526"/>
      <c r="W102" s="38"/>
      <c r="X102" s="38"/>
      <c r="Y102" s="38"/>
      <c r="Z102" s="38"/>
      <c r="AA102" s="38"/>
      <c r="AB102" s="38"/>
      <c r="AC102" s="38"/>
    </row>
    <row r="103" spans="1:29" s="22" customFormat="1" ht="18.75" customHeight="1" x14ac:dyDescent="0.25">
      <c r="A103" s="222">
        <v>3</v>
      </c>
      <c r="C103" s="31">
        <v>3</v>
      </c>
      <c r="D103" s="1048" t="str">
        <f>Translations!$B$594</f>
        <v>Bränsleflöden</v>
      </c>
      <c r="E103" s="1048"/>
      <c r="F103" s="1048"/>
      <c r="G103" s="1048"/>
      <c r="H103" s="1048"/>
      <c r="I103" s="1048"/>
      <c r="J103" s="1048"/>
      <c r="K103" s="1048"/>
      <c r="L103" s="1048"/>
      <c r="M103" s="1048"/>
      <c r="N103" s="1048"/>
      <c r="O103" s="453"/>
      <c r="Q103" s="211" t="str">
        <f>D103</f>
        <v>Bränsleflöden</v>
      </c>
      <c r="R103" s="38"/>
      <c r="S103" s="38"/>
      <c r="T103" s="38"/>
      <c r="U103" s="38"/>
      <c r="V103" s="38"/>
      <c r="W103" s="38"/>
      <c r="X103" s="38"/>
      <c r="Y103" s="38"/>
      <c r="Z103" s="38"/>
      <c r="AA103" s="38"/>
      <c r="AB103" s="38"/>
      <c r="AC103" s="38"/>
    </row>
    <row r="104" spans="1:29" s="4" customFormat="1" ht="5.15" customHeight="1" x14ac:dyDescent="0.25">
      <c r="A104" s="38"/>
      <c r="C104" s="51"/>
      <c r="O104" s="458"/>
      <c r="Q104" s="38"/>
      <c r="R104" s="38"/>
      <c r="S104" s="38"/>
      <c r="T104" s="38"/>
      <c r="U104" s="38"/>
      <c r="V104" s="38"/>
      <c r="W104" s="38"/>
      <c r="X104" s="38"/>
      <c r="Y104" s="38"/>
      <c r="Z104" s="38"/>
      <c r="AA104" s="38"/>
      <c r="AB104" s="38"/>
      <c r="AC104" s="38"/>
    </row>
    <row r="105" spans="1:29" s="22" customFormat="1" ht="12.75" customHeight="1" x14ac:dyDescent="0.25">
      <c r="A105" s="155"/>
      <c r="C105" s="196"/>
      <c r="D105" s="64" t="s">
        <v>5</v>
      </c>
      <c r="E105" s="1047" t="str">
        <f>Translations!$B$595</f>
        <v>Bränsleflöden:</v>
      </c>
      <c r="F105" s="1047"/>
      <c r="G105" s="1047"/>
      <c r="H105" s="1047"/>
      <c r="I105" s="1047"/>
      <c r="J105" s="1047"/>
      <c r="K105" s="1047"/>
      <c r="L105" s="1047"/>
      <c r="M105" s="1047"/>
      <c r="N105" s="4"/>
      <c r="O105" s="453"/>
      <c r="Q105" s="221"/>
      <c r="R105" s="217"/>
      <c r="S105" s="155"/>
      <c r="T105" s="155"/>
      <c r="U105" s="155"/>
      <c r="V105" s="155"/>
      <c r="W105" s="38"/>
      <c r="X105" s="38"/>
      <c r="Y105" s="38"/>
      <c r="Z105" s="38"/>
      <c r="AA105" s="155"/>
      <c r="AB105" s="155"/>
      <c r="AC105" s="155"/>
    </row>
    <row r="106" spans="1:29" s="4" customFormat="1" ht="14.15" customHeight="1" x14ac:dyDescent="0.25">
      <c r="A106" s="38"/>
      <c r="C106" s="51"/>
      <c r="D106" s="20"/>
      <c r="E106" s="1033" t="str">
        <f>Translations!$B$596</f>
        <v>Specificera den reglerade enhetens bränsleflöden, typen av bränsleflöde samt sätten för frisläppande för konsumtion i tabellen nedan.</v>
      </c>
      <c r="F106" s="1033"/>
      <c r="G106" s="1033"/>
      <c r="H106" s="1033"/>
      <c r="I106" s="1033"/>
      <c r="J106" s="1033"/>
      <c r="K106" s="1033"/>
      <c r="L106" s="1033"/>
      <c r="M106" s="1033"/>
      <c r="N106" s="1033"/>
      <c r="O106" s="458"/>
      <c r="Q106" s="207"/>
      <c r="R106" s="207"/>
      <c r="S106" s="38"/>
      <c r="T106" s="38"/>
      <c r="U106" s="38"/>
      <c r="V106" s="38"/>
      <c r="W106" s="38"/>
      <c r="X106" s="38"/>
      <c r="Y106" s="38"/>
      <c r="Z106" s="38"/>
      <c r="AA106" s="38"/>
      <c r="AB106" s="38"/>
      <c r="AC106" s="38"/>
    </row>
    <row r="107" spans="1:29" s="4" customFormat="1" ht="20.149999999999999" customHeight="1" x14ac:dyDescent="0.25">
      <c r="A107" s="38"/>
      <c r="C107" s="51"/>
      <c r="D107" s="20"/>
      <c r="E107" s="1033" t="str">
        <f>Translations!$B$597</f>
        <v xml:space="preserve">Använd i mån av möjlighet Statistikcentralens gällande bränsleklassificering i bränsleflödets namn, om bränslet inte finns i klassificeringen, lägg till KN-koden enligt tullnomenklaturen i namnet. </v>
      </c>
      <c r="F107" s="1033"/>
      <c r="G107" s="1033"/>
      <c r="H107" s="1033"/>
      <c r="I107" s="1033"/>
      <c r="J107" s="1033"/>
      <c r="K107" s="1033"/>
      <c r="L107" s="1033"/>
      <c r="M107" s="1033"/>
      <c r="N107" s="1033"/>
      <c r="O107" s="458"/>
      <c r="Q107" s="207"/>
      <c r="R107" s="207"/>
      <c r="S107" s="38"/>
      <c r="T107" s="38"/>
      <c r="U107" s="38"/>
      <c r="V107" s="38"/>
      <c r="W107" s="38"/>
      <c r="X107" s="38"/>
      <c r="Y107" s="38"/>
      <c r="Z107" s="38"/>
      <c r="AA107" s="38"/>
      <c r="AB107" s="38"/>
      <c r="AC107" s="38"/>
    </row>
    <row r="108" spans="1:29" s="4" customFormat="1" ht="21.65" customHeight="1" x14ac:dyDescent="0.25">
      <c r="A108" s="38"/>
      <c r="C108" s="51"/>
      <c r="D108" s="20"/>
      <c r="E108" s="1033" t="str">
        <f>Translations!$B$598</f>
        <v>Bränsleflödets typ (t.ex. fasta bränslen) bestämmer miniminivån som tillämpas på bränsleflödet i fråga på fliken E. Välj vilken typ som ska tillämpas på bränsleflödet i fråga i rullgardinsmenyn.</v>
      </c>
      <c r="F108" s="1033"/>
      <c r="G108" s="1033"/>
      <c r="H108" s="1033"/>
      <c r="I108" s="1033"/>
      <c r="J108" s="1033"/>
      <c r="K108" s="1033"/>
      <c r="L108" s="1033"/>
      <c r="M108" s="1033"/>
      <c r="N108" s="1033"/>
      <c r="O108" s="458"/>
      <c r="Q108" s="207"/>
      <c r="R108" s="207"/>
      <c r="S108" s="38"/>
      <c r="T108" s="38"/>
      <c r="U108" s="38"/>
      <c r="V108" s="38"/>
      <c r="W108" s="38"/>
      <c r="X108" s="38"/>
      <c r="Y108" s="38"/>
      <c r="Z108" s="38"/>
      <c r="AA108" s="38"/>
      <c r="AB108" s="38"/>
      <c r="AC108" s="38"/>
    </row>
    <row r="109" spans="1:29" s="4" customFormat="1" ht="25.5" customHeight="1" x14ac:dyDescent="0.25">
      <c r="A109" s="38"/>
      <c r="C109" s="51"/>
      <c r="D109" s="20"/>
      <c r="E109" s="1033" t="str">
        <f>Translations!$B$599</f>
        <v xml:space="preserve">Välj i rullgardinsmenyn i kolumnen om sättet för frisläppande för konsumtion den metod för frisläppande som lämpar sig för respektive bränsleflöde. Alternativen i rullgardinsmenyerna bestäms utifrån uppgifterna i punkt 2 ovan. Om flera sätt för frisläppande för konsumtion lämpar sig för ett bränsleflöde, ange uppgiften "MF1, MF2...” eller ”FP2, FP4...” osv. </v>
      </c>
      <c r="F109" s="1033"/>
      <c r="G109" s="1033"/>
      <c r="H109" s="1033"/>
      <c r="I109" s="1033"/>
      <c r="J109" s="1033"/>
      <c r="K109" s="1033"/>
      <c r="L109" s="1033"/>
      <c r="M109" s="1033"/>
      <c r="N109" s="1033"/>
      <c r="O109" s="458"/>
      <c r="Q109" s="207"/>
      <c r="R109" s="207"/>
      <c r="S109" s="38"/>
      <c r="T109" s="38"/>
      <c r="U109" s="38"/>
      <c r="V109" s="38"/>
      <c r="W109" s="38"/>
      <c r="X109" s="38"/>
      <c r="Y109" s="38"/>
      <c r="Z109" s="38"/>
      <c r="AA109" s="38"/>
      <c r="AB109" s="38"/>
      <c r="AC109" s="38"/>
    </row>
    <row r="110" spans="1:29" s="4" customFormat="1" ht="12.75" customHeight="1" x14ac:dyDescent="0.25">
      <c r="A110" s="38"/>
      <c r="C110" s="51"/>
      <c r="D110" s="20"/>
      <c r="E110" s="981" t="str">
        <f>Translations!$B$580</f>
        <v>På de två första raderna finns exempel på hur man fyller i tabellen.</v>
      </c>
      <c r="F110" s="982"/>
      <c r="G110" s="982"/>
      <c r="H110" s="982"/>
      <c r="I110" s="982"/>
      <c r="J110" s="982"/>
      <c r="K110" s="982"/>
      <c r="L110" s="982"/>
      <c r="M110" s="982"/>
      <c r="N110" s="982"/>
      <c r="O110" s="458"/>
      <c r="Q110" s="38"/>
      <c r="R110" s="38"/>
      <c r="S110" s="38"/>
      <c r="T110" s="38"/>
      <c r="U110" s="38"/>
      <c r="V110" s="38"/>
      <c r="W110" s="38"/>
      <c r="X110" s="38"/>
      <c r="Y110" s="38"/>
      <c r="Z110" s="38"/>
      <c r="AA110" s="38"/>
      <c r="AB110" s="38"/>
      <c r="AC110" s="38"/>
    </row>
    <row r="111" spans="1:29" s="4" customFormat="1" ht="5.15" customHeight="1" x14ac:dyDescent="0.25">
      <c r="A111" s="38"/>
      <c r="C111" s="51"/>
      <c r="D111" s="20"/>
      <c r="G111" s="204"/>
      <c r="O111" s="458"/>
      <c r="Q111" s="38"/>
      <c r="R111" s="38"/>
      <c r="S111" s="38"/>
      <c r="T111" s="38"/>
      <c r="U111" s="38"/>
      <c r="V111" s="38"/>
      <c r="W111" s="38"/>
      <c r="X111" s="38"/>
      <c r="Y111" s="38"/>
      <c r="Z111" s="38"/>
      <c r="AA111" s="38"/>
      <c r="AB111" s="38"/>
      <c r="AC111" s="38"/>
    </row>
    <row r="112" spans="1:29" s="4" customFormat="1" ht="21" x14ac:dyDescent="0.25">
      <c r="A112" s="38"/>
      <c r="C112" s="51"/>
      <c r="D112" s="20"/>
      <c r="E112" s="203" t="str">
        <f>Translations!$B$600</f>
        <v>Bränsleflödeskod B1, B2,...</v>
      </c>
      <c r="F112" s="1077" t="str">
        <f>Translations!$B$601</f>
        <v>Bränsleflödets namn</v>
      </c>
      <c r="G112" s="1078"/>
      <c r="H112" s="1069" t="str">
        <f>Translations!$B$602</f>
        <v>Bränsleflödets typ</v>
      </c>
      <c r="I112" s="1076"/>
      <c r="J112" s="1076"/>
      <c r="K112" s="1069" t="str">
        <f>Translations!$B$603</f>
        <v>Metod för frisläppande för konsumtion</v>
      </c>
      <c r="L112" s="1075"/>
      <c r="M112" s="1069" t="str">
        <f>Translations!$B$604</f>
        <v>Förmedlarpart för frisläppande för konsumtion</v>
      </c>
      <c r="N112" s="1069"/>
      <c r="O112" s="458"/>
      <c r="Q112" s="38"/>
      <c r="R112" s="38"/>
      <c r="S112" s="38"/>
      <c r="T112" s="38"/>
      <c r="U112" s="38"/>
      <c r="V112" s="38"/>
      <c r="W112" s="38"/>
      <c r="X112" s="38"/>
      <c r="Y112" s="38"/>
      <c r="Z112" s="38"/>
      <c r="AA112" s="38"/>
      <c r="AB112" s="38"/>
      <c r="AC112" s="38"/>
    </row>
    <row r="113" spans="1:29" s="4" customFormat="1" ht="12.75" customHeight="1" x14ac:dyDescent="0.25">
      <c r="A113" s="8"/>
      <c r="C113" s="51"/>
      <c r="D113" s="20"/>
      <c r="E113" s="478" t="s">
        <v>56</v>
      </c>
      <c r="F113" s="1063" t="str">
        <f>Translations!$B$605</f>
        <v>Motorbensin</v>
      </c>
      <c r="G113" s="1111"/>
      <c r="H113" s="1112" t="str">
        <f>Translations!$B$426</f>
        <v>Kommersiella standardbränslen</v>
      </c>
      <c r="I113" s="1071"/>
      <c r="J113" s="1071"/>
      <c r="K113" s="1070" t="str">
        <f>Translations!$B$606</f>
        <v>MF1: Rör</v>
      </c>
      <c r="L113" s="1071"/>
      <c r="M113" s="1070" t="str">
        <f>Translations!$B$607</f>
        <v>FP1: Bränslestationer</v>
      </c>
      <c r="N113" s="1071"/>
      <c r="O113" s="458"/>
      <c r="Q113" s="38"/>
      <c r="R113" s="38"/>
      <c r="S113" s="38"/>
      <c r="T113" s="38"/>
      <c r="U113" s="38"/>
      <c r="V113" s="38"/>
      <c r="W113" s="38"/>
      <c r="X113" s="38"/>
      <c r="Y113" s="38"/>
      <c r="Z113" s="38"/>
      <c r="AA113" s="38"/>
      <c r="AB113" s="38"/>
      <c r="AC113" s="38"/>
    </row>
    <row r="114" spans="1:29" s="4" customFormat="1" ht="21" customHeight="1" x14ac:dyDescent="0.25">
      <c r="A114" s="8"/>
      <c r="C114" s="51"/>
      <c r="D114" s="20"/>
      <c r="E114" s="481" t="s">
        <v>57</v>
      </c>
      <c r="F114" s="1066" t="str">
        <f>Translations!$B$121</f>
        <v>Lätt brännolja, lågsvavlig</v>
      </c>
      <c r="G114" s="1116"/>
      <c r="H114" s="1113" t="str">
        <f>Translations!$B$431</f>
        <v>Andra gasformiga eller flytande bränslen</v>
      </c>
      <c r="I114" s="1001"/>
      <c r="J114" s="1001"/>
      <c r="K114" s="1114" t="str">
        <f>Translations!$B$608</f>
        <v>MF2: Lastbilar</v>
      </c>
      <c r="L114" s="1001"/>
      <c r="M114" s="1114" t="str">
        <f>Translations!$B$609</f>
        <v>FP6: Direkt kontakt med slutkonsumenterna</v>
      </c>
      <c r="N114" s="1001"/>
      <c r="O114" s="458"/>
      <c r="Q114" s="38"/>
      <c r="R114" s="38"/>
      <c r="S114" s="38"/>
      <c r="T114" s="38"/>
      <c r="U114" s="38"/>
      <c r="V114" s="38"/>
      <c r="W114" s="38"/>
      <c r="X114" s="38"/>
      <c r="Y114" s="38"/>
      <c r="Z114" s="38"/>
      <c r="AA114" s="38"/>
      <c r="AB114" s="38"/>
      <c r="AC114" s="38"/>
    </row>
    <row r="115" spans="1:29" s="4" customFormat="1" ht="12.75" customHeight="1" x14ac:dyDescent="0.25">
      <c r="A115" s="38"/>
      <c r="C115" s="51"/>
      <c r="D115" s="20"/>
      <c r="E115" s="55" t="s">
        <v>58</v>
      </c>
      <c r="F115" s="1040"/>
      <c r="G115" s="1041"/>
      <c r="H115" s="1049"/>
      <c r="I115" s="1050"/>
      <c r="J115" s="1050"/>
      <c r="K115" s="1045"/>
      <c r="L115" s="1046"/>
      <c r="M115" s="1045"/>
      <c r="N115" s="1046"/>
      <c r="O115" s="458"/>
      <c r="Q115" s="38"/>
      <c r="R115" s="38"/>
      <c r="S115" s="38"/>
      <c r="T115" s="211" t="str">
        <f>EUconst_CNTR_SourceStreamName&amp;F115</f>
        <v>SourceStreamName_</v>
      </c>
      <c r="U115" s="211" t="str">
        <f>EUconst_CNTR_SourceStreamClass&amp;H115</f>
        <v>SourceStreamClass_</v>
      </c>
      <c r="V115" s="38"/>
      <c r="W115" s="38"/>
      <c r="X115" s="38"/>
      <c r="Y115" s="38"/>
      <c r="Z115" s="38"/>
      <c r="AA115" s="38"/>
      <c r="AB115" s="38"/>
      <c r="AC115" s="38"/>
    </row>
    <row r="116" spans="1:29" s="4" customFormat="1" ht="12.75" customHeight="1" x14ac:dyDescent="0.25">
      <c r="A116" s="38"/>
      <c r="C116" s="51"/>
      <c r="D116" s="20"/>
      <c r="E116" s="55" t="s">
        <v>59</v>
      </c>
      <c r="F116" s="1040"/>
      <c r="G116" s="1115"/>
      <c r="H116" s="1049"/>
      <c r="I116" s="1050"/>
      <c r="J116" s="1050"/>
      <c r="K116" s="1045"/>
      <c r="L116" s="1046"/>
      <c r="M116" s="1045"/>
      <c r="N116" s="1046"/>
      <c r="O116" s="458"/>
      <c r="Q116" s="38"/>
      <c r="R116" s="38"/>
      <c r="S116" s="38"/>
      <c r="T116" s="211" t="str">
        <f>EUconst_CNTR_SourceStreamName&amp;F116</f>
        <v>SourceStreamName_</v>
      </c>
      <c r="U116" s="211" t="str">
        <f>EUconst_CNTR_SourceStreamClass&amp;H116</f>
        <v>SourceStreamClass_</v>
      </c>
      <c r="V116" s="38"/>
      <c r="W116" s="38"/>
      <c r="X116" s="38"/>
      <c r="Y116" s="38"/>
      <c r="Z116" s="38"/>
      <c r="AA116" s="38"/>
      <c r="AB116" s="38"/>
      <c r="AC116" s="38"/>
    </row>
    <row r="117" spans="1:29" s="4" customFormat="1" ht="12.75" customHeight="1" x14ac:dyDescent="0.25">
      <c r="A117" s="38"/>
      <c r="C117" s="51"/>
      <c r="D117" s="20"/>
      <c r="E117" s="55" t="s">
        <v>60</v>
      </c>
      <c r="F117" s="1040"/>
      <c r="G117" s="1041"/>
      <c r="H117" s="1049"/>
      <c r="I117" s="1050"/>
      <c r="J117" s="1050"/>
      <c r="K117" s="1045"/>
      <c r="L117" s="1046"/>
      <c r="M117" s="1045"/>
      <c r="N117" s="1046"/>
      <c r="O117" s="458"/>
      <c r="Q117" s="38"/>
      <c r="R117" s="38"/>
      <c r="S117" s="38"/>
      <c r="T117" s="211" t="str">
        <f t="shared" ref="T117:T139" si="4">EUconst_CNTR_SourceStreamName&amp;F117</f>
        <v>SourceStreamName_</v>
      </c>
      <c r="U117" s="211" t="str">
        <f t="shared" ref="U117:U139" si="5">EUconst_CNTR_SourceStreamClass&amp;H117</f>
        <v>SourceStreamClass_</v>
      </c>
      <c r="V117" s="38"/>
      <c r="W117" s="38"/>
      <c r="X117" s="38"/>
      <c r="Y117" s="38"/>
      <c r="Z117" s="38"/>
      <c r="AA117" s="38"/>
      <c r="AB117" s="38"/>
      <c r="AC117" s="38"/>
    </row>
    <row r="118" spans="1:29" s="4" customFormat="1" ht="12.75" customHeight="1" x14ac:dyDescent="0.25">
      <c r="A118" s="38"/>
      <c r="C118" s="51"/>
      <c r="D118" s="20"/>
      <c r="E118" s="55" t="s">
        <v>61</v>
      </c>
      <c r="F118" s="1040"/>
      <c r="G118" s="1041"/>
      <c r="H118" s="1049"/>
      <c r="I118" s="1050"/>
      <c r="J118" s="1050"/>
      <c r="K118" s="1045"/>
      <c r="L118" s="1046"/>
      <c r="M118" s="1045"/>
      <c r="N118" s="1046"/>
      <c r="O118" s="458"/>
      <c r="Q118" s="38"/>
      <c r="R118" s="38"/>
      <c r="S118" s="38"/>
      <c r="T118" s="211" t="str">
        <f t="shared" si="4"/>
        <v>SourceStreamName_</v>
      </c>
      <c r="U118" s="211" t="str">
        <f t="shared" si="5"/>
        <v>SourceStreamClass_</v>
      </c>
      <c r="V118" s="38"/>
      <c r="W118" s="38"/>
      <c r="X118" s="38"/>
      <c r="Y118" s="38"/>
      <c r="Z118" s="38"/>
      <c r="AA118" s="38"/>
      <c r="AB118" s="38"/>
      <c r="AC118" s="38"/>
    </row>
    <row r="119" spans="1:29" s="4" customFormat="1" ht="12.75" customHeight="1" x14ac:dyDescent="0.25">
      <c r="A119" s="38"/>
      <c r="C119" s="51"/>
      <c r="D119" s="20"/>
      <c r="E119" s="55" t="s">
        <v>62</v>
      </c>
      <c r="F119" s="1040"/>
      <c r="G119" s="1041"/>
      <c r="H119" s="1049"/>
      <c r="I119" s="1050"/>
      <c r="J119" s="1050"/>
      <c r="K119" s="1045"/>
      <c r="L119" s="1046"/>
      <c r="M119" s="1045"/>
      <c r="N119" s="1046"/>
      <c r="O119" s="458"/>
      <c r="Q119" s="38"/>
      <c r="R119" s="38"/>
      <c r="S119" s="38"/>
      <c r="T119" s="211" t="str">
        <f t="shared" si="4"/>
        <v>SourceStreamName_</v>
      </c>
      <c r="U119" s="211" t="str">
        <f t="shared" si="5"/>
        <v>SourceStreamClass_</v>
      </c>
      <c r="V119" s="38"/>
      <c r="W119" s="38"/>
      <c r="X119" s="38"/>
      <c r="Y119" s="38"/>
      <c r="Z119" s="38"/>
      <c r="AA119" s="38"/>
      <c r="AB119" s="38"/>
      <c r="AC119" s="38"/>
    </row>
    <row r="120" spans="1:29" s="4" customFormat="1" ht="12.75" customHeight="1" x14ac:dyDescent="0.25">
      <c r="A120" s="38"/>
      <c r="C120" s="51"/>
      <c r="D120" s="20"/>
      <c r="E120" s="55" t="s">
        <v>63</v>
      </c>
      <c r="F120" s="1040"/>
      <c r="G120" s="1041"/>
      <c r="H120" s="1049"/>
      <c r="I120" s="1050"/>
      <c r="J120" s="1050"/>
      <c r="K120" s="1045"/>
      <c r="L120" s="1046"/>
      <c r="M120" s="1045"/>
      <c r="N120" s="1046"/>
      <c r="O120" s="458"/>
      <c r="Q120" s="38"/>
      <c r="R120" s="38"/>
      <c r="S120" s="38"/>
      <c r="T120" s="211" t="str">
        <f t="shared" si="4"/>
        <v>SourceStreamName_</v>
      </c>
      <c r="U120" s="211" t="str">
        <f t="shared" si="5"/>
        <v>SourceStreamClass_</v>
      </c>
      <c r="V120" s="38"/>
      <c r="W120" s="38"/>
      <c r="X120" s="38"/>
      <c r="Y120" s="38"/>
      <c r="Z120" s="38"/>
      <c r="AA120" s="38"/>
      <c r="AB120" s="38"/>
      <c r="AC120" s="38"/>
    </row>
    <row r="121" spans="1:29" s="4" customFormat="1" ht="12.75" customHeight="1" x14ac:dyDescent="0.25">
      <c r="A121" s="38"/>
      <c r="C121" s="51"/>
      <c r="D121" s="20"/>
      <c r="E121" s="55" t="s">
        <v>64</v>
      </c>
      <c r="F121" s="1040"/>
      <c r="G121" s="1041"/>
      <c r="H121" s="1049"/>
      <c r="I121" s="1050"/>
      <c r="J121" s="1050"/>
      <c r="K121" s="1045"/>
      <c r="L121" s="1046"/>
      <c r="M121" s="1045"/>
      <c r="N121" s="1046"/>
      <c r="O121" s="458"/>
      <c r="Q121" s="38"/>
      <c r="R121" s="38"/>
      <c r="S121" s="38"/>
      <c r="T121" s="211" t="str">
        <f t="shared" si="4"/>
        <v>SourceStreamName_</v>
      </c>
      <c r="U121" s="211" t="str">
        <f t="shared" si="5"/>
        <v>SourceStreamClass_</v>
      </c>
      <c r="V121" s="38"/>
      <c r="W121" s="38"/>
      <c r="X121" s="38"/>
      <c r="Y121" s="38"/>
      <c r="Z121" s="38"/>
      <c r="AA121" s="38"/>
      <c r="AB121" s="38"/>
      <c r="AC121" s="38"/>
    </row>
    <row r="122" spans="1:29" s="4" customFormat="1" ht="12.75" customHeight="1" x14ac:dyDescent="0.25">
      <c r="A122" s="38"/>
      <c r="C122" s="51"/>
      <c r="D122" s="20"/>
      <c r="E122" s="55" t="s">
        <v>65</v>
      </c>
      <c r="F122" s="1040"/>
      <c r="G122" s="1041"/>
      <c r="H122" s="1049"/>
      <c r="I122" s="1050"/>
      <c r="J122" s="1050"/>
      <c r="K122" s="1045"/>
      <c r="L122" s="1046"/>
      <c r="M122" s="1045"/>
      <c r="N122" s="1046"/>
      <c r="O122" s="458"/>
      <c r="Q122" s="38"/>
      <c r="R122" s="38"/>
      <c r="S122" s="38"/>
      <c r="T122" s="211" t="str">
        <f t="shared" si="4"/>
        <v>SourceStreamName_</v>
      </c>
      <c r="U122" s="211" t="str">
        <f t="shared" si="5"/>
        <v>SourceStreamClass_</v>
      </c>
      <c r="V122" s="38"/>
      <c r="W122" s="38"/>
      <c r="X122" s="38"/>
      <c r="Y122" s="38"/>
      <c r="Z122" s="38"/>
      <c r="AA122" s="38"/>
      <c r="AB122" s="38"/>
      <c r="AC122" s="38"/>
    </row>
    <row r="123" spans="1:29" s="4" customFormat="1" ht="12.75" customHeight="1" x14ac:dyDescent="0.25">
      <c r="A123" s="38"/>
      <c r="C123" s="51"/>
      <c r="D123" s="20"/>
      <c r="E123" s="55" t="s">
        <v>66</v>
      </c>
      <c r="F123" s="1040"/>
      <c r="G123" s="1041"/>
      <c r="H123" s="1049"/>
      <c r="I123" s="1050"/>
      <c r="J123" s="1050"/>
      <c r="K123" s="1045"/>
      <c r="L123" s="1046"/>
      <c r="M123" s="1045"/>
      <c r="N123" s="1046"/>
      <c r="O123" s="458"/>
      <c r="Q123" s="38"/>
      <c r="R123" s="38"/>
      <c r="S123" s="38"/>
      <c r="T123" s="211" t="str">
        <f t="shared" si="4"/>
        <v>SourceStreamName_</v>
      </c>
      <c r="U123" s="211" t="str">
        <f t="shared" si="5"/>
        <v>SourceStreamClass_</v>
      </c>
      <c r="V123" s="38"/>
      <c r="W123" s="38"/>
      <c r="X123" s="38"/>
      <c r="Y123" s="38"/>
      <c r="Z123" s="38"/>
      <c r="AA123" s="38"/>
      <c r="AB123" s="38"/>
      <c r="AC123" s="38"/>
    </row>
    <row r="124" spans="1:29" s="4" customFormat="1" ht="12.75" customHeight="1" x14ac:dyDescent="0.25">
      <c r="A124" s="38"/>
      <c r="C124" s="51"/>
      <c r="D124" s="20"/>
      <c r="E124" s="55" t="s">
        <v>67</v>
      </c>
      <c r="F124" s="1040"/>
      <c r="G124" s="1041"/>
      <c r="H124" s="1049"/>
      <c r="I124" s="1050"/>
      <c r="J124" s="1050"/>
      <c r="K124" s="1045"/>
      <c r="L124" s="1046"/>
      <c r="M124" s="1045"/>
      <c r="N124" s="1046"/>
      <c r="O124" s="458"/>
      <c r="Q124" s="38"/>
      <c r="R124" s="38"/>
      <c r="S124" s="38"/>
      <c r="T124" s="211" t="str">
        <f t="shared" si="4"/>
        <v>SourceStreamName_</v>
      </c>
      <c r="U124" s="211" t="str">
        <f t="shared" si="5"/>
        <v>SourceStreamClass_</v>
      </c>
      <c r="V124" s="38"/>
      <c r="W124" s="38"/>
      <c r="X124" s="38"/>
      <c r="Y124" s="38"/>
      <c r="Z124" s="38"/>
      <c r="AA124" s="38"/>
      <c r="AB124" s="38"/>
      <c r="AC124" s="38"/>
    </row>
    <row r="125" spans="1:29" s="4" customFormat="1" ht="12.75" customHeight="1" x14ac:dyDescent="0.25">
      <c r="A125" s="38"/>
      <c r="C125" s="51"/>
      <c r="D125" s="20"/>
      <c r="E125" s="55" t="s">
        <v>68</v>
      </c>
      <c r="F125" s="1040"/>
      <c r="G125" s="1041"/>
      <c r="H125" s="1049"/>
      <c r="I125" s="1050"/>
      <c r="J125" s="1050"/>
      <c r="K125" s="1045"/>
      <c r="L125" s="1046"/>
      <c r="M125" s="1045"/>
      <c r="N125" s="1046"/>
      <c r="O125" s="458"/>
      <c r="Q125" s="38"/>
      <c r="R125" s="38"/>
      <c r="S125" s="38"/>
      <c r="T125" s="211" t="str">
        <f t="shared" si="4"/>
        <v>SourceStreamName_</v>
      </c>
      <c r="U125" s="211" t="str">
        <f t="shared" si="5"/>
        <v>SourceStreamClass_</v>
      </c>
      <c r="V125" s="38"/>
      <c r="W125" s="38"/>
      <c r="X125" s="38"/>
      <c r="Y125" s="38"/>
      <c r="Z125" s="38"/>
      <c r="AA125" s="38"/>
      <c r="AB125" s="38"/>
      <c r="AC125" s="38"/>
    </row>
    <row r="126" spans="1:29" s="4" customFormat="1" ht="12.75" customHeight="1" x14ac:dyDescent="0.25">
      <c r="A126" s="38"/>
      <c r="C126" s="51"/>
      <c r="D126" s="20"/>
      <c r="E126" s="55" t="s">
        <v>69</v>
      </c>
      <c r="F126" s="1040"/>
      <c r="G126" s="1041"/>
      <c r="H126" s="1049"/>
      <c r="I126" s="1050"/>
      <c r="J126" s="1050"/>
      <c r="K126" s="1045"/>
      <c r="L126" s="1046"/>
      <c r="M126" s="1045"/>
      <c r="N126" s="1046"/>
      <c r="O126" s="458"/>
      <c r="Q126" s="38"/>
      <c r="R126" s="38"/>
      <c r="S126" s="38"/>
      <c r="T126" s="211" t="str">
        <f t="shared" si="4"/>
        <v>SourceStreamName_</v>
      </c>
      <c r="U126" s="211" t="str">
        <f t="shared" si="5"/>
        <v>SourceStreamClass_</v>
      </c>
      <c r="V126" s="38"/>
      <c r="W126" s="38"/>
      <c r="X126" s="38"/>
      <c r="Y126" s="38"/>
      <c r="Z126" s="38"/>
      <c r="AA126" s="38"/>
      <c r="AB126" s="38"/>
      <c r="AC126" s="38"/>
    </row>
    <row r="127" spans="1:29" s="4" customFormat="1" ht="12.75" customHeight="1" x14ac:dyDescent="0.25">
      <c r="A127" s="38"/>
      <c r="C127" s="51"/>
      <c r="D127" s="20"/>
      <c r="E127" s="55" t="s">
        <v>70</v>
      </c>
      <c r="F127" s="1040"/>
      <c r="G127" s="1041"/>
      <c r="H127" s="1049"/>
      <c r="I127" s="1050"/>
      <c r="J127" s="1050"/>
      <c r="K127" s="1045"/>
      <c r="L127" s="1046"/>
      <c r="M127" s="1045"/>
      <c r="N127" s="1046"/>
      <c r="O127" s="458"/>
      <c r="Q127" s="38"/>
      <c r="R127" s="38"/>
      <c r="S127" s="38"/>
      <c r="T127" s="211" t="str">
        <f t="shared" si="4"/>
        <v>SourceStreamName_</v>
      </c>
      <c r="U127" s="211" t="str">
        <f t="shared" si="5"/>
        <v>SourceStreamClass_</v>
      </c>
      <c r="V127" s="38"/>
      <c r="W127" s="38"/>
      <c r="X127" s="38"/>
      <c r="Y127" s="38"/>
      <c r="Z127" s="38"/>
      <c r="AA127" s="38"/>
      <c r="AB127" s="38"/>
      <c r="AC127" s="38"/>
    </row>
    <row r="128" spans="1:29" s="4" customFormat="1" ht="12.75" customHeight="1" x14ac:dyDescent="0.25">
      <c r="A128" s="38"/>
      <c r="C128" s="51"/>
      <c r="D128" s="20"/>
      <c r="E128" s="55" t="s">
        <v>71</v>
      </c>
      <c r="F128" s="1040"/>
      <c r="G128" s="1041"/>
      <c r="H128" s="1049"/>
      <c r="I128" s="1050"/>
      <c r="J128" s="1050"/>
      <c r="K128" s="1045"/>
      <c r="L128" s="1046"/>
      <c r="M128" s="1045"/>
      <c r="N128" s="1046"/>
      <c r="O128" s="458"/>
      <c r="Q128" s="38"/>
      <c r="R128" s="38"/>
      <c r="S128" s="38"/>
      <c r="T128" s="211" t="str">
        <f t="shared" si="4"/>
        <v>SourceStreamName_</v>
      </c>
      <c r="U128" s="211" t="str">
        <f t="shared" si="5"/>
        <v>SourceStreamClass_</v>
      </c>
      <c r="V128" s="38"/>
      <c r="W128" s="38"/>
      <c r="X128" s="38"/>
      <c r="Y128" s="38"/>
      <c r="Z128" s="38"/>
      <c r="AA128" s="38"/>
      <c r="AB128" s="38"/>
      <c r="AC128" s="38"/>
    </row>
    <row r="129" spans="1:29" s="4" customFormat="1" ht="12.75" customHeight="1" x14ac:dyDescent="0.25">
      <c r="A129" s="38"/>
      <c r="C129" s="51"/>
      <c r="D129" s="20"/>
      <c r="E129" s="55" t="s">
        <v>72</v>
      </c>
      <c r="F129" s="1040"/>
      <c r="G129" s="1041"/>
      <c r="H129" s="1049"/>
      <c r="I129" s="1050"/>
      <c r="J129" s="1050"/>
      <c r="K129" s="1045"/>
      <c r="L129" s="1046"/>
      <c r="M129" s="1045"/>
      <c r="N129" s="1046"/>
      <c r="O129" s="458"/>
      <c r="Q129" s="38"/>
      <c r="R129" s="38"/>
      <c r="S129" s="38"/>
      <c r="T129" s="211" t="str">
        <f t="shared" si="4"/>
        <v>SourceStreamName_</v>
      </c>
      <c r="U129" s="211" t="str">
        <f t="shared" si="5"/>
        <v>SourceStreamClass_</v>
      </c>
      <c r="V129" s="38"/>
      <c r="W129" s="38"/>
      <c r="X129" s="38"/>
      <c r="Y129" s="38"/>
      <c r="Z129" s="38"/>
      <c r="AA129" s="38"/>
      <c r="AB129" s="38"/>
      <c r="AC129" s="38"/>
    </row>
    <row r="130" spans="1:29" s="4" customFormat="1" ht="12.75" customHeight="1" x14ac:dyDescent="0.25">
      <c r="A130" s="38"/>
      <c r="C130" s="51"/>
      <c r="D130" s="20"/>
      <c r="E130" s="55" t="s">
        <v>73</v>
      </c>
      <c r="F130" s="1040"/>
      <c r="G130" s="1041"/>
      <c r="H130" s="1049"/>
      <c r="I130" s="1050"/>
      <c r="J130" s="1050"/>
      <c r="K130" s="1045"/>
      <c r="L130" s="1046"/>
      <c r="M130" s="1045"/>
      <c r="N130" s="1046"/>
      <c r="O130" s="458"/>
      <c r="Q130" s="38"/>
      <c r="R130" s="38"/>
      <c r="S130" s="38"/>
      <c r="T130" s="211" t="str">
        <f t="shared" si="4"/>
        <v>SourceStreamName_</v>
      </c>
      <c r="U130" s="211" t="str">
        <f t="shared" si="5"/>
        <v>SourceStreamClass_</v>
      </c>
      <c r="V130" s="38"/>
      <c r="W130" s="38"/>
      <c r="X130" s="38"/>
      <c r="Y130" s="38"/>
      <c r="Z130" s="38"/>
      <c r="AA130" s="38"/>
      <c r="AB130" s="38"/>
      <c r="AC130" s="38"/>
    </row>
    <row r="131" spans="1:29" s="4" customFormat="1" ht="12.75" customHeight="1" x14ac:dyDescent="0.25">
      <c r="A131" s="38"/>
      <c r="C131" s="51"/>
      <c r="D131" s="20"/>
      <c r="E131" s="55" t="s">
        <v>74</v>
      </c>
      <c r="F131" s="1040"/>
      <c r="G131" s="1041"/>
      <c r="H131" s="1049"/>
      <c r="I131" s="1050"/>
      <c r="J131" s="1050"/>
      <c r="K131" s="1045"/>
      <c r="L131" s="1046"/>
      <c r="M131" s="1045"/>
      <c r="N131" s="1046"/>
      <c r="O131" s="458"/>
      <c r="Q131" s="38"/>
      <c r="R131" s="38"/>
      <c r="S131" s="38"/>
      <c r="T131" s="211" t="str">
        <f t="shared" si="4"/>
        <v>SourceStreamName_</v>
      </c>
      <c r="U131" s="211" t="str">
        <f t="shared" si="5"/>
        <v>SourceStreamClass_</v>
      </c>
      <c r="V131" s="38"/>
      <c r="W131" s="38"/>
      <c r="X131" s="38"/>
      <c r="Y131" s="38"/>
      <c r="Z131" s="38"/>
      <c r="AA131" s="38"/>
      <c r="AB131" s="38"/>
      <c r="AC131" s="38"/>
    </row>
    <row r="132" spans="1:29" s="4" customFormat="1" ht="12.75" customHeight="1" x14ac:dyDescent="0.25">
      <c r="A132" s="38"/>
      <c r="C132" s="51"/>
      <c r="D132" s="20"/>
      <c r="E132" s="55" t="s">
        <v>75</v>
      </c>
      <c r="F132" s="1040"/>
      <c r="G132" s="1041"/>
      <c r="H132" s="1049"/>
      <c r="I132" s="1050"/>
      <c r="J132" s="1050"/>
      <c r="K132" s="1045"/>
      <c r="L132" s="1046"/>
      <c r="M132" s="1045"/>
      <c r="N132" s="1046"/>
      <c r="O132" s="458"/>
      <c r="Q132" s="38"/>
      <c r="R132" s="38"/>
      <c r="S132" s="38"/>
      <c r="T132" s="211" t="str">
        <f t="shared" si="4"/>
        <v>SourceStreamName_</v>
      </c>
      <c r="U132" s="211" t="str">
        <f t="shared" si="5"/>
        <v>SourceStreamClass_</v>
      </c>
      <c r="V132" s="38"/>
      <c r="W132" s="38"/>
      <c r="X132" s="38"/>
      <c r="Y132" s="38"/>
      <c r="Z132" s="38"/>
      <c r="AA132" s="38"/>
      <c r="AB132" s="38"/>
      <c r="AC132" s="38"/>
    </row>
    <row r="133" spans="1:29" s="4" customFormat="1" ht="12.75" customHeight="1" x14ac:dyDescent="0.25">
      <c r="A133" s="38"/>
      <c r="C133" s="51"/>
      <c r="D133" s="20"/>
      <c r="E133" s="55" t="s">
        <v>76</v>
      </c>
      <c r="F133" s="1040"/>
      <c r="G133" s="1041"/>
      <c r="H133" s="1049"/>
      <c r="I133" s="1050"/>
      <c r="J133" s="1050"/>
      <c r="K133" s="1045"/>
      <c r="L133" s="1046"/>
      <c r="M133" s="1045"/>
      <c r="N133" s="1046"/>
      <c r="O133" s="458"/>
      <c r="Q133" s="38"/>
      <c r="R133" s="38"/>
      <c r="S133" s="38"/>
      <c r="T133" s="211" t="str">
        <f t="shared" si="4"/>
        <v>SourceStreamName_</v>
      </c>
      <c r="U133" s="211" t="str">
        <f t="shared" si="5"/>
        <v>SourceStreamClass_</v>
      </c>
      <c r="V133" s="38"/>
      <c r="W133" s="38"/>
      <c r="X133" s="38"/>
      <c r="Y133" s="38"/>
      <c r="Z133" s="38"/>
      <c r="AA133" s="38"/>
      <c r="AB133" s="38"/>
      <c r="AC133" s="38"/>
    </row>
    <row r="134" spans="1:29" s="4" customFormat="1" ht="12.75" customHeight="1" x14ac:dyDescent="0.25">
      <c r="A134" s="38"/>
      <c r="C134" s="51"/>
      <c r="D134" s="20"/>
      <c r="E134" s="55" t="s">
        <v>77</v>
      </c>
      <c r="F134" s="1040"/>
      <c r="G134" s="1041"/>
      <c r="H134" s="1049"/>
      <c r="I134" s="1050"/>
      <c r="J134" s="1050"/>
      <c r="K134" s="1045"/>
      <c r="L134" s="1046"/>
      <c r="M134" s="1045"/>
      <c r="N134" s="1046"/>
      <c r="O134" s="458"/>
      <c r="Q134" s="38"/>
      <c r="R134" s="38"/>
      <c r="S134" s="38"/>
      <c r="T134" s="211" t="str">
        <f t="shared" si="4"/>
        <v>SourceStreamName_</v>
      </c>
      <c r="U134" s="211" t="str">
        <f t="shared" si="5"/>
        <v>SourceStreamClass_</v>
      </c>
      <c r="V134" s="38"/>
      <c r="W134" s="38"/>
      <c r="X134" s="38"/>
      <c r="Y134" s="38"/>
      <c r="Z134" s="38"/>
      <c r="AA134" s="38"/>
      <c r="AB134" s="38"/>
      <c r="AC134" s="38"/>
    </row>
    <row r="135" spans="1:29" s="4" customFormat="1" ht="12.75" customHeight="1" x14ac:dyDescent="0.25">
      <c r="A135" s="38"/>
      <c r="C135" s="51"/>
      <c r="D135" s="20"/>
      <c r="E135" s="55" t="s">
        <v>78</v>
      </c>
      <c r="F135" s="1040"/>
      <c r="G135" s="1041"/>
      <c r="H135" s="1049"/>
      <c r="I135" s="1050"/>
      <c r="J135" s="1050"/>
      <c r="K135" s="1045"/>
      <c r="L135" s="1046"/>
      <c r="M135" s="1045"/>
      <c r="N135" s="1046"/>
      <c r="O135" s="458"/>
      <c r="Q135" s="38"/>
      <c r="R135" s="38"/>
      <c r="S135" s="38"/>
      <c r="T135" s="211" t="str">
        <f t="shared" si="4"/>
        <v>SourceStreamName_</v>
      </c>
      <c r="U135" s="211" t="str">
        <f t="shared" si="5"/>
        <v>SourceStreamClass_</v>
      </c>
      <c r="V135" s="38"/>
      <c r="W135" s="38"/>
      <c r="X135" s="38"/>
      <c r="Y135" s="38"/>
      <c r="Z135" s="38"/>
      <c r="AA135" s="38"/>
      <c r="AB135" s="38"/>
      <c r="AC135" s="38"/>
    </row>
    <row r="136" spans="1:29" s="4" customFormat="1" ht="12.75" customHeight="1" x14ac:dyDescent="0.25">
      <c r="A136" s="38"/>
      <c r="C136" s="51"/>
      <c r="D136" s="20"/>
      <c r="E136" s="55" t="s">
        <v>79</v>
      </c>
      <c r="F136" s="1040"/>
      <c r="G136" s="1041"/>
      <c r="H136" s="1049"/>
      <c r="I136" s="1050"/>
      <c r="J136" s="1050"/>
      <c r="K136" s="1045"/>
      <c r="L136" s="1046"/>
      <c r="M136" s="1045"/>
      <c r="N136" s="1046"/>
      <c r="O136" s="458"/>
      <c r="Q136" s="38"/>
      <c r="R136" s="38"/>
      <c r="S136" s="38"/>
      <c r="T136" s="211" t="str">
        <f t="shared" si="4"/>
        <v>SourceStreamName_</v>
      </c>
      <c r="U136" s="211" t="str">
        <f t="shared" si="5"/>
        <v>SourceStreamClass_</v>
      </c>
      <c r="V136" s="38"/>
      <c r="W136" s="38"/>
      <c r="X136" s="38"/>
      <c r="Y136" s="38"/>
      <c r="Z136" s="38"/>
      <c r="AA136" s="38"/>
      <c r="AB136" s="38"/>
      <c r="AC136" s="38"/>
    </row>
    <row r="137" spans="1:29" s="4" customFormat="1" ht="12.75" customHeight="1" x14ac:dyDescent="0.25">
      <c r="A137" s="38"/>
      <c r="C137" s="51"/>
      <c r="D137" s="20"/>
      <c r="E137" s="55" t="s">
        <v>80</v>
      </c>
      <c r="F137" s="1040"/>
      <c r="G137" s="1041"/>
      <c r="H137" s="1049"/>
      <c r="I137" s="1050"/>
      <c r="J137" s="1050"/>
      <c r="K137" s="1045"/>
      <c r="L137" s="1046"/>
      <c r="M137" s="1045"/>
      <c r="N137" s="1046"/>
      <c r="O137" s="458"/>
      <c r="Q137" s="38"/>
      <c r="R137" s="38"/>
      <c r="S137" s="38"/>
      <c r="T137" s="211" t="str">
        <f t="shared" si="4"/>
        <v>SourceStreamName_</v>
      </c>
      <c r="U137" s="211" t="str">
        <f t="shared" si="5"/>
        <v>SourceStreamClass_</v>
      </c>
      <c r="V137" s="38"/>
      <c r="W137" s="38"/>
      <c r="X137" s="38"/>
      <c r="Y137" s="38"/>
      <c r="Z137" s="38"/>
      <c r="AA137" s="38"/>
      <c r="AB137" s="38"/>
      <c r="AC137" s="38"/>
    </row>
    <row r="138" spans="1:29" s="4" customFormat="1" ht="12.75" customHeight="1" x14ac:dyDescent="0.25">
      <c r="A138" s="38"/>
      <c r="C138" s="51"/>
      <c r="D138" s="20"/>
      <c r="E138" s="55" t="s">
        <v>81</v>
      </c>
      <c r="F138" s="1040"/>
      <c r="G138" s="1041"/>
      <c r="H138" s="1049"/>
      <c r="I138" s="1050"/>
      <c r="J138" s="1050"/>
      <c r="K138" s="1045"/>
      <c r="L138" s="1046"/>
      <c r="M138" s="1045"/>
      <c r="N138" s="1046"/>
      <c r="O138" s="458"/>
      <c r="Q138" s="38"/>
      <c r="R138" s="38"/>
      <c r="S138" s="38"/>
      <c r="T138" s="211" t="str">
        <f t="shared" si="4"/>
        <v>SourceStreamName_</v>
      </c>
      <c r="U138" s="211" t="str">
        <f t="shared" si="5"/>
        <v>SourceStreamClass_</v>
      </c>
      <c r="V138" s="38"/>
      <c r="W138" s="38"/>
      <c r="X138" s="38"/>
      <c r="Y138" s="38"/>
      <c r="Z138" s="38"/>
      <c r="AA138" s="38"/>
      <c r="AB138" s="38"/>
      <c r="AC138" s="38"/>
    </row>
    <row r="139" spans="1:29" s="4" customFormat="1" ht="12.75" customHeight="1" x14ac:dyDescent="0.25">
      <c r="A139" s="38"/>
      <c r="C139" s="51"/>
      <c r="D139" s="20"/>
      <c r="E139" s="55" t="s">
        <v>82</v>
      </c>
      <c r="F139" s="1040"/>
      <c r="G139" s="1041"/>
      <c r="H139" s="1049"/>
      <c r="I139" s="1050"/>
      <c r="J139" s="1050"/>
      <c r="K139" s="1045"/>
      <c r="L139" s="1046"/>
      <c r="M139" s="1045"/>
      <c r="N139" s="1046"/>
      <c r="O139" s="458"/>
      <c r="Q139" s="38"/>
      <c r="R139" s="38"/>
      <c r="S139" s="38"/>
      <c r="T139" s="211" t="str">
        <f t="shared" si="4"/>
        <v>SourceStreamName_</v>
      </c>
      <c r="U139" s="211" t="str">
        <f t="shared" si="5"/>
        <v>SourceStreamClass_</v>
      </c>
      <c r="V139" s="38"/>
      <c r="W139" s="38"/>
      <c r="X139" s="38"/>
      <c r="Y139" s="38"/>
      <c r="Z139" s="38"/>
      <c r="AA139" s="38"/>
      <c r="AB139" s="38"/>
      <c r="AC139" s="38"/>
    </row>
    <row r="140" spans="1:29" s="4" customFormat="1" ht="5.15" customHeight="1" x14ac:dyDescent="0.3">
      <c r="A140" s="8"/>
      <c r="C140" s="51"/>
      <c r="D140" s="20"/>
      <c r="M140" s="195"/>
      <c r="O140" s="458"/>
      <c r="Q140" s="38"/>
      <c r="R140" s="38"/>
      <c r="S140" s="38"/>
      <c r="T140" s="38"/>
      <c r="U140" s="38"/>
      <c r="V140" s="526"/>
      <c r="W140" s="38"/>
      <c r="X140" s="38"/>
      <c r="Y140" s="38"/>
      <c r="Z140" s="38"/>
      <c r="AA140" s="38"/>
      <c r="AB140" s="38"/>
      <c r="AC140" s="38"/>
    </row>
    <row r="141" spans="1:29" s="22" customFormat="1" ht="12.75" customHeight="1" x14ac:dyDescent="0.25">
      <c r="A141" s="155"/>
      <c r="C141" s="196"/>
      <c r="D141" s="64" t="s">
        <v>6</v>
      </c>
      <c r="E141" s="64" t="str">
        <f>Translations!$B$610</f>
        <v>Uppskattade utsläpp och kategori för bränsleflöden:</v>
      </c>
      <c r="F141" s="65"/>
      <c r="G141" s="65"/>
      <c r="H141" s="65"/>
      <c r="I141" s="65"/>
      <c r="K141" s="65"/>
      <c r="L141" s="1"/>
      <c r="M141" s="1"/>
      <c r="O141" s="453"/>
      <c r="Q141" s="217"/>
      <c r="R141" s="217"/>
      <c r="S141" s="155"/>
      <c r="T141" s="155"/>
      <c r="U141" s="155"/>
      <c r="V141" s="155"/>
      <c r="W141" s="38"/>
      <c r="X141" s="38"/>
      <c r="Y141" s="38"/>
      <c r="Z141" s="38"/>
      <c r="AA141" s="155"/>
      <c r="AB141" s="155"/>
      <c r="AC141" s="155"/>
    </row>
    <row r="142" spans="1:29" s="4" customFormat="1" ht="23.15" customHeight="1" x14ac:dyDescent="0.25">
      <c r="A142" s="38"/>
      <c r="C142" s="51"/>
      <c r="D142" s="20"/>
      <c r="E142" s="981" t="str">
        <f>Translations!$B$611</f>
        <v xml:space="preserve">Ange de uppskattade utsläppen för varje bränsleflöde, med undantag av utsläppen från bränslen som kategoriserats som nollutsläpp, dvs. bränslen som uppfyller kriterierna i hållbarhetslagen (393/2013), och välj bränsleflödeskategori. Obs! De uppskattade utsläppen ska anmälas innan täckningsfaktorn tillämpas. </v>
      </c>
      <c r="F142" s="981"/>
      <c r="G142" s="981"/>
      <c r="H142" s="981"/>
      <c r="I142" s="981"/>
      <c r="J142" s="981"/>
      <c r="K142" s="981"/>
      <c r="L142" s="981"/>
      <c r="M142" s="981"/>
      <c r="N142" s="981"/>
      <c r="O142" s="458"/>
      <c r="Q142" s="207"/>
      <c r="R142" s="207"/>
      <c r="S142" s="38"/>
      <c r="T142" s="38"/>
      <c r="U142" s="38"/>
      <c r="V142" s="38"/>
      <c r="W142" s="38"/>
      <c r="X142" s="38"/>
      <c r="Y142" s="38"/>
      <c r="Z142" s="38"/>
      <c r="AA142" s="38"/>
      <c r="AB142" s="38"/>
      <c r="AC142" s="38"/>
    </row>
    <row r="143" spans="1:29" s="22" customFormat="1" ht="12.75" customHeight="1" x14ac:dyDescent="0.25">
      <c r="A143" s="155"/>
      <c r="C143" s="196"/>
      <c r="D143" s="64"/>
      <c r="E143" s="1051" t="str">
        <f>Translations!$B$612</f>
        <v>Bränsleflödets identifieringskod och bränsleflödets fullständiga namn (bränsleflödets namn och typ) kopieras automatiskt från punkt a ovan.</v>
      </c>
      <c r="F143" s="1051"/>
      <c r="G143" s="1051"/>
      <c r="H143" s="1051"/>
      <c r="I143" s="1051"/>
      <c r="J143" s="1051"/>
      <c r="K143" s="1051"/>
      <c r="L143" s="1051"/>
      <c r="M143" s="1051"/>
      <c r="N143" s="1051"/>
      <c r="O143" s="453"/>
      <c r="Q143" s="217"/>
      <c r="R143" s="217"/>
      <c r="S143" s="155"/>
      <c r="T143" s="155"/>
      <c r="U143" s="155"/>
      <c r="V143" s="155"/>
      <c r="W143" s="38"/>
      <c r="X143" s="38"/>
      <c r="Y143" s="38"/>
      <c r="Z143" s="38"/>
      <c r="AA143" s="155"/>
      <c r="AB143" s="155"/>
      <c r="AC143" s="155"/>
    </row>
    <row r="144" spans="1:29" s="4" customFormat="1" ht="12.75" customHeight="1" x14ac:dyDescent="0.25">
      <c r="A144" s="38"/>
      <c r="C144" s="51"/>
      <c r="D144" s="20"/>
      <c r="E144" s="1051" t="str">
        <f>Translations!$B$613</f>
        <v>I enlighet med övervakningsförordningen kan bränsleflödet kategoriseras som antingen ”större” eller ”ringa omfattning”.</v>
      </c>
      <c r="F144" s="1051"/>
      <c r="G144" s="1051"/>
      <c r="H144" s="1051"/>
      <c r="I144" s="1051"/>
      <c r="J144" s="1051"/>
      <c r="K144" s="1051"/>
      <c r="L144" s="1051"/>
      <c r="M144" s="1051"/>
      <c r="N144" s="1051"/>
      <c r="O144" s="458"/>
      <c r="Q144" s="207"/>
      <c r="R144" s="207"/>
      <c r="S144" s="38"/>
      <c r="T144" s="38"/>
      <c r="U144" s="38"/>
      <c r="V144" s="38"/>
      <c r="W144" s="38"/>
      <c r="X144" s="38"/>
      <c r="Y144" s="38"/>
      <c r="Z144" s="38"/>
      <c r="AA144" s="38"/>
      <c r="AB144" s="38"/>
      <c r="AC144" s="38"/>
    </row>
    <row r="145" spans="1:29" s="4" customFormat="1" ht="12.75" customHeight="1" x14ac:dyDescent="0.25">
      <c r="A145" s="38"/>
      <c r="C145" s="51"/>
      <c r="D145" s="20"/>
      <c r="E145" s="69" t="s">
        <v>83</v>
      </c>
      <c r="F145" s="1033" t="str">
        <f>Translations!$B$614</f>
        <v xml:space="preserve">Bränsleflöden av ”ringa omfattning” är ett bränsleflöde eller en grupp bränsleflöden vars sammanlagda utsläpp understiger 1000 t CO2/år. </v>
      </c>
      <c r="G145" s="1033"/>
      <c r="H145" s="1033"/>
      <c r="I145" s="1033"/>
      <c r="J145" s="1033"/>
      <c r="K145" s="1033"/>
      <c r="L145" s="1033"/>
      <c r="M145" s="1033"/>
      <c r="N145" s="1033"/>
      <c r="O145" s="458"/>
      <c r="Q145" s="207"/>
      <c r="R145" s="207"/>
      <c r="S145" s="38"/>
      <c r="T145" s="38"/>
      <c r="U145" s="38"/>
      <c r="V145" s="38"/>
      <c r="W145" s="38"/>
      <c r="X145" s="38"/>
      <c r="Y145" s="38"/>
      <c r="Z145" s="38"/>
      <c r="AA145" s="38"/>
      <c r="AB145" s="38"/>
      <c r="AC145" s="38"/>
    </row>
    <row r="146" spans="1:29" s="4" customFormat="1" ht="12.75" customHeight="1" x14ac:dyDescent="0.25">
      <c r="A146" s="38"/>
      <c r="C146" s="51"/>
      <c r="D146" s="20"/>
      <c r="E146" s="69" t="s">
        <v>83</v>
      </c>
      <c r="F146" s="1033" t="str">
        <f>Translations!$B$615</f>
        <v>”Större” bränsleflöden är alla bränsleflöden som inte har kategoriserats som bränsleflöden med ”ringa omfattning”.</v>
      </c>
      <c r="G146" s="1033"/>
      <c r="H146" s="1033"/>
      <c r="I146" s="1033"/>
      <c r="J146" s="1033"/>
      <c r="K146" s="1033"/>
      <c r="L146" s="1033"/>
      <c r="M146" s="1033"/>
      <c r="N146" s="1033"/>
      <c r="O146" s="458"/>
      <c r="Q146" s="207"/>
      <c r="R146" s="207"/>
      <c r="S146" s="38"/>
      <c r="T146" s="38"/>
      <c r="U146" s="38"/>
      <c r="V146" s="38"/>
      <c r="W146" s="38"/>
      <c r="X146" s="38"/>
      <c r="Y146" s="38"/>
      <c r="Z146" s="38"/>
      <c r="AA146" s="38"/>
      <c r="AB146" s="38"/>
      <c r="AC146" s="38"/>
    </row>
    <row r="147" spans="1:29" s="4" customFormat="1" ht="12.75" customHeight="1" x14ac:dyDescent="0.25">
      <c r="A147" s="38"/>
      <c r="C147" s="51"/>
      <c r="D147" s="20"/>
      <c r="E147" s="1051" t="str">
        <f>Translations!$B$616</f>
        <v>Den eventuella kategorin för varje bränsleflöde visas automatiskt i det gröna fältet för att underlätta rätt val.</v>
      </c>
      <c r="F147" s="1051"/>
      <c r="G147" s="1051"/>
      <c r="H147" s="1051"/>
      <c r="I147" s="1051"/>
      <c r="J147" s="1051"/>
      <c r="K147" s="1051"/>
      <c r="L147" s="1051"/>
      <c r="M147" s="1051"/>
      <c r="N147" s="1051"/>
      <c r="O147" s="458"/>
      <c r="Q147" s="207"/>
      <c r="R147" s="207"/>
      <c r="S147" s="38"/>
      <c r="T147" s="38"/>
      <c r="U147" s="38"/>
      <c r="V147" s="38"/>
      <c r="W147" s="38"/>
      <c r="X147" s="38"/>
      <c r="Y147" s="38"/>
      <c r="Z147" s="38"/>
      <c r="AA147" s="38"/>
      <c r="AB147" s="38"/>
      <c r="AC147" s="38"/>
    </row>
    <row r="148" spans="1:29" s="4" customFormat="1" ht="25.5" customHeight="1" x14ac:dyDescent="0.25">
      <c r="A148" s="38"/>
      <c r="C148" s="51"/>
      <c r="D148" s="20"/>
      <c r="E148" s="1033" t="str">
        <f>Translations!$B$617</f>
        <v>Den automatiska visningen av kategorin ger information om den eventuella kategorin för varje bränsleflöde endast vid en enskild granskning. Om tröskelvärdet för ett bränsleflöde av ringa omfattning och större omfattning överskrids, ändras inte de eventuella kategorierna, men ett felmeddelande visas på skärmen. Välj i så fall en kategori på nästa nivå.</v>
      </c>
      <c r="F148" s="1033"/>
      <c r="G148" s="1033"/>
      <c r="H148" s="1033"/>
      <c r="I148" s="1033"/>
      <c r="J148" s="1033"/>
      <c r="K148" s="1033"/>
      <c r="L148" s="1033"/>
      <c r="M148" s="1033"/>
      <c r="N148" s="1033"/>
      <c r="O148" s="458"/>
      <c r="Q148" s="207"/>
      <c r="R148" s="207"/>
      <c r="S148" s="38"/>
      <c r="T148" s="38"/>
      <c r="U148" s="38"/>
      <c r="V148" s="38"/>
      <c r="W148" s="38"/>
      <c r="X148" s="38"/>
      <c r="Y148" s="38"/>
      <c r="Z148" s="38"/>
      <c r="AA148" s="38"/>
      <c r="AB148" s="38"/>
      <c r="AC148" s="38"/>
    </row>
    <row r="149" spans="1:29" s="4" customFormat="1" ht="20.149999999999999" customHeight="1" x14ac:dyDescent="0.25">
      <c r="A149" s="38"/>
      <c r="C149" s="51"/>
      <c r="D149" s="20"/>
      <c r="E149" s="1062" t="str">
        <f>Translations!$B$618</f>
        <v xml:space="preserve">När du har matat in de uppskattade utsläppen från alla bränsleflöden kan du kontrollera om summan av bränsleflödenas utsläpp motsvarar de totala årliga utsläppen under 1(c) i tabellen på fliken C.  </v>
      </c>
      <c r="F149" s="1062"/>
      <c r="G149" s="1062"/>
      <c r="H149" s="1062"/>
      <c r="I149" s="1062"/>
      <c r="J149" s="1062"/>
      <c r="K149" s="1062"/>
      <c r="L149" s="1062"/>
      <c r="M149" s="1062"/>
      <c r="N149" s="1062"/>
      <c r="O149" s="458"/>
      <c r="Q149" s="207"/>
      <c r="R149" s="207"/>
      <c r="S149" s="38"/>
      <c r="T149" s="38"/>
      <c r="U149" s="38"/>
      <c r="V149" s="38"/>
      <c r="W149" s="38"/>
      <c r="X149" s="38"/>
      <c r="Y149" s="38"/>
      <c r="Z149" s="38"/>
      <c r="AA149" s="38"/>
      <c r="AB149" s="38"/>
      <c r="AC149" s="38"/>
    </row>
    <row r="150" spans="1:29" s="4" customFormat="1" ht="5.15" customHeight="1" x14ac:dyDescent="0.25">
      <c r="A150" s="38"/>
      <c r="C150" s="51"/>
      <c r="D150" s="20"/>
      <c r="E150" s="70"/>
      <c r="F150" s="71"/>
      <c r="G150" s="71"/>
      <c r="H150" s="71"/>
      <c r="I150" s="71"/>
      <c r="J150" s="3"/>
      <c r="K150" s="72"/>
      <c r="L150" s="72"/>
      <c r="M150" s="72"/>
      <c r="N150" s="3"/>
      <c r="O150" s="458"/>
      <c r="Q150" s="207"/>
      <c r="R150" s="207"/>
      <c r="S150" s="38"/>
      <c r="T150" s="38"/>
      <c r="U150" s="38"/>
      <c r="V150" s="38"/>
      <c r="W150" s="38"/>
      <c r="X150" s="38"/>
      <c r="Y150" s="38"/>
      <c r="Z150" s="38"/>
      <c r="AA150" s="38"/>
      <c r="AB150" s="38"/>
      <c r="AC150" s="38"/>
    </row>
    <row r="151" spans="1:29" s="4" customFormat="1" ht="27" customHeight="1" x14ac:dyDescent="0.25">
      <c r="A151" s="38"/>
      <c r="C151" s="51"/>
      <c r="D151" s="20"/>
      <c r="E151" s="203" t="str">
        <f>Translations!$B$600</f>
        <v>Bränsleflödeskod B1, B2,...</v>
      </c>
      <c r="F151" s="1055" t="str">
        <f>Translations!$B$619</f>
        <v>Bränsleflödets fullständiga namn (namn + typ)</v>
      </c>
      <c r="G151" s="1056"/>
      <c r="H151" s="1056"/>
      <c r="I151" s="1056"/>
      <c r="J151" s="1056"/>
      <c r="K151" s="1044"/>
      <c r="L151" s="365" t="str">
        <f>Translations!$B$119</f>
        <v>Uppskattade utsläpp (t CO2e/år)</v>
      </c>
      <c r="M151" s="365" t="str">
        <f>Translations!$B$120</f>
        <v xml:space="preserve">Möjlig kategori </v>
      </c>
      <c r="N151" s="365" t="str">
        <f>Translations!$B$122</f>
        <v xml:space="preserve">Vald kategori </v>
      </c>
      <c r="O151" s="458"/>
      <c r="Q151" s="38"/>
      <c r="R151" s="38"/>
      <c r="S151" s="38"/>
      <c r="T151" s="8" t="s">
        <v>84</v>
      </c>
      <c r="U151" s="38"/>
      <c r="V151" s="38"/>
      <c r="W151" s="38"/>
      <c r="X151" s="38"/>
      <c r="Y151" s="38"/>
      <c r="Z151" s="30"/>
      <c r="AA151" s="30" t="s">
        <v>85</v>
      </c>
      <c r="AB151" s="38"/>
      <c r="AC151" s="38"/>
    </row>
    <row r="152" spans="1:29" s="4" customFormat="1" ht="13" x14ac:dyDescent="0.25">
      <c r="A152" s="8"/>
      <c r="C152" s="51"/>
      <c r="D152" s="20"/>
      <c r="E152" s="367" t="s">
        <v>56</v>
      </c>
      <c r="F152" s="1057" t="str">
        <f>Translations!$B$123</f>
        <v>Motorbensin; kommersiella standardbränslen</v>
      </c>
      <c r="G152" s="1058"/>
      <c r="H152" s="1058"/>
      <c r="I152" s="1058"/>
      <c r="J152" s="1058"/>
      <c r="K152" s="1059"/>
      <c r="L152" s="373">
        <v>98000</v>
      </c>
      <c r="M152" s="367" t="str">
        <f>Translations!$B$124</f>
        <v>Betydande</v>
      </c>
      <c r="N152" s="367" t="str">
        <f>Translations!$B$124</f>
        <v>Betydande</v>
      </c>
      <c r="O152" s="458"/>
      <c r="Q152" s="527"/>
      <c r="R152" s="38"/>
      <c r="S152" s="38"/>
      <c r="T152" s="8"/>
      <c r="U152" s="38"/>
      <c r="V152" s="38"/>
      <c r="W152" s="38"/>
      <c r="X152" s="38"/>
      <c r="Y152" s="38"/>
      <c r="Z152" s="30"/>
      <c r="AA152" s="30"/>
      <c r="AB152" s="38"/>
      <c r="AC152" s="38"/>
    </row>
    <row r="153" spans="1:29" s="4" customFormat="1" ht="13.5" thickBot="1" x14ac:dyDescent="0.3">
      <c r="A153" s="8"/>
      <c r="C153" s="51"/>
      <c r="D153" s="20"/>
      <c r="E153" s="369" t="s">
        <v>57</v>
      </c>
      <c r="F153" s="1052" t="str">
        <f>Translations!$B$125</f>
        <v xml:space="preserve">Tung brännolja; Förbränning: Andra gasformiga eller flytande bränslen </v>
      </c>
      <c r="G153" s="1053"/>
      <c r="H153" s="1053"/>
      <c r="I153" s="1053"/>
      <c r="J153" s="1053"/>
      <c r="K153" s="1054"/>
      <c r="L153" s="374">
        <v>19300</v>
      </c>
      <c r="M153" s="369" t="str">
        <f>Translations!$B$124</f>
        <v>Betydande</v>
      </c>
      <c r="N153" s="369" t="str">
        <f>Translations!$B$124</f>
        <v>Betydande</v>
      </c>
      <c r="O153" s="458"/>
      <c r="Q153" s="527"/>
      <c r="R153" s="38"/>
      <c r="S153" s="38"/>
      <c r="T153" s="8"/>
      <c r="U153" s="38"/>
      <c r="V153" s="38"/>
      <c r="W153" s="38"/>
      <c r="X153" s="38"/>
      <c r="Y153" s="30"/>
      <c r="Z153" s="30"/>
      <c r="AA153" s="30"/>
      <c r="AB153" s="38"/>
      <c r="AC153" s="38"/>
    </row>
    <row r="154" spans="1:29" s="4" customFormat="1" ht="12.75" customHeight="1" x14ac:dyDescent="0.25">
      <c r="A154" s="38"/>
      <c r="C154" s="51"/>
      <c r="D154" s="7"/>
      <c r="E154" s="56" t="str">
        <f>IF(ISBLANK(F115),"",E115)</f>
        <v/>
      </c>
      <c r="F154" s="1042" t="str">
        <f>IF(COUNTA(F115:H115)&lt;2,"",F115 &amp; "; " &amp;H115)</f>
        <v/>
      </c>
      <c r="G154" s="1043"/>
      <c r="H154" s="1043"/>
      <c r="I154" s="1043"/>
      <c r="J154" s="1043"/>
      <c r="K154" s="1044"/>
      <c r="L154" s="364"/>
      <c r="M154" s="56" t="str">
        <f t="shared" ref="M154:M178" si="6">IF(X154="","",IF(X154&lt;$AA$154,INDEX(SourceCategory,2),INDEX(SourceCategory,1)))</f>
        <v/>
      </c>
      <c r="N154" s="136"/>
      <c r="O154" s="458"/>
      <c r="Q154" s="38"/>
      <c r="R154" s="25" t="str">
        <f t="shared" ref="R154:R178" si="7">EUconst_CNTR_SourceCategory&amp;E115</f>
        <v>SourceCategory_P1</v>
      </c>
      <c r="S154" s="38"/>
      <c r="T154" s="211" t="b">
        <f>(F154&lt;&gt;"")</f>
        <v>0</v>
      </c>
      <c r="U154" s="25" t="str">
        <f t="shared" ref="U154:U178" si="8">EUconst_CNTR_SourceCategory&amp;N154</f>
        <v>SourceCategory_</v>
      </c>
      <c r="V154" s="38"/>
      <c r="W154" s="38"/>
      <c r="X154" s="212" t="str">
        <f t="shared" ref="X154:X178" si="9">IF(ISBLANK(L154),"",ABS(L154))</f>
        <v/>
      </c>
      <c r="Y154" s="30"/>
      <c r="Z154" s="223" t="s">
        <v>86</v>
      </c>
      <c r="AA154" s="210">
        <v>1000</v>
      </c>
      <c r="AB154" s="38"/>
      <c r="AC154" s="211" t="b">
        <f>AND(COUNTA($F$115:$J$139)&gt;0,T154=FALSE)</f>
        <v>0</v>
      </c>
    </row>
    <row r="155" spans="1:29" s="4" customFormat="1" ht="12.75" customHeight="1" x14ac:dyDescent="0.25">
      <c r="A155" s="38"/>
      <c r="C155" s="51"/>
      <c r="D155" s="7"/>
      <c r="E155" s="56" t="str">
        <f>IF(ISBLANK(F116),"",E116)</f>
        <v/>
      </c>
      <c r="F155" s="1042" t="str">
        <f>IF(COUNTA(F116:H116)&lt;2,"",F116 &amp; "; " &amp;H116)</f>
        <v/>
      </c>
      <c r="G155" s="1043"/>
      <c r="H155" s="1043"/>
      <c r="I155" s="1043"/>
      <c r="J155" s="1043"/>
      <c r="K155" s="1044"/>
      <c r="L155" s="364"/>
      <c r="M155" s="56" t="str">
        <f t="shared" si="6"/>
        <v/>
      </c>
      <c r="N155" s="136"/>
      <c r="O155" s="458"/>
      <c r="Q155" s="38"/>
      <c r="R155" s="25" t="str">
        <f t="shared" si="7"/>
        <v>SourceCategory_P2</v>
      </c>
      <c r="S155" s="38"/>
      <c r="T155" s="211" t="b">
        <f>(F155&lt;&gt;"")</f>
        <v>0</v>
      </c>
      <c r="U155" s="25" t="str">
        <f t="shared" si="8"/>
        <v>SourceCategory_</v>
      </c>
      <c r="V155" s="38"/>
      <c r="W155" s="38"/>
      <c r="X155" s="213" t="str">
        <f t="shared" si="9"/>
        <v/>
      </c>
      <c r="Y155" s="30"/>
      <c r="Z155" s="220" t="s">
        <v>87</v>
      </c>
      <c r="AA155" s="210">
        <f>SUMIF(U$154:U178,EUconst_CNTR_SourceCategory&amp;INDEX(SourceCategory,2),X$154:X178)</f>
        <v>0</v>
      </c>
      <c r="AB155" s="38"/>
      <c r="AC155" s="211" t="b">
        <f>AND(COUNTA($F$115:$J$139)&gt;0,T155=FALSE)</f>
        <v>0</v>
      </c>
    </row>
    <row r="156" spans="1:29" s="4" customFormat="1" ht="12.75" customHeight="1" x14ac:dyDescent="0.25">
      <c r="A156" s="38"/>
      <c r="C156" s="51"/>
      <c r="D156" s="7"/>
      <c r="E156" s="56" t="str">
        <f t="shared" ref="E156:E178" si="10">IF(ISBLANK(F117),"",E117)</f>
        <v/>
      </c>
      <c r="F156" s="1042" t="str">
        <f t="shared" ref="F156:F178" si="11">IF(COUNTA(F117:H117)&lt;2,"",F117 &amp; "; " &amp;H117)</f>
        <v/>
      </c>
      <c r="G156" s="1043"/>
      <c r="H156" s="1043"/>
      <c r="I156" s="1043"/>
      <c r="J156" s="1043"/>
      <c r="K156" s="1044"/>
      <c r="L156" s="364"/>
      <c r="M156" s="56" t="str">
        <f t="shared" si="6"/>
        <v/>
      </c>
      <c r="N156" s="136"/>
      <c r="O156" s="458"/>
      <c r="Q156" s="38"/>
      <c r="R156" s="25" t="str">
        <f t="shared" si="7"/>
        <v>SourceCategory_P3</v>
      </c>
      <c r="S156" s="38"/>
      <c r="T156" s="211" t="b">
        <f t="shared" ref="T156:T178" si="12">(F156&lt;&gt;"")</f>
        <v>0</v>
      </c>
      <c r="U156" s="25" t="str">
        <f t="shared" si="8"/>
        <v>SourceCategory_</v>
      </c>
      <c r="V156" s="38"/>
      <c r="W156" s="38"/>
      <c r="X156" s="213" t="str">
        <f t="shared" si="9"/>
        <v/>
      </c>
      <c r="Y156" s="30"/>
      <c r="Z156" s="38"/>
      <c r="AA156" s="38"/>
      <c r="AB156" s="38"/>
      <c r="AC156" s="211" t="b">
        <f>AND(COUNTA($F$115:$J$139)&gt;0,T156=FALSE)</f>
        <v>0</v>
      </c>
    </row>
    <row r="157" spans="1:29" s="4" customFormat="1" ht="12.75" customHeight="1" x14ac:dyDescent="0.25">
      <c r="A157" s="38"/>
      <c r="C157" s="51"/>
      <c r="D157" s="7"/>
      <c r="E157" s="56" t="str">
        <f t="shared" si="10"/>
        <v/>
      </c>
      <c r="F157" s="1042" t="str">
        <f t="shared" si="11"/>
        <v/>
      </c>
      <c r="G157" s="1043"/>
      <c r="H157" s="1043"/>
      <c r="I157" s="1043"/>
      <c r="J157" s="1043"/>
      <c r="K157" s="1044"/>
      <c r="L157" s="364"/>
      <c r="M157" s="56" t="str">
        <f t="shared" si="6"/>
        <v/>
      </c>
      <c r="N157" s="136"/>
      <c r="O157" s="458"/>
      <c r="Q157" s="224"/>
      <c r="R157" s="25" t="str">
        <f t="shared" si="7"/>
        <v>SourceCategory_P4</v>
      </c>
      <c r="S157" s="38"/>
      <c r="T157" s="211" t="b">
        <f t="shared" si="12"/>
        <v>0</v>
      </c>
      <c r="U157" s="25" t="str">
        <f t="shared" si="8"/>
        <v>SourceCategory_</v>
      </c>
      <c r="V157" s="38"/>
      <c r="W157" s="38"/>
      <c r="X157" s="213" t="str">
        <f t="shared" si="9"/>
        <v/>
      </c>
      <c r="Y157" s="38"/>
      <c r="Z157" s="38"/>
      <c r="AA157" s="38"/>
      <c r="AB157" s="38"/>
      <c r="AC157" s="211" t="b">
        <f>AND(COUNTA($F$115:$J$139)&gt;0,T157=FALSE)</f>
        <v>0</v>
      </c>
    </row>
    <row r="158" spans="1:29" s="4" customFormat="1" ht="12.75" customHeight="1" x14ac:dyDescent="0.25">
      <c r="A158" s="38"/>
      <c r="C158" s="51"/>
      <c r="D158" s="7"/>
      <c r="E158" s="56" t="str">
        <f t="shared" si="10"/>
        <v/>
      </c>
      <c r="F158" s="1042" t="str">
        <f t="shared" si="11"/>
        <v/>
      </c>
      <c r="G158" s="1043"/>
      <c r="H158" s="1043"/>
      <c r="I158" s="1043"/>
      <c r="J158" s="1043"/>
      <c r="K158" s="1044"/>
      <c r="L158" s="364"/>
      <c r="M158" s="56" t="str">
        <f t="shared" si="6"/>
        <v/>
      </c>
      <c r="N158" s="136"/>
      <c r="O158" s="458"/>
      <c r="Q158" s="224"/>
      <c r="R158" s="25" t="str">
        <f t="shared" si="7"/>
        <v>SourceCategory_P5</v>
      </c>
      <c r="S158" s="38"/>
      <c r="T158" s="211" t="b">
        <f t="shared" si="12"/>
        <v>0</v>
      </c>
      <c r="U158" s="25" t="str">
        <f t="shared" si="8"/>
        <v>SourceCategory_</v>
      </c>
      <c r="V158" s="38"/>
      <c r="W158" s="38"/>
      <c r="X158" s="213" t="str">
        <f t="shared" si="9"/>
        <v/>
      </c>
      <c r="Y158" s="38"/>
      <c r="Z158" s="38"/>
      <c r="AA158" s="38"/>
      <c r="AB158" s="38"/>
      <c r="AC158" s="211" t="b">
        <f t="shared" ref="AC158:AC178" si="13">AND(COUNTA($F$115:$J$139)&gt;0,T158=FALSE)</f>
        <v>0</v>
      </c>
    </row>
    <row r="159" spans="1:29" s="4" customFormat="1" ht="12.75" customHeight="1" x14ac:dyDescent="0.25">
      <c r="A159" s="38"/>
      <c r="C159" s="51"/>
      <c r="D159" s="7"/>
      <c r="E159" s="56" t="str">
        <f t="shared" si="10"/>
        <v/>
      </c>
      <c r="F159" s="1042" t="str">
        <f t="shared" si="11"/>
        <v/>
      </c>
      <c r="G159" s="1043"/>
      <c r="H159" s="1043"/>
      <c r="I159" s="1043"/>
      <c r="J159" s="1043"/>
      <c r="K159" s="1044"/>
      <c r="L159" s="364"/>
      <c r="M159" s="56" t="str">
        <f t="shared" si="6"/>
        <v/>
      </c>
      <c r="N159" s="136"/>
      <c r="O159" s="458"/>
      <c r="Q159" s="224"/>
      <c r="R159" s="25" t="str">
        <f t="shared" si="7"/>
        <v>SourceCategory_P6</v>
      </c>
      <c r="S159" s="38"/>
      <c r="T159" s="211" t="b">
        <f t="shared" si="12"/>
        <v>0</v>
      </c>
      <c r="U159" s="25" t="str">
        <f t="shared" si="8"/>
        <v>SourceCategory_</v>
      </c>
      <c r="V159" s="38"/>
      <c r="W159" s="38"/>
      <c r="X159" s="213" t="str">
        <f t="shared" si="9"/>
        <v/>
      </c>
      <c r="Y159" s="38"/>
      <c r="Z159" s="38"/>
      <c r="AA159" s="38"/>
      <c r="AB159" s="38"/>
      <c r="AC159" s="211" t="b">
        <f t="shared" si="13"/>
        <v>0</v>
      </c>
    </row>
    <row r="160" spans="1:29" s="4" customFormat="1" ht="12.75" customHeight="1" x14ac:dyDescent="0.25">
      <c r="A160" s="38"/>
      <c r="C160" s="51"/>
      <c r="D160" s="7"/>
      <c r="E160" s="56" t="str">
        <f t="shared" si="10"/>
        <v/>
      </c>
      <c r="F160" s="1042" t="str">
        <f t="shared" si="11"/>
        <v/>
      </c>
      <c r="G160" s="1043"/>
      <c r="H160" s="1043"/>
      <c r="I160" s="1043"/>
      <c r="J160" s="1043"/>
      <c r="K160" s="1044"/>
      <c r="L160" s="364"/>
      <c r="M160" s="56" t="str">
        <f t="shared" si="6"/>
        <v/>
      </c>
      <c r="N160" s="136"/>
      <c r="O160" s="458"/>
      <c r="Q160" s="224"/>
      <c r="R160" s="25" t="str">
        <f t="shared" si="7"/>
        <v>SourceCategory_P7</v>
      </c>
      <c r="S160" s="38"/>
      <c r="T160" s="211" t="b">
        <f t="shared" si="12"/>
        <v>0</v>
      </c>
      <c r="U160" s="25" t="str">
        <f t="shared" si="8"/>
        <v>SourceCategory_</v>
      </c>
      <c r="V160" s="38"/>
      <c r="W160" s="38"/>
      <c r="X160" s="213" t="str">
        <f t="shared" si="9"/>
        <v/>
      </c>
      <c r="Y160" s="38"/>
      <c r="Z160" s="38"/>
      <c r="AA160" s="38"/>
      <c r="AB160" s="38"/>
      <c r="AC160" s="211" t="b">
        <f t="shared" si="13"/>
        <v>0</v>
      </c>
    </row>
    <row r="161" spans="1:29" s="4" customFormat="1" ht="12.75" customHeight="1" x14ac:dyDescent="0.25">
      <c r="A161" s="38"/>
      <c r="C161" s="51"/>
      <c r="D161" s="7"/>
      <c r="E161" s="56" t="str">
        <f t="shared" si="10"/>
        <v/>
      </c>
      <c r="F161" s="1042" t="str">
        <f t="shared" si="11"/>
        <v/>
      </c>
      <c r="G161" s="1043"/>
      <c r="H161" s="1043"/>
      <c r="I161" s="1043"/>
      <c r="J161" s="1043"/>
      <c r="K161" s="1044"/>
      <c r="L161" s="364"/>
      <c r="M161" s="56" t="str">
        <f t="shared" si="6"/>
        <v/>
      </c>
      <c r="N161" s="136"/>
      <c r="O161" s="458"/>
      <c r="Q161" s="224"/>
      <c r="R161" s="25" t="str">
        <f t="shared" si="7"/>
        <v>SourceCategory_P8</v>
      </c>
      <c r="S161" s="38"/>
      <c r="T161" s="211" t="b">
        <f t="shared" si="12"/>
        <v>0</v>
      </c>
      <c r="U161" s="25" t="str">
        <f t="shared" si="8"/>
        <v>SourceCategory_</v>
      </c>
      <c r="V161" s="38"/>
      <c r="W161" s="38"/>
      <c r="X161" s="213" t="str">
        <f t="shared" si="9"/>
        <v/>
      </c>
      <c r="Y161" s="38"/>
      <c r="Z161" s="38"/>
      <c r="AA161" s="38"/>
      <c r="AB161" s="38"/>
      <c r="AC161" s="211" t="b">
        <f t="shared" si="13"/>
        <v>0</v>
      </c>
    </row>
    <row r="162" spans="1:29" s="4" customFormat="1" ht="12.75" customHeight="1" x14ac:dyDescent="0.25">
      <c r="A162" s="38"/>
      <c r="C162" s="51"/>
      <c r="D162" s="7"/>
      <c r="E162" s="56" t="str">
        <f t="shared" si="10"/>
        <v/>
      </c>
      <c r="F162" s="1042" t="str">
        <f t="shared" si="11"/>
        <v/>
      </c>
      <c r="G162" s="1043"/>
      <c r="H162" s="1043"/>
      <c r="I162" s="1043"/>
      <c r="J162" s="1043"/>
      <c r="K162" s="1044"/>
      <c r="L162" s="364"/>
      <c r="M162" s="56" t="str">
        <f t="shared" si="6"/>
        <v/>
      </c>
      <c r="N162" s="136"/>
      <c r="O162" s="458"/>
      <c r="Q162" s="224"/>
      <c r="R162" s="25" t="str">
        <f t="shared" si="7"/>
        <v>SourceCategory_P9</v>
      </c>
      <c r="S162" s="38"/>
      <c r="T162" s="211" t="b">
        <f t="shared" si="12"/>
        <v>0</v>
      </c>
      <c r="U162" s="25" t="str">
        <f t="shared" si="8"/>
        <v>SourceCategory_</v>
      </c>
      <c r="V162" s="38"/>
      <c r="W162" s="38"/>
      <c r="X162" s="213" t="str">
        <f t="shared" si="9"/>
        <v/>
      </c>
      <c r="Y162" s="38"/>
      <c r="Z162" s="38"/>
      <c r="AA162" s="38"/>
      <c r="AB162" s="38"/>
      <c r="AC162" s="211" t="b">
        <f t="shared" si="13"/>
        <v>0</v>
      </c>
    </row>
    <row r="163" spans="1:29" s="4" customFormat="1" ht="12.75" customHeight="1" x14ac:dyDescent="0.25">
      <c r="A163" s="38"/>
      <c r="C163" s="51"/>
      <c r="D163" s="7"/>
      <c r="E163" s="56" t="str">
        <f t="shared" si="10"/>
        <v/>
      </c>
      <c r="F163" s="1042" t="str">
        <f t="shared" si="11"/>
        <v/>
      </c>
      <c r="G163" s="1043"/>
      <c r="H163" s="1043"/>
      <c r="I163" s="1043"/>
      <c r="J163" s="1043"/>
      <c r="K163" s="1044"/>
      <c r="L163" s="364"/>
      <c r="M163" s="56" t="str">
        <f t="shared" si="6"/>
        <v/>
      </c>
      <c r="N163" s="136"/>
      <c r="O163" s="458"/>
      <c r="Q163" s="224"/>
      <c r="R163" s="25" t="str">
        <f t="shared" si="7"/>
        <v>SourceCategory_P10</v>
      </c>
      <c r="S163" s="38"/>
      <c r="T163" s="211" t="b">
        <f t="shared" si="12"/>
        <v>0</v>
      </c>
      <c r="U163" s="25" t="str">
        <f t="shared" si="8"/>
        <v>SourceCategory_</v>
      </c>
      <c r="V163" s="38"/>
      <c r="W163" s="38"/>
      <c r="X163" s="213" t="str">
        <f t="shared" si="9"/>
        <v/>
      </c>
      <c r="Y163" s="38"/>
      <c r="Z163" s="38"/>
      <c r="AA163" s="38"/>
      <c r="AB163" s="38"/>
      <c r="AC163" s="211" t="b">
        <f t="shared" si="13"/>
        <v>0</v>
      </c>
    </row>
    <row r="164" spans="1:29" s="4" customFormat="1" ht="12.75" customHeight="1" x14ac:dyDescent="0.25">
      <c r="A164" s="38"/>
      <c r="C164" s="51"/>
      <c r="D164" s="7"/>
      <c r="E164" s="56" t="str">
        <f t="shared" si="10"/>
        <v/>
      </c>
      <c r="F164" s="1042" t="str">
        <f t="shared" si="11"/>
        <v/>
      </c>
      <c r="G164" s="1043"/>
      <c r="H164" s="1043"/>
      <c r="I164" s="1043"/>
      <c r="J164" s="1043"/>
      <c r="K164" s="1044"/>
      <c r="L164" s="364"/>
      <c r="M164" s="56" t="str">
        <f t="shared" si="6"/>
        <v/>
      </c>
      <c r="N164" s="136"/>
      <c r="O164" s="458"/>
      <c r="Q164" s="224"/>
      <c r="R164" s="25" t="str">
        <f t="shared" si="7"/>
        <v>SourceCategory_P11</v>
      </c>
      <c r="S164" s="38"/>
      <c r="T164" s="211" t="b">
        <f t="shared" si="12"/>
        <v>0</v>
      </c>
      <c r="U164" s="25" t="str">
        <f t="shared" si="8"/>
        <v>SourceCategory_</v>
      </c>
      <c r="V164" s="38"/>
      <c r="W164" s="38"/>
      <c r="X164" s="213" t="str">
        <f t="shared" si="9"/>
        <v/>
      </c>
      <c r="Y164" s="38"/>
      <c r="Z164" s="38"/>
      <c r="AA164" s="38"/>
      <c r="AB164" s="38"/>
      <c r="AC164" s="211" t="b">
        <f t="shared" si="13"/>
        <v>0</v>
      </c>
    </row>
    <row r="165" spans="1:29" s="4" customFormat="1" ht="12.75" customHeight="1" x14ac:dyDescent="0.25">
      <c r="A165" s="38"/>
      <c r="C165" s="51"/>
      <c r="D165" s="7"/>
      <c r="E165" s="56" t="str">
        <f t="shared" si="10"/>
        <v/>
      </c>
      <c r="F165" s="1042" t="str">
        <f t="shared" si="11"/>
        <v/>
      </c>
      <c r="G165" s="1043"/>
      <c r="H165" s="1043"/>
      <c r="I165" s="1043"/>
      <c r="J165" s="1043"/>
      <c r="K165" s="1044"/>
      <c r="L165" s="364"/>
      <c r="M165" s="56" t="str">
        <f t="shared" si="6"/>
        <v/>
      </c>
      <c r="N165" s="136"/>
      <c r="O165" s="458"/>
      <c r="Q165" s="224"/>
      <c r="R165" s="25" t="str">
        <f t="shared" si="7"/>
        <v>SourceCategory_P12</v>
      </c>
      <c r="S165" s="38"/>
      <c r="T165" s="211" t="b">
        <f t="shared" si="12"/>
        <v>0</v>
      </c>
      <c r="U165" s="25" t="str">
        <f t="shared" si="8"/>
        <v>SourceCategory_</v>
      </c>
      <c r="V165" s="38"/>
      <c r="W165" s="38"/>
      <c r="X165" s="213" t="str">
        <f t="shared" si="9"/>
        <v/>
      </c>
      <c r="Y165" s="38"/>
      <c r="Z165" s="38"/>
      <c r="AA165" s="38"/>
      <c r="AB165" s="38"/>
      <c r="AC165" s="211" t="b">
        <f t="shared" si="13"/>
        <v>0</v>
      </c>
    </row>
    <row r="166" spans="1:29" s="4" customFormat="1" ht="12.75" customHeight="1" x14ac:dyDescent="0.25">
      <c r="A166" s="38"/>
      <c r="C166" s="51"/>
      <c r="D166" s="7"/>
      <c r="E166" s="56" t="str">
        <f t="shared" si="10"/>
        <v/>
      </c>
      <c r="F166" s="1042" t="str">
        <f t="shared" si="11"/>
        <v/>
      </c>
      <c r="G166" s="1043"/>
      <c r="H166" s="1043"/>
      <c r="I166" s="1043"/>
      <c r="J166" s="1043"/>
      <c r="K166" s="1044"/>
      <c r="L166" s="364"/>
      <c r="M166" s="56" t="str">
        <f t="shared" si="6"/>
        <v/>
      </c>
      <c r="N166" s="136"/>
      <c r="O166" s="458"/>
      <c r="Q166" s="224"/>
      <c r="R166" s="25" t="str">
        <f t="shared" si="7"/>
        <v>SourceCategory_P13</v>
      </c>
      <c r="S166" s="38"/>
      <c r="T166" s="211" t="b">
        <f t="shared" si="12"/>
        <v>0</v>
      </c>
      <c r="U166" s="25" t="str">
        <f t="shared" si="8"/>
        <v>SourceCategory_</v>
      </c>
      <c r="V166" s="38"/>
      <c r="W166" s="38"/>
      <c r="X166" s="213" t="str">
        <f t="shared" si="9"/>
        <v/>
      </c>
      <c r="Y166" s="38"/>
      <c r="Z166" s="38"/>
      <c r="AA166" s="38"/>
      <c r="AB166" s="38"/>
      <c r="AC166" s="211" t="b">
        <f t="shared" si="13"/>
        <v>0</v>
      </c>
    </row>
    <row r="167" spans="1:29" s="4" customFormat="1" ht="12.75" customHeight="1" x14ac:dyDescent="0.25">
      <c r="A167" s="38"/>
      <c r="C167" s="51"/>
      <c r="D167" s="7"/>
      <c r="E167" s="56" t="str">
        <f t="shared" si="10"/>
        <v/>
      </c>
      <c r="F167" s="1042" t="str">
        <f t="shared" si="11"/>
        <v/>
      </c>
      <c r="G167" s="1043"/>
      <c r="H167" s="1043"/>
      <c r="I167" s="1043"/>
      <c r="J167" s="1043"/>
      <c r="K167" s="1044"/>
      <c r="L167" s="364"/>
      <c r="M167" s="56" t="str">
        <f t="shared" si="6"/>
        <v/>
      </c>
      <c r="N167" s="136"/>
      <c r="O167" s="458"/>
      <c r="Q167" s="224"/>
      <c r="R167" s="25" t="str">
        <f t="shared" si="7"/>
        <v>SourceCategory_P14</v>
      </c>
      <c r="S167" s="38"/>
      <c r="T167" s="211" t="b">
        <f t="shared" si="12"/>
        <v>0</v>
      </c>
      <c r="U167" s="25" t="str">
        <f t="shared" si="8"/>
        <v>SourceCategory_</v>
      </c>
      <c r="V167" s="38"/>
      <c r="W167" s="38"/>
      <c r="X167" s="213" t="str">
        <f t="shared" si="9"/>
        <v/>
      </c>
      <c r="Y167" s="38"/>
      <c r="Z167" s="38"/>
      <c r="AA167" s="38"/>
      <c r="AB167" s="38"/>
      <c r="AC167" s="211" t="b">
        <f t="shared" si="13"/>
        <v>0</v>
      </c>
    </row>
    <row r="168" spans="1:29" s="4" customFormat="1" ht="12.75" customHeight="1" x14ac:dyDescent="0.25">
      <c r="A168" s="38"/>
      <c r="C168" s="51"/>
      <c r="D168" s="7"/>
      <c r="E168" s="56" t="str">
        <f t="shared" si="10"/>
        <v/>
      </c>
      <c r="F168" s="1042" t="str">
        <f t="shared" si="11"/>
        <v/>
      </c>
      <c r="G168" s="1043"/>
      <c r="H168" s="1043"/>
      <c r="I168" s="1043"/>
      <c r="J168" s="1043"/>
      <c r="K168" s="1044"/>
      <c r="L168" s="364"/>
      <c r="M168" s="56" t="str">
        <f t="shared" si="6"/>
        <v/>
      </c>
      <c r="N168" s="136"/>
      <c r="O168" s="458"/>
      <c r="Q168" s="224"/>
      <c r="R168" s="25" t="str">
        <f t="shared" si="7"/>
        <v>SourceCategory_P15</v>
      </c>
      <c r="S168" s="38"/>
      <c r="T168" s="211" t="b">
        <f t="shared" si="12"/>
        <v>0</v>
      </c>
      <c r="U168" s="25" t="str">
        <f t="shared" si="8"/>
        <v>SourceCategory_</v>
      </c>
      <c r="V168" s="38"/>
      <c r="W168" s="38"/>
      <c r="X168" s="213" t="str">
        <f t="shared" si="9"/>
        <v/>
      </c>
      <c r="Y168" s="38"/>
      <c r="Z168" s="38"/>
      <c r="AA168" s="38"/>
      <c r="AB168" s="38"/>
      <c r="AC168" s="211" t="b">
        <f t="shared" si="13"/>
        <v>0</v>
      </c>
    </row>
    <row r="169" spans="1:29" s="4" customFormat="1" ht="12.75" customHeight="1" x14ac:dyDescent="0.25">
      <c r="A169" s="38"/>
      <c r="C169" s="51"/>
      <c r="D169" s="7"/>
      <c r="E169" s="56" t="str">
        <f t="shared" si="10"/>
        <v/>
      </c>
      <c r="F169" s="1042" t="str">
        <f t="shared" si="11"/>
        <v/>
      </c>
      <c r="G169" s="1043"/>
      <c r="H169" s="1043"/>
      <c r="I169" s="1043"/>
      <c r="J169" s="1043"/>
      <c r="K169" s="1044"/>
      <c r="L169" s="364"/>
      <c r="M169" s="56" t="str">
        <f t="shared" si="6"/>
        <v/>
      </c>
      <c r="N169" s="136"/>
      <c r="O169" s="458"/>
      <c r="Q169" s="224"/>
      <c r="R169" s="25" t="str">
        <f t="shared" si="7"/>
        <v>SourceCategory_P16</v>
      </c>
      <c r="S169" s="38"/>
      <c r="T169" s="211" t="b">
        <f t="shared" si="12"/>
        <v>0</v>
      </c>
      <c r="U169" s="25" t="str">
        <f t="shared" si="8"/>
        <v>SourceCategory_</v>
      </c>
      <c r="V169" s="38"/>
      <c r="W169" s="38"/>
      <c r="X169" s="213" t="str">
        <f t="shared" si="9"/>
        <v/>
      </c>
      <c r="Y169" s="38"/>
      <c r="Z169" s="38"/>
      <c r="AA169" s="38"/>
      <c r="AB169" s="38"/>
      <c r="AC169" s="211" t="b">
        <f t="shared" si="13"/>
        <v>0</v>
      </c>
    </row>
    <row r="170" spans="1:29" s="4" customFormat="1" ht="12.75" customHeight="1" x14ac:dyDescent="0.25">
      <c r="A170" s="38"/>
      <c r="C170" s="51"/>
      <c r="D170" s="7"/>
      <c r="E170" s="56" t="str">
        <f t="shared" si="10"/>
        <v/>
      </c>
      <c r="F170" s="1042" t="str">
        <f t="shared" si="11"/>
        <v/>
      </c>
      <c r="G170" s="1043"/>
      <c r="H170" s="1043"/>
      <c r="I170" s="1043"/>
      <c r="J170" s="1043"/>
      <c r="K170" s="1044"/>
      <c r="L170" s="364"/>
      <c r="M170" s="56" t="str">
        <f t="shared" si="6"/>
        <v/>
      </c>
      <c r="N170" s="136"/>
      <c r="O170" s="458"/>
      <c r="Q170" s="224"/>
      <c r="R170" s="25" t="str">
        <f t="shared" si="7"/>
        <v>SourceCategory_P17</v>
      </c>
      <c r="S170" s="38"/>
      <c r="T170" s="211" t="b">
        <f t="shared" si="12"/>
        <v>0</v>
      </c>
      <c r="U170" s="25" t="str">
        <f t="shared" si="8"/>
        <v>SourceCategory_</v>
      </c>
      <c r="V170" s="38"/>
      <c r="W170" s="38"/>
      <c r="X170" s="213" t="str">
        <f t="shared" si="9"/>
        <v/>
      </c>
      <c r="Y170" s="38"/>
      <c r="Z170" s="38"/>
      <c r="AA170" s="38"/>
      <c r="AB170" s="38"/>
      <c r="AC170" s="211" t="b">
        <f t="shared" si="13"/>
        <v>0</v>
      </c>
    </row>
    <row r="171" spans="1:29" s="4" customFormat="1" ht="12.75" customHeight="1" x14ac:dyDescent="0.25">
      <c r="A171" s="38"/>
      <c r="C171" s="51"/>
      <c r="D171" s="7"/>
      <c r="E171" s="56" t="str">
        <f t="shared" si="10"/>
        <v/>
      </c>
      <c r="F171" s="1042" t="str">
        <f t="shared" si="11"/>
        <v/>
      </c>
      <c r="G171" s="1043"/>
      <c r="H171" s="1043"/>
      <c r="I171" s="1043"/>
      <c r="J171" s="1043"/>
      <c r="K171" s="1044"/>
      <c r="L171" s="364"/>
      <c r="M171" s="56" t="str">
        <f t="shared" si="6"/>
        <v/>
      </c>
      <c r="N171" s="136"/>
      <c r="O171" s="458"/>
      <c r="Q171" s="224"/>
      <c r="R171" s="25" t="str">
        <f t="shared" si="7"/>
        <v>SourceCategory_P18</v>
      </c>
      <c r="S171" s="38"/>
      <c r="T171" s="211" t="b">
        <f t="shared" si="12"/>
        <v>0</v>
      </c>
      <c r="U171" s="25" t="str">
        <f t="shared" si="8"/>
        <v>SourceCategory_</v>
      </c>
      <c r="V171" s="38"/>
      <c r="W171" s="38"/>
      <c r="X171" s="213" t="str">
        <f t="shared" si="9"/>
        <v/>
      </c>
      <c r="Y171" s="38"/>
      <c r="Z171" s="38"/>
      <c r="AA171" s="38"/>
      <c r="AB171" s="38"/>
      <c r="AC171" s="211" t="b">
        <f t="shared" si="13"/>
        <v>0</v>
      </c>
    </row>
    <row r="172" spans="1:29" s="4" customFormat="1" ht="12.75" customHeight="1" x14ac:dyDescent="0.25">
      <c r="A172" s="38"/>
      <c r="C172" s="51"/>
      <c r="D172" s="7"/>
      <c r="E172" s="56" t="str">
        <f t="shared" si="10"/>
        <v/>
      </c>
      <c r="F172" s="1042" t="str">
        <f t="shared" si="11"/>
        <v/>
      </c>
      <c r="G172" s="1043"/>
      <c r="H172" s="1043"/>
      <c r="I172" s="1043"/>
      <c r="J172" s="1043"/>
      <c r="K172" s="1044"/>
      <c r="L172" s="364"/>
      <c r="M172" s="56" t="str">
        <f t="shared" si="6"/>
        <v/>
      </c>
      <c r="N172" s="136"/>
      <c r="O172" s="458"/>
      <c r="Q172" s="224"/>
      <c r="R172" s="25" t="str">
        <f t="shared" si="7"/>
        <v>SourceCategory_P19</v>
      </c>
      <c r="S172" s="38"/>
      <c r="T172" s="211" t="b">
        <f t="shared" si="12"/>
        <v>0</v>
      </c>
      <c r="U172" s="25" t="str">
        <f t="shared" si="8"/>
        <v>SourceCategory_</v>
      </c>
      <c r="V172" s="38"/>
      <c r="W172" s="38"/>
      <c r="X172" s="213" t="str">
        <f t="shared" si="9"/>
        <v/>
      </c>
      <c r="Y172" s="38"/>
      <c r="Z172" s="38"/>
      <c r="AA172" s="38"/>
      <c r="AB172" s="38"/>
      <c r="AC172" s="211" t="b">
        <f t="shared" si="13"/>
        <v>0</v>
      </c>
    </row>
    <row r="173" spans="1:29" s="4" customFormat="1" ht="12.75" customHeight="1" x14ac:dyDescent="0.25">
      <c r="A173" s="38"/>
      <c r="C173" s="51"/>
      <c r="D173" s="7"/>
      <c r="E173" s="56" t="str">
        <f t="shared" si="10"/>
        <v/>
      </c>
      <c r="F173" s="1042" t="str">
        <f t="shared" si="11"/>
        <v/>
      </c>
      <c r="G173" s="1043"/>
      <c r="H173" s="1043"/>
      <c r="I173" s="1043"/>
      <c r="J173" s="1043"/>
      <c r="K173" s="1044"/>
      <c r="L173" s="364"/>
      <c r="M173" s="56" t="str">
        <f t="shared" si="6"/>
        <v/>
      </c>
      <c r="N173" s="136"/>
      <c r="O173" s="458"/>
      <c r="Q173" s="38"/>
      <c r="R173" s="25" t="str">
        <f t="shared" si="7"/>
        <v>SourceCategory_P20</v>
      </c>
      <c r="S173" s="38"/>
      <c r="T173" s="211" t="b">
        <f t="shared" si="12"/>
        <v>0</v>
      </c>
      <c r="U173" s="25" t="str">
        <f t="shared" si="8"/>
        <v>SourceCategory_</v>
      </c>
      <c r="V173" s="38"/>
      <c r="W173" s="38"/>
      <c r="X173" s="213" t="str">
        <f t="shared" si="9"/>
        <v/>
      </c>
      <c r="Y173" s="38"/>
      <c r="Z173" s="38"/>
      <c r="AA173" s="38"/>
      <c r="AB173" s="38"/>
      <c r="AC173" s="211" t="b">
        <f t="shared" si="13"/>
        <v>0</v>
      </c>
    </row>
    <row r="174" spans="1:29" s="4" customFormat="1" ht="12.75" customHeight="1" x14ac:dyDescent="0.25">
      <c r="A174" s="38"/>
      <c r="C174" s="51"/>
      <c r="D174" s="7"/>
      <c r="E174" s="56" t="str">
        <f t="shared" si="10"/>
        <v/>
      </c>
      <c r="F174" s="1042" t="str">
        <f t="shared" si="11"/>
        <v/>
      </c>
      <c r="G174" s="1043"/>
      <c r="H174" s="1043"/>
      <c r="I174" s="1043"/>
      <c r="J174" s="1043"/>
      <c r="K174" s="1044"/>
      <c r="L174" s="364"/>
      <c r="M174" s="56" t="str">
        <f t="shared" si="6"/>
        <v/>
      </c>
      <c r="N174" s="136"/>
      <c r="O174" s="458"/>
      <c r="Q174" s="38"/>
      <c r="R174" s="25" t="str">
        <f t="shared" si="7"/>
        <v>SourceCategory_P21</v>
      </c>
      <c r="S174" s="38"/>
      <c r="T174" s="211" t="b">
        <f t="shared" si="12"/>
        <v>0</v>
      </c>
      <c r="U174" s="25" t="str">
        <f t="shared" si="8"/>
        <v>SourceCategory_</v>
      </c>
      <c r="V174" s="38"/>
      <c r="W174" s="38"/>
      <c r="X174" s="213" t="str">
        <f t="shared" si="9"/>
        <v/>
      </c>
      <c r="Y174" s="38"/>
      <c r="Z174" s="38"/>
      <c r="AA174" s="38"/>
      <c r="AB174" s="38"/>
      <c r="AC174" s="211" t="b">
        <f t="shared" si="13"/>
        <v>0</v>
      </c>
    </row>
    <row r="175" spans="1:29" s="4" customFormat="1" ht="12.75" customHeight="1" x14ac:dyDescent="0.25">
      <c r="A175" s="38"/>
      <c r="C175" s="51"/>
      <c r="D175" s="7"/>
      <c r="E175" s="56" t="str">
        <f t="shared" si="10"/>
        <v/>
      </c>
      <c r="F175" s="1042" t="str">
        <f t="shared" si="11"/>
        <v/>
      </c>
      <c r="G175" s="1043"/>
      <c r="H175" s="1043"/>
      <c r="I175" s="1043"/>
      <c r="J175" s="1043"/>
      <c r="K175" s="1044"/>
      <c r="L175" s="364"/>
      <c r="M175" s="56" t="str">
        <f t="shared" si="6"/>
        <v/>
      </c>
      <c r="N175" s="136"/>
      <c r="O175" s="458"/>
      <c r="Q175" s="38"/>
      <c r="R175" s="25" t="str">
        <f t="shared" si="7"/>
        <v>SourceCategory_P22</v>
      </c>
      <c r="S175" s="38"/>
      <c r="T175" s="211" t="b">
        <f t="shared" si="12"/>
        <v>0</v>
      </c>
      <c r="U175" s="25" t="str">
        <f t="shared" si="8"/>
        <v>SourceCategory_</v>
      </c>
      <c r="V175" s="38"/>
      <c r="W175" s="38"/>
      <c r="X175" s="213" t="str">
        <f t="shared" si="9"/>
        <v/>
      </c>
      <c r="Y175" s="38"/>
      <c r="Z175" s="38"/>
      <c r="AA175" s="38"/>
      <c r="AB175" s="38"/>
      <c r="AC175" s="211" t="b">
        <f t="shared" si="13"/>
        <v>0</v>
      </c>
    </row>
    <row r="176" spans="1:29" s="4" customFormat="1" ht="12.75" customHeight="1" x14ac:dyDescent="0.25">
      <c r="A176" s="38"/>
      <c r="C176" s="51"/>
      <c r="D176" s="7"/>
      <c r="E176" s="56" t="str">
        <f t="shared" si="10"/>
        <v/>
      </c>
      <c r="F176" s="1042" t="str">
        <f t="shared" si="11"/>
        <v/>
      </c>
      <c r="G176" s="1043"/>
      <c r="H176" s="1043"/>
      <c r="I176" s="1043"/>
      <c r="J176" s="1043"/>
      <c r="K176" s="1044"/>
      <c r="L176" s="364"/>
      <c r="M176" s="56" t="str">
        <f t="shared" si="6"/>
        <v/>
      </c>
      <c r="N176" s="136"/>
      <c r="O176" s="458"/>
      <c r="Q176" s="38"/>
      <c r="R176" s="25" t="str">
        <f t="shared" si="7"/>
        <v>SourceCategory_P23</v>
      </c>
      <c r="S176" s="38"/>
      <c r="T176" s="211" t="b">
        <f t="shared" si="12"/>
        <v>0</v>
      </c>
      <c r="U176" s="25" t="str">
        <f t="shared" si="8"/>
        <v>SourceCategory_</v>
      </c>
      <c r="V176" s="38"/>
      <c r="W176" s="38"/>
      <c r="X176" s="213" t="str">
        <f t="shared" si="9"/>
        <v/>
      </c>
      <c r="Y176" s="38"/>
      <c r="Z176" s="38"/>
      <c r="AA176" s="38"/>
      <c r="AB176" s="38"/>
      <c r="AC176" s="211" t="b">
        <f t="shared" si="13"/>
        <v>0</v>
      </c>
    </row>
    <row r="177" spans="1:29" s="4" customFormat="1" ht="12.75" customHeight="1" x14ac:dyDescent="0.25">
      <c r="A177" s="38"/>
      <c r="C177" s="51"/>
      <c r="D177" s="7"/>
      <c r="E177" s="56" t="str">
        <f t="shared" si="10"/>
        <v/>
      </c>
      <c r="F177" s="1042" t="str">
        <f t="shared" si="11"/>
        <v/>
      </c>
      <c r="G177" s="1043"/>
      <c r="H177" s="1043"/>
      <c r="I177" s="1043"/>
      <c r="J177" s="1043"/>
      <c r="K177" s="1044"/>
      <c r="L177" s="364"/>
      <c r="M177" s="56" t="str">
        <f t="shared" si="6"/>
        <v/>
      </c>
      <c r="N177" s="136"/>
      <c r="O177" s="458"/>
      <c r="Q177" s="38"/>
      <c r="R177" s="25" t="str">
        <f t="shared" si="7"/>
        <v>SourceCategory_P24</v>
      </c>
      <c r="S177" s="38"/>
      <c r="T177" s="211" t="b">
        <f t="shared" si="12"/>
        <v>0</v>
      </c>
      <c r="U177" s="25" t="str">
        <f t="shared" si="8"/>
        <v>SourceCategory_</v>
      </c>
      <c r="V177" s="38"/>
      <c r="W177" s="38"/>
      <c r="X177" s="213" t="str">
        <f t="shared" si="9"/>
        <v/>
      </c>
      <c r="Y177" s="38"/>
      <c r="Z177" s="38"/>
      <c r="AA177" s="38"/>
      <c r="AB177" s="38"/>
      <c r="AC177" s="211" t="b">
        <f t="shared" si="13"/>
        <v>0</v>
      </c>
    </row>
    <row r="178" spans="1:29" s="4" customFormat="1" ht="12.65" customHeight="1" thickBot="1" x14ac:dyDescent="0.3">
      <c r="A178" s="38"/>
      <c r="C178" s="51"/>
      <c r="D178" s="7"/>
      <c r="E178" s="56" t="str">
        <f t="shared" si="10"/>
        <v/>
      </c>
      <c r="F178" s="1042" t="str">
        <f t="shared" si="11"/>
        <v/>
      </c>
      <c r="G178" s="1043"/>
      <c r="H178" s="1043"/>
      <c r="I178" s="1043"/>
      <c r="J178" s="1043"/>
      <c r="K178" s="1044"/>
      <c r="L178" s="364"/>
      <c r="M178" s="56" t="str">
        <f t="shared" si="6"/>
        <v/>
      </c>
      <c r="N178" s="136"/>
      <c r="O178" s="458"/>
      <c r="Q178" s="38"/>
      <c r="R178" s="25" t="str">
        <f t="shared" si="7"/>
        <v>SourceCategory_P25</v>
      </c>
      <c r="S178" s="38"/>
      <c r="T178" s="211" t="b">
        <f t="shared" si="12"/>
        <v>0</v>
      </c>
      <c r="U178" s="25" t="str">
        <f t="shared" si="8"/>
        <v>SourceCategory_</v>
      </c>
      <c r="V178" s="38"/>
      <c r="W178" s="38"/>
      <c r="X178" s="219" t="str">
        <f t="shared" si="9"/>
        <v/>
      </c>
      <c r="Y178" s="38"/>
      <c r="Z178" s="38"/>
      <c r="AA178" s="38"/>
      <c r="AB178" s="38"/>
      <c r="AC178" s="211" t="b">
        <f t="shared" si="13"/>
        <v>0</v>
      </c>
    </row>
    <row r="179" spans="1:29" s="4" customFormat="1" ht="12.65" customHeight="1" x14ac:dyDescent="0.25">
      <c r="A179" s="8"/>
      <c r="C179" s="51"/>
      <c r="D179" s="20"/>
      <c r="E179" s="195"/>
      <c r="G179" s="271" t="str">
        <f>Translations!$B$821</f>
        <v>Summan av de uppskattade utsläppen från de bränsleflöden som ska övervakas (t CO2e/år)</v>
      </c>
      <c r="I179" s="195"/>
      <c r="J179" s="195"/>
      <c r="L179" s="549" t="str">
        <f>IF(ISBLANK(L154),"",SUM(L154:L178))</f>
        <v/>
      </c>
      <c r="M179" s="195"/>
      <c r="N179" s="195"/>
      <c r="O179" s="458"/>
      <c r="Q179" s="38"/>
      <c r="R179" s="38"/>
      <c r="S179" s="38"/>
      <c r="T179" s="38"/>
      <c r="U179" s="8"/>
      <c r="V179" s="38"/>
      <c r="W179" s="38"/>
      <c r="X179" s="38"/>
      <c r="Y179" s="38"/>
      <c r="Z179" s="38"/>
      <c r="AA179" s="38"/>
      <c r="AB179" s="38"/>
      <c r="AC179" s="38"/>
    </row>
    <row r="180" spans="1:29" s="4" customFormat="1" ht="19.5" customHeight="1" x14ac:dyDescent="0.25">
      <c r="A180" s="8"/>
      <c r="C180" s="51"/>
      <c r="D180" s="20"/>
      <c r="E180" s="195"/>
      <c r="F180" s="195"/>
      <c r="G180" s="195"/>
      <c r="H180" s="195"/>
      <c r="I180" s="195"/>
      <c r="J180" s="195"/>
      <c r="L180" s="195"/>
      <c r="M180" s="195"/>
      <c r="N180" s="195"/>
      <c r="O180" s="458"/>
      <c r="Q180" s="38"/>
      <c r="R180" s="38"/>
      <c r="S180" s="38"/>
      <c r="T180" s="38"/>
      <c r="U180" s="8"/>
      <c r="V180" s="38"/>
      <c r="W180" s="38"/>
      <c r="X180" s="38"/>
      <c r="Y180" s="38"/>
      <c r="Z180" s="38"/>
      <c r="AA180" s="38"/>
      <c r="AB180" s="38"/>
      <c r="AC180" s="38"/>
    </row>
    <row r="181" spans="1:29" s="4" customFormat="1" ht="12.75" customHeight="1" x14ac:dyDescent="0.25">
      <c r="A181" s="38"/>
      <c r="C181" s="51"/>
      <c r="D181" s="20"/>
      <c r="E181" s="195"/>
      <c r="F181" s="205" t="str">
        <f>Translations!$B$620</f>
        <v>Felmeddelande (tröskelvärdet för bränsleflöden av ringa omfattning överskrids):</v>
      </c>
      <c r="J181" s="206"/>
      <c r="K181" s="1060" t="str">
        <f>IF(Z181=TRUE,EUconst_ERR_ThreshholdDeminimis,"")</f>
        <v/>
      </c>
      <c r="L181" s="1061"/>
      <c r="M181" s="1061"/>
      <c r="N181" s="1044"/>
      <c r="O181" s="458"/>
      <c r="Q181" s="38"/>
      <c r="R181" s="38"/>
      <c r="S181" s="38"/>
      <c r="T181" s="38"/>
      <c r="U181" s="38"/>
      <c r="V181" s="38"/>
      <c r="W181" s="38"/>
      <c r="X181" s="38"/>
      <c r="Y181" s="30" t="s">
        <v>88</v>
      </c>
      <c r="Z181" s="211" t="b">
        <f>AA155&gt;AA154</f>
        <v>0</v>
      </c>
      <c r="AA181" s="38"/>
      <c r="AB181" s="38"/>
      <c r="AC181" s="38"/>
    </row>
    <row r="182" spans="1:29" s="4" customFormat="1" ht="5.15" customHeight="1" x14ac:dyDescent="0.25">
      <c r="A182" s="38"/>
      <c r="C182" s="51"/>
      <c r="D182" s="20"/>
      <c r="E182" s="195"/>
      <c r="F182" s="188"/>
      <c r="G182" s="195"/>
      <c r="H182" s="195"/>
      <c r="I182" s="195"/>
      <c r="J182" s="195"/>
      <c r="K182" s="195"/>
      <c r="L182" s="195"/>
      <c r="M182" s="195"/>
      <c r="O182" s="458"/>
      <c r="Q182" s="38"/>
      <c r="R182" s="38"/>
      <c r="S182" s="38"/>
      <c r="T182" s="38"/>
      <c r="U182" s="38"/>
      <c r="V182" s="38"/>
      <c r="W182" s="38"/>
      <c r="X182" s="38"/>
      <c r="Y182" s="225"/>
      <c r="Z182" s="38"/>
      <c r="AA182" s="38"/>
      <c r="AB182" s="38"/>
      <c r="AC182" s="38"/>
    </row>
    <row r="183" spans="1:29" s="4" customFormat="1" ht="12.75" customHeight="1" x14ac:dyDescent="0.25">
      <c r="A183" s="38"/>
      <c r="C183" s="51"/>
      <c r="D183" s="20"/>
      <c r="E183" s="195"/>
      <c r="F183" s="205" t="str">
        <f>Translations!$B$621</f>
        <v>Jämförelse med de totala utsläppen [skillnad mellan punkt 1 (c) på fliken C]:</v>
      </c>
      <c r="G183" s="195"/>
      <c r="H183" s="195"/>
      <c r="I183" s="195"/>
      <c r="K183" s="552"/>
      <c r="L183" s="553" t="str">
        <f>IF(ISBLANK(CNTR_TotalEmissions),"",IF(COUNTIF(T154:T178,TRUE)&lt;&gt;COUNT(X154:X178),"",SUM(L154:L178)/CNTR_TotalEmissions-1))</f>
        <v/>
      </c>
      <c r="M183" s="550"/>
      <c r="N183" s="551"/>
      <c r="O183" s="458"/>
      <c r="Q183" s="226"/>
      <c r="R183" s="38"/>
      <c r="S183" s="38"/>
      <c r="T183" s="38"/>
      <c r="U183" s="38"/>
      <c r="V183" s="38"/>
      <c r="W183" s="38"/>
      <c r="X183" s="38"/>
      <c r="Y183" s="225" t="s">
        <v>87</v>
      </c>
      <c r="Z183" s="210">
        <f>SUM(X154:X178)</f>
        <v>0</v>
      </c>
      <c r="AA183" s="38"/>
      <c r="AB183" s="38"/>
      <c r="AC183" s="38"/>
    </row>
    <row r="184" spans="1:29" s="4" customFormat="1" ht="12.75" customHeight="1" x14ac:dyDescent="0.25">
      <c r="A184" s="38"/>
      <c r="C184" s="51"/>
      <c r="E184" s="944"/>
      <c r="F184" s="944">
        <v>10</v>
      </c>
      <c r="G184" s="944"/>
      <c r="H184" s="944"/>
      <c r="I184" s="944"/>
      <c r="O184" s="458"/>
      <c r="Q184" s="38"/>
      <c r="R184" s="38"/>
      <c r="S184" s="38"/>
      <c r="T184" s="38"/>
      <c r="U184" s="38"/>
      <c r="V184" s="38"/>
      <c r="W184" s="38"/>
      <c r="X184" s="38"/>
      <c r="Y184" s="38"/>
      <c r="Z184" s="38"/>
      <c r="AA184" s="38"/>
      <c r="AB184" s="38"/>
      <c r="AC184" s="38"/>
    </row>
    <row r="185" spans="1:29" s="4" customFormat="1" ht="12.75" hidden="1" customHeight="1" x14ac:dyDescent="0.25">
      <c r="A185" s="8" t="s">
        <v>0</v>
      </c>
      <c r="B185" s="8" t="s">
        <v>22</v>
      </c>
      <c r="C185" s="8" t="s">
        <v>22</v>
      </c>
      <c r="D185" s="8" t="s">
        <v>22</v>
      </c>
      <c r="E185" s="8" t="s">
        <v>22</v>
      </c>
      <c r="F185" s="8" t="s">
        <v>22</v>
      </c>
      <c r="G185" s="8" t="s">
        <v>22</v>
      </c>
      <c r="H185" s="8" t="s">
        <v>22</v>
      </c>
      <c r="I185" s="8" t="s">
        <v>22</v>
      </c>
      <c r="J185" s="8" t="s">
        <v>22</v>
      </c>
      <c r="K185" s="8" t="s">
        <v>22</v>
      </c>
      <c r="L185" s="8" t="s">
        <v>22</v>
      </c>
      <c r="M185" s="8" t="s">
        <v>22</v>
      </c>
      <c r="N185" s="8" t="s">
        <v>22</v>
      </c>
      <c r="O185" s="464" t="s">
        <v>22</v>
      </c>
      <c r="P185" s="8" t="s">
        <v>22</v>
      </c>
      <c r="Q185" s="8" t="s">
        <v>22</v>
      </c>
      <c r="R185" s="8" t="s">
        <v>22</v>
      </c>
      <c r="S185" s="8" t="s">
        <v>22</v>
      </c>
      <c r="T185" s="8" t="s">
        <v>22</v>
      </c>
      <c r="U185" s="8" t="s">
        <v>22</v>
      </c>
      <c r="V185" s="8" t="s">
        <v>22</v>
      </c>
      <c r="W185" s="8" t="s">
        <v>22</v>
      </c>
      <c r="X185" s="8" t="s">
        <v>22</v>
      </c>
      <c r="Y185" s="8" t="s">
        <v>22</v>
      </c>
      <c r="Z185" s="8" t="s">
        <v>22</v>
      </c>
      <c r="AA185" s="8" t="s">
        <v>22</v>
      </c>
      <c r="AB185" s="8" t="s">
        <v>22</v>
      </c>
      <c r="AC185" s="8" t="s">
        <v>22</v>
      </c>
    </row>
    <row r="186" spans="1:29" s="363" customFormat="1" ht="12.75" hidden="1" customHeight="1" thickBot="1" x14ac:dyDescent="0.3">
      <c r="A186" s="326" t="s">
        <v>0</v>
      </c>
      <c r="B186" s="326"/>
      <c r="C186" s="326"/>
      <c r="D186" s="326"/>
      <c r="E186" s="391"/>
      <c r="F186" s="426"/>
      <c r="G186" s="391"/>
      <c r="H186" s="391"/>
      <c r="I186" s="391"/>
      <c r="J186" s="391"/>
      <c r="K186" s="391"/>
      <c r="L186" s="391"/>
      <c r="M186" s="391"/>
      <c r="N186" s="391"/>
      <c r="O186" s="463"/>
      <c r="P186" s="363" t="s">
        <v>3</v>
      </c>
    </row>
    <row r="187" spans="1:29" s="4" customFormat="1" ht="12.75" hidden="1" customHeight="1" thickBot="1" x14ac:dyDescent="0.3">
      <c r="A187" s="8" t="s">
        <v>0</v>
      </c>
      <c r="B187" s="3"/>
      <c r="C187" s="3"/>
      <c r="D187" s="3"/>
      <c r="E187" s="7"/>
      <c r="F187" s="233"/>
      <c r="G187" s="234"/>
      <c r="H187" s="234"/>
      <c r="I187" s="234" t="str">
        <f>Translations!$B$622</f>
        <v>bränsleflöde</v>
      </c>
      <c r="J187" s="234"/>
      <c r="K187" s="234" t="str">
        <f>Translations!$B$623</f>
        <v>bränsleflödets namn</v>
      </c>
      <c r="L187" s="234"/>
      <c r="M187" s="235"/>
      <c r="N187" s="7"/>
      <c r="O187" s="458"/>
      <c r="Q187" s="38"/>
      <c r="R187" s="38"/>
      <c r="S187" s="38"/>
      <c r="T187" s="38"/>
      <c r="U187" s="38"/>
      <c r="V187" s="38"/>
      <c r="W187" s="38"/>
      <c r="X187" s="38"/>
      <c r="Y187" s="38"/>
      <c r="Z187" s="38"/>
      <c r="AA187" s="38"/>
      <c r="AB187" s="38"/>
      <c r="AC187" s="38"/>
    </row>
    <row r="188" spans="1:29" s="4" customFormat="1" ht="12.75" hidden="1" customHeight="1" x14ac:dyDescent="0.25">
      <c r="A188" s="8" t="s">
        <v>0</v>
      </c>
      <c r="B188" s="3"/>
      <c r="C188" s="3"/>
      <c r="D188" s="3"/>
      <c r="E188" s="7"/>
      <c r="F188" s="236">
        <v>1</v>
      </c>
      <c r="G188" s="237" t="str">
        <f t="shared" ref="G188:G195" si="14">IFERROR(INDEX(EUConst_TierActivityListNames,F188),"")</f>
        <v>Kommersiella standardbränslen</v>
      </c>
      <c r="H188" s="237">
        <f t="shared" ref="H188:H195" si="15">F188</f>
        <v>1</v>
      </c>
      <c r="I188" s="14" t="str">
        <f t="shared" ref="I188:I195" si="16">IF(ISERROR(INDEX(EUConst_TierActivityListNames,MATCH(F188,$H$188:$H$195,0))),"",INDEX(EUConst_TierActivityListNames,MATCH(F188,$H$188:$H$195,0)))</f>
        <v>Kommersiella standardbränslen</v>
      </c>
      <c r="J188" s="237"/>
      <c r="K188" s="237"/>
      <c r="L188" s="237"/>
      <c r="M188" s="238"/>
      <c r="N188" s="7"/>
      <c r="O188" s="458"/>
      <c r="Q188" s="38"/>
      <c r="R188" s="38"/>
      <c r="S188" s="38"/>
      <c r="T188" s="38"/>
      <c r="U188" s="38"/>
      <c r="V188" s="38"/>
      <c r="W188" s="38"/>
      <c r="X188" s="38"/>
      <c r="Y188" s="38"/>
      <c r="Z188" s="38"/>
      <c r="AA188" s="38"/>
      <c r="AB188" s="38"/>
      <c r="AC188" s="38"/>
    </row>
    <row r="189" spans="1:29" s="4" customFormat="1" ht="12.75" hidden="1" customHeight="1" x14ac:dyDescent="0.25">
      <c r="A189" s="8" t="s">
        <v>0</v>
      </c>
      <c r="B189" s="3"/>
      <c r="C189" s="3"/>
      <c r="D189" s="3"/>
      <c r="E189" s="7"/>
      <c r="F189" s="239">
        <v>2</v>
      </c>
      <c r="G189" s="240" t="str">
        <f t="shared" si="14"/>
        <v>Andra gasformiga eller flytande bränslen</v>
      </c>
      <c r="H189" s="240">
        <f t="shared" si="15"/>
        <v>2</v>
      </c>
      <c r="I189" s="15" t="str">
        <f t="shared" si="16"/>
        <v>Andra gasformiga eller flytande bränslen</v>
      </c>
      <c r="J189" s="240"/>
      <c r="K189" s="240"/>
      <c r="L189" s="240"/>
      <c r="M189" s="241"/>
      <c r="N189" s="7"/>
      <c r="O189" s="458"/>
      <c r="Q189" s="38"/>
      <c r="R189" s="38"/>
      <c r="S189" s="38"/>
      <c r="T189" s="38"/>
      <c r="U189" s="38"/>
      <c r="V189" s="38"/>
      <c r="W189" s="38"/>
      <c r="X189" s="38"/>
      <c r="Y189" s="38"/>
      <c r="Z189" s="38"/>
      <c r="AA189" s="38"/>
      <c r="AB189" s="38"/>
      <c r="AC189" s="38"/>
    </row>
    <row r="190" spans="1:29" s="4" customFormat="1" ht="12.75" hidden="1" customHeight="1" x14ac:dyDescent="0.25">
      <c r="A190" s="8" t="s">
        <v>0</v>
      </c>
      <c r="B190" s="3"/>
      <c r="C190" s="3"/>
      <c r="D190" s="3"/>
      <c r="E190" s="7"/>
      <c r="F190" s="239">
        <v>3</v>
      </c>
      <c r="G190" s="240" t="str">
        <f t="shared" si="14"/>
        <v>Fasta bränslen</v>
      </c>
      <c r="H190" s="240">
        <f t="shared" si="15"/>
        <v>3</v>
      </c>
      <c r="I190" s="15" t="str">
        <f t="shared" si="16"/>
        <v>Fasta bränslen</v>
      </c>
      <c r="J190" s="240"/>
      <c r="K190" s="240"/>
      <c r="L190" s="240"/>
      <c r="M190" s="241"/>
      <c r="N190" s="7"/>
      <c r="O190" s="458"/>
      <c r="Q190" s="38"/>
      <c r="R190" s="38"/>
      <c r="S190" s="38"/>
      <c r="T190" s="38"/>
      <c r="U190" s="38"/>
      <c r="V190" s="38"/>
      <c r="W190" s="38"/>
      <c r="X190" s="38"/>
      <c r="Y190" s="38"/>
      <c r="Z190" s="38"/>
      <c r="AA190" s="38"/>
      <c r="AB190" s="38"/>
      <c r="AC190" s="38"/>
    </row>
    <row r="191" spans="1:29" s="4" customFormat="1" ht="12.75" hidden="1" customHeight="1" x14ac:dyDescent="0.25">
      <c r="A191" s="8" t="s">
        <v>0</v>
      </c>
      <c r="B191" s="3"/>
      <c r="C191" s="3"/>
      <c r="D191" s="3"/>
      <c r="E191" s="7"/>
      <c r="F191" s="239">
        <v>4</v>
      </c>
      <c r="G191" s="240" t="str">
        <f t="shared" si="14"/>
        <v xml:space="preserve">Bränslen som klassificeras som standardbränslen enligt artikel 75k.2 (tillämpas tills vidare inte i Finland) </v>
      </c>
      <c r="H191" s="240">
        <f t="shared" si="15"/>
        <v>4</v>
      </c>
      <c r="I191" s="15" t="str">
        <f t="shared" si="16"/>
        <v xml:space="preserve">Bränslen som klassificeras som standardbränslen enligt artikel 75k.2 (tillämpas tills vidare inte i Finland) </v>
      </c>
      <c r="J191" s="240"/>
      <c r="K191" s="240"/>
      <c r="L191" s="240"/>
      <c r="M191" s="241"/>
      <c r="N191" s="7"/>
      <c r="O191" s="458"/>
      <c r="Q191" s="38"/>
      <c r="R191" s="38"/>
      <c r="S191" s="38"/>
      <c r="T191" s="38"/>
      <c r="U191" s="38"/>
      <c r="V191" s="38"/>
      <c r="W191" s="38"/>
      <c r="X191" s="38"/>
      <c r="Y191" s="38"/>
      <c r="Z191" s="38"/>
      <c r="AA191" s="38"/>
      <c r="AB191" s="38"/>
      <c r="AC191" s="38"/>
    </row>
    <row r="192" spans="1:29" s="4" customFormat="1" ht="12.75" hidden="1" customHeight="1" x14ac:dyDescent="0.25">
      <c r="A192" s="8" t="s">
        <v>0</v>
      </c>
      <c r="B192" s="3"/>
      <c r="C192" s="3"/>
      <c r="D192" s="3"/>
      <c r="E192" s="7"/>
      <c r="F192" s="239">
        <v>5</v>
      </c>
      <c r="G192" s="240" t="str">
        <f t="shared" si="14"/>
        <v/>
      </c>
      <c r="H192" s="240">
        <f t="shared" si="15"/>
        <v>5</v>
      </c>
      <c r="I192" s="15" t="str">
        <f t="shared" si="16"/>
        <v/>
      </c>
      <c r="J192" s="240"/>
      <c r="K192" s="240"/>
      <c r="L192" s="240"/>
      <c r="M192" s="241"/>
      <c r="N192" s="7"/>
      <c r="O192" s="458"/>
      <c r="Q192" s="38"/>
      <c r="R192" s="38"/>
      <c r="S192" s="38"/>
      <c r="T192" s="38"/>
      <c r="U192" s="38"/>
      <c r="V192" s="38"/>
      <c r="W192" s="38"/>
      <c r="X192" s="38"/>
      <c r="Y192" s="38"/>
      <c r="Z192" s="38"/>
      <c r="AA192" s="38"/>
      <c r="AB192" s="38"/>
      <c r="AC192" s="38"/>
    </row>
    <row r="193" spans="1:29" s="4" customFormat="1" ht="12.75" hidden="1" customHeight="1" x14ac:dyDescent="0.25">
      <c r="A193" s="8" t="s">
        <v>0</v>
      </c>
      <c r="B193" s="3"/>
      <c r="C193" s="3"/>
      <c r="D193" s="3"/>
      <c r="E193" s="7"/>
      <c r="F193" s="239">
        <v>6</v>
      </c>
      <c r="G193" s="240" t="str">
        <f t="shared" si="14"/>
        <v/>
      </c>
      <c r="H193" s="240">
        <f t="shared" si="15"/>
        <v>6</v>
      </c>
      <c r="I193" s="15" t="str">
        <f t="shared" si="16"/>
        <v/>
      </c>
      <c r="J193" s="240"/>
      <c r="K193" s="240"/>
      <c r="L193" s="240"/>
      <c r="M193" s="241"/>
      <c r="N193" s="7"/>
      <c r="O193" s="458"/>
      <c r="Q193" s="38"/>
      <c r="R193" s="38"/>
      <c r="S193" s="38"/>
      <c r="T193" s="38"/>
      <c r="U193" s="38"/>
      <c r="V193" s="38"/>
      <c r="W193" s="38"/>
      <c r="X193" s="38"/>
      <c r="Y193" s="38"/>
      <c r="Z193" s="38"/>
      <c r="AA193" s="38"/>
      <c r="AB193" s="38"/>
      <c r="AC193" s="38"/>
    </row>
    <row r="194" spans="1:29" s="4" customFormat="1" ht="12.75" hidden="1" customHeight="1" x14ac:dyDescent="0.25">
      <c r="A194" s="8" t="s">
        <v>0</v>
      </c>
      <c r="B194" s="3"/>
      <c r="C194" s="3"/>
      <c r="D194" s="3"/>
      <c r="E194" s="7"/>
      <c r="F194" s="321">
        <v>7</v>
      </c>
      <c r="G194" s="322" t="str">
        <f t="shared" si="14"/>
        <v/>
      </c>
      <c r="H194" s="322">
        <f t="shared" si="15"/>
        <v>7</v>
      </c>
      <c r="I194" s="323" t="str">
        <f t="shared" si="16"/>
        <v/>
      </c>
      <c r="J194" s="322"/>
      <c r="K194" s="322"/>
      <c r="L194" s="322"/>
      <c r="M194" s="324"/>
      <c r="N194" s="7"/>
      <c r="O194" s="458"/>
      <c r="Q194" s="38"/>
      <c r="R194" s="38"/>
      <c r="S194" s="38"/>
      <c r="T194" s="38"/>
      <c r="U194" s="38"/>
      <c r="V194" s="38"/>
      <c r="W194" s="38"/>
      <c r="X194" s="38"/>
      <c r="Y194" s="38"/>
      <c r="Z194" s="38"/>
      <c r="AA194" s="38"/>
      <c r="AB194" s="38"/>
      <c r="AC194" s="38"/>
    </row>
    <row r="195" spans="1:29" s="4" customFormat="1" ht="12.75" hidden="1" customHeight="1" thickBot="1" x14ac:dyDescent="0.3">
      <c r="A195" s="8" t="s">
        <v>0</v>
      </c>
      <c r="B195" s="3"/>
      <c r="C195" s="3"/>
      <c r="D195" s="3"/>
      <c r="E195" s="7"/>
      <c r="F195" s="242">
        <v>8</v>
      </c>
      <c r="G195" s="243" t="str">
        <f t="shared" si="14"/>
        <v/>
      </c>
      <c r="H195" s="243">
        <f t="shared" si="15"/>
        <v>8</v>
      </c>
      <c r="I195" s="16" t="str">
        <f t="shared" si="16"/>
        <v/>
      </c>
      <c r="J195" s="243"/>
      <c r="K195" s="243"/>
      <c r="L195" s="243"/>
      <c r="M195" s="244"/>
      <c r="N195" s="7"/>
      <c r="O195" s="458"/>
      <c r="Q195" s="38"/>
      <c r="R195" s="38"/>
      <c r="S195" s="38"/>
      <c r="T195" s="38"/>
      <c r="U195" s="38"/>
      <c r="V195" s="38"/>
      <c r="W195" s="38"/>
      <c r="X195" s="38"/>
      <c r="Y195" s="38"/>
      <c r="Z195" s="38"/>
      <c r="AA195" s="38"/>
      <c r="AB195" s="38"/>
      <c r="AC195" s="38"/>
    </row>
    <row r="196" spans="1:29" hidden="1" x14ac:dyDescent="0.25">
      <c r="A196" s="8" t="s">
        <v>0</v>
      </c>
      <c r="B196" s="7"/>
      <c r="C196" s="7"/>
      <c r="D196" s="7"/>
      <c r="E196" s="7"/>
      <c r="F196" s="7"/>
      <c r="G196" s="7"/>
      <c r="H196" s="7"/>
      <c r="I196" s="7"/>
      <c r="J196" s="7"/>
      <c r="K196" s="7"/>
      <c r="L196" s="7"/>
      <c r="M196" s="7"/>
      <c r="N196" s="7"/>
      <c r="O196" s="456"/>
      <c r="P196" s="7"/>
      <c r="Q196" s="2"/>
      <c r="R196" s="2"/>
      <c r="S196" s="2"/>
      <c r="T196" s="2"/>
      <c r="U196" s="2"/>
      <c r="V196" s="2"/>
      <c r="W196" s="2"/>
      <c r="X196" s="2"/>
      <c r="Y196" s="2"/>
      <c r="Z196" s="2"/>
      <c r="AA196" s="2"/>
      <c r="AB196" s="2"/>
      <c r="AC196" s="2"/>
    </row>
  </sheetData>
  <sheetProtection sheet="1" formatCells="0" formatColumns="0" formatRows="0"/>
  <mergeCells count="260">
    <mergeCell ref="F80:G80"/>
    <mergeCell ref="F133:G133"/>
    <mergeCell ref="H92:M92"/>
    <mergeCell ref="H93:M93"/>
    <mergeCell ref="H94:M94"/>
    <mergeCell ref="F72:G72"/>
    <mergeCell ref="F71:G71"/>
    <mergeCell ref="F70:G70"/>
    <mergeCell ref="F75:G75"/>
    <mergeCell ref="F76:G76"/>
    <mergeCell ref="F77:G77"/>
    <mergeCell ref="F74:G74"/>
    <mergeCell ref="F73:G73"/>
    <mergeCell ref="H89:M89"/>
    <mergeCell ref="F89:G89"/>
    <mergeCell ref="H78:M78"/>
    <mergeCell ref="H79:M79"/>
    <mergeCell ref="H80:M80"/>
    <mergeCell ref="H72:M72"/>
    <mergeCell ref="H73:M73"/>
    <mergeCell ref="H74:M74"/>
    <mergeCell ref="H75:M75"/>
    <mergeCell ref="H76:M76"/>
    <mergeCell ref="H77:M77"/>
    <mergeCell ref="F79:G79"/>
    <mergeCell ref="K129:L129"/>
    <mergeCell ref="F139:G139"/>
    <mergeCell ref="F138:G138"/>
    <mergeCell ref="F137:G137"/>
    <mergeCell ref="F118:G118"/>
    <mergeCell ref="F117:G117"/>
    <mergeCell ref="F116:G116"/>
    <mergeCell ref="F119:G119"/>
    <mergeCell ref="F81:G81"/>
    <mergeCell ref="F82:G82"/>
    <mergeCell ref="F90:G90"/>
    <mergeCell ref="F91:G91"/>
    <mergeCell ref="F92:G92"/>
    <mergeCell ref="F93:G93"/>
    <mergeCell ref="F94:G94"/>
    <mergeCell ref="F95:G95"/>
    <mergeCell ref="F96:G96"/>
    <mergeCell ref="F97:G97"/>
    <mergeCell ref="F136:G136"/>
    <mergeCell ref="F114:G114"/>
    <mergeCell ref="F120:G120"/>
    <mergeCell ref="F122:G122"/>
    <mergeCell ref="F115:G115"/>
    <mergeCell ref="F113:G113"/>
    <mergeCell ref="H99:M99"/>
    <mergeCell ref="H100:M100"/>
    <mergeCell ref="H123:J123"/>
    <mergeCell ref="H121:J121"/>
    <mergeCell ref="H115:J115"/>
    <mergeCell ref="H116:J116"/>
    <mergeCell ref="H117:J117"/>
    <mergeCell ref="H120:J120"/>
    <mergeCell ref="K120:L120"/>
    <mergeCell ref="K117:L117"/>
    <mergeCell ref="M120:N120"/>
    <mergeCell ref="H122:J122"/>
    <mergeCell ref="M123:N123"/>
    <mergeCell ref="H113:J113"/>
    <mergeCell ref="H114:J114"/>
    <mergeCell ref="K114:L114"/>
    <mergeCell ref="M114:N114"/>
    <mergeCell ref="M115:N115"/>
    <mergeCell ref="M116:N116"/>
    <mergeCell ref="M117:N117"/>
    <mergeCell ref="E109:N109"/>
    <mergeCell ref="H101:M101"/>
    <mergeCell ref="M122:N122"/>
    <mergeCell ref="F123:G123"/>
    <mergeCell ref="K4:L4"/>
    <mergeCell ref="D10:N10"/>
    <mergeCell ref="D11:N11"/>
    <mergeCell ref="E15:N15"/>
    <mergeCell ref="E17:N17"/>
    <mergeCell ref="E2:F2"/>
    <mergeCell ref="G2:H2"/>
    <mergeCell ref="I4:J4"/>
    <mergeCell ref="E3:F3"/>
    <mergeCell ref="C6:N6"/>
    <mergeCell ref="K2:L2"/>
    <mergeCell ref="M2:N2"/>
    <mergeCell ref="B2:D4"/>
    <mergeCell ref="I2:J2"/>
    <mergeCell ref="G4:H4"/>
    <mergeCell ref="I3:J3"/>
    <mergeCell ref="G3:H3"/>
    <mergeCell ref="E4:F4"/>
    <mergeCell ref="E13:N13"/>
    <mergeCell ref="M3:N3"/>
    <mergeCell ref="M4:N4"/>
    <mergeCell ref="K3:L3"/>
    <mergeCell ref="D8:N8"/>
    <mergeCell ref="E14:N14"/>
    <mergeCell ref="E16:N16"/>
    <mergeCell ref="E40:J40"/>
    <mergeCell ref="K40:N40"/>
    <mergeCell ref="E67:N67"/>
    <mergeCell ref="D63:N63"/>
    <mergeCell ref="E47:N47"/>
    <mergeCell ref="E54:N54"/>
    <mergeCell ref="E42:N42"/>
    <mergeCell ref="E57:K57"/>
    <mergeCell ref="E50:H50"/>
    <mergeCell ref="E52:H52"/>
    <mergeCell ref="E41:N41"/>
    <mergeCell ref="E45:J45"/>
    <mergeCell ref="E46:N46"/>
    <mergeCell ref="J52:N52"/>
    <mergeCell ref="E49:H49"/>
    <mergeCell ref="E43:N43"/>
    <mergeCell ref="E19:N38"/>
    <mergeCell ref="E59:N61"/>
    <mergeCell ref="H95:M95"/>
    <mergeCell ref="H96:M96"/>
    <mergeCell ref="H97:M97"/>
    <mergeCell ref="H98:M98"/>
    <mergeCell ref="K113:L113"/>
    <mergeCell ref="H71:M71"/>
    <mergeCell ref="E53:N53"/>
    <mergeCell ref="E58:N58"/>
    <mergeCell ref="K112:L112"/>
    <mergeCell ref="H112:J112"/>
    <mergeCell ref="E86:N86"/>
    <mergeCell ref="F112:G112"/>
    <mergeCell ref="E68:N68"/>
    <mergeCell ref="E66:N66"/>
    <mergeCell ref="E55:N55"/>
    <mergeCell ref="F100:G100"/>
    <mergeCell ref="F101:G101"/>
    <mergeCell ref="H70:M70"/>
    <mergeCell ref="H81:M81"/>
    <mergeCell ref="H82:M82"/>
    <mergeCell ref="F78:G78"/>
    <mergeCell ref="E85:N85"/>
    <mergeCell ref="E106:N106"/>
    <mergeCell ref="E87:N87"/>
    <mergeCell ref="H90:M90"/>
    <mergeCell ref="H91:M91"/>
    <mergeCell ref="E108:N108"/>
    <mergeCell ref="E144:N144"/>
    <mergeCell ref="E184:I184"/>
    <mergeCell ref="E110:N110"/>
    <mergeCell ref="K132:L132"/>
    <mergeCell ref="M132:N132"/>
    <mergeCell ref="F134:G134"/>
    <mergeCell ref="F98:G98"/>
    <mergeCell ref="F99:G99"/>
    <mergeCell ref="E107:N107"/>
    <mergeCell ref="F131:G131"/>
    <mergeCell ref="H131:J131"/>
    <mergeCell ref="K131:L131"/>
    <mergeCell ref="M131:N131"/>
    <mergeCell ref="F128:G128"/>
    <mergeCell ref="H128:J128"/>
    <mergeCell ref="K128:L128"/>
    <mergeCell ref="M112:N112"/>
    <mergeCell ref="M113:N113"/>
    <mergeCell ref="F127:G127"/>
    <mergeCell ref="F130:G130"/>
    <mergeCell ref="H130:J130"/>
    <mergeCell ref="K181:N181"/>
    <mergeCell ref="F178:K178"/>
    <mergeCell ref="F177:K177"/>
    <mergeCell ref="F159:K159"/>
    <mergeCell ref="H119:J119"/>
    <mergeCell ref="K119:L119"/>
    <mergeCell ref="M119:N119"/>
    <mergeCell ref="E149:N149"/>
    <mergeCell ref="F146:N146"/>
    <mergeCell ref="F121:G121"/>
    <mergeCell ref="K121:L121"/>
    <mergeCell ref="M121:N121"/>
    <mergeCell ref="M126:N126"/>
    <mergeCell ref="E147:N147"/>
    <mergeCell ref="F145:N145"/>
    <mergeCell ref="K122:L122"/>
    <mergeCell ref="M134:N134"/>
    <mergeCell ref="H125:J125"/>
    <mergeCell ref="K139:L139"/>
    <mergeCell ref="K138:L138"/>
    <mergeCell ref="M130:N130"/>
    <mergeCell ref="K124:L124"/>
    <mergeCell ref="H137:J137"/>
    <mergeCell ref="H138:J138"/>
    <mergeCell ref="F154:K154"/>
    <mergeCell ref="K130:L130"/>
    <mergeCell ref="M128:N128"/>
    <mergeCell ref="M118:N118"/>
    <mergeCell ref="F166:K166"/>
    <mergeCell ref="H118:J118"/>
    <mergeCell ref="K118:L118"/>
    <mergeCell ref="K116:L116"/>
    <mergeCell ref="K115:L115"/>
    <mergeCell ref="H139:J139"/>
    <mergeCell ref="H133:J133"/>
    <mergeCell ref="H126:J126"/>
    <mergeCell ref="H127:J127"/>
    <mergeCell ref="H129:J129"/>
    <mergeCell ref="M139:N139"/>
    <mergeCell ref="K137:L137"/>
    <mergeCell ref="H136:J136"/>
    <mergeCell ref="K136:L136"/>
    <mergeCell ref="M136:N136"/>
    <mergeCell ref="K133:L133"/>
    <mergeCell ref="M133:N133"/>
    <mergeCell ref="K125:L125"/>
    <mergeCell ref="M125:N125"/>
    <mergeCell ref="K126:L126"/>
    <mergeCell ref="M135:N135"/>
    <mergeCell ref="K123:L123"/>
    <mergeCell ref="H132:J132"/>
    <mergeCell ref="M129:N129"/>
    <mergeCell ref="F176:K176"/>
    <mergeCell ref="F155:K155"/>
    <mergeCell ref="F153:K153"/>
    <mergeCell ref="F173:K173"/>
    <mergeCell ref="F151:K151"/>
    <mergeCell ref="F158:K158"/>
    <mergeCell ref="F152:K152"/>
    <mergeCell ref="F156:K156"/>
    <mergeCell ref="F170:K170"/>
    <mergeCell ref="F175:K175"/>
    <mergeCell ref="F160:K160"/>
    <mergeCell ref="F161:K161"/>
    <mergeCell ref="F162:K162"/>
    <mergeCell ref="F163:K163"/>
    <mergeCell ref="F165:K165"/>
    <mergeCell ref="F157:K157"/>
    <mergeCell ref="F169:K169"/>
    <mergeCell ref="F171:K171"/>
    <mergeCell ref="F172:K172"/>
    <mergeCell ref="F174:K174"/>
    <mergeCell ref="F132:G132"/>
    <mergeCell ref="F164:K164"/>
    <mergeCell ref="M137:N137"/>
    <mergeCell ref="F167:K167"/>
    <mergeCell ref="F168:K168"/>
    <mergeCell ref="E148:N148"/>
    <mergeCell ref="E105:M105"/>
    <mergeCell ref="D103:N103"/>
    <mergeCell ref="H134:J134"/>
    <mergeCell ref="K127:L127"/>
    <mergeCell ref="M127:N127"/>
    <mergeCell ref="K134:L134"/>
    <mergeCell ref="E142:N142"/>
    <mergeCell ref="F124:G124"/>
    <mergeCell ref="H124:J124"/>
    <mergeCell ref="M124:N124"/>
    <mergeCell ref="F125:G125"/>
    <mergeCell ref="E143:N143"/>
    <mergeCell ref="F129:G129"/>
    <mergeCell ref="M138:N138"/>
    <mergeCell ref="F126:G126"/>
    <mergeCell ref="F135:G135"/>
    <mergeCell ref="H135:J135"/>
    <mergeCell ref="K135:L135"/>
  </mergeCells>
  <phoneticPr fontId="6" type="noConversion"/>
  <conditionalFormatting sqref="E59:N59">
    <cfRule type="expression" dxfId="319" priority="6" stopIfTrue="1">
      <formula>$AC$59=TRUE</formula>
    </cfRule>
  </conditionalFormatting>
  <conditionalFormatting sqref="E154:N178">
    <cfRule type="expression" dxfId="318" priority="47" stopIfTrue="1">
      <formula>$AC154</formula>
    </cfRule>
  </conditionalFormatting>
  <conditionalFormatting sqref="I52">
    <cfRule type="expression" dxfId="317" priority="5" stopIfTrue="1">
      <formula>$AC$52</formula>
    </cfRule>
  </conditionalFormatting>
  <conditionalFormatting sqref="J52:N52">
    <cfRule type="containsText" dxfId="316" priority="8" stopIfTrue="1" operator="containsText" text="!">
      <formula>NOT(ISERROR(SEARCH("!",J52)))</formula>
    </cfRule>
  </conditionalFormatting>
  <conditionalFormatting sqref="L179">
    <cfRule type="expression" dxfId="315" priority="3" stopIfTrue="1">
      <formula>$AC179</formula>
    </cfRule>
  </conditionalFormatting>
  <dataValidations count="11">
    <dataValidation type="list" allowBlank="1" showInputMessage="1" showErrorMessage="1" sqref="M113:M114" xr:uid="{00000000-0002-0000-0400-000000000000}">
      <formula1>CNTR_EmissionPointsListEPx</formula1>
    </dataValidation>
    <dataValidation type="list" allowBlank="1" showInputMessage="1" showErrorMessage="1" sqref="K113:K114" xr:uid="{00000000-0002-0000-0400-000001000000}">
      <formula1>CNTR_SourceStreamListSx</formula1>
    </dataValidation>
    <dataValidation type="list" allowBlank="1" showInputMessage="1" showErrorMessage="1" sqref="L57 I52" xr:uid="{00000000-0002-0000-0400-000002000000}">
      <formula1>EUconst_TrueFalse</formula1>
    </dataValidation>
    <dataValidation type="list" allowBlank="1" showInputMessage="1" showErrorMessage="1" sqref="N154:N178" xr:uid="{00000000-0002-0000-0400-000003000000}">
      <formula1>SourceCategory</formula1>
    </dataValidation>
    <dataValidation type="list" allowBlank="1" showInputMessage="1" sqref="K115:K139" xr:uid="{00000000-0002-0000-0400-000004000000}">
      <formula1>CNTR_ListMeans</formula1>
    </dataValidation>
    <dataValidation type="list" allowBlank="1" showInputMessage="1" sqref="F73:F82" xr:uid="{00000000-0002-0000-0400-000005000000}">
      <formula1>MeansReleased</formula1>
    </dataValidation>
    <dataValidation type="list" allowBlank="1" showInputMessage="1" sqref="M115:M139" xr:uid="{00000000-0002-0000-0400-000007000000}">
      <formula1>CNTR_ListIntermediaries</formula1>
    </dataValidation>
    <dataValidation type="list" allowBlank="1" showInputMessage="1" showErrorMessage="1" sqref="H115:J139" xr:uid="{00000000-0002-0000-0400-000008000000}">
      <formula1>EUConst_TierActivityListNames</formula1>
    </dataValidation>
    <dataValidation type="list" allowBlank="1" showInputMessage="1" showErrorMessage="1" sqref="H113:H114" xr:uid="{00000000-0002-0000-0400-000009000000}">
      <formula1>INDIRECT("$i$" &amp; ROW($I$188) &amp; ":$i$" &amp; ROW($I$188)-1+MAX($H$188:$H$195))</formula1>
    </dataValidation>
    <dataValidation allowBlank="1" showInputMessage="1" sqref="H73:M82 H92:M101" xr:uid="{00000000-0002-0000-0400-00000A000000}"/>
    <dataValidation type="list" allowBlank="1" showInputMessage="1" sqref="F92:G101" xr:uid="{9A30032D-C9AB-4E9A-8B22-29A988D6B6B5}">
      <formula1>MeansIntermediaries</formula1>
    </dataValidation>
  </dataValidations>
  <hyperlinks>
    <hyperlink ref="G3:H3" location="JUMP_C_5" display="Installation Activities" xr:uid="{00000000-0004-0000-0400-000000000000}"/>
    <hyperlink ref="I3:J3" location="JUMP_C_6a" display="Monitoring approaches" xr:uid="{00000000-0004-0000-0400-000001000000}"/>
    <hyperlink ref="K3:L3" location="JUMP_C_6b" display="Emission sources&amp;points" xr:uid="{00000000-0004-0000-0400-000002000000}"/>
    <hyperlink ref="G4:H4" location="JUMP_6d" display="Measurement points" xr:uid="{00000000-0004-0000-0400-000003000000}"/>
    <hyperlink ref="I4:J4" location="JUMP_C_6e" display="Source streams" xr:uid="{00000000-0004-0000-0400-000004000000}"/>
    <hyperlink ref="G2:H2" location="JUMP_a_Content" display="Table of contents" xr:uid="{00000000-0004-0000-0400-000005000000}"/>
  </hyperlinks>
  <pageMargins left="0.78740157480314965" right="0.78740157480314965" top="0.78740157480314965" bottom="0.78740157480314965" header="0.39370078740157483" footer="0.39370078740157483"/>
  <pageSetup paperSize="9" scale="57" fitToHeight="20" orientation="portrait" r:id="rId1"/>
  <headerFooter alignWithMargins="0">
    <oddHeader>&amp;L&amp;F, &amp;A&amp;R&amp;D, &amp;T</oddHeader>
    <oddFooter>&amp;C&amp;P / &amp;N</oddFooter>
  </headerFooter>
  <rowBreaks count="2" manualBreakCount="2">
    <brk id="43" min="1" max="13" man="1"/>
    <brk id="181" min="1" max="13" man="1"/>
  </rowBreaks>
  <ignoredErrors>
    <ignoredError sqref="L179 L183"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rgb="FFCCFFCC"/>
    <pageSetUpPr fitToPage="1"/>
  </sheetPr>
  <dimension ref="A1:X232"/>
  <sheetViews>
    <sheetView topLeftCell="B1" zoomScaleNormal="100" workbookViewId="0">
      <pane ySplit="4" topLeftCell="A222" activePane="bottomLeft" state="frozen"/>
      <selection activeCell="B2" sqref="B2"/>
      <selection pane="bottomLeft" activeCell="I83" sqref="I83:I84"/>
    </sheetView>
  </sheetViews>
  <sheetFormatPr defaultColWidth="9.1796875" defaultRowHeight="12.5" x14ac:dyDescent="0.25"/>
  <cols>
    <col min="1" max="1" width="2.453125" style="183" hidden="1" customWidth="1"/>
    <col min="2" max="2" width="2.7265625" style="183" customWidth="1"/>
    <col min="3" max="3" width="4.7265625" style="183" customWidth="1"/>
    <col min="4" max="4" width="11.1796875" style="183" customWidth="1"/>
    <col min="5" max="7" width="12.7265625" style="183" customWidth="1"/>
    <col min="8" max="8" width="16.81640625" style="183" customWidth="1"/>
    <col min="9" max="14" width="12.7265625" style="183" customWidth="1"/>
    <col min="15" max="15" width="2.7265625" style="466" customWidth="1"/>
    <col min="16" max="16" width="11.453125" style="183" customWidth="1"/>
    <col min="17" max="24" width="11.453125" style="183" hidden="1" customWidth="1"/>
    <col min="25" max="16384" width="9.1796875" style="183"/>
  </cols>
  <sheetData>
    <row r="1" spans="1:24" ht="17.5" hidden="1" customHeight="1" thickBot="1" x14ac:dyDescent="0.3">
      <c r="A1" s="13" t="s">
        <v>0</v>
      </c>
      <c r="B1" s="45"/>
      <c r="C1" s="45"/>
      <c r="D1" s="47"/>
      <c r="E1" s="45"/>
      <c r="F1" s="45"/>
      <c r="G1" s="48"/>
      <c r="H1" s="48"/>
      <c r="I1" s="45"/>
      <c r="J1" s="45"/>
      <c r="K1" s="45"/>
      <c r="L1" s="45"/>
      <c r="M1" s="45"/>
      <c r="N1" s="45"/>
      <c r="O1" s="458"/>
      <c r="P1" s="4"/>
      <c r="Q1" s="13" t="s">
        <v>0</v>
      </c>
      <c r="R1" s="13" t="s">
        <v>0</v>
      </c>
      <c r="S1" s="13" t="s">
        <v>0</v>
      </c>
      <c r="T1" s="13" t="s">
        <v>0</v>
      </c>
      <c r="U1" s="13" t="s">
        <v>0</v>
      </c>
      <c r="V1" s="13" t="s">
        <v>0</v>
      </c>
      <c r="W1" s="13" t="s">
        <v>0</v>
      </c>
      <c r="X1" s="13" t="s">
        <v>0</v>
      </c>
    </row>
    <row r="2" spans="1:24" ht="13.5" thickBot="1" x14ac:dyDescent="0.35">
      <c r="A2" s="13"/>
      <c r="B2" s="884" t="str">
        <f>Translations!$B$126</f>
        <v>D. Beräkningsmetod</v>
      </c>
      <c r="C2" s="983"/>
      <c r="D2" s="984"/>
      <c r="E2" s="900" t="str">
        <f>Translations!$B$25</f>
        <v>Navigationsområde</v>
      </c>
      <c r="F2" s="901"/>
      <c r="G2" s="902" t="str">
        <f>Translations!$B$26</f>
        <v>Innehållsförteckning</v>
      </c>
      <c r="H2" s="903"/>
      <c r="I2" s="902" t="str">
        <f ca="1">HYPERLINK("#"&amp;INDEX(a_Inhållsförteckning!$R$4:$R$54,MATCH(INDEX(a_Inhållsförteckning!$T$4:$T$54,MATCH($T$2,a_Inhållsförteckning!$S$4:$S$54,0))-1,a_Inhållsförteckning!$T$4:$T$54,0)),EUconst_PreviousSheet)</f>
        <v>Föregående flik</v>
      </c>
      <c r="J2" s="903"/>
      <c r="K2" s="902" t="str">
        <f ca="1">HYPERLINK("#"&amp;INDEX(a_Inhållsförteckning!$R$4:$R$54,MATCH(INDEX(a_Inhållsförteckning!$T$4:$T$54,MATCH($T$2,a_Inhållsförteckning!$S$4:$S$54,0))+1,a_Inhållsförteckning!$T$4:$T$54,0)),EUconst_NextSheet)</f>
        <v>Nästa flik</v>
      </c>
      <c r="L2" s="903"/>
      <c r="M2" s="895" t="str">
        <f ca="1">HYPERLINK("#"&amp;a_Inhållsförteckning!$R$51,INDIRECT(a_Inhållsförteckning!$R$51))</f>
        <v>H Sammanfattning</v>
      </c>
      <c r="N2" s="896"/>
      <c r="O2" s="458"/>
      <c r="P2" s="4"/>
      <c r="Q2" s="347" t="s">
        <v>1</v>
      </c>
      <c r="R2" s="348" t="str">
        <f>ADDRESS(ROW($B$6),COLUMN($B$6)) &amp; ":" &amp; ADDRESS(MATCH("PRINT",$P:$P,0),COLUMN($P$6))</f>
        <v>$B$6:$P$232</v>
      </c>
      <c r="S2" s="347" t="s">
        <v>2</v>
      </c>
      <c r="T2" s="349" t="str">
        <f ca="1">IF(ISERROR(CELL("filename",U2)),"D_CalculationApproach",MID(CELL("filename",U2),FIND("]",CELL("filename",U2))+1,1024))</f>
        <v>D_Beräkningsmetod</v>
      </c>
      <c r="U2" s="45"/>
      <c r="V2" s="45"/>
      <c r="W2" s="45"/>
      <c r="X2" s="45"/>
    </row>
    <row r="3" spans="1:24" ht="12.75" customHeight="1" x14ac:dyDescent="0.25">
      <c r="A3" s="13"/>
      <c r="B3" s="985"/>
      <c r="C3" s="986"/>
      <c r="D3" s="987"/>
      <c r="E3" s="894"/>
      <c r="F3" s="894"/>
      <c r="G3" s="1020" t="str">
        <f>IFERROR(HYPERLINK("#"&amp;ADDRESS(ROW($A$1)+MATCH(Q3,$A:$A,0)-1,3),INDEX($Q:$Q,MATCH(Q3,$A:$A,0))),"")</f>
        <v>Förenklingar</v>
      </c>
      <c r="H3" s="1021"/>
      <c r="I3" s="1020" t="str">
        <f>IFERROR(HYPERLINK("#"&amp;ADDRESS(ROW($A$1)+MATCH(S3,$A:$A,0)-1,3),INDEX($Q:$Q,MATCH(S3,$A:$A,0))),"")</f>
        <v>Beskrivning</v>
      </c>
      <c r="J3" s="1021"/>
      <c r="K3" s="1020" t="str">
        <f>IFERROR(HYPERLINK("#"&amp;ADDRESS(ROW($A$1)+MATCH(U3,$A:$A,0)-1,3),INDEX($Q:$Q,MATCH(U3,$A:$A,0))),"")</f>
        <v>Mätinstrument</v>
      </c>
      <c r="L3" s="1021"/>
      <c r="M3" s="1020" t="str">
        <f>IFERROR(HYPERLINK("#"&amp;ADDRESS(ROW($A$1)+MATCH(W3,$A:$A,0)-1,3),INDEX($Q:$Q,MATCH(W3,$A:$A,0))),"")</f>
        <v>Datakällor</v>
      </c>
      <c r="N3" s="1021"/>
      <c r="O3" s="458"/>
      <c r="P3" s="4"/>
      <c r="Q3" s="392">
        <v>1</v>
      </c>
      <c r="R3" s="393"/>
      <c r="S3" s="393">
        <v>2</v>
      </c>
      <c r="T3" s="393"/>
      <c r="U3" s="393">
        <v>3</v>
      </c>
      <c r="V3" s="393"/>
      <c r="W3" s="394">
        <v>4</v>
      </c>
      <c r="X3" s="45"/>
    </row>
    <row r="4" spans="1:24" ht="13" thickBot="1" x14ac:dyDescent="0.3">
      <c r="A4" s="13"/>
      <c r="B4" s="988"/>
      <c r="C4" s="989"/>
      <c r="D4" s="990"/>
      <c r="E4" s="894"/>
      <c r="F4" s="894"/>
      <c r="G4" s="1231" t="str">
        <f>IFERROR(HYPERLINK("#"&amp;ADDRESS(ROW($A$1)+MATCH(Q4,$A:$A,0)-1,3),INDEX($Q:$Q,MATCH(Q4,$A:$A,0))),"")</f>
        <v xml:space="preserve">Analyser </v>
      </c>
      <c r="H4" s="972"/>
      <c r="I4" s="1231" t="str">
        <f>IFERROR(HYPERLINK("#"&amp;ADDRESS(ROW($A$1)+MATCH(S4,$A:$A,0)-1,3),INDEX($Q:$Q,MATCH(S4,$A:$A,0))),"")</f>
        <v>Metoder</v>
      </c>
      <c r="J4" s="972"/>
      <c r="K4" s="1231" t="str">
        <f>IFERROR(HYPERLINK("#"&amp;ADDRESS(ROW($A$1)+MATCH(U4,$A:$A,0)-1,3),INDEX($Q:$Q,MATCH(U4,$A:$A,0))),"")</f>
        <v/>
      </c>
      <c r="L4" s="972"/>
      <c r="M4" s="1231" t="str">
        <f>IFERROR(HYPERLINK("#"&amp;ADDRESS(ROW($A$1)+MATCH(W4,$A:$A,0)-1,3),INDEX($Q:$Q,MATCH(W4,$A:$A,0))),"")</f>
        <v/>
      </c>
      <c r="N4" s="972"/>
      <c r="O4" s="458"/>
      <c r="P4" s="4"/>
      <c r="Q4" s="395">
        <v>5</v>
      </c>
      <c r="R4" s="396"/>
      <c r="S4" s="396">
        <v>6</v>
      </c>
      <c r="T4" s="396"/>
      <c r="U4" s="396">
        <v>7</v>
      </c>
      <c r="V4" s="396"/>
      <c r="W4" s="397">
        <v>8</v>
      </c>
      <c r="X4" s="45"/>
    </row>
    <row r="5" spans="1:24" ht="12.75" customHeight="1" x14ac:dyDescent="0.25">
      <c r="A5" s="45"/>
      <c r="B5" s="4"/>
      <c r="C5" s="5"/>
      <c r="D5" s="6"/>
      <c r="E5" s="4"/>
      <c r="F5" s="6"/>
      <c r="G5" s="6"/>
      <c r="H5" s="6"/>
      <c r="I5" s="4"/>
      <c r="J5" s="4"/>
      <c r="K5" s="4"/>
      <c r="L5" s="3"/>
      <c r="M5" s="3"/>
      <c r="N5" s="3"/>
      <c r="O5" s="458"/>
      <c r="P5" s="4"/>
      <c r="Q5" s="13"/>
      <c r="R5" s="45"/>
      <c r="S5" s="45"/>
      <c r="T5" s="45"/>
      <c r="U5" s="45"/>
      <c r="V5" s="45"/>
      <c r="W5" s="45"/>
      <c r="X5" s="45"/>
    </row>
    <row r="6" spans="1:24" ht="25.5" customHeight="1" x14ac:dyDescent="0.25">
      <c r="A6" s="49"/>
      <c r="B6" s="24"/>
      <c r="C6" s="979" t="str">
        <f>Translations!$B$624</f>
        <v>D. Beräkningsmetod</v>
      </c>
      <c r="D6" s="979"/>
      <c r="E6" s="979"/>
      <c r="F6" s="979"/>
      <c r="G6" s="979"/>
      <c r="H6" s="979"/>
      <c r="I6" s="979"/>
      <c r="J6" s="979"/>
      <c r="K6" s="979"/>
      <c r="L6" s="3"/>
      <c r="M6" s="3"/>
      <c r="N6" s="3"/>
      <c r="O6" s="453"/>
      <c r="P6" s="22"/>
      <c r="Q6" s="49"/>
      <c r="R6" s="49"/>
      <c r="S6" s="49"/>
      <c r="T6" s="49"/>
      <c r="U6" s="49"/>
      <c r="V6" s="49"/>
      <c r="W6" s="49"/>
      <c r="X6" s="49"/>
    </row>
    <row r="7" spans="1:24" x14ac:dyDescent="0.25">
      <c r="A7" s="45"/>
      <c r="B7" s="3"/>
      <c r="C7" s="3"/>
      <c r="D7" s="3"/>
      <c r="E7" s="3"/>
      <c r="F7" s="3"/>
      <c r="G7" s="3"/>
      <c r="H7" s="3"/>
      <c r="I7" s="3"/>
      <c r="J7" s="3"/>
      <c r="K7" s="3"/>
      <c r="L7" s="3"/>
      <c r="M7" s="3"/>
      <c r="N7" s="3"/>
      <c r="O7" s="453"/>
      <c r="P7" s="22"/>
      <c r="Q7" s="45"/>
      <c r="R7" s="45"/>
      <c r="S7" s="45"/>
      <c r="T7" s="45"/>
      <c r="U7" s="45"/>
      <c r="V7" s="45"/>
      <c r="W7" s="45"/>
      <c r="X7" s="45"/>
    </row>
    <row r="8" spans="1:24" ht="18.75" customHeight="1" x14ac:dyDescent="0.25">
      <c r="A8" s="222">
        <v>1</v>
      </c>
      <c r="B8" s="24"/>
      <c r="C8" s="31">
        <v>1</v>
      </c>
      <c r="D8" s="1048" t="str">
        <f>Translations!$B$625</f>
        <v>Förenklingar som tillämpas på övervakningen</v>
      </c>
      <c r="E8" s="1048"/>
      <c r="F8" s="1048"/>
      <c r="G8" s="1048"/>
      <c r="H8" s="1048"/>
      <c r="I8" s="1048"/>
      <c r="J8" s="1048"/>
      <c r="K8" s="1048"/>
      <c r="L8" s="1048"/>
      <c r="M8" s="1048"/>
      <c r="N8" s="1048"/>
      <c r="O8" s="458"/>
      <c r="P8" s="4"/>
      <c r="Q8" s="39" t="str">
        <f>Translations!$B$626</f>
        <v>Förenklingar</v>
      </c>
      <c r="R8" s="45"/>
      <c r="S8" s="45"/>
      <c r="T8" s="45"/>
      <c r="U8" s="45"/>
      <c r="V8" s="45"/>
      <c r="W8" s="45"/>
      <c r="X8" s="45"/>
    </row>
    <row r="9" spans="1:24" x14ac:dyDescent="0.25">
      <c r="A9" s="45"/>
      <c r="B9" s="3"/>
      <c r="C9" s="3"/>
      <c r="D9" s="3"/>
      <c r="E9" s="3"/>
      <c r="F9" s="3"/>
      <c r="G9" s="3"/>
      <c r="H9" s="3"/>
      <c r="I9" s="3"/>
      <c r="J9" s="3"/>
      <c r="K9" s="3"/>
      <c r="L9" s="3"/>
      <c r="M9" s="3"/>
      <c r="N9" s="3"/>
      <c r="O9" s="453"/>
      <c r="P9" s="22"/>
      <c r="Q9" s="45"/>
      <c r="R9" s="45"/>
      <c r="S9" s="45"/>
      <c r="T9" s="45"/>
      <c r="U9" s="45"/>
      <c r="V9" s="45"/>
      <c r="W9" s="45"/>
      <c r="X9" s="45"/>
    </row>
    <row r="10" spans="1:24" ht="14.15" customHeight="1" x14ac:dyDescent="0.25">
      <c r="A10" s="45"/>
      <c r="B10" s="3"/>
      <c r="C10" s="3"/>
      <c r="D10" s="961" t="str">
        <f>Translations!$B$627</f>
        <v xml:space="preserve">Motivering till eventuella förenklingar av övervakningsmetoderna. Uppgifterna i punkter (a) och (c) kopieras automatiskt från fliken C. </v>
      </c>
      <c r="E10" s="940"/>
      <c r="F10" s="940"/>
      <c r="G10" s="940"/>
      <c r="H10" s="940"/>
      <c r="I10" s="940"/>
      <c r="J10" s="940"/>
      <c r="K10" s="940"/>
      <c r="L10" s="940"/>
      <c r="M10" s="940"/>
      <c r="N10" s="940"/>
      <c r="O10" s="453"/>
      <c r="P10" s="22"/>
      <c r="Q10" s="45"/>
      <c r="R10" s="45"/>
      <c r="S10" s="45"/>
      <c r="T10" s="45"/>
      <c r="U10" s="45"/>
      <c r="V10" s="45"/>
      <c r="W10" s="45"/>
      <c r="X10" s="45"/>
    </row>
    <row r="11" spans="1:24" ht="5.15" customHeight="1" x14ac:dyDescent="0.25">
      <c r="A11" s="45"/>
      <c r="B11" s="3"/>
      <c r="C11" s="3"/>
      <c r="D11" s="306"/>
      <c r="E11" s="251"/>
      <c r="F11" s="251"/>
      <c r="G11" s="251"/>
      <c r="H11" s="251"/>
      <c r="I11" s="251"/>
      <c r="J11" s="251"/>
      <c r="K11" s="251"/>
      <c r="L11" s="251"/>
      <c r="M11" s="251"/>
      <c r="N11" s="251"/>
      <c r="O11" s="453"/>
      <c r="P11" s="22"/>
      <c r="Q11" s="45"/>
      <c r="R11" s="45"/>
      <c r="S11" s="45"/>
      <c r="T11" s="45"/>
      <c r="U11" s="45"/>
      <c r="V11" s="45"/>
      <c r="W11" s="45"/>
      <c r="X11" s="45"/>
    </row>
    <row r="12" spans="1:24" ht="13" x14ac:dyDescent="0.25">
      <c r="A12" s="45"/>
      <c r="B12" s="3"/>
      <c r="C12" s="3"/>
      <c r="D12" s="64" t="s">
        <v>5</v>
      </c>
      <c r="E12" s="1222" t="str">
        <f>Translations!$B$569</f>
        <v>Reglerad enhet med låga utsläpp</v>
      </c>
      <c r="F12" s="1222"/>
      <c r="G12" s="1222"/>
      <c r="H12" s="1222"/>
      <c r="I12" s="1222"/>
      <c r="J12" s="1222"/>
      <c r="K12" s="1223"/>
      <c r="L12" s="485" t="str">
        <f>IF(AND(CNTR_SmallEmitter="",CNTR_Category=""),"",CNTR_SmallEmitter=TRUE)</f>
        <v/>
      </c>
      <c r="M12" s="3"/>
      <c r="N12" s="3"/>
      <c r="O12" s="453"/>
      <c r="P12" s="22"/>
      <c r="Q12" s="45"/>
      <c r="R12" s="45"/>
      <c r="S12" s="45"/>
      <c r="T12" s="45"/>
      <c r="U12" s="45"/>
      <c r="V12" s="45"/>
      <c r="W12" s="45"/>
      <c r="X12" s="45"/>
    </row>
    <row r="13" spans="1:24" ht="31" customHeight="1" x14ac:dyDescent="0.25">
      <c r="A13" s="45"/>
      <c r="B13" s="3"/>
      <c r="C13" s="3"/>
      <c r="D13" s="3"/>
      <c r="E13" s="1034" t="str">
        <f>Translations!$B$628</f>
        <v xml:space="preserve">Uppgiften kopieras automatiskt från punkt 1(d) på fliken C. 
Eventuella förenklingar av bestämningsmetoderna visas på fliken E. En reglerad enhet med låga utsläpp behöver dessutom inte lämna in dokumenterade resultat av sin riskbedömning som bilaga till övervakningsplanen (flik F, punkt 3(i)).  </v>
      </c>
      <c r="F13" s="1034"/>
      <c r="G13" s="1034"/>
      <c r="H13" s="1034"/>
      <c r="I13" s="1034"/>
      <c r="J13" s="1034"/>
      <c r="K13" s="1034"/>
      <c r="L13" s="1034"/>
      <c r="M13" s="1034"/>
      <c r="N13" s="1034"/>
      <c r="O13" s="453"/>
      <c r="P13" s="22"/>
      <c r="Q13" s="45"/>
      <c r="R13" s="45"/>
      <c r="S13" s="45"/>
      <c r="T13" s="45"/>
      <c r="U13" s="45"/>
      <c r="V13" s="45"/>
      <c r="W13" s="45"/>
      <c r="X13" s="45"/>
    </row>
    <row r="14" spans="1:24" ht="5.15" customHeight="1" x14ac:dyDescent="0.25">
      <c r="A14" s="45"/>
      <c r="B14" s="3"/>
      <c r="C14" s="3"/>
      <c r="D14" s="306"/>
      <c r="E14" s="251"/>
      <c r="F14" s="251"/>
      <c r="G14" s="251"/>
      <c r="H14" s="251"/>
      <c r="I14" s="251"/>
      <c r="J14" s="251"/>
      <c r="K14" s="251"/>
      <c r="L14" s="251"/>
      <c r="M14" s="251"/>
      <c r="N14" s="251"/>
      <c r="O14" s="453"/>
      <c r="P14" s="22"/>
      <c r="Q14" s="45"/>
      <c r="R14" s="45"/>
      <c r="S14" s="45"/>
      <c r="T14" s="45"/>
      <c r="U14" s="45"/>
      <c r="V14" s="45"/>
      <c r="W14" s="45"/>
      <c r="X14" s="45"/>
    </row>
    <row r="15" spans="1:24" ht="27.65" customHeight="1" x14ac:dyDescent="0.25">
      <c r="A15" s="45"/>
      <c r="B15" s="3"/>
      <c r="C15" s="3"/>
      <c r="D15" s="64" t="s">
        <v>6</v>
      </c>
      <c r="E15" s="1224" t="str">
        <f>Translations!$B$629</f>
        <v>Mätmetoderna motsvarar mätmetoderna för de uppgifter som lämnas i punktbeskattningen och mätinstrumenten omfattas av den nationella metrologiska kontrollen</v>
      </c>
      <c r="F15" s="1224"/>
      <c r="G15" s="1224"/>
      <c r="H15" s="1224"/>
      <c r="I15" s="1224"/>
      <c r="J15" s="1224"/>
      <c r="K15" s="1225"/>
      <c r="L15" s="227"/>
      <c r="M15" s="428"/>
      <c r="N15" s="428"/>
      <c r="O15" s="453"/>
      <c r="P15" s="22"/>
      <c r="Q15" s="45"/>
      <c r="R15" s="45"/>
      <c r="S15" s="45"/>
      <c r="T15" s="45"/>
      <c r="U15" s="45"/>
      <c r="V15" s="45"/>
      <c r="W15" s="45"/>
      <c r="X15" s="45"/>
    </row>
    <row r="16" spans="1:24" ht="28.5" customHeight="1" x14ac:dyDescent="0.25">
      <c r="A16" s="45"/>
      <c r="B16" s="3"/>
      <c r="C16" s="3"/>
      <c r="D16" s="3"/>
      <c r="E16" s="1229" t="str">
        <f>Translations!$B$630</f>
        <v xml:space="preserve">I enlighet med artikel 75j.1a i övervakningsförordningen är det vid fastställandet av bränslemängderna möjligt att utnyttja de uppgifter och mätmetoder som ska uppges i punktbeskattningen, förutsatt att de mätinstrument med vilka de uppgifter om bränslen som ska uppges i punktbeskattningen fastställs omfattas av tillämpningsområdet för den nationella lagen om metrologisk kontroll, dvs. lagen om mätinstrument (707/2011). </v>
      </c>
      <c r="F16" s="1229"/>
      <c r="G16" s="1229"/>
      <c r="H16" s="1229"/>
      <c r="I16" s="1229"/>
      <c r="J16" s="1229"/>
      <c r="K16" s="1229"/>
      <c r="L16" s="1229"/>
      <c r="M16" s="1229"/>
      <c r="N16" s="1229"/>
      <c r="O16" s="453"/>
      <c r="P16" s="22"/>
      <c r="Q16" s="45"/>
      <c r="R16" s="45"/>
      <c r="S16" s="45"/>
      <c r="T16" s="45"/>
      <c r="U16" s="45"/>
      <c r="V16" s="45"/>
      <c r="W16" s="45"/>
      <c r="X16" s="45"/>
    </row>
    <row r="17" spans="1:24" ht="3.65" hidden="1" customHeight="1" x14ac:dyDescent="0.25">
      <c r="A17" s="45"/>
      <c r="B17" s="3"/>
      <c r="C17" s="3"/>
      <c r="D17" s="3"/>
      <c r="E17" s="558"/>
      <c r="F17" s="1229"/>
      <c r="G17" s="1229"/>
      <c r="H17" s="1229"/>
      <c r="I17" s="1229"/>
      <c r="J17" s="1229"/>
      <c r="K17" s="1229"/>
      <c r="L17" s="1229"/>
      <c r="M17" s="1229"/>
      <c r="N17" s="1229"/>
      <c r="O17" s="453"/>
      <c r="P17" s="22"/>
      <c r="Q17" s="45"/>
      <c r="R17" s="45"/>
      <c r="S17" s="45"/>
      <c r="T17" s="45"/>
      <c r="U17" s="45"/>
      <c r="V17" s="45"/>
      <c r="W17" s="45"/>
      <c r="X17" s="45"/>
    </row>
    <row r="18" spans="1:24" ht="1" customHeight="1" x14ac:dyDescent="0.25">
      <c r="A18" s="45"/>
      <c r="B18" s="3"/>
      <c r="C18" s="3"/>
      <c r="D18" s="3"/>
      <c r="E18" s="558"/>
      <c r="F18" s="1229"/>
      <c r="G18" s="1229"/>
      <c r="H18" s="1229"/>
      <c r="I18" s="1229"/>
      <c r="J18" s="1229"/>
      <c r="K18" s="1229"/>
      <c r="L18" s="1229"/>
      <c r="M18" s="1229"/>
      <c r="N18" s="1229"/>
      <c r="O18" s="453"/>
      <c r="P18" s="22"/>
      <c r="Q18" s="45"/>
      <c r="R18" s="45"/>
      <c r="S18" s="45"/>
      <c r="T18" s="45"/>
      <c r="U18" s="45"/>
      <c r="V18" s="45"/>
      <c r="W18" s="45"/>
      <c r="X18" s="45"/>
    </row>
    <row r="19" spans="1:24" ht="1" customHeight="1" x14ac:dyDescent="0.25">
      <c r="A19" s="45"/>
      <c r="B19" s="3"/>
      <c r="C19" s="3"/>
      <c r="D19" s="3"/>
      <c r="E19" s="558"/>
      <c r="F19" s="1229"/>
      <c r="G19" s="1229"/>
      <c r="H19" s="1229"/>
      <c r="I19" s="1229"/>
      <c r="J19" s="1229"/>
      <c r="K19" s="1229"/>
      <c r="L19" s="1229"/>
      <c r="M19" s="1229"/>
      <c r="N19" s="1229"/>
      <c r="O19" s="453"/>
      <c r="P19" s="22"/>
      <c r="Q19" s="45"/>
      <c r="R19" s="45"/>
      <c r="S19" s="45"/>
      <c r="T19" s="45"/>
      <c r="U19" s="45"/>
      <c r="V19" s="45"/>
      <c r="W19" s="45"/>
      <c r="X19" s="45"/>
    </row>
    <row r="20" spans="1:24" ht="1" customHeight="1" x14ac:dyDescent="0.25">
      <c r="A20" s="45"/>
      <c r="B20" s="3"/>
      <c r="C20" s="3"/>
      <c r="D20" s="3"/>
      <c r="E20" s="559"/>
      <c r="F20" s="559"/>
      <c r="G20" s="559"/>
      <c r="H20" s="559"/>
      <c r="I20" s="559"/>
      <c r="J20" s="559"/>
      <c r="K20" s="559"/>
      <c r="L20" s="559"/>
      <c r="M20" s="559"/>
      <c r="N20" s="559"/>
      <c r="O20" s="453"/>
      <c r="P20" s="22"/>
      <c r="Q20" s="45"/>
      <c r="R20" s="45"/>
      <c r="S20" s="45"/>
      <c r="T20" s="45"/>
      <c r="U20" s="45"/>
      <c r="V20" s="45"/>
      <c r="W20" s="45"/>
      <c r="X20" s="45"/>
    </row>
    <row r="21" spans="1:24" ht="3.65" customHeight="1" x14ac:dyDescent="0.25">
      <c r="A21" s="45"/>
      <c r="B21" s="3"/>
      <c r="C21" s="3"/>
      <c r="D21" s="3"/>
      <c r="E21" s="1230"/>
      <c r="F21" s="1230"/>
      <c r="G21" s="1230"/>
      <c r="H21" s="1230"/>
      <c r="I21" s="1230"/>
      <c r="J21" s="1230"/>
      <c r="K21" s="1230"/>
      <c r="L21" s="1230"/>
      <c r="M21" s="1230"/>
      <c r="N21" s="1230"/>
      <c r="O21" s="453"/>
      <c r="P21" s="22"/>
      <c r="Q21" s="45"/>
      <c r="R21" s="45"/>
      <c r="S21" s="45"/>
      <c r="T21" s="45"/>
      <c r="U21" s="45"/>
      <c r="V21" s="45"/>
      <c r="W21" s="45"/>
      <c r="X21" s="45"/>
    </row>
    <row r="22" spans="1:24" ht="5.15" customHeight="1" x14ac:dyDescent="0.25">
      <c r="A22" s="45"/>
      <c r="B22" s="3"/>
      <c r="C22" s="3"/>
      <c r="D22" s="306"/>
      <c r="E22" s="251"/>
      <c r="F22" s="251"/>
      <c r="G22" s="251"/>
      <c r="H22" s="251"/>
      <c r="I22" s="251"/>
      <c r="J22" s="251"/>
      <c r="K22" s="251"/>
      <c r="L22" s="251"/>
      <c r="M22" s="251"/>
      <c r="N22" s="251"/>
      <c r="O22" s="453"/>
      <c r="P22" s="22"/>
      <c r="Q22" s="45"/>
      <c r="R22" s="45"/>
      <c r="S22" s="45"/>
      <c r="T22" s="45"/>
      <c r="U22" s="45"/>
      <c r="V22" s="45"/>
      <c r="W22" s="45"/>
      <c r="X22" s="45"/>
    </row>
    <row r="23" spans="1:24" ht="13" x14ac:dyDescent="0.25">
      <c r="A23" s="45"/>
      <c r="B23" s="3"/>
      <c r="C23" s="3"/>
      <c r="D23" s="64" t="s">
        <v>7</v>
      </c>
      <c r="E23" s="1226" t="str">
        <f>Translations!$B$635</f>
        <v>Kommersiella standardbränslen</v>
      </c>
      <c r="F23" s="1226"/>
      <c r="G23" s="1226"/>
      <c r="H23" s="1226"/>
      <c r="I23" s="1226"/>
      <c r="J23" s="1226"/>
      <c r="K23" s="1227"/>
      <c r="L23" s="485" t="str">
        <f>IF(COUNTA('C_Beskrivining av den RE'!$H$115:$J$139)=0,"",COUNTIF('C_Beskrivining av den RE'!$H$115:$J$139,INDEX(EUConst_TierActivityListNames,2))+COUNTIF('C_Beskrivining av den RE'!$H$115:$J$139,INDEX(EUConst_TierActivityListNames,3))=0)</f>
        <v/>
      </c>
      <c r="M23" s="3"/>
      <c r="N23" s="3"/>
      <c r="O23" s="453"/>
      <c r="P23" s="22"/>
      <c r="Q23" s="45"/>
      <c r="R23" s="45"/>
      <c r="S23" s="45"/>
      <c r="T23" s="45"/>
      <c r="U23" s="45"/>
      <c r="V23" s="45"/>
      <c r="W23" s="45"/>
      <c r="X23" s="45"/>
    </row>
    <row r="24" spans="1:24" ht="31" customHeight="1" x14ac:dyDescent="0.25">
      <c r="A24" s="45"/>
      <c r="B24" s="3"/>
      <c r="C24" s="3"/>
      <c r="D24" s="3"/>
      <c r="E24" s="1034" t="str">
        <f>Translations!$B$636</f>
        <v xml:space="preserve">Uppgiften kopieras automatiskt från fliken C från de uppgifter som angetts i tabellen över bränsleflöden i punkt 3(a).
Eventuella förenklingar av bestämningsmetoderna visas på fliken E. De analyskrav som efterfrågas i punkt 2 d på fliken D tillämpas inte på kommersiella standardbränslen.   </v>
      </c>
      <c r="F24" s="1034"/>
      <c r="G24" s="1034"/>
      <c r="H24" s="1034"/>
      <c r="I24" s="1034"/>
      <c r="J24" s="1034"/>
      <c r="K24" s="1034"/>
      <c r="L24" s="1034"/>
      <c r="M24" s="1034"/>
      <c r="N24" s="1034"/>
      <c r="O24" s="453"/>
      <c r="P24" s="22"/>
      <c r="Q24" s="45"/>
      <c r="R24" s="45"/>
      <c r="S24" s="45"/>
      <c r="T24" s="45"/>
      <c r="U24" s="45"/>
      <c r="V24" s="45"/>
      <c r="W24" s="45"/>
      <c r="X24" s="45"/>
    </row>
    <row r="25" spans="1:24" ht="5.15" customHeight="1" x14ac:dyDescent="0.25">
      <c r="A25" s="45"/>
      <c r="B25" s="3"/>
      <c r="C25" s="3"/>
      <c r="D25" s="3"/>
      <c r="E25" s="3"/>
      <c r="F25" s="3"/>
      <c r="G25" s="3"/>
      <c r="H25" s="3"/>
      <c r="I25" s="3"/>
      <c r="J25" s="3"/>
      <c r="K25" s="3"/>
      <c r="L25" s="3"/>
      <c r="M25" s="3"/>
      <c r="N25" s="3"/>
      <c r="O25" s="453"/>
      <c r="P25" s="22"/>
      <c r="Q25" s="45"/>
      <c r="R25" s="45"/>
      <c r="S25" s="45"/>
      <c r="T25" s="45"/>
      <c r="U25" s="45"/>
      <c r="V25" s="45"/>
      <c r="W25" s="45"/>
      <c r="X25" s="45"/>
    </row>
    <row r="26" spans="1:24" ht="43" customHeight="1" x14ac:dyDescent="0.25">
      <c r="A26" s="45"/>
      <c r="B26" s="3"/>
      <c r="C26" s="3"/>
      <c r="D26" s="961" t="str">
        <f>Translations!$B$637</f>
        <v>Obs! Det är möjligt att en reglerad enhet också kan tillämpa andra förenklingar på grundval av kategorin av reglerad enhet eller bränsleflöde. Om förenklingar kan tillämpas visas de på fliken E vid varje bränsleflöde, till exempel som en möjlighet att tillämpa kraven på en lägre nivå.</v>
      </c>
      <c r="E26" s="940"/>
      <c r="F26" s="940"/>
      <c r="G26" s="940"/>
      <c r="H26" s="940"/>
      <c r="I26" s="940"/>
      <c r="J26" s="940"/>
      <c r="K26" s="940"/>
      <c r="L26" s="940"/>
      <c r="M26" s="940"/>
      <c r="N26" s="940"/>
      <c r="O26" s="453"/>
      <c r="P26" s="22"/>
      <c r="Q26" s="45"/>
      <c r="R26" s="45"/>
      <c r="S26" s="45"/>
      <c r="T26" s="45"/>
      <c r="U26" s="45"/>
      <c r="V26" s="45"/>
      <c r="W26" s="45"/>
      <c r="X26" s="45"/>
    </row>
    <row r="27" spans="1:24" ht="28" customHeight="1" x14ac:dyDescent="0.25">
      <c r="A27" s="45"/>
      <c r="B27" s="3"/>
      <c r="C27" s="3"/>
      <c r="D27" s="1228" t="str">
        <f>Translations!$B$638</f>
        <v xml:space="preserve">Om förenkling enligt punkt (b) kan tillämpas, kan det i de skriftliga förfarandena (punkt 3 på fliken D) samt i punkterna om datahantering och kontrollåtgärder på fliken F hänvisas till motsvarande förfaranden som tillämpas på uppgifter som lämnas i punktbeskattningen.  </v>
      </c>
      <c r="E27" s="958"/>
      <c r="F27" s="958"/>
      <c r="G27" s="958"/>
      <c r="H27" s="958"/>
      <c r="I27" s="958"/>
      <c r="J27" s="958"/>
      <c r="K27" s="958"/>
      <c r="L27" s="958"/>
      <c r="M27" s="958"/>
      <c r="N27" s="958"/>
      <c r="O27" s="453"/>
      <c r="P27" s="22"/>
      <c r="Q27" s="45"/>
      <c r="R27" s="45"/>
      <c r="S27" s="45"/>
      <c r="T27" s="45"/>
      <c r="U27" s="45"/>
      <c r="V27" s="45"/>
      <c r="W27" s="45"/>
      <c r="X27" s="45"/>
    </row>
    <row r="28" spans="1:24" x14ac:dyDescent="0.25">
      <c r="A28" s="45"/>
      <c r="B28" s="3"/>
      <c r="C28" s="3"/>
      <c r="D28" s="3"/>
      <c r="E28" s="3"/>
      <c r="F28" s="3"/>
      <c r="G28" s="3"/>
      <c r="H28" s="3"/>
      <c r="I28" s="3"/>
      <c r="J28" s="3"/>
      <c r="K28" s="3"/>
      <c r="L28" s="3"/>
      <c r="M28" s="3"/>
      <c r="N28" s="3"/>
      <c r="O28" s="453"/>
      <c r="P28" s="22"/>
      <c r="Q28" s="45"/>
      <c r="R28" s="45"/>
      <c r="S28" s="45"/>
      <c r="T28" s="45"/>
      <c r="U28" s="45"/>
      <c r="V28" s="45"/>
      <c r="W28" s="45"/>
      <c r="X28" s="45"/>
    </row>
    <row r="29" spans="1:24" ht="18.75" customHeight="1" x14ac:dyDescent="0.25">
      <c r="A29" s="45"/>
      <c r="B29" s="24"/>
      <c r="C29" s="31">
        <v>2</v>
      </c>
      <c r="D29" s="1048" t="str">
        <f>Translations!$B$5</f>
        <v xml:space="preserve">Uppgifter om beräkningsmetoden </v>
      </c>
      <c r="E29" s="1048"/>
      <c r="F29" s="1048"/>
      <c r="G29" s="1048"/>
      <c r="H29" s="1048"/>
      <c r="I29" s="1048"/>
      <c r="J29" s="1048"/>
      <c r="K29" s="1048"/>
      <c r="L29" s="1048"/>
      <c r="M29" s="1048"/>
      <c r="N29" s="1048"/>
      <c r="O29" s="458"/>
      <c r="P29" s="4"/>
      <c r="Q29" s="45"/>
      <c r="R29" s="45"/>
      <c r="S29" s="45"/>
      <c r="T29" s="45"/>
      <c r="U29" s="45"/>
      <c r="V29" s="45"/>
      <c r="W29" s="45"/>
      <c r="X29" s="45"/>
    </row>
    <row r="30" spans="1:24" ht="10" customHeight="1" x14ac:dyDescent="0.25">
      <c r="A30" s="45"/>
      <c r="B30" s="3"/>
      <c r="C30" s="3"/>
      <c r="D30" s="3"/>
      <c r="E30" s="3"/>
      <c r="F30" s="3"/>
      <c r="G30" s="3"/>
      <c r="H30" s="3"/>
      <c r="I30" s="3"/>
      <c r="J30" s="3"/>
      <c r="K30" s="3"/>
      <c r="L30" s="3"/>
      <c r="M30" s="3"/>
      <c r="N30" s="3"/>
      <c r="O30" s="458"/>
      <c r="P30" s="4"/>
      <c r="Q30" s="45"/>
      <c r="R30" s="45"/>
      <c r="S30" s="45"/>
      <c r="T30" s="45"/>
      <c r="U30" s="45"/>
      <c r="V30" s="45"/>
      <c r="W30" s="45"/>
      <c r="X30" s="45"/>
    </row>
    <row r="31" spans="1:24" ht="19.5" customHeight="1" x14ac:dyDescent="0.25">
      <c r="A31" s="45"/>
      <c r="B31" s="3"/>
      <c r="C31" s="205"/>
      <c r="D31" s="961" t="str">
        <f>Translations!$B$639</f>
        <v>I denna del ska de uppgifter som behövs för beräkningen anges. De angivna uppgifterna kopieras vid behov automatiskt till fliken E.</v>
      </c>
      <c r="E31" s="940"/>
      <c r="F31" s="940"/>
      <c r="G31" s="940"/>
      <c r="H31" s="940"/>
      <c r="I31" s="940"/>
      <c r="J31" s="940"/>
      <c r="K31" s="940"/>
      <c r="L31" s="940"/>
      <c r="M31" s="940"/>
      <c r="N31" s="940"/>
      <c r="O31" s="458"/>
      <c r="P31" s="4"/>
      <c r="Q31" s="45"/>
      <c r="R31" s="45"/>
      <c r="S31" s="45"/>
      <c r="T31" s="45"/>
      <c r="U31" s="45"/>
      <c r="V31" s="45"/>
      <c r="W31" s="45"/>
      <c r="X31" s="45"/>
    </row>
    <row r="32" spans="1:24" ht="25" customHeight="1" x14ac:dyDescent="0.25">
      <c r="A32" s="45"/>
      <c r="B32" s="3"/>
      <c r="C32" s="205"/>
      <c r="D32" s="961" t="str">
        <f>Translations!$B$640</f>
        <v>Förteckningen över mätinstrument behövs för kontroll av frisläppta bränslemängder, en förteckning över datakällor för standardvärdena för beräkningsfaktorerna, och om analys krävs görs en hänvisning till analysmetoderna senare i övervakningsplanen.</v>
      </c>
      <c r="E32" s="940"/>
      <c r="F32" s="940"/>
      <c r="G32" s="940"/>
      <c r="H32" s="940"/>
      <c r="I32" s="940"/>
      <c r="J32" s="940"/>
      <c r="K32" s="940"/>
      <c r="L32" s="940"/>
      <c r="M32" s="940"/>
      <c r="N32" s="940"/>
      <c r="O32" s="458"/>
      <c r="P32" s="4"/>
      <c r="Q32" s="45"/>
      <c r="R32" s="45"/>
      <c r="S32" s="45"/>
      <c r="T32" s="45"/>
      <c r="U32" s="45"/>
      <c r="V32" s="45"/>
      <c r="W32" s="45"/>
      <c r="X32" s="45"/>
    </row>
    <row r="33" spans="1:24" ht="12.75" customHeight="1" x14ac:dyDescent="0.25">
      <c r="A33" s="45"/>
      <c r="B33" s="3"/>
      <c r="C33" s="205"/>
      <c r="D33" s="20"/>
      <c r="E33" s="188"/>
      <c r="F33" s="188"/>
      <c r="G33" s="188"/>
      <c r="H33" s="188"/>
      <c r="I33" s="188"/>
      <c r="J33" s="188"/>
      <c r="K33" s="188"/>
      <c r="L33" s="188"/>
      <c r="M33" s="188"/>
      <c r="N33" s="3"/>
      <c r="O33" s="461"/>
      <c r="P33" s="76"/>
      <c r="Q33" s="45"/>
      <c r="R33" s="45"/>
      <c r="S33" s="45"/>
      <c r="T33" s="45"/>
      <c r="U33" s="45"/>
      <c r="V33" s="45"/>
      <c r="W33" s="45"/>
      <c r="X33" s="45"/>
    </row>
    <row r="34" spans="1:24" ht="13" x14ac:dyDescent="0.25">
      <c r="A34" s="222">
        <v>2</v>
      </c>
      <c r="B34" s="24"/>
      <c r="C34" s="24"/>
      <c r="D34" s="64" t="s">
        <v>5</v>
      </c>
      <c r="E34" s="1195" t="str">
        <f>Translations!$B$641</f>
        <v>Beskrivning av metoden som baserar sig på beräkningen:</v>
      </c>
      <c r="F34" s="1196"/>
      <c r="G34" s="1196"/>
      <c r="H34" s="1196"/>
      <c r="I34" s="1196"/>
      <c r="J34" s="1196"/>
      <c r="K34" s="1196"/>
      <c r="L34" s="1196"/>
      <c r="M34" s="1196"/>
      <c r="N34" s="1196"/>
      <c r="O34" s="461"/>
      <c r="P34" s="76"/>
      <c r="Q34" s="398" t="str">
        <f>Translations!$B$118</f>
        <v>Beskrivning</v>
      </c>
      <c r="R34" s="528"/>
      <c r="S34" s="529"/>
      <c r="T34" s="49"/>
      <c r="U34" s="49"/>
      <c r="V34" s="49"/>
      <c r="W34" s="49"/>
      <c r="X34" s="49"/>
    </row>
    <row r="35" spans="1:24" ht="30" customHeight="1" x14ac:dyDescent="0.3">
      <c r="A35" s="45"/>
      <c r="B35" s="3"/>
      <c r="C35" s="3"/>
      <c r="D35" s="197"/>
      <c r="E35" s="1034" t="str">
        <f>Translations!$B$642</f>
        <v xml:space="preserve">I textfältet nedan ska du ge en kort beskrivning av det beräkningssätt som används för att fastställa de årliga koldioxidutsläppen. Beskrivningen ska vara tillräckligt noggrann för att påvisa att det inte förekommer dataluckor eller dubbelräkning. Den ska också beskriva hur andelen bränsle som omfattas av tillämpningsområdet fastställs och säkerställa att det inte innehåller bränsle som används inom sektorn för den allmänna ETS1-utsläppshandeln.  </v>
      </c>
      <c r="F35" s="1034"/>
      <c r="G35" s="1034"/>
      <c r="H35" s="1034"/>
      <c r="I35" s="1034"/>
      <c r="J35" s="1034"/>
      <c r="K35" s="1034"/>
      <c r="L35" s="1034"/>
      <c r="M35" s="1034"/>
      <c r="N35" s="1034"/>
      <c r="O35" s="458"/>
      <c r="P35" s="4"/>
      <c r="Q35" s="45"/>
      <c r="R35" s="45"/>
      <c r="S35" s="45"/>
      <c r="T35" s="45"/>
      <c r="U35" s="45"/>
      <c r="V35" s="45"/>
      <c r="W35" s="45"/>
      <c r="X35" s="45"/>
    </row>
    <row r="36" spans="1:24" ht="19.5" customHeight="1" x14ac:dyDescent="0.3">
      <c r="A36" s="45"/>
      <c r="B36" s="3"/>
      <c r="C36" s="3"/>
      <c r="D36" s="197"/>
      <c r="E36" s="1033" t="str">
        <f>Translations!$B$132</f>
        <v xml:space="preserve">Om beskrivningen är komplicerad och innehåller beräkningsformler, bifoga beskrivningen som en separat bilaga till ansökan i ärendehanteringssystemet ETS2. Namnge bilagan på ett identifierbart sätt och ange bilagans namn och datum nedan i textfältet. </v>
      </c>
      <c r="F36" s="1033"/>
      <c r="G36" s="1033"/>
      <c r="H36" s="1033"/>
      <c r="I36" s="1033"/>
      <c r="J36" s="1033"/>
      <c r="K36" s="1033"/>
      <c r="L36" s="1033"/>
      <c r="M36" s="1033"/>
      <c r="N36" s="1033"/>
      <c r="O36" s="458"/>
      <c r="P36" s="4"/>
      <c r="Q36" s="45"/>
      <c r="R36" s="45"/>
      <c r="S36" s="45"/>
      <c r="T36" s="45"/>
      <c r="U36" s="45"/>
      <c r="V36" s="45"/>
      <c r="W36" s="45"/>
      <c r="X36" s="45"/>
    </row>
    <row r="37" spans="1:24" ht="21" customHeight="1" x14ac:dyDescent="0.3">
      <c r="A37" s="45"/>
      <c r="B37" s="3"/>
      <c r="C37" s="3"/>
      <c r="D37" s="197"/>
      <c r="E37" s="1033" t="str">
        <f>Translations!$B$133</f>
        <v xml:space="preserve">Beskrivningen ska ge tillräcklig och begriplig information om hur de uppgifter som lämnats i övervakningsplanen används vid beräkningen av utsläppen. Beskrivningen ska vara lika lång som exemplet i textfältet.  </v>
      </c>
      <c r="F37" s="1033"/>
      <c r="G37" s="1033"/>
      <c r="H37" s="1033"/>
      <c r="I37" s="1033"/>
      <c r="J37" s="1033"/>
      <c r="K37" s="1033"/>
      <c r="L37" s="1033"/>
      <c r="M37" s="1033"/>
      <c r="N37" s="1033"/>
      <c r="O37" s="458"/>
      <c r="P37" s="4"/>
      <c r="Q37" s="45"/>
      <c r="R37" s="45"/>
      <c r="S37" s="45"/>
      <c r="T37" s="45"/>
      <c r="U37" s="45"/>
      <c r="V37" s="45"/>
      <c r="W37" s="45"/>
      <c r="X37" s="45"/>
    </row>
    <row r="38" spans="1:24" ht="1" customHeight="1" x14ac:dyDescent="0.3">
      <c r="A38" s="45"/>
      <c r="B38" s="3"/>
      <c r="C38" s="3"/>
      <c r="D38" s="3"/>
      <c r="E38" s="245"/>
      <c r="F38" s="245"/>
      <c r="G38" s="245"/>
      <c r="H38" s="245"/>
      <c r="I38" s="245"/>
      <c r="J38" s="245"/>
      <c r="K38" s="245"/>
      <c r="L38" s="245"/>
      <c r="M38" s="3"/>
      <c r="N38" s="3"/>
      <c r="O38" s="458"/>
      <c r="P38" s="4"/>
      <c r="Q38" s="45"/>
      <c r="R38" s="45"/>
      <c r="S38" s="45"/>
      <c r="T38" s="45"/>
      <c r="U38" s="45"/>
      <c r="V38" s="45"/>
      <c r="W38" s="45"/>
      <c r="X38" s="45"/>
    </row>
    <row r="39" spans="1:24" s="76" customFormat="1" ht="12.75" customHeight="1" x14ac:dyDescent="0.25">
      <c r="A39" s="8"/>
      <c r="B39" s="4"/>
      <c r="C39" s="4"/>
      <c r="D39" s="4"/>
      <c r="E39" s="1200" t="str">
        <f>Translations!$B$643</f>
        <v>Exempel: Beräkningen görs enligt följande:</v>
      </c>
      <c r="F39" s="1201"/>
      <c r="G39" s="1201"/>
      <c r="H39" s="1201"/>
      <c r="I39" s="1201"/>
      <c r="J39" s="1201"/>
      <c r="K39" s="1201"/>
      <c r="L39" s="1201"/>
      <c r="M39" s="1201"/>
      <c r="N39" s="1202"/>
      <c r="O39" s="458"/>
      <c r="P39" s="4"/>
      <c r="Q39" s="74"/>
      <c r="R39" s="74"/>
      <c r="S39" s="45"/>
      <c r="T39" s="45"/>
      <c r="U39" s="45"/>
      <c r="V39" s="45"/>
      <c r="W39" s="45"/>
      <c r="X39" s="157"/>
    </row>
    <row r="40" spans="1:24" s="76" customFormat="1" ht="25.5" customHeight="1" x14ac:dyDescent="0.25">
      <c r="A40" s="8"/>
      <c r="B40" s="4"/>
      <c r="C40" s="4"/>
      <c r="D40" s="4"/>
      <c r="E40" s="1203" t="str">
        <f>Translations!$B$644</f>
        <v>a) Bestämningen av båda bränsleflödenas (bensin och diesel, dvs. ”kommersiella standardbränslen”) frisläppta bränslemängder sker utifrån de mätmetoder som tillämpas i punktbeskattningen och mätinstrumenten är förenliga med lagen om mätinstrument.</v>
      </c>
      <c r="F40" s="1206"/>
      <c r="G40" s="1206"/>
      <c r="H40" s="1206"/>
      <c r="I40" s="1206"/>
      <c r="J40" s="1206"/>
      <c r="K40" s="1206"/>
      <c r="L40" s="1206"/>
      <c r="M40" s="1206"/>
      <c r="N40" s="1207"/>
      <c r="O40" s="458"/>
      <c r="P40" s="4"/>
      <c r="Q40" s="74"/>
      <c r="R40" s="74"/>
      <c r="S40" s="45"/>
      <c r="T40" s="45"/>
      <c r="U40" s="45"/>
      <c r="V40" s="45"/>
      <c r="W40" s="45"/>
      <c r="X40" s="45"/>
    </row>
    <row r="41" spans="1:24" s="76" customFormat="1" ht="25.5" customHeight="1" x14ac:dyDescent="0.25">
      <c r="A41" s="8"/>
      <c r="B41" s="4"/>
      <c r="C41" s="4"/>
      <c r="D41" s="4"/>
      <c r="E41" s="1203" t="str">
        <f>Translations!$B$645</f>
        <v>b) Distributionen av alla våra bränsleflöden sker uteslutande på distributionsstationerna, ingen distribution utanför tilllämpningsområde av den nationella sektorn. På bränslen som frisläppts för konsumtion tillämpas täckningsfaktor 1 på basis av fysisk åtskillnad av bränsleflöden.</v>
      </c>
      <c r="F41" s="1206"/>
      <c r="G41" s="1206"/>
      <c r="H41" s="1206"/>
      <c r="I41" s="1206"/>
      <c r="J41" s="1206"/>
      <c r="K41" s="1206"/>
      <c r="L41" s="1206"/>
      <c r="M41" s="1206"/>
      <c r="N41" s="1207"/>
      <c r="O41" s="458"/>
      <c r="P41" s="4"/>
      <c r="Q41" s="74"/>
      <c r="R41" s="74"/>
      <c r="S41" s="45"/>
      <c r="T41" s="45"/>
      <c r="U41" s="45"/>
      <c r="V41" s="45"/>
      <c r="W41" s="45"/>
      <c r="X41" s="45"/>
    </row>
    <row r="42" spans="1:24" s="76" customFormat="1" ht="25.5" customHeight="1" x14ac:dyDescent="0.25">
      <c r="A42" s="8"/>
      <c r="B42" s="4"/>
      <c r="C42" s="4"/>
      <c r="D42" s="4"/>
      <c r="E42" s="1203" t="str">
        <f>Translations!$B$646</f>
        <v>c) De frisläppta bränslemängderna fastställs i ton och omvandlas med standardvärdena för värmevärdet till TJ och därefter till enheten t CO2 med emissionsfaktorn (båda enligt de värden som den nationella myndigheten fastställt) för att utsläppen ska fås i enheten t CO2.</v>
      </c>
      <c r="F42" s="1204"/>
      <c r="G42" s="1204"/>
      <c r="H42" s="1204"/>
      <c r="I42" s="1204"/>
      <c r="J42" s="1204"/>
      <c r="K42" s="1204"/>
      <c r="L42" s="1204"/>
      <c r="M42" s="1204"/>
      <c r="N42" s="1205"/>
      <c r="O42" s="458"/>
      <c r="P42" s="4"/>
      <c r="Q42" s="74"/>
      <c r="R42" s="74"/>
      <c r="S42" s="45"/>
      <c r="T42" s="45"/>
      <c r="U42" s="45"/>
      <c r="V42" s="45"/>
      <c r="W42" s="45"/>
      <c r="X42" s="45"/>
    </row>
    <row r="43" spans="1:24" s="76" customFormat="1" ht="12.75" customHeight="1" x14ac:dyDescent="0.25">
      <c r="A43" s="8"/>
      <c r="B43" s="4"/>
      <c r="C43" s="4"/>
      <c r="D43" s="4"/>
      <c r="E43" s="1203" t="str">
        <f>Translations!$B$647</f>
        <v>d) Utsläppen från alla bränsleflöden räknas ihop för att beräkna den reglerade enhetens årliga utsläpp.</v>
      </c>
      <c r="F43" s="1204"/>
      <c r="G43" s="1204"/>
      <c r="H43" s="1204"/>
      <c r="I43" s="1204"/>
      <c r="J43" s="1204"/>
      <c r="K43" s="1204"/>
      <c r="L43" s="1204"/>
      <c r="M43" s="1204"/>
      <c r="N43" s="1205"/>
      <c r="O43" s="458"/>
      <c r="P43" s="4"/>
      <c r="Q43" s="74"/>
      <c r="R43" s="74"/>
      <c r="S43" s="45"/>
      <c r="T43" s="45"/>
      <c r="U43" s="45"/>
      <c r="V43" s="45"/>
      <c r="W43" s="45"/>
      <c r="X43" s="45"/>
    </row>
    <row r="44" spans="1:24" s="76" customFormat="1" ht="23.5" customHeight="1" x14ac:dyDescent="0.25">
      <c r="A44" s="8"/>
      <c r="B44" s="4"/>
      <c r="C44" s="4"/>
      <c r="D44" s="4"/>
      <c r="E44" s="1197" t="str">
        <f>Translations!$B$648</f>
        <v>Alla detaljer om bränsleflöden (fastställande av frisläppta bränslemängder, fastställande av täckningsfaktor och beräkningsfaktor) presenteras i de övriga delarna av denna övervakningsplan.</v>
      </c>
      <c r="F44" s="1198"/>
      <c r="G44" s="1198"/>
      <c r="H44" s="1198"/>
      <c r="I44" s="1198"/>
      <c r="J44" s="1198"/>
      <c r="K44" s="1198"/>
      <c r="L44" s="1198"/>
      <c r="M44" s="1198"/>
      <c r="N44" s="1199"/>
      <c r="O44" s="458"/>
      <c r="P44" s="4"/>
      <c r="Q44" s="74"/>
      <c r="R44" s="74"/>
      <c r="S44" s="45"/>
      <c r="T44" s="45"/>
      <c r="U44" s="45"/>
      <c r="V44" s="45"/>
      <c r="W44" s="45"/>
      <c r="X44" s="45"/>
    </row>
    <row r="45" spans="1:24" ht="12.75" customHeight="1" x14ac:dyDescent="0.25">
      <c r="A45" s="45"/>
      <c r="B45" s="3"/>
      <c r="C45" s="3"/>
      <c r="D45" s="3"/>
      <c r="E45" s="1208"/>
      <c r="F45" s="1209"/>
      <c r="G45" s="1209"/>
      <c r="H45" s="1209"/>
      <c r="I45" s="1209"/>
      <c r="J45" s="1209"/>
      <c r="K45" s="1209"/>
      <c r="L45" s="1209"/>
      <c r="M45" s="1209"/>
      <c r="N45" s="1210"/>
      <c r="O45" s="458"/>
      <c r="P45" s="4"/>
      <c r="Q45" s="74"/>
      <c r="R45" s="74"/>
      <c r="S45" s="45"/>
      <c r="T45" s="45"/>
      <c r="U45" s="45"/>
      <c r="V45" s="45"/>
      <c r="W45" s="45"/>
      <c r="X45" s="157" t="b">
        <f>IF(L6=EUconst_NotRelevant,TRUE,FALSE)</f>
        <v>0</v>
      </c>
    </row>
    <row r="46" spans="1:24" ht="12.75" customHeight="1" x14ac:dyDescent="0.25">
      <c r="A46" s="45"/>
      <c r="B46" s="3"/>
      <c r="C46" s="3"/>
      <c r="D46" s="3"/>
      <c r="E46" s="1099"/>
      <c r="F46" s="991"/>
      <c r="G46" s="991"/>
      <c r="H46" s="991"/>
      <c r="I46" s="991"/>
      <c r="J46" s="991"/>
      <c r="K46" s="991"/>
      <c r="L46" s="991"/>
      <c r="M46" s="991"/>
      <c r="N46" s="1100"/>
      <c r="O46" s="458"/>
      <c r="P46" s="4"/>
      <c r="Q46" s="74"/>
      <c r="R46" s="74"/>
      <c r="S46" s="45"/>
      <c r="T46" s="45"/>
      <c r="U46" s="45"/>
      <c r="V46" s="45"/>
      <c r="W46" s="45"/>
      <c r="X46" s="45"/>
    </row>
    <row r="47" spans="1:24" ht="12.75" customHeight="1" x14ac:dyDescent="0.25">
      <c r="A47" s="45"/>
      <c r="B47" s="3"/>
      <c r="C47" s="3"/>
      <c r="D47" s="3"/>
      <c r="E47" s="1099"/>
      <c r="F47" s="991"/>
      <c r="G47" s="991"/>
      <c r="H47" s="991"/>
      <c r="I47" s="991"/>
      <c r="J47" s="991"/>
      <c r="K47" s="991"/>
      <c r="L47" s="991"/>
      <c r="M47" s="991"/>
      <c r="N47" s="1100"/>
      <c r="O47" s="458"/>
      <c r="P47" s="4"/>
      <c r="Q47" s="74"/>
      <c r="R47" s="74"/>
      <c r="S47" s="45"/>
      <c r="T47" s="45"/>
      <c r="U47" s="45"/>
      <c r="V47" s="45"/>
      <c r="W47" s="45"/>
      <c r="X47" s="45"/>
    </row>
    <row r="48" spans="1:24" ht="12.75" customHeight="1" x14ac:dyDescent="0.25">
      <c r="A48" s="45"/>
      <c r="B48" s="3"/>
      <c r="C48" s="3"/>
      <c r="D48" s="3"/>
      <c r="E48" s="1099"/>
      <c r="F48" s="991"/>
      <c r="G48" s="991"/>
      <c r="H48" s="991"/>
      <c r="I48" s="991"/>
      <c r="J48" s="991"/>
      <c r="K48" s="991"/>
      <c r="L48" s="991"/>
      <c r="M48" s="991"/>
      <c r="N48" s="1100"/>
      <c r="O48" s="458"/>
      <c r="P48" s="4"/>
      <c r="Q48" s="74"/>
      <c r="R48" s="74"/>
      <c r="S48" s="45"/>
      <c r="T48" s="45"/>
      <c r="U48" s="45"/>
      <c r="V48" s="45"/>
      <c r="W48" s="45"/>
      <c r="X48" s="45"/>
    </row>
    <row r="49" spans="1:24" ht="12.75" customHeight="1" x14ac:dyDescent="0.25">
      <c r="A49" s="45"/>
      <c r="B49" s="3"/>
      <c r="C49" s="3"/>
      <c r="D49" s="3"/>
      <c r="E49" s="1099"/>
      <c r="F49" s="991"/>
      <c r="G49" s="991"/>
      <c r="H49" s="991"/>
      <c r="I49" s="991"/>
      <c r="J49" s="991"/>
      <c r="K49" s="991"/>
      <c r="L49" s="991"/>
      <c r="M49" s="991"/>
      <c r="N49" s="1100"/>
      <c r="O49" s="458"/>
      <c r="P49" s="4"/>
      <c r="Q49" s="74"/>
      <c r="R49" s="74"/>
      <c r="S49" s="45"/>
      <c r="T49" s="45"/>
      <c r="U49" s="45"/>
      <c r="V49" s="45"/>
      <c r="W49" s="45"/>
      <c r="X49" s="45"/>
    </row>
    <row r="50" spans="1:24" ht="12.75" customHeight="1" x14ac:dyDescent="0.25">
      <c r="A50" s="45"/>
      <c r="B50" s="3"/>
      <c r="C50" s="3"/>
      <c r="D50" s="3"/>
      <c r="E50" s="1099"/>
      <c r="F50" s="991"/>
      <c r="G50" s="991"/>
      <c r="H50" s="991"/>
      <c r="I50" s="991"/>
      <c r="J50" s="991"/>
      <c r="K50" s="991"/>
      <c r="L50" s="991"/>
      <c r="M50" s="991"/>
      <c r="N50" s="1100"/>
      <c r="O50" s="458"/>
      <c r="P50" s="4"/>
      <c r="Q50" s="74"/>
      <c r="R50" s="74"/>
      <c r="S50" s="45"/>
      <c r="T50" s="45"/>
      <c r="U50" s="45"/>
      <c r="V50" s="45"/>
      <c r="W50" s="45"/>
      <c r="X50" s="45"/>
    </row>
    <row r="51" spans="1:24" ht="12.75" customHeight="1" x14ac:dyDescent="0.25">
      <c r="A51" s="45"/>
      <c r="B51" s="3"/>
      <c r="C51" s="3"/>
      <c r="D51" s="3"/>
      <c r="E51" s="1099"/>
      <c r="F51" s="991"/>
      <c r="G51" s="991"/>
      <c r="H51" s="991"/>
      <c r="I51" s="991"/>
      <c r="J51" s="991"/>
      <c r="K51" s="991"/>
      <c r="L51" s="991"/>
      <c r="M51" s="991"/>
      <c r="N51" s="1100"/>
      <c r="O51" s="458"/>
      <c r="P51" s="4"/>
      <c r="Q51" s="74"/>
      <c r="R51" s="74"/>
      <c r="S51" s="45"/>
      <c r="T51" s="45"/>
      <c r="U51" s="45"/>
      <c r="V51" s="45"/>
      <c r="W51" s="45"/>
      <c r="X51" s="45"/>
    </row>
    <row r="52" spans="1:24" ht="12.75" customHeight="1" x14ac:dyDescent="0.25">
      <c r="A52" s="45"/>
      <c r="B52" s="3"/>
      <c r="C52" s="3"/>
      <c r="D52" s="3"/>
      <c r="E52" s="1099"/>
      <c r="F52" s="991"/>
      <c r="G52" s="991"/>
      <c r="H52" s="991"/>
      <c r="I52" s="991"/>
      <c r="J52" s="991"/>
      <c r="K52" s="991"/>
      <c r="L52" s="991"/>
      <c r="M52" s="991"/>
      <c r="N52" s="1100"/>
      <c r="O52" s="458"/>
      <c r="P52" s="4"/>
      <c r="Q52" s="74"/>
      <c r="R52" s="74"/>
      <c r="S52" s="45"/>
      <c r="T52" s="45"/>
      <c r="U52" s="45"/>
      <c r="V52" s="45"/>
      <c r="W52" s="45"/>
      <c r="X52" s="45"/>
    </row>
    <row r="53" spans="1:24" ht="12.75" customHeight="1" x14ac:dyDescent="0.25">
      <c r="A53" s="45"/>
      <c r="B53" s="3"/>
      <c r="C53" s="3"/>
      <c r="D53" s="3"/>
      <c r="E53" s="1099"/>
      <c r="F53" s="991"/>
      <c r="G53" s="991"/>
      <c r="H53" s="991"/>
      <c r="I53" s="991"/>
      <c r="J53" s="991"/>
      <c r="K53" s="991"/>
      <c r="L53" s="991"/>
      <c r="M53" s="991"/>
      <c r="N53" s="1100"/>
      <c r="O53" s="458"/>
      <c r="P53" s="4"/>
      <c r="Q53" s="74"/>
      <c r="R53" s="74"/>
      <c r="S53" s="45"/>
      <c r="T53" s="45"/>
      <c r="U53" s="45"/>
      <c r="V53" s="45"/>
      <c r="W53" s="45"/>
      <c r="X53" s="45"/>
    </row>
    <row r="54" spans="1:24" ht="12.75" customHeight="1" x14ac:dyDescent="0.25">
      <c r="A54" s="45"/>
      <c r="B54" s="3"/>
      <c r="C54" s="3"/>
      <c r="D54" s="3"/>
      <c r="E54" s="1099"/>
      <c r="F54" s="991"/>
      <c r="G54" s="991"/>
      <c r="H54" s="991"/>
      <c r="I54" s="991"/>
      <c r="J54" s="991"/>
      <c r="K54" s="991"/>
      <c r="L54" s="991"/>
      <c r="M54" s="991"/>
      <c r="N54" s="1100"/>
      <c r="O54" s="458"/>
      <c r="P54" s="4"/>
      <c r="Q54" s="74"/>
      <c r="R54" s="74"/>
      <c r="S54" s="45"/>
      <c r="T54" s="45"/>
      <c r="U54" s="45"/>
      <c r="V54" s="45"/>
      <c r="W54" s="45"/>
      <c r="X54" s="45"/>
    </row>
    <row r="55" spans="1:24" ht="12.75" customHeight="1" x14ac:dyDescent="0.25">
      <c r="A55" s="45"/>
      <c r="B55" s="3"/>
      <c r="C55" s="3"/>
      <c r="D55" s="3"/>
      <c r="E55" s="1099"/>
      <c r="F55" s="991"/>
      <c r="G55" s="991"/>
      <c r="H55" s="991"/>
      <c r="I55" s="991"/>
      <c r="J55" s="991"/>
      <c r="K55" s="991"/>
      <c r="L55" s="991"/>
      <c r="M55" s="991"/>
      <c r="N55" s="1100"/>
      <c r="O55" s="458"/>
      <c r="P55" s="4"/>
      <c r="Q55" s="74"/>
      <c r="R55" s="74"/>
      <c r="S55" s="45"/>
      <c r="T55" s="45"/>
      <c r="U55" s="45"/>
      <c r="V55" s="45"/>
      <c r="W55" s="45"/>
      <c r="X55" s="45"/>
    </row>
    <row r="56" spans="1:24" ht="12.75" customHeight="1" x14ac:dyDescent="0.25">
      <c r="A56" s="45"/>
      <c r="B56" s="3"/>
      <c r="C56" s="3"/>
      <c r="D56" s="3"/>
      <c r="E56" s="1099"/>
      <c r="F56" s="991"/>
      <c r="G56" s="991"/>
      <c r="H56" s="991"/>
      <c r="I56" s="991"/>
      <c r="J56" s="991"/>
      <c r="K56" s="991"/>
      <c r="L56" s="991"/>
      <c r="M56" s="991"/>
      <c r="N56" s="1100"/>
      <c r="O56" s="458"/>
      <c r="P56" s="4"/>
      <c r="Q56" s="74"/>
      <c r="R56" s="74"/>
      <c r="S56" s="45"/>
      <c r="T56" s="45"/>
      <c r="U56" s="45"/>
      <c r="V56" s="45"/>
      <c r="W56" s="45"/>
      <c r="X56" s="45"/>
    </row>
    <row r="57" spans="1:24" ht="12.75" customHeight="1" x14ac:dyDescent="0.25">
      <c r="A57" s="45"/>
      <c r="B57" s="3"/>
      <c r="C57" s="3"/>
      <c r="D57" s="3"/>
      <c r="E57" s="1099"/>
      <c r="F57" s="991"/>
      <c r="G57" s="991"/>
      <c r="H57" s="991"/>
      <c r="I57" s="991"/>
      <c r="J57" s="991"/>
      <c r="K57" s="991"/>
      <c r="L57" s="991"/>
      <c r="M57" s="991"/>
      <c r="N57" s="1100"/>
      <c r="O57" s="458"/>
      <c r="P57" s="4"/>
      <c r="Q57" s="74"/>
      <c r="R57" s="74"/>
      <c r="S57" s="45"/>
      <c r="T57" s="45"/>
      <c r="U57" s="45"/>
      <c r="V57" s="45"/>
      <c r="W57" s="45"/>
      <c r="X57" s="45"/>
    </row>
    <row r="58" spans="1:24" ht="12.75" customHeight="1" x14ac:dyDescent="0.25">
      <c r="A58" s="45"/>
      <c r="B58" s="3"/>
      <c r="C58" s="3"/>
      <c r="D58" s="3"/>
      <c r="E58" s="1099"/>
      <c r="F58" s="991"/>
      <c r="G58" s="991"/>
      <c r="H58" s="991"/>
      <c r="I58" s="991"/>
      <c r="J58" s="991"/>
      <c r="K58" s="991"/>
      <c r="L58" s="991"/>
      <c r="M58" s="991"/>
      <c r="N58" s="1100"/>
      <c r="O58" s="458"/>
      <c r="P58" s="4"/>
      <c r="Q58" s="74"/>
      <c r="R58" s="74"/>
      <c r="S58" s="45"/>
      <c r="T58" s="45"/>
      <c r="U58" s="45"/>
      <c r="V58" s="45"/>
      <c r="W58" s="45"/>
      <c r="X58" s="45"/>
    </row>
    <row r="59" spans="1:24" ht="12.75" customHeight="1" x14ac:dyDescent="0.25">
      <c r="A59" s="45"/>
      <c r="B59" s="3"/>
      <c r="C59" s="3"/>
      <c r="D59" s="3"/>
      <c r="E59" s="1099"/>
      <c r="F59" s="991"/>
      <c r="G59" s="991"/>
      <c r="H59" s="991"/>
      <c r="I59" s="991"/>
      <c r="J59" s="991"/>
      <c r="K59" s="991"/>
      <c r="L59" s="991"/>
      <c r="M59" s="991"/>
      <c r="N59" s="1100"/>
      <c r="O59" s="458"/>
      <c r="P59" s="4"/>
      <c r="Q59" s="74"/>
      <c r="R59" s="74"/>
      <c r="S59" s="45"/>
      <c r="T59" s="45"/>
      <c r="U59" s="45"/>
      <c r="V59" s="45"/>
      <c r="W59" s="45"/>
      <c r="X59" s="45"/>
    </row>
    <row r="60" spans="1:24" ht="12.75" customHeight="1" x14ac:dyDescent="0.25">
      <c r="A60" s="45"/>
      <c r="B60" s="3"/>
      <c r="C60" s="3"/>
      <c r="D60" s="3"/>
      <c r="E60" s="1099"/>
      <c r="F60" s="991"/>
      <c r="G60" s="991"/>
      <c r="H60" s="991"/>
      <c r="I60" s="991"/>
      <c r="J60" s="991"/>
      <c r="K60" s="991"/>
      <c r="L60" s="991"/>
      <c r="M60" s="991"/>
      <c r="N60" s="1100"/>
      <c r="O60" s="462"/>
      <c r="P60" s="4"/>
      <c r="Q60" s="74"/>
      <c r="R60" s="74"/>
      <c r="S60" s="45"/>
      <c r="T60" s="45"/>
      <c r="U60" s="45"/>
      <c r="V60" s="45"/>
      <c r="W60" s="45"/>
      <c r="X60" s="45"/>
    </row>
    <row r="61" spans="1:24" ht="12.75" customHeight="1" x14ac:dyDescent="0.25">
      <c r="A61" s="45"/>
      <c r="B61" s="3"/>
      <c r="C61" s="3"/>
      <c r="D61" s="3"/>
      <c r="E61" s="1099"/>
      <c r="F61" s="991"/>
      <c r="G61" s="991"/>
      <c r="H61" s="991"/>
      <c r="I61" s="991"/>
      <c r="J61" s="991"/>
      <c r="K61" s="991"/>
      <c r="L61" s="991"/>
      <c r="M61" s="991"/>
      <c r="N61" s="1100"/>
      <c r="O61" s="458"/>
      <c r="P61" s="4"/>
      <c r="Q61" s="74"/>
      <c r="R61" s="74"/>
      <c r="S61" s="45"/>
      <c r="T61" s="45"/>
      <c r="U61" s="45"/>
      <c r="V61" s="45"/>
      <c r="W61" s="45"/>
      <c r="X61" s="45"/>
    </row>
    <row r="62" spans="1:24" ht="12.75" customHeight="1" x14ac:dyDescent="0.25">
      <c r="A62" s="45"/>
      <c r="B62" s="3"/>
      <c r="C62" s="3"/>
      <c r="D62" s="3"/>
      <c r="E62" s="1099"/>
      <c r="F62" s="991"/>
      <c r="G62" s="991"/>
      <c r="H62" s="991"/>
      <c r="I62" s="991"/>
      <c r="J62" s="991"/>
      <c r="K62" s="991"/>
      <c r="L62" s="991"/>
      <c r="M62" s="991"/>
      <c r="N62" s="1100"/>
      <c r="O62" s="458"/>
      <c r="P62" s="4"/>
      <c r="Q62" s="74"/>
      <c r="R62" s="74"/>
      <c r="S62" s="45"/>
      <c r="T62" s="45"/>
      <c r="U62" s="45"/>
      <c r="V62" s="45"/>
      <c r="W62" s="45"/>
      <c r="X62" s="45"/>
    </row>
    <row r="63" spans="1:24" ht="12.75" customHeight="1" x14ac:dyDescent="0.25">
      <c r="A63" s="45"/>
      <c r="B63" s="3"/>
      <c r="C63" s="3"/>
      <c r="D63" s="3"/>
      <c r="E63" s="1099"/>
      <c r="F63" s="991"/>
      <c r="G63" s="991"/>
      <c r="H63" s="991"/>
      <c r="I63" s="991"/>
      <c r="J63" s="991"/>
      <c r="K63" s="991"/>
      <c r="L63" s="991"/>
      <c r="M63" s="991"/>
      <c r="N63" s="1100"/>
      <c r="O63" s="458"/>
      <c r="P63" s="4"/>
      <c r="Q63" s="74"/>
      <c r="R63" s="74"/>
      <c r="S63" s="45"/>
      <c r="T63" s="45"/>
      <c r="U63" s="45"/>
      <c r="V63" s="45"/>
      <c r="W63" s="45"/>
      <c r="X63" s="45"/>
    </row>
    <row r="64" spans="1:24" ht="12.75" customHeight="1" x14ac:dyDescent="0.25">
      <c r="A64" s="45"/>
      <c r="B64" s="3"/>
      <c r="C64" s="3"/>
      <c r="D64" s="3"/>
      <c r="E64" s="1101"/>
      <c r="F64" s="1102"/>
      <c r="G64" s="1102"/>
      <c r="H64" s="1102"/>
      <c r="I64" s="1102"/>
      <c r="J64" s="1102"/>
      <c r="K64" s="1102"/>
      <c r="L64" s="1102"/>
      <c r="M64" s="1102"/>
      <c r="N64" s="1103"/>
      <c r="O64" s="453"/>
      <c r="P64" s="22"/>
      <c r="Q64" s="74"/>
      <c r="R64" s="74"/>
      <c r="S64" s="45"/>
      <c r="T64" s="45"/>
      <c r="U64" s="45"/>
      <c r="V64" s="45"/>
      <c r="W64" s="45"/>
      <c r="X64" s="45"/>
    </row>
    <row r="65" spans="1:24" ht="12.75" customHeight="1" x14ac:dyDescent="0.25">
      <c r="A65" s="45"/>
      <c r="B65" s="3"/>
      <c r="C65" s="3"/>
      <c r="D65" s="3"/>
      <c r="E65" s="3"/>
      <c r="F65" s="3"/>
      <c r="G65" s="3"/>
      <c r="H65" s="3"/>
      <c r="I65" s="3"/>
      <c r="J65" s="3"/>
      <c r="K65" s="3"/>
      <c r="L65" s="3"/>
      <c r="M65" s="3"/>
      <c r="N65" s="3"/>
      <c r="O65" s="458"/>
      <c r="P65" s="4"/>
      <c r="Q65" s="45"/>
      <c r="R65" s="45"/>
      <c r="S65" s="45"/>
      <c r="T65" s="45"/>
      <c r="U65" s="45"/>
      <c r="V65" s="45"/>
      <c r="W65" s="45"/>
      <c r="X65" s="45"/>
    </row>
    <row r="66" spans="1:24" ht="12.75" customHeight="1" x14ac:dyDescent="0.25">
      <c r="A66" s="222">
        <v>3</v>
      </c>
      <c r="B66" s="3"/>
      <c r="C66" s="3"/>
      <c r="D66" s="20" t="s">
        <v>6</v>
      </c>
      <c r="E66" s="908" t="str">
        <f>Translations!$B$649</f>
        <v>Mätinstrument:</v>
      </c>
      <c r="F66" s="940"/>
      <c r="G66" s="940"/>
      <c r="H66" s="940"/>
      <c r="I66" s="940"/>
      <c r="J66" s="940"/>
      <c r="K66" s="940"/>
      <c r="L66" s="940"/>
      <c r="M66" s="940"/>
      <c r="N66" s="940"/>
      <c r="O66" s="458"/>
      <c r="P66" s="4"/>
      <c r="Q66" s="398" t="str">
        <f>Translations!$B$127</f>
        <v>Mätinstrument</v>
      </c>
      <c r="R66" s="13"/>
      <c r="S66" s="45"/>
      <c r="T66" s="45"/>
      <c r="U66" s="45"/>
      <c r="V66" s="45"/>
      <c r="W66" s="45"/>
      <c r="X66" s="45"/>
    </row>
    <row r="67" spans="1:24" ht="12.75" customHeight="1" x14ac:dyDescent="0.25">
      <c r="A67" s="45"/>
      <c r="B67" s="3"/>
      <c r="C67" s="3"/>
      <c r="D67" s="20"/>
      <c r="E67" s="1033" t="str">
        <f>Translations!$B$650</f>
        <v>Ange de mätsystem som används för att fastställa mängden bränsleflöden och deras placering.</v>
      </c>
      <c r="F67" s="1161"/>
      <c r="G67" s="1161"/>
      <c r="H67" s="1161"/>
      <c r="I67" s="1161"/>
      <c r="J67" s="1161"/>
      <c r="K67" s="1161"/>
      <c r="L67" s="1161"/>
      <c r="M67" s="1161"/>
      <c r="N67" s="1161"/>
      <c r="O67" s="462"/>
      <c r="P67" s="4"/>
      <c r="Q67" s="13"/>
      <c r="R67" s="13"/>
      <c r="S67" s="45"/>
      <c r="T67" s="45"/>
      <c r="U67" s="45"/>
      <c r="V67" s="45"/>
      <c r="W67" s="45"/>
      <c r="X67" s="45"/>
    </row>
    <row r="68" spans="1:24" ht="12" customHeight="1" x14ac:dyDescent="0.25">
      <c r="A68" s="45"/>
      <c r="B68" s="3"/>
      <c r="C68" s="3"/>
      <c r="D68" s="20"/>
      <c r="E68" s="1033" t="str">
        <f>Translations!$B$136</f>
        <v xml:space="preserve">I kolumnen ”Typ av mätinstrument”, välj lämplig typ i rullgardinsmenyn eller skriv in typen i cellen. </v>
      </c>
      <c r="F68" s="1161"/>
      <c r="G68" s="1161"/>
      <c r="H68" s="1161"/>
      <c r="I68" s="1161"/>
      <c r="J68" s="1161"/>
      <c r="K68" s="1161"/>
      <c r="L68" s="1161"/>
      <c r="M68" s="1161"/>
      <c r="N68" s="1161"/>
      <c r="O68" s="453"/>
      <c r="P68" s="22"/>
      <c r="Q68" s="13"/>
      <c r="R68" s="13"/>
      <c r="S68" s="45"/>
      <c r="T68" s="45"/>
      <c r="U68" s="45"/>
      <c r="V68" s="45"/>
      <c r="W68" s="45"/>
      <c r="X68" s="45"/>
    </row>
    <row r="69" spans="1:24" ht="22" customHeight="1" x14ac:dyDescent="0.3">
      <c r="A69" s="45"/>
      <c r="B69" s="3"/>
      <c r="C69" s="3"/>
      <c r="D69" s="3"/>
      <c r="E69" s="1033" t="str">
        <f>Translations!$B$651</f>
        <v>Ange i punkten Placering var mätaren finns fysiskt och anteckna vid behov identifieringskoden. Kontrollera att mätaren också finns i bränsleflödesschemat och att den är märkt i tabellens första kolumn med identifieringskoden (MI1, MI2...).</v>
      </c>
      <c r="F69" s="1161"/>
      <c r="G69" s="1161"/>
      <c r="H69" s="1161"/>
      <c r="I69" s="1161"/>
      <c r="J69" s="1161"/>
      <c r="K69" s="1161"/>
      <c r="L69" s="1161"/>
      <c r="M69" s="1161"/>
      <c r="N69" s="1161"/>
      <c r="O69" s="458"/>
      <c r="P69" s="4"/>
      <c r="Q69" s="75"/>
      <c r="R69" s="75"/>
      <c r="S69" s="63"/>
      <c r="T69" s="58"/>
      <c r="U69" s="45"/>
      <c r="V69" s="45"/>
      <c r="W69" s="45"/>
      <c r="X69" s="45"/>
    </row>
    <row r="70" spans="1:24" ht="22" customHeight="1" x14ac:dyDescent="0.25">
      <c r="A70" s="45"/>
      <c r="B70" s="3"/>
      <c r="C70" s="3"/>
      <c r="D70" s="3"/>
      <c r="E70" s="1033" t="str">
        <f>Translations!$B$135</f>
        <v xml:space="preserve">Ange den osäkerhet som fastställts för varje mätinstrument, inklusive osäkerhetsintervallet, såsom det anges i tillverkarens uppgifter. Om osäkerheten har fastställts med hjälp av två olika intervall, ange båda. </v>
      </c>
      <c r="F70" s="1161"/>
      <c r="G70" s="1161"/>
      <c r="H70" s="1161"/>
      <c r="I70" s="1161"/>
      <c r="J70" s="1161"/>
      <c r="K70" s="1161"/>
      <c r="L70" s="1161"/>
      <c r="M70" s="1161"/>
      <c r="N70" s="1161"/>
      <c r="O70" s="458"/>
      <c r="P70" s="4"/>
      <c r="Q70" s="45"/>
      <c r="R70" s="45"/>
      <c r="S70" s="45"/>
      <c r="T70" s="45"/>
      <c r="U70" s="45"/>
      <c r="V70" s="45"/>
      <c r="W70" s="45"/>
      <c r="X70" s="45"/>
    </row>
    <row r="71" spans="1:24" ht="12.75" customHeight="1" x14ac:dyDescent="0.25">
      <c r="A71" s="45"/>
      <c r="B71" s="3"/>
      <c r="C71" s="3"/>
      <c r="D71" s="3"/>
      <c r="E71" s="1033" t="str">
        <f>Translations!$B$652</f>
        <v>Med typiskt användningsintervall avses det användningsintervall under vilket mätinstrumentet i fråga i allmänhet används.</v>
      </c>
      <c r="F71" s="1161"/>
      <c r="G71" s="1161"/>
      <c r="H71" s="1161"/>
      <c r="I71" s="1161"/>
      <c r="J71" s="1161"/>
      <c r="K71" s="1161"/>
      <c r="L71" s="1161"/>
      <c r="M71" s="1161"/>
      <c r="N71" s="1161"/>
      <c r="O71" s="458"/>
      <c r="P71" s="4"/>
      <c r="Q71" s="45"/>
      <c r="R71" s="45"/>
      <c r="S71" s="45"/>
      <c r="T71" s="45"/>
      <c r="U71" s="45"/>
      <c r="V71" s="45"/>
      <c r="W71" s="45"/>
      <c r="X71" s="45"/>
    </row>
    <row r="72" spans="1:24" ht="11.15" customHeight="1" x14ac:dyDescent="0.25">
      <c r="A72" s="45"/>
      <c r="B72" s="3"/>
      <c r="C72" s="205"/>
      <c r="D72" s="20"/>
      <c r="E72" s="1016" t="str">
        <f>Translations!$B$653</f>
        <v>Förteckningen över mätinstrument som listas nedan kopieras automatiskt till rullgardinsmenyerna vid varje bränsleflöde på fliken E i punkt b, där det ska hänvisas till använda mätinstrument.</v>
      </c>
      <c r="F72" s="940"/>
      <c r="G72" s="940"/>
      <c r="H72" s="940"/>
      <c r="I72" s="940"/>
      <c r="J72" s="940"/>
      <c r="K72" s="940"/>
      <c r="L72" s="940"/>
      <c r="M72" s="940"/>
      <c r="N72" s="940"/>
      <c r="O72" s="458"/>
      <c r="P72" s="4"/>
      <c r="Q72" s="45"/>
      <c r="R72" s="45"/>
      <c r="S72" s="45"/>
      <c r="T72" s="45"/>
      <c r="U72" s="45"/>
      <c r="V72" s="45"/>
      <c r="W72" s="45"/>
      <c r="X72" s="45"/>
    </row>
    <row r="73" spans="1:24" ht="21.65" customHeight="1" x14ac:dyDescent="0.25">
      <c r="A73" s="45"/>
      <c r="B73" s="3"/>
      <c r="C73" s="205"/>
      <c r="D73" s="20"/>
      <c r="E73" s="1129" t="str">
        <f>Translations!$B$137</f>
        <v>Mängdmätaren och mängdomvandlaren för naturgas anges som separata mätinstrument. Som driftsområden för mängdomvandlare anges tryck- och temperaturgränserna och som deras osäkerhet anges mängdomvandlarens osäkerhet.</v>
      </c>
      <c r="F73" s="918"/>
      <c r="G73" s="918"/>
      <c r="H73" s="918"/>
      <c r="I73" s="918"/>
      <c r="J73" s="918"/>
      <c r="K73" s="918"/>
      <c r="L73" s="918"/>
      <c r="M73" s="918"/>
      <c r="N73" s="918"/>
      <c r="O73" s="458"/>
      <c r="P73" s="4"/>
      <c r="Q73" s="45"/>
      <c r="R73" s="45"/>
      <c r="S73" s="45"/>
      <c r="T73" s="45"/>
      <c r="U73" s="45"/>
      <c r="V73" s="45"/>
      <c r="W73" s="45"/>
      <c r="X73" s="45"/>
    </row>
    <row r="74" spans="1:24" ht="24" customHeight="1" x14ac:dyDescent="0.25">
      <c r="A74" s="45"/>
      <c r="B74" s="3"/>
      <c r="C74" s="205"/>
      <c r="D74" s="20"/>
      <c r="E74" s="1016" t="str">
        <f>Translations!$B$654</f>
        <v xml:space="preserve">Alla mätinstrument som används ska vara tydligt identifierbara med en unik identifieringskod (såsom instrumentets serienummer). Mätinstrumentets individuella identifieringskod anges inte i övervakningsplanen, utan den ska dokumenteras separat genom ett skriftligt förfarande som utarbetats för ändamålet. </v>
      </c>
      <c r="F74" s="940"/>
      <c r="G74" s="940"/>
      <c r="H74" s="940"/>
      <c r="I74" s="940"/>
      <c r="J74" s="940"/>
      <c r="K74" s="940"/>
      <c r="L74" s="940"/>
      <c r="M74" s="940"/>
      <c r="N74" s="940"/>
      <c r="O74" s="458"/>
      <c r="P74" s="4"/>
      <c r="Q74" s="45"/>
      <c r="R74" s="45"/>
      <c r="S74" s="45"/>
      <c r="T74" s="45"/>
      <c r="U74" s="45"/>
      <c r="V74" s="45"/>
      <c r="W74" s="45"/>
      <c r="X74" s="45"/>
    </row>
    <row r="75" spans="1:24" ht="11.5" customHeight="1" x14ac:dyDescent="0.25">
      <c r="A75" s="45"/>
      <c r="B75" s="3"/>
      <c r="C75" s="205"/>
      <c r="D75" s="20"/>
      <c r="E75" s="981" t="str">
        <f>Translations!$B$580</f>
        <v>På de två första raderna finns exempel på hur man fyller i tabellen.</v>
      </c>
      <c r="F75" s="982"/>
      <c r="G75" s="982"/>
      <c r="H75" s="982"/>
      <c r="I75" s="982"/>
      <c r="J75" s="982"/>
      <c r="K75" s="982"/>
      <c r="L75" s="982"/>
      <c r="M75" s="982"/>
      <c r="N75" s="982"/>
      <c r="O75" s="462"/>
      <c r="P75" s="4"/>
      <c r="Q75" s="45"/>
      <c r="R75" s="45"/>
      <c r="S75" s="45"/>
      <c r="T75" s="45"/>
      <c r="U75" s="45"/>
      <c r="V75" s="45"/>
      <c r="W75" s="45"/>
      <c r="X75" s="45"/>
    </row>
    <row r="76" spans="1:24" ht="5.15" customHeight="1" x14ac:dyDescent="0.25">
      <c r="A76" s="45"/>
      <c r="B76" s="3"/>
      <c r="C76" s="3"/>
      <c r="D76" s="3"/>
      <c r="E76" s="188"/>
      <c r="F76" s="188"/>
      <c r="G76" s="188"/>
      <c r="H76" s="188"/>
      <c r="I76" s="188"/>
      <c r="J76" s="188"/>
      <c r="K76" s="3"/>
      <c r="L76" s="3"/>
      <c r="M76" s="3"/>
      <c r="N76" s="3"/>
      <c r="O76" s="458"/>
      <c r="P76" s="4"/>
      <c r="Q76" s="45"/>
      <c r="R76" s="45"/>
      <c r="S76" s="45"/>
      <c r="T76" s="45"/>
      <c r="U76" s="45"/>
      <c r="V76" s="45"/>
      <c r="W76" s="45"/>
      <c r="X76" s="45"/>
    </row>
    <row r="77" spans="1:24" ht="25.5" customHeight="1" x14ac:dyDescent="0.25">
      <c r="A77" s="45"/>
      <c r="B77" s="3"/>
      <c r="C77" s="7"/>
      <c r="D77" s="7"/>
      <c r="E77" s="1187" t="str">
        <f>Translations!$B$139</f>
        <v>Identifieringskod</v>
      </c>
      <c r="F77" s="1189" t="str">
        <f>Translations!$B$140</f>
        <v>Typ av mätinstrument</v>
      </c>
      <c r="G77" s="1190"/>
      <c r="H77" s="1187" t="str">
        <f>Translations!$B$141</f>
        <v>Placering (intern identifiering)</v>
      </c>
      <c r="I77" s="1184" t="str">
        <f>Translations!$B$142</f>
        <v>Driftsområde</v>
      </c>
      <c r="J77" s="1186"/>
      <c r="K77" s="1185"/>
      <c r="L77" s="1187" t="str">
        <f>Translations!$B$655</f>
        <v>Definierad
osäkerhet
(95 %, +/- %)</v>
      </c>
      <c r="M77" s="1184" t="str">
        <f>Translations!$B$144</f>
        <v>Typiskt användningsintervall</v>
      </c>
      <c r="N77" s="1185"/>
      <c r="O77" s="458"/>
      <c r="P77" s="4"/>
      <c r="Q77" s="45"/>
      <c r="R77" s="45"/>
      <c r="S77" s="45"/>
      <c r="T77" s="45"/>
      <c r="U77" s="45"/>
      <c r="V77" s="45"/>
      <c r="W77" s="45"/>
      <c r="X77" s="45"/>
    </row>
    <row r="78" spans="1:24" ht="12.75" customHeight="1" x14ac:dyDescent="0.3">
      <c r="A78" s="45"/>
      <c r="B78" s="3"/>
      <c r="C78" s="7"/>
      <c r="D78" s="7"/>
      <c r="E78" s="1188"/>
      <c r="F78" s="1191"/>
      <c r="G78" s="1192"/>
      <c r="H78" s="1188"/>
      <c r="I78" s="79" t="str">
        <f>Translations!$B$145</f>
        <v>enhet</v>
      </c>
      <c r="J78" s="79" t="str">
        <f>Translations!$B$146</f>
        <v>lägsta</v>
      </c>
      <c r="K78" s="79" t="str">
        <f>Translations!$B$147</f>
        <v>högsta</v>
      </c>
      <c r="L78" s="1188"/>
      <c r="M78" s="79" t="str">
        <f>Translations!$B$146</f>
        <v>lägsta</v>
      </c>
      <c r="N78" s="79" t="str">
        <f>Translations!$B$147</f>
        <v>högsta</v>
      </c>
      <c r="O78" s="458"/>
      <c r="P78" s="4"/>
      <c r="Q78" s="45"/>
      <c r="R78" s="45"/>
      <c r="S78" s="45"/>
      <c r="T78" s="58" t="s">
        <v>28</v>
      </c>
      <c r="U78" s="58" t="s">
        <v>28</v>
      </c>
      <c r="V78" s="58" t="s">
        <v>28</v>
      </c>
      <c r="W78" s="80" t="s">
        <v>28</v>
      </c>
      <c r="X78" s="45"/>
    </row>
    <row r="79" spans="1:24" ht="12.75" customHeight="1" x14ac:dyDescent="0.3">
      <c r="A79" s="13"/>
      <c r="B79" s="3"/>
      <c r="C79" s="7"/>
      <c r="D79" s="7"/>
      <c r="E79" s="1164" t="s">
        <v>89</v>
      </c>
      <c r="F79" s="1174" t="str">
        <f>Translations!$B$148</f>
        <v>Roterande mätare</v>
      </c>
      <c r="G79" s="1175"/>
      <c r="H79" s="1178" t="s">
        <v>90</v>
      </c>
      <c r="I79" s="1178" t="s">
        <v>91</v>
      </c>
      <c r="J79" s="370">
        <v>0</v>
      </c>
      <c r="K79" s="370">
        <v>250</v>
      </c>
      <c r="L79" s="478">
        <v>3</v>
      </c>
      <c r="M79" s="1162">
        <v>500</v>
      </c>
      <c r="N79" s="1162">
        <v>750</v>
      </c>
      <c r="O79" s="458"/>
      <c r="P79" s="4"/>
      <c r="Q79" s="45"/>
      <c r="R79" s="45"/>
      <c r="S79" s="45"/>
      <c r="T79" s="58"/>
      <c r="U79" s="58"/>
      <c r="V79" s="58"/>
      <c r="W79" s="80"/>
      <c r="X79" s="45"/>
    </row>
    <row r="80" spans="1:24" ht="12.75" customHeight="1" x14ac:dyDescent="0.3">
      <c r="A80" s="13"/>
      <c r="B80" s="3"/>
      <c r="C80" s="7"/>
      <c r="D80" s="7"/>
      <c r="E80" s="1165"/>
      <c r="F80" s="1176"/>
      <c r="G80" s="1177"/>
      <c r="H80" s="1179"/>
      <c r="I80" s="1179"/>
      <c r="J80" s="371">
        <v>250</v>
      </c>
      <c r="K80" s="371">
        <v>1000</v>
      </c>
      <c r="L80" s="479">
        <v>1.5</v>
      </c>
      <c r="M80" s="1163"/>
      <c r="N80" s="1163"/>
      <c r="O80" s="458"/>
      <c r="P80" s="4"/>
      <c r="Q80" s="45"/>
      <c r="R80" s="45"/>
      <c r="S80" s="45"/>
      <c r="T80" s="58"/>
      <c r="U80" s="58"/>
      <c r="V80" s="58"/>
      <c r="W80" s="80"/>
      <c r="X80" s="45"/>
    </row>
    <row r="81" spans="1:24" ht="12.75" customHeight="1" x14ac:dyDescent="0.3">
      <c r="A81" s="13"/>
      <c r="B81" s="3"/>
      <c r="C81" s="7"/>
      <c r="D81" s="7"/>
      <c r="E81" s="1166" t="s">
        <v>92</v>
      </c>
      <c r="F81" s="1170" t="str">
        <f>Translations!$B$149</f>
        <v>Lastvåg</v>
      </c>
      <c r="G81" s="1171"/>
      <c r="H81" s="1159" t="s">
        <v>93</v>
      </c>
      <c r="I81" s="1159" t="s">
        <v>94</v>
      </c>
      <c r="J81" s="480">
        <v>3000</v>
      </c>
      <c r="K81" s="480">
        <v>40000</v>
      </c>
      <c r="L81" s="479">
        <v>0.6</v>
      </c>
      <c r="M81" s="1168">
        <v>7500</v>
      </c>
      <c r="N81" s="1168">
        <v>40000</v>
      </c>
      <c r="O81" s="453"/>
      <c r="P81" s="22"/>
      <c r="Q81" s="45"/>
      <c r="R81" s="45"/>
      <c r="S81" s="45"/>
      <c r="T81" s="58"/>
      <c r="U81" s="58"/>
      <c r="V81" s="58"/>
      <c r="W81" s="80"/>
      <c r="X81" s="45"/>
    </row>
    <row r="82" spans="1:24" ht="12.75" customHeight="1" thickBot="1" x14ac:dyDescent="0.35">
      <c r="A82" s="13"/>
      <c r="B82" s="3"/>
      <c r="C82" s="7"/>
      <c r="D82" s="7"/>
      <c r="E82" s="1167"/>
      <c r="F82" s="1172"/>
      <c r="G82" s="1173"/>
      <c r="H82" s="1160"/>
      <c r="I82" s="1160"/>
      <c r="J82" s="372"/>
      <c r="K82" s="372"/>
      <c r="L82" s="481"/>
      <c r="M82" s="1169"/>
      <c r="N82" s="1169"/>
      <c r="O82" s="458"/>
      <c r="P82" s="4"/>
      <c r="Q82" s="45"/>
      <c r="R82" s="45"/>
      <c r="S82" s="45"/>
      <c r="T82" s="58"/>
      <c r="U82" s="58"/>
      <c r="V82" s="58"/>
      <c r="W82" s="80"/>
      <c r="X82" s="45"/>
    </row>
    <row r="83" spans="1:24" ht="12.75" customHeight="1" x14ac:dyDescent="0.25">
      <c r="A83" s="45"/>
      <c r="B83" s="3"/>
      <c r="C83" s="7"/>
      <c r="D83" s="7"/>
      <c r="E83" s="1193" t="s">
        <v>95</v>
      </c>
      <c r="F83" s="1180"/>
      <c r="G83" s="1181"/>
      <c r="H83" s="1122"/>
      <c r="I83" s="1122"/>
      <c r="J83" s="138"/>
      <c r="K83" s="138"/>
      <c r="L83" s="138"/>
      <c r="M83" s="1122"/>
      <c r="N83" s="1122"/>
      <c r="O83" s="453"/>
      <c r="P83" s="22"/>
      <c r="Q83" s="45"/>
      <c r="R83" s="45"/>
      <c r="S83" s="45">
        <v>1</v>
      </c>
      <c r="T83" s="1212">
        <v>1</v>
      </c>
      <c r="U83" s="1211" t="str">
        <f>IF(ISBLANK(F83),"",MAX(U$82:U82)+1)</f>
        <v/>
      </c>
      <c r="V83" s="1211" t="str">
        <f>IF(ISBLANK(F83),"",E83 &amp; ": " &amp;F83)</f>
        <v/>
      </c>
      <c r="W83" s="60" t="str">
        <f t="shared" ref="W83:W102" si="0">IF(COUNTIF($U$83:$U$102,S83)=1,INDEX($V$83:$V$102,MATCH(S83,$U$83:$U$102,0)),EUconst_NA)</f>
        <v>ej tillämplig</v>
      </c>
      <c r="X83" s="45"/>
    </row>
    <row r="84" spans="1:24" ht="12.75" customHeight="1" x14ac:dyDescent="0.25">
      <c r="A84" s="45"/>
      <c r="B84" s="3"/>
      <c r="C84" s="7"/>
      <c r="D84" s="7"/>
      <c r="E84" s="1194"/>
      <c r="F84" s="1182"/>
      <c r="G84" s="1183"/>
      <c r="H84" s="1123"/>
      <c r="I84" s="1123"/>
      <c r="J84" s="139"/>
      <c r="K84" s="139"/>
      <c r="L84" s="140"/>
      <c r="M84" s="1123"/>
      <c r="N84" s="1123"/>
      <c r="O84" s="458"/>
      <c r="P84" s="4"/>
      <c r="Q84" s="45"/>
      <c r="R84" s="45"/>
      <c r="S84" s="45">
        <v>2</v>
      </c>
      <c r="T84" s="1212"/>
      <c r="U84" s="1211"/>
      <c r="V84" s="1211"/>
      <c r="W84" s="61" t="str">
        <f t="shared" si="0"/>
        <v>ej tillämplig</v>
      </c>
      <c r="X84" s="45"/>
    </row>
    <row r="85" spans="1:24" ht="12.75" customHeight="1" x14ac:dyDescent="0.25">
      <c r="A85" s="45"/>
      <c r="B85" s="3"/>
      <c r="C85" s="7"/>
      <c r="D85" s="7"/>
      <c r="E85" s="1193" t="s">
        <v>96</v>
      </c>
      <c r="F85" s="1180"/>
      <c r="G85" s="1181"/>
      <c r="H85" s="1122"/>
      <c r="I85" s="1122"/>
      <c r="J85" s="138"/>
      <c r="K85" s="138"/>
      <c r="L85" s="138"/>
      <c r="M85" s="1122"/>
      <c r="N85" s="1122"/>
      <c r="O85" s="458"/>
      <c r="P85" s="4"/>
      <c r="Q85" s="45"/>
      <c r="R85" s="45"/>
      <c r="S85" s="45">
        <v>3</v>
      </c>
      <c r="T85" s="1212">
        <v>2</v>
      </c>
      <c r="U85" s="1211" t="str">
        <f>IF(ISBLANK(F85),"",MAX(U$82:U84)+1)</f>
        <v/>
      </c>
      <c r="V85" s="1211" t="str">
        <f>IF(ISBLANK(F85),"",E85 &amp; ": " &amp;F85)</f>
        <v/>
      </c>
      <c r="W85" s="61" t="str">
        <f t="shared" si="0"/>
        <v>ej tillämplig</v>
      </c>
      <c r="X85" s="45"/>
    </row>
    <row r="86" spans="1:24" ht="12.75" customHeight="1" x14ac:dyDescent="0.25">
      <c r="A86" s="45"/>
      <c r="B86" s="3"/>
      <c r="C86" s="7"/>
      <c r="D86" s="7"/>
      <c r="E86" s="1213"/>
      <c r="F86" s="1182"/>
      <c r="G86" s="1183"/>
      <c r="H86" s="1123"/>
      <c r="I86" s="1123"/>
      <c r="J86" s="139"/>
      <c r="K86" s="139"/>
      <c r="L86" s="140"/>
      <c r="M86" s="1123"/>
      <c r="N86" s="1123"/>
      <c r="O86" s="458"/>
      <c r="P86" s="4"/>
      <c r="Q86" s="45"/>
      <c r="R86" s="45"/>
      <c r="S86" s="45">
        <v>4</v>
      </c>
      <c r="T86" s="1212"/>
      <c r="U86" s="1211"/>
      <c r="V86" s="1211"/>
      <c r="W86" s="61" t="str">
        <f t="shared" si="0"/>
        <v>ej tillämplig</v>
      </c>
      <c r="X86" s="45"/>
    </row>
    <row r="87" spans="1:24" ht="12.75" customHeight="1" x14ac:dyDescent="0.25">
      <c r="A87" s="45"/>
      <c r="B87" s="3"/>
      <c r="C87" s="7"/>
      <c r="D87" s="7"/>
      <c r="E87" s="1193" t="s">
        <v>97</v>
      </c>
      <c r="F87" s="1180"/>
      <c r="G87" s="1181"/>
      <c r="H87" s="1122"/>
      <c r="I87" s="1122"/>
      <c r="J87" s="138"/>
      <c r="K87" s="138"/>
      <c r="L87" s="138"/>
      <c r="M87" s="1122"/>
      <c r="N87" s="1122"/>
      <c r="O87" s="458"/>
      <c r="P87" s="4"/>
      <c r="Q87" s="45"/>
      <c r="R87" s="45"/>
      <c r="S87" s="45">
        <v>5</v>
      </c>
      <c r="T87" s="1212">
        <v>3</v>
      </c>
      <c r="U87" s="1211" t="str">
        <f>IF(ISBLANK(F87),"",MAX(U$82:U86)+1)</f>
        <v/>
      </c>
      <c r="V87" s="1211" t="str">
        <f>IF(ISBLANK(F87),"",E87 &amp; ": " &amp;F87)</f>
        <v/>
      </c>
      <c r="W87" s="61" t="str">
        <f t="shared" si="0"/>
        <v>ej tillämplig</v>
      </c>
      <c r="X87" s="45"/>
    </row>
    <row r="88" spans="1:24" ht="12.75" customHeight="1" x14ac:dyDescent="0.25">
      <c r="A88" s="45"/>
      <c r="B88" s="3"/>
      <c r="C88" s="7"/>
      <c r="D88" s="7"/>
      <c r="E88" s="1213"/>
      <c r="F88" s="1182"/>
      <c r="G88" s="1183"/>
      <c r="H88" s="1123"/>
      <c r="I88" s="1123"/>
      <c r="J88" s="139"/>
      <c r="K88" s="139"/>
      <c r="L88" s="140"/>
      <c r="M88" s="1123"/>
      <c r="N88" s="1123"/>
      <c r="O88" s="458"/>
      <c r="P88" s="4"/>
      <c r="Q88" s="45"/>
      <c r="R88" s="45"/>
      <c r="S88" s="45">
        <v>6</v>
      </c>
      <c r="T88" s="1212"/>
      <c r="U88" s="1211"/>
      <c r="V88" s="1211"/>
      <c r="W88" s="61" t="str">
        <f t="shared" si="0"/>
        <v>ej tillämplig</v>
      </c>
      <c r="X88" s="45"/>
    </row>
    <row r="89" spans="1:24" ht="12.75" customHeight="1" x14ac:dyDescent="0.25">
      <c r="A89" s="45"/>
      <c r="B89" s="3"/>
      <c r="C89" s="7"/>
      <c r="D89" s="7"/>
      <c r="E89" s="1193" t="s">
        <v>98</v>
      </c>
      <c r="F89" s="1180"/>
      <c r="G89" s="1181"/>
      <c r="H89" s="1122"/>
      <c r="I89" s="1122"/>
      <c r="J89" s="138"/>
      <c r="K89" s="138"/>
      <c r="L89" s="138"/>
      <c r="M89" s="1122"/>
      <c r="N89" s="1122"/>
      <c r="O89" s="458"/>
      <c r="P89" s="4"/>
      <c r="Q89" s="45"/>
      <c r="R89" s="45"/>
      <c r="S89" s="45">
        <v>7</v>
      </c>
      <c r="T89" s="1212">
        <v>4</v>
      </c>
      <c r="U89" s="1211" t="str">
        <f>IF(ISBLANK(F89),"",MAX(U$82:U88)+1)</f>
        <v/>
      </c>
      <c r="V89" s="1211" t="str">
        <f>IF(ISBLANK(F89),"",E89 &amp; ": " &amp;F89)</f>
        <v/>
      </c>
      <c r="W89" s="61" t="str">
        <f t="shared" si="0"/>
        <v>ej tillämplig</v>
      </c>
      <c r="X89" s="45"/>
    </row>
    <row r="90" spans="1:24" ht="12.75" customHeight="1" x14ac:dyDescent="0.25">
      <c r="A90" s="45"/>
      <c r="B90" s="3"/>
      <c r="C90" s="7"/>
      <c r="D90" s="7"/>
      <c r="E90" s="1213"/>
      <c r="F90" s="1182"/>
      <c r="G90" s="1183"/>
      <c r="H90" s="1123"/>
      <c r="I90" s="1123"/>
      <c r="J90" s="139"/>
      <c r="K90" s="139"/>
      <c r="L90" s="140"/>
      <c r="M90" s="1123"/>
      <c r="N90" s="1123"/>
      <c r="O90" s="458"/>
      <c r="P90" s="4"/>
      <c r="Q90" s="45"/>
      <c r="R90" s="45"/>
      <c r="S90" s="45">
        <v>8</v>
      </c>
      <c r="T90" s="1212"/>
      <c r="U90" s="1211"/>
      <c r="V90" s="1211"/>
      <c r="W90" s="61" t="str">
        <f t="shared" si="0"/>
        <v>ej tillämplig</v>
      </c>
      <c r="X90" s="45"/>
    </row>
    <row r="91" spans="1:24" ht="12.75" customHeight="1" x14ac:dyDescent="0.25">
      <c r="A91" s="45"/>
      <c r="B91" s="3"/>
      <c r="C91" s="7"/>
      <c r="D91" s="7"/>
      <c r="E91" s="1193" t="s">
        <v>99</v>
      </c>
      <c r="F91" s="1180"/>
      <c r="G91" s="1181"/>
      <c r="H91" s="1122"/>
      <c r="I91" s="1122"/>
      <c r="J91" s="138"/>
      <c r="K91" s="138"/>
      <c r="L91" s="138"/>
      <c r="M91" s="1122"/>
      <c r="N91" s="1122"/>
      <c r="O91" s="458"/>
      <c r="P91" s="4"/>
      <c r="Q91" s="45"/>
      <c r="R91" s="45"/>
      <c r="S91" s="45">
        <v>9</v>
      </c>
      <c r="T91" s="1212">
        <v>5</v>
      </c>
      <c r="U91" s="1211" t="str">
        <f>IF(ISBLANK(F91),"",MAX(U$82:U90)+1)</f>
        <v/>
      </c>
      <c r="V91" s="1211" t="str">
        <f>IF(ISBLANK(F91),"",E91 &amp; ": " &amp;F91)</f>
        <v/>
      </c>
      <c r="W91" s="61" t="str">
        <f t="shared" si="0"/>
        <v>ej tillämplig</v>
      </c>
      <c r="X91" s="45"/>
    </row>
    <row r="92" spans="1:24" ht="12.75" customHeight="1" x14ac:dyDescent="0.25">
      <c r="A92" s="45"/>
      <c r="B92" s="3"/>
      <c r="C92" s="7"/>
      <c r="D92" s="7"/>
      <c r="E92" s="1213"/>
      <c r="F92" s="1182"/>
      <c r="G92" s="1183"/>
      <c r="H92" s="1123"/>
      <c r="I92" s="1123"/>
      <c r="J92" s="139"/>
      <c r="K92" s="139"/>
      <c r="L92" s="140"/>
      <c r="M92" s="1123"/>
      <c r="N92" s="1123"/>
      <c r="O92" s="458"/>
      <c r="P92" s="4"/>
      <c r="Q92" s="45"/>
      <c r="R92" s="45"/>
      <c r="S92" s="45">
        <v>10</v>
      </c>
      <c r="T92" s="1212"/>
      <c r="U92" s="1211"/>
      <c r="V92" s="1211"/>
      <c r="W92" s="61" t="str">
        <f t="shared" si="0"/>
        <v>ej tillämplig</v>
      </c>
      <c r="X92" s="45"/>
    </row>
    <row r="93" spans="1:24" ht="12.75" customHeight="1" x14ac:dyDescent="0.25">
      <c r="A93" s="45"/>
      <c r="B93" s="3"/>
      <c r="C93" s="7"/>
      <c r="D93" s="7"/>
      <c r="E93" s="1193" t="s">
        <v>100</v>
      </c>
      <c r="F93" s="1180"/>
      <c r="G93" s="1181"/>
      <c r="H93" s="1122"/>
      <c r="I93" s="1122"/>
      <c r="J93" s="138"/>
      <c r="K93" s="138"/>
      <c r="L93" s="138"/>
      <c r="M93" s="1122"/>
      <c r="N93" s="1122"/>
      <c r="O93" s="458"/>
      <c r="P93" s="4"/>
      <c r="Q93" s="45"/>
      <c r="R93" s="45"/>
      <c r="S93" s="45">
        <v>11</v>
      </c>
      <c r="T93" s="1212">
        <v>6</v>
      </c>
      <c r="U93" s="1211" t="str">
        <f>IF(ISBLANK(F93),"",MAX(U$82:U92)+1)</f>
        <v/>
      </c>
      <c r="V93" s="1211" t="str">
        <f>IF(ISBLANK(F93),"",E93 &amp; ": " &amp;F93)</f>
        <v/>
      </c>
      <c r="W93" s="61" t="str">
        <f t="shared" si="0"/>
        <v>ej tillämplig</v>
      </c>
      <c r="X93" s="45"/>
    </row>
    <row r="94" spans="1:24" ht="12.75" customHeight="1" x14ac:dyDescent="0.25">
      <c r="A94" s="45"/>
      <c r="B94" s="3"/>
      <c r="C94" s="7"/>
      <c r="D94" s="7"/>
      <c r="E94" s="1213"/>
      <c r="F94" s="1182"/>
      <c r="G94" s="1183"/>
      <c r="H94" s="1123"/>
      <c r="I94" s="1123"/>
      <c r="J94" s="139"/>
      <c r="K94" s="139"/>
      <c r="L94" s="140"/>
      <c r="M94" s="1123"/>
      <c r="N94" s="1123"/>
      <c r="O94" s="458"/>
      <c r="P94" s="4"/>
      <c r="Q94" s="45"/>
      <c r="R94" s="45"/>
      <c r="S94" s="45">
        <v>12</v>
      </c>
      <c r="T94" s="1212"/>
      <c r="U94" s="1211"/>
      <c r="V94" s="1211"/>
      <c r="W94" s="61" t="str">
        <f t="shared" si="0"/>
        <v>ej tillämplig</v>
      </c>
      <c r="X94" s="45"/>
    </row>
    <row r="95" spans="1:24" ht="12.75" customHeight="1" x14ac:dyDescent="0.25">
      <c r="A95" s="45"/>
      <c r="B95" s="3"/>
      <c r="C95" s="7"/>
      <c r="D95" s="7"/>
      <c r="E95" s="1193" t="s">
        <v>101</v>
      </c>
      <c r="F95" s="1180"/>
      <c r="G95" s="1181"/>
      <c r="H95" s="1122"/>
      <c r="I95" s="1122"/>
      <c r="J95" s="138"/>
      <c r="K95" s="138"/>
      <c r="L95" s="138"/>
      <c r="M95" s="1122"/>
      <c r="N95" s="1122"/>
      <c r="O95" s="458"/>
      <c r="P95" s="4"/>
      <c r="Q95" s="45"/>
      <c r="R95" s="45"/>
      <c r="S95" s="45">
        <v>13</v>
      </c>
      <c r="T95" s="1212">
        <v>7</v>
      </c>
      <c r="U95" s="1211" t="str">
        <f>IF(ISBLANK(F95),"",MAX(U$82:U94)+1)</f>
        <v/>
      </c>
      <c r="V95" s="1211" t="str">
        <f>IF(ISBLANK(F95),"",E95 &amp; ": " &amp;F95)</f>
        <v/>
      </c>
      <c r="W95" s="61" t="str">
        <f t="shared" si="0"/>
        <v>ej tillämplig</v>
      </c>
      <c r="X95" s="45"/>
    </row>
    <row r="96" spans="1:24" ht="12.75" customHeight="1" x14ac:dyDescent="0.25">
      <c r="A96" s="45"/>
      <c r="B96" s="3"/>
      <c r="C96" s="7"/>
      <c r="D96" s="7"/>
      <c r="E96" s="1213"/>
      <c r="F96" s="1182"/>
      <c r="G96" s="1183"/>
      <c r="H96" s="1123"/>
      <c r="I96" s="1123"/>
      <c r="J96" s="139"/>
      <c r="K96" s="139"/>
      <c r="L96" s="140"/>
      <c r="M96" s="1123"/>
      <c r="N96" s="1123"/>
      <c r="O96" s="458"/>
      <c r="P96" s="4"/>
      <c r="Q96" s="45"/>
      <c r="R96" s="45"/>
      <c r="S96" s="45">
        <v>14</v>
      </c>
      <c r="T96" s="1212"/>
      <c r="U96" s="1211"/>
      <c r="V96" s="1211"/>
      <c r="W96" s="61" t="str">
        <f t="shared" si="0"/>
        <v>ej tillämplig</v>
      </c>
      <c r="X96" s="45"/>
    </row>
    <row r="97" spans="1:24" ht="12.75" customHeight="1" x14ac:dyDescent="0.25">
      <c r="A97" s="45"/>
      <c r="B97" s="3"/>
      <c r="C97" s="7"/>
      <c r="D97" s="7"/>
      <c r="E97" s="1193" t="s">
        <v>102</v>
      </c>
      <c r="F97" s="1180"/>
      <c r="G97" s="1181"/>
      <c r="H97" s="1122"/>
      <c r="I97" s="1122"/>
      <c r="J97" s="138"/>
      <c r="K97" s="138"/>
      <c r="L97" s="138"/>
      <c r="M97" s="1122"/>
      <c r="N97" s="1122"/>
      <c r="O97" s="458"/>
      <c r="P97" s="4"/>
      <c r="Q97" s="45"/>
      <c r="R97" s="45"/>
      <c r="S97" s="45">
        <v>15</v>
      </c>
      <c r="T97" s="1212">
        <v>8</v>
      </c>
      <c r="U97" s="1211" t="str">
        <f>IF(ISBLANK(F97),"",MAX(U$82:U96)+1)</f>
        <v/>
      </c>
      <c r="V97" s="1211" t="str">
        <f>IF(ISBLANK(F97),"",E97 &amp; ": " &amp;F97)</f>
        <v/>
      </c>
      <c r="W97" s="61" t="str">
        <f t="shared" si="0"/>
        <v>ej tillämplig</v>
      </c>
      <c r="X97" s="45"/>
    </row>
    <row r="98" spans="1:24" ht="12.75" customHeight="1" x14ac:dyDescent="0.25">
      <c r="A98" s="45"/>
      <c r="B98" s="3"/>
      <c r="C98" s="7"/>
      <c r="D98" s="7"/>
      <c r="E98" s="1213"/>
      <c r="F98" s="1182"/>
      <c r="G98" s="1183"/>
      <c r="H98" s="1123"/>
      <c r="I98" s="1123"/>
      <c r="J98" s="139"/>
      <c r="K98" s="139"/>
      <c r="L98" s="140"/>
      <c r="M98" s="1123"/>
      <c r="N98" s="1123"/>
      <c r="O98" s="458"/>
      <c r="P98" s="4"/>
      <c r="Q98" s="45"/>
      <c r="R98" s="45"/>
      <c r="S98" s="45">
        <v>16</v>
      </c>
      <c r="T98" s="1212"/>
      <c r="U98" s="1211"/>
      <c r="V98" s="1211"/>
      <c r="W98" s="61" t="str">
        <f t="shared" si="0"/>
        <v>ej tillämplig</v>
      </c>
      <c r="X98" s="45"/>
    </row>
    <row r="99" spans="1:24" ht="12.75" customHeight="1" x14ac:dyDescent="0.25">
      <c r="A99" s="45"/>
      <c r="B99" s="3"/>
      <c r="C99" s="7"/>
      <c r="D99" s="7"/>
      <c r="E99" s="1193" t="s">
        <v>103</v>
      </c>
      <c r="F99" s="1180"/>
      <c r="G99" s="1181"/>
      <c r="H99" s="1122"/>
      <c r="I99" s="1122"/>
      <c r="J99" s="138"/>
      <c r="K99" s="138"/>
      <c r="L99" s="138"/>
      <c r="M99" s="1122"/>
      <c r="N99" s="1122"/>
      <c r="O99" s="458"/>
      <c r="P99" s="4"/>
      <c r="Q99" s="45"/>
      <c r="R99" s="45"/>
      <c r="S99" s="45">
        <v>17</v>
      </c>
      <c r="T99" s="1212">
        <v>9</v>
      </c>
      <c r="U99" s="1211" t="str">
        <f>IF(ISBLANK(F99),"",MAX(U$82:U98)+1)</f>
        <v/>
      </c>
      <c r="V99" s="1211" t="str">
        <f>IF(ISBLANK(F99),"",E99 &amp; ": " &amp;F99)</f>
        <v/>
      </c>
      <c r="W99" s="61" t="str">
        <f t="shared" si="0"/>
        <v>ej tillämplig</v>
      </c>
      <c r="X99" s="45"/>
    </row>
    <row r="100" spans="1:24" ht="12.75" customHeight="1" x14ac:dyDescent="0.25">
      <c r="A100" s="45"/>
      <c r="B100" s="3"/>
      <c r="C100" s="7"/>
      <c r="D100" s="7"/>
      <c r="E100" s="1213"/>
      <c r="F100" s="1182"/>
      <c r="G100" s="1183"/>
      <c r="H100" s="1123"/>
      <c r="I100" s="1123"/>
      <c r="J100" s="139"/>
      <c r="K100" s="139"/>
      <c r="L100" s="140"/>
      <c r="M100" s="1123"/>
      <c r="N100" s="1123"/>
      <c r="O100" s="458"/>
      <c r="P100" s="4"/>
      <c r="Q100" s="45"/>
      <c r="R100" s="45"/>
      <c r="S100" s="45">
        <v>18</v>
      </c>
      <c r="T100" s="1212"/>
      <c r="U100" s="1211"/>
      <c r="V100" s="1211"/>
      <c r="W100" s="61" t="str">
        <f t="shared" si="0"/>
        <v>ej tillämplig</v>
      </c>
      <c r="X100" s="45"/>
    </row>
    <row r="101" spans="1:24" ht="12.75" customHeight="1" x14ac:dyDescent="0.25">
      <c r="A101" s="45"/>
      <c r="B101" s="3"/>
      <c r="C101" s="7"/>
      <c r="D101" s="7"/>
      <c r="E101" s="1193" t="s">
        <v>104</v>
      </c>
      <c r="F101" s="1180"/>
      <c r="G101" s="1181"/>
      <c r="H101" s="1122"/>
      <c r="I101" s="1122"/>
      <c r="J101" s="138"/>
      <c r="K101" s="138"/>
      <c r="L101" s="138"/>
      <c r="M101" s="1122"/>
      <c r="N101" s="1122"/>
      <c r="O101" s="458"/>
      <c r="P101" s="4"/>
      <c r="Q101" s="45"/>
      <c r="R101" s="45"/>
      <c r="S101" s="45">
        <v>19</v>
      </c>
      <c r="T101" s="1212">
        <v>10</v>
      </c>
      <c r="U101" s="1211" t="str">
        <f>IF(ISBLANK(F101),"",MAX(U$82:U100)+1)</f>
        <v/>
      </c>
      <c r="V101" s="1211" t="str">
        <f>IF(ISBLANK(F101),"",E101 &amp; ": " &amp;F101)</f>
        <v/>
      </c>
      <c r="W101" s="61" t="str">
        <f t="shared" si="0"/>
        <v>ej tillämplig</v>
      </c>
      <c r="X101" s="45"/>
    </row>
    <row r="102" spans="1:24" ht="12.75" customHeight="1" thickBot="1" x14ac:dyDescent="0.3">
      <c r="A102" s="45"/>
      <c r="B102" s="3"/>
      <c r="C102" s="7"/>
      <c r="D102" s="7"/>
      <c r="E102" s="1213"/>
      <c r="F102" s="1182"/>
      <c r="G102" s="1183"/>
      <c r="H102" s="1123"/>
      <c r="I102" s="1123"/>
      <c r="J102" s="139"/>
      <c r="K102" s="139"/>
      <c r="L102" s="140"/>
      <c r="M102" s="1123"/>
      <c r="N102" s="1123"/>
      <c r="O102" s="458"/>
      <c r="P102" s="4"/>
      <c r="Q102" s="45"/>
      <c r="R102" s="45"/>
      <c r="S102" s="45">
        <v>20</v>
      </c>
      <c r="T102" s="1212"/>
      <c r="U102" s="1211"/>
      <c r="V102" s="1211"/>
      <c r="W102" s="66" t="str">
        <f t="shared" si="0"/>
        <v>ej tillämplig</v>
      </c>
      <c r="X102" s="45"/>
    </row>
    <row r="103" spans="1:24" ht="13" x14ac:dyDescent="0.25">
      <c r="A103" s="45"/>
      <c r="B103" s="3"/>
      <c r="C103" s="3"/>
      <c r="D103" s="3"/>
      <c r="E103" s="188"/>
      <c r="F103" s="188"/>
      <c r="G103" s="188"/>
      <c r="H103" s="246"/>
      <c r="I103" s="3"/>
      <c r="J103" s="3"/>
      <c r="K103" s="3"/>
      <c r="L103" s="3"/>
      <c r="M103" s="3"/>
      <c r="N103" s="3"/>
      <c r="O103" s="458"/>
      <c r="P103" s="4"/>
      <c r="Q103" s="45"/>
      <c r="R103" s="45"/>
      <c r="S103" s="45"/>
      <c r="T103" s="45"/>
      <c r="U103" s="45"/>
      <c r="V103" s="45"/>
      <c r="W103" s="45"/>
      <c r="X103" s="45"/>
    </row>
    <row r="104" spans="1:24" ht="13" x14ac:dyDescent="0.25">
      <c r="A104" s="222">
        <v>4</v>
      </c>
      <c r="B104" s="3"/>
      <c r="C104" s="3"/>
      <c r="D104" s="20" t="s">
        <v>7</v>
      </c>
      <c r="E104" s="908" t="str">
        <f>Translations!$B$151</f>
        <v>Datakällor för standardvärden för beräkningsfaktorer:</v>
      </c>
      <c r="F104" s="940"/>
      <c r="G104" s="940"/>
      <c r="H104" s="940"/>
      <c r="I104" s="940"/>
      <c r="J104" s="940"/>
      <c r="K104" s="940"/>
      <c r="L104" s="940"/>
      <c r="M104" s="940"/>
      <c r="N104" s="940"/>
      <c r="O104" s="458"/>
      <c r="P104" s="4"/>
      <c r="Q104" s="398" t="str">
        <f>Translations!$B$656</f>
        <v>Datakällor</v>
      </c>
      <c r="R104" s="54"/>
      <c r="S104" s="45"/>
      <c r="T104" s="45"/>
      <c r="U104" s="45"/>
      <c r="V104" s="45"/>
      <c r="W104" s="45"/>
      <c r="X104" s="45"/>
    </row>
    <row r="105" spans="1:24" ht="1" customHeight="1" x14ac:dyDescent="0.3">
      <c r="A105" s="45"/>
      <c r="B105" s="3"/>
      <c r="C105" s="3"/>
      <c r="D105" s="3"/>
      <c r="E105" s="1034"/>
      <c r="F105" s="1215"/>
      <c r="G105" s="1215"/>
      <c r="H105" s="1215"/>
      <c r="I105" s="1215"/>
      <c r="J105" s="1215"/>
      <c r="K105" s="1215"/>
      <c r="L105" s="1215"/>
      <c r="M105" s="1215"/>
      <c r="N105" s="1215"/>
      <c r="O105" s="458"/>
      <c r="P105" s="4"/>
      <c r="Q105" s="77"/>
      <c r="R105" s="77"/>
      <c r="S105" s="530"/>
      <c r="T105" s="58"/>
      <c r="U105" s="45"/>
      <c r="V105" s="45"/>
      <c r="W105" s="45"/>
      <c r="X105" s="45"/>
    </row>
    <row r="106" spans="1:24" ht="22.5" customHeight="1" x14ac:dyDescent="0.3">
      <c r="A106" s="45"/>
      <c r="B106" s="3"/>
      <c r="C106" s="3"/>
      <c r="D106" s="3"/>
      <c r="E106" s="1016" t="str">
        <f>Translations!$B$152</f>
        <v>Om det är tillåtet att använda standardfaktorer i beräkningen, ange nedan de källor från vilka uppgifterna härstammar. Mer information om hur faktorerna fastställs samt om de emissionsfaktorer som tillämpas nationellt finns på Energimyndighetens webbplats: https://energiavirasto.fi/sv/handel-med-utslappsratter-for-bransle-ets2</v>
      </c>
      <c r="F106" s="1016"/>
      <c r="G106" s="1016"/>
      <c r="H106" s="1016"/>
      <c r="I106" s="1016"/>
      <c r="J106" s="1016"/>
      <c r="K106" s="1016"/>
      <c r="L106" s="1016"/>
      <c r="M106" s="1016"/>
      <c r="N106" s="1016"/>
      <c r="O106" s="458"/>
      <c r="P106" s="4"/>
      <c r="Q106" s="77"/>
      <c r="R106" s="77"/>
      <c r="S106" s="530"/>
      <c r="T106" s="58"/>
      <c r="U106" s="45"/>
      <c r="V106" s="45"/>
      <c r="W106" s="45"/>
      <c r="X106" s="45"/>
    </row>
    <row r="107" spans="1:24" ht="12.65" customHeight="1" x14ac:dyDescent="0.3">
      <c r="A107" s="45"/>
      <c r="B107" s="3"/>
      <c r="C107" s="3"/>
      <c r="D107" s="3"/>
      <c r="E107" s="1016" t="str">
        <f>Translations!$B$658</f>
        <v xml:space="preserve">Om det standardvärde som tillämpas ändras årligen, ange till exempel webbplatsen för den myndighet som publicerar informationen som källa. </v>
      </c>
      <c r="F107" s="1016"/>
      <c r="G107" s="1016"/>
      <c r="H107" s="1016"/>
      <c r="I107" s="1016"/>
      <c r="J107" s="1016"/>
      <c r="K107" s="1016"/>
      <c r="L107" s="1016"/>
      <c r="M107" s="1016"/>
      <c r="N107" s="1016"/>
      <c r="O107" s="458"/>
      <c r="P107" s="4"/>
      <c r="Q107" s="77"/>
      <c r="R107" s="77"/>
      <c r="S107" s="530"/>
      <c r="T107" s="58"/>
      <c r="U107" s="45"/>
      <c r="V107" s="45"/>
      <c r="W107" s="45"/>
      <c r="X107" s="45"/>
    </row>
    <row r="108" spans="1:24" ht="24.75" customHeight="1" x14ac:dyDescent="0.3">
      <c r="A108" s="45"/>
      <c r="B108" s="3"/>
      <c r="C108" s="3"/>
      <c r="D108" s="3"/>
      <c r="E108" s="1016" t="str">
        <f>Translations!$B$659</f>
        <v>Förteckningen som listas nedan kopieras automatiskt till rullgardinsmenyerna vid varje bränsleflöde på fliken E i (f)-tabellen, där det ska hänvisas till datakällor för beräkningsfaktorn för varje bränsleflöde.</v>
      </c>
      <c r="F108" s="1016"/>
      <c r="G108" s="1016"/>
      <c r="H108" s="1016"/>
      <c r="I108" s="1016"/>
      <c r="J108" s="1016"/>
      <c r="K108" s="1016"/>
      <c r="L108" s="1016"/>
      <c r="M108" s="1016"/>
      <c r="N108" s="1016"/>
      <c r="O108" s="458"/>
      <c r="P108" s="4"/>
      <c r="Q108" s="77"/>
      <c r="R108" s="77"/>
      <c r="S108" s="530"/>
      <c r="T108" s="58"/>
      <c r="U108" s="45"/>
      <c r="V108" s="45"/>
      <c r="W108" s="45"/>
      <c r="X108" s="45"/>
    </row>
    <row r="109" spans="1:24" ht="12.75" customHeight="1" x14ac:dyDescent="0.3">
      <c r="A109" s="45"/>
      <c r="B109" s="3"/>
      <c r="C109" s="205"/>
      <c r="D109" s="20"/>
      <c r="E109" s="981" t="str">
        <f>Translations!$B$580</f>
        <v>På de två första raderna finns exempel på hur man fyller i tabellen.</v>
      </c>
      <c r="F109" s="982"/>
      <c r="G109" s="982"/>
      <c r="H109" s="982"/>
      <c r="I109" s="982"/>
      <c r="J109" s="982"/>
      <c r="K109" s="982"/>
      <c r="L109" s="982"/>
      <c r="M109" s="982"/>
      <c r="N109" s="982"/>
      <c r="O109" s="458"/>
      <c r="P109" s="4"/>
      <c r="Q109" s="77"/>
      <c r="R109" s="77"/>
      <c r="S109" s="530"/>
      <c r="T109" s="58"/>
      <c r="U109" s="45"/>
      <c r="V109" s="45"/>
      <c r="W109" s="45"/>
      <c r="X109" s="45"/>
    </row>
    <row r="110" spans="1:24" ht="5.15" customHeight="1" x14ac:dyDescent="0.3">
      <c r="A110" s="45"/>
      <c r="B110" s="3"/>
      <c r="C110" s="3"/>
      <c r="D110" s="3"/>
      <c r="E110" s="3"/>
      <c r="F110" s="3"/>
      <c r="G110" s="3"/>
      <c r="H110" s="3"/>
      <c r="I110" s="3"/>
      <c r="J110" s="3"/>
      <c r="K110" s="3"/>
      <c r="L110" s="3"/>
      <c r="M110" s="3"/>
      <c r="N110" s="3"/>
      <c r="O110" s="458"/>
      <c r="P110" s="4"/>
      <c r="Q110" s="45"/>
      <c r="R110" s="45"/>
      <c r="S110" s="67"/>
      <c r="T110" s="45"/>
      <c r="U110" s="45"/>
      <c r="V110" s="45"/>
      <c r="W110" s="45"/>
      <c r="X110" s="45"/>
    </row>
    <row r="111" spans="1:24" ht="23.25" customHeight="1" x14ac:dyDescent="0.3">
      <c r="A111" s="45"/>
      <c r="B111" s="3"/>
      <c r="C111" s="3"/>
      <c r="D111" s="3"/>
      <c r="E111" s="203" t="str">
        <f>Translations!$B$153</f>
        <v>Datakällans identifieringskod</v>
      </c>
      <c r="F111" s="1055" t="str">
        <f>Translations!$B$154</f>
        <v xml:space="preserve">Datakällans beskrivning </v>
      </c>
      <c r="G111" s="1056"/>
      <c r="H111" s="1056"/>
      <c r="I111" s="1056"/>
      <c r="J111" s="1056"/>
      <c r="K111" s="1056"/>
      <c r="L111" s="1056"/>
      <c r="M111" s="1220"/>
      <c r="N111" s="1044"/>
      <c r="O111" s="458"/>
      <c r="P111" s="4"/>
      <c r="Q111" s="45"/>
      <c r="R111" s="45"/>
      <c r="S111" s="67"/>
      <c r="T111" s="45"/>
      <c r="U111" s="58" t="s">
        <v>28</v>
      </c>
      <c r="V111" s="45"/>
      <c r="W111" s="58" t="s">
        <v>28</v>
      </c>
      <c r="X111" s="58" t="s">
        <v>28</v>
      </c>
    </row>
    <row r="112" spans="1:24" ht="12.75" customHeight="1" x14ac:dyDescent="0.3">
      <c r="A112" s="13"/>
      <c r="B112" s="3"/>
      <c r="C112" s="3"/>
      <c r="D112" s="3"/>
      <c r="E112" s="367" t="s">
        <v>105</v>
      </c>
      <c r="F112" s="1063" t="str">
        <f>Translations!$B$660</f>
        <v>Nationell växthusgasinventering, uppdateras årligen (se http:/Dummy.address.test). Det senaste värdet som publicerades 2022 används.</v>
      </c>
      <c r="G112" s="1127"/>
      <c r="H112" s="1127"/>
      <c r="I112" s="1127"/>
      <c r="J112" s="1127"/>
      <c r="K112" s="1127"/>
      <c r="L112" s="1127"/>
      <c r="M112" s="1127"/>
      <c r="N112" s="1128"/>
      <c r="O112" s="458"/>
      <c r="P112" s="4"/>
      <c r="Q112" s="45"/>
      <c r="R112" s="45"/>
      <c r="S112" s="67"/>
      <c r="T112" s="45"/>
      <c r="U112" s="58"/>
      <c r="V112" s="45"/>
      <c r="W112" s="58"/>
      <c r="X112" s="58"/>
    </row>
    <row r="113" spans="1:24" ht="12.75" customHeight="1" x14ac:dyDescent="0.3">
      <c r="A113" s="13"/>
      <c r="B113" s="3"/>
      <c r="C113" s="3"/>
      <c r="D113" s="3"/>
      <c r="E113" s="368" t="s">
        <v>106</v>
      </c>
      <c r="F113" s="1217" t="str">
        <f>Translations!$B$155</f>
        <v>Handbook of Chemistry and Physics, 92. upplagan, http://www.hbcpnetbase.com/</v>
      </c>
      <c r="G113" s="1218"/>
      <c r="H113" s="1218"/>
      <c r="I113" s="1218"/>
      <c r="J113" s="1218"/>
      <c r="K113" s="1218"/>
      <c r="L113" s="1218"/>
      <c r="M113" s="1218"/>
      <c r="N113" s="1219"/>
      <c r="O113" s="458"/>
      <c r="P113" s="4"/>
      <c r="Q113" s="45"/>
      <c r="R113" s="45"/>
      <c r="S113" s="67"/>
      <c r="T113" s="45"/>
      <c r="U113" s="58"/>
      <c r="V113" s="45"/>
      <c r="W113" s="58"/>
      <c r="X113" s="58"/>
    </row>
    <row r="114" spans="1:24" ht="12.75" customHeight="1" thickBot="1" x14ac:dyDescent="0.35">
      <c r="A114" s="13"/>
      <c r="B114" s="3"/>
      <c r="C114" s="3"/>
      <c r="D114" s="3"/>
      <c r="E114" s="369" t="s">
        <v>107</v>
      </c>
      <c r="F114" s="1066" t="str">
        <f>Translations!$B$661</f>
        <v>EF-analys av tung brännolja i augusti 2022</v>
      </c>
      <c r="G114" s="1120"/>
      <c r="H114" s="1120"/>
      <c r="I114" s="1120"/>
      <c r="J114" s="1120"/>
      <c r="K114" s="1120"/>
      <c r="L114" s="1120"/>
      <c r="M114" s="1120"/>
      <c r="N114" s="1121"/>
      <c r="O114" s="458"/>
      <c r="P114" s="4"/>
      <c r="Q114" s="45"/>
      <c r="R114" s="45"/>
      <c r="S114" s="67"/>
      <c r="T114" s="45"/>
      <c r="U114" s="58"/>
      <c r="V114" s="45"/>
      <c r="W114" s="58"/>
      <c r="X114" s="58"/>
    </row>
    <row r="115" spans="1:24" ht="12.75" customHeight="1" x14ac:dyDescent="0.3">
      <c r="A115" s="45"/>
      <c r="B115" s="3"/>
      <c r="C115" s="3"/>
      <c r="D115" s="3"/>
      <c r="E115" s="55" t="s">
        <v>108</v>
      </c>
      <c r="F115" s="1124"/>
      <c r="G115" s="1125"/>
      <c r="H115" s="1125"/>
      <c r="I115" s="1125"/>
      <c r="J115" s="1125"/>
      <c r="K115" s="1125"/>
      <c r="L115" s="1125"/>
      <c r="M115" s="1039"/>
      <c r="N115" s="1026"/>
      <c r="O115" s="458"/>
      <c r="P115" s="4"/>
      <c r="Q115" s="45"/>
      <c r="R115" s="45"/>
      <c r="S115" s="67"/>
      <c r="T115" s="45"/>
      <c r="U115" s="81">
        <v>1</v>
      </c>
      <c r="V115" s="45"/>
      <c r="W115" s="82" t="str">
        <f>IF(ISBLANK(F115),"",MAX(W$113:W113)+1)</f>
        <v/>
      </c>
      <c r="X115" s="431" t="str">
        <f t="shared" ref="X115:X129" si="1">IF(COUNTIF($W$115:$W$129,U115)=1,INDEX($E$115:$E$129,MATCH(U115,$W$115:$W$129,0)) &amp; ": " &amp; INDEX($F$115:$F$129,MATCH(U115,$W$115:$W$129,0)),EUconst_NA)</f>
        <v>ej tillämplig</v>
      </c>
    </row>
    <row r="116" spans="1:24" ht="12.75" customHeight="1" x14ac:dyDescent="0.3">
      <c r="A116" s="45"/>
      <c r="B116" s="3"/>
      <c r="C116" s="3"/>
      <c r="D116" s="3"/>
      <c r="E116" s="55" t="s">
        <v>109</v>
      </c>
      <c r="F116" s="1124"/>
      <c r="G116" s="1125"/>
      <c r="H116" s="1125"/>
      <c r="I116" s="1125"/>
      <c r="J116" s="1125"/>
      <c r="K116" s="1125"/>
      <c r="L116" s="1125"/>
      <c r="M116" s="1039"/>
      <c r="N116" s="1026"/>
      <c r="O116" s="458"/>
      <c r="P116" s="4"/>
      <c r="Q116" s="45"/>
      <c r="R116" s="45"/>
      <c r="S116" s="67"/>
      <c r="T116" s="45"/>
      <c r="U116" s="81">
        <v>2</v>
      </c>
      <c r="V116" s="45"/>
      <c r="W116" s="82" t="str">
        <f>IF(ISBLANK(F116),"",MAX(W$113:W115)+1)</f>
        <v/>
      </c>
      <c r="X116" s="432" t="str">
        <f t="shared" si="1"/>
        <v>ej tillämplig</v>
      </c>
    </row>
    <row r="117" spans="1:24" ht="12.75" customHeight="1" x14ac:dyDescent="0.3">
      <c r="A117" s="45"/>
      <c r="B117" s="3"/>
      <c r="C117" s="3"/>
      <c r="D117" s="3"/>
      <c r="E117" s="55" t="s">
        <v>110</v>
      </c>
      <c r="F117" s="1124"/>
      <c r="G117" s="1125"/>
      <c r="H117" s="1125"/>
      <c r="I117" s="1125"/>
      <c r="J117" s="1125"/>
      <c r="K117" s="1125"/>
      <c r="L117" s="1125"/>
      <c r="M117" s="1039"/>
      <c r="N117" s="1026"/>
      <c r="O117" s="458"/>
      <c r="P117" s="4"/>
      <c r="Q117" s="45"/>
      <c r="R117" s="45"/>
      <c r="S117" s="67"/>
      <c r="T117" s="45"/>
      <c r="U117" s="81">
        <v>3</v>
      </c>
      <c r="V117" s="45"/>
      <c r="W117" s="82" t="str">
        <f>IF(ISBLANK(F117),"",MAX(W$113:W116)+1)</f>
        <v/>
      </c>
      <c r="X117" s="432" t="str">
        <f t="shared" si="1"/>
        <v>ej tillämplig</v>
      </c>
    </row>
    <row r="118" spans="1:24" ht="12.75" customHeight="1" x14ac:dyDescent="0.3">
      <c r="A118" s="45"/>
      <c r="B118" s="3"/>
      <c r="C118" s="3"/>
      <c r="D118" s="3"/>
      <c r="E118" s="55" t="s">
        <v>111</v>
      </c>
      <c r="F118" s="1124"/>
      <c r="G118" s="1125"/>
      <c r="H118" s="1125"/>
      <c r="I118" s="1125"/>
      <c r="J118" s="1125"/>
      <c r="K118" s="1125"/>
      <c r="L118" s="1125"/>
      <c r="M118" s="1039"/>
      <c r="N118" s="1026"/>
      <c r="O118" s="458"/>
      <c r="P118" s="4"/>
      <c r="Q118" s="45"/>
      <c r="R118" s="45"/>
      <c r="S118" s="67"/>
      <c r="T118" s="45"/>
      <c r="U118" s="81">
        <v>4</v>
      </c>
      <c r="V118" s="45"/>
      <c r="W118" s="82" t="str">
        <f>IF(ISBLANK(F118),"",MAX(W$113:W117)+1)</f>
        <v/>
      </c>
      <c r="X118" s="432" t="str">
        <f t="shared" si="1"/>
        <v>ej tillämplig</v>
      </c>
    </row>
    <row r="119" spans="1:24" ht="12.75" customHeight="1" x14ac:dyDescent="0.3">
      <c r="A119" s="45"/>
      <c r="B119" s="3"/>
      <c r="C119" s="3"/>
      <c r="D119" s="3"/>
      <c r="E119" s="55" t="s">
        <v>112</v>
      </c>
      <c r="F119" s="1124"/>
      <c r="G119" s="1125"/>
      <c r="H119" s="1125"/>
      <c r="I119" s="1125"/>
      <c r="J119" s="1125"/>
      <c r="K119" s="1125"/>
      <c r="L119" s="1125"/>
      <c r="M119" s="1039"/>
      <c r="N119" s="1026"/>
      <c r="O119" s="458"/>
      <c r="P119" s="4"/>
      <c r="Q119" s="45"/>
      <c r="R119" s="45"/>
      <c r="S119" s="67"/>
      <c r="T119" s="45"/>
      <c r="U119" s="81">
        <v>5</v>
      </c>
      <c r="V119" s="45"/>
      <c r="W119" s="157" t="str">
        <f>IF(ISBLANK(F119),"",MAX(W$113:W118)+1)</f>
        <v/>
      </c>
      <c r="X119" s="433" t="str">
        <f t="shared" si="1"/>
        <v>ej tillämplig</v>
      </c>
    </row>
    <row r="120" spans="1:24" ht="12.75" customHeight="1" x14ac:dyDescent="0.3">
      <c r="A120" s="45"/>
      <c r="B120" s="3"/>
      <c r="C120" s="3"/>
      <c r="D120" s="3"/>
      <c r="E120" s="55" t="s">
        <v>113</v>
      </c>
      <c r="F120" s="1124"/>
      <c r="G120" s="1125"/>
      <c r="H120" s="1125"/>
      <c r="I120" s="1125"/>
      <c r="J120" s="1125"/>
      <c r="K120" s="1125"/>
      <c r="L120" s="1125"/>
      <c r="M120" s="1039"/>
      <c r="N120" s="1026"/>
      <c r="O120" s="458"/>
      <c r="P120" s="4"/>
      <c r="Q120" s="45"/>
      <c r="R120" s="45"/>
      <c r="S120" s="67"/>
      <c r="T120" s="45"/>
      <c r="U120" s="81">
        <v>6</v>
      </c>
      <c r="V120" s="45"/>
      <c r="W120" s="157" t="str">
        <f>IF(ISBLANK(F120),"",MAX(W$113:W119)+1)</f>
        <v/>
      </c>
      <c r="X120" s="433" t="str">
        <f t="shared" si="1"/>
        <v>ej tillämplig</v>
      </c>
    </row>
    <row r="121" spans="1:24" ht="12.75" customHeight="1" x14ac:dyDescent="0.3">
      <c r="A121" s="45"/>
      <c r="B121" s="3"/>
      <c r="C121" s="3"/>
      <c r="D121" s="3"/>
      <c r="E121" s="55" t="s">
        <v>114</v>
      </c>
      <c r="F121" s="1124"/>
      <c r="G121" s="1125"/>
      <c r="H121" s="1125"/>
      <c r="I121" s="1125"/>
      <c r="J121" s="1125"/>
      <c r="K121" s="1125"/>
      <c r="L121" s="1125"/>
      <c r="M121" s="1039"/>
      <c r="N121" s="1026"/>
      <c r="O121" s="453"/>
      <c r="P121" s="22"/>
      <c r="Q121" s="45"/>
      <c r="R121" s="45"/>
      <c r="S121" s="67"/>
      <c r="T121" s="45"/>
      <c r="U121" s="81">
        <v>7</v>
      </c>
      <c r="V121" s="45"/>
      <c r="W121" s="157" t="str">
        <f>IF(ISBLANK(F121),"",MAX(W$113:W120)+1)</f>
        <v/>
      </c>
      <c r="X121" s="433" t="str">
        <f t="shared" si="1"/>
        <v>ej tillämplig</v>
      </c>
    </row>
    <row r="122" spans="1:24" ht="12.75" customHeight="1" x14ac:dyDescent="0.3">
      <c r="A122" s="45"/>
      <c r="B122" s="3"/>
      <c r="C122" s="3"/>
      <c r="D122" s="3"/>
      <c r="E122" s="55" t="s">
        <v>115</v>
      </c>
      <c r="F122" s="1124"/>
      <c r="G122" s="1125"/>
      <c r="H122" s="1125"/>
      <c r="I122" s="1125"/>
      <c r="J122" s="1125"/>
      <c r="K122" s="1125"/>
      <c r="L122" s="1125"/>
      <c r="M122" s="1039"/>
      <c r="N122" s="1026"/>
      <c r="O122" s="458"/>
      <c r="P122" s="4"/>
      <c r="Q122" s="45"/>
      <c r="R122" s="45"/>
      <c r="S122" s="67"/>
      <c r="T122" s="45"/>
      <c r="U122" s="81">
        <v>8</v>
      </c>
      <c r="V122" s="45"/>
      <c r="W122" s="157" t="str">
        <f>IF(ISBLANK(F122),"",MAX(W$113:W121)+1)</f>
        <v/>
      </c>
      <c r="X122" s="433" t="str">
        <f t="shared" si="1"/>
        <v>ej tillämplig</v>
      </c>
    </row>
    <row r="123" spans="1:24" ht="12.75" customHeight="1" x14ac:dyDescent="0.3">
      <c r="A123" s="45"/>
      <c r="B123" s="3"/>
      <c r="C123" s="3"/>
      <c r="D123" s="3"/>
      <c r="E123" s="55" t="s">
        <v>116</v>
      </c>
      <c r="F123" s="1124"/>
      <c r="G123" s="1125"/>
      <c r="H123" s="1125"/>
      <c r="I123" s="1125"/>
      <c r="J123" s="1125"/>
      <c r="K123" s="1125"/>
      <c r="L123" s="1125"/>
      <c r="M123" s="1039"/>
      <c r="N123" s="1026"/>
      <c r="O123" s="458"/>
      <c r="P123" s="4"/>
      <c r="Q123" s="45"/>
      <c r="R123" s="45"/>
      <c r="S123" s="67"/>
      <c r="T123" s="45"/>
      <c r="U123" s="81">
        <v>9</v>
      </c>
      <c r="V123" s="45"/>
      <c r="W123" s="157" t="str">
        <f>IF(ISBLANK(F123),"",MAX(W$113:W122)+1)</f>
        <v/>
      </c>
      <c r="X123" s="433" t="str">
        <f t="shared" si="1"/>
        <v>ej tillämplig</v>
      </c>
    </row>
    <row r="124" spans="1:24" ht="12.75" customHeight="1" x14ac:dyDescent="0.3">
      <c r="A124" s="45"/>
      <c r="B124" s="3"/>
      <c r="C124" s="3"/>
      <c r="D124" s="3"/>
      <c r="E124" s="55" t="s">
        <v>117</v>
      </c>
      <c r="F124" s="1124"/>
      <c r="G124" s="1125"/>
      <c r="H124" s="1125"/>
      <c r="I124" s="1125"/>
      <c r="J124" s="1125"/>
      <c r="K124" s="1125"/>
      <c r="L124" s="1125"/>
      <c r="M124" s="1039"/>
      <c r="N124" s="1026"/>
      <c r="O124" s="458"/>
      <c r="P124" s="4"/>
      <c r="Q124" s="45"/>
      <c r="R124" s="45"/>
      <c r="S124" s="67"/>
      <c r="T124" s="45"/>
      <c r="U124" s="81">
        <v>10</v>
      </c>
      <c r="V124" s="45"/>
      <c r="W124" s="157" t="str">
        <f>IF(ISBLANK(F124),"",MAX(W$113:W123)+1)</f>
        <v/>
      </c>
      <c r="X124" s="433" t="str">
        <f t="shared" si="1"/>
        <v>ej tillämplig</v>
      </c>
    </row>
    <row r="125" spans="1:24" ht="12.75" customHeight="1" x14ac:dyDescent="0.3">
      <c r="A125" s="45"/>
      <c r="B125" s="3"/>
      <c r="C125" s="3"/>
      <c r="D125" s="3"/>
      <c r="E125" s="55" t="s">
        <v>118</v>
      </c>
      <c r="F125" s="1124"/>
      <c r="G125" s="1125"/>
      <c r="H125" s="1125"/>
      <c r="I125" s="1125"/>
      <c r="J125" s="1125"/>
      <c r="K125" s="1125"/>
      <c r="L125" s="1125"/>
      <c r="M125" s="1039"/>
      <c r="N125" s="1026"/>
      <c r="O125" s="458"/>
      <c r="P125" s="4"/>
      <c r="Q125" s="45"/>
      <c r="R125" s="45"/>
      <c r="S125" s="67"/>
      <c r="T125" s="45"/>
      <c r="U125" s="81">
        <v>11</v>
      </c>
      <c r="V125" s="45"/>
      <c r="W125" s="157" t="str">
        <f>IF(ISBLANK(F125),"",MAX(W$113:W124)+1)</f>
        <v/>
      </c>
      <c r="X125" s="433" t="str">
        <f t="shared" si="1"/>
        <v>ej tillämplig</v>
      </c>
    </row>
    <row r="126" spans="1:24" ht="12.75" customHeight="1" x14ac:dyDescent="0.3">
      <c r="A126" s="45"/>
      <c r="B126" s="3"/>
      <c r="C126" s="3"/>
      <c r="D126" s="3"/>
      <c r="E126" s="55" t="s">
        <v>119</v>
      </c>
      <c r="F126" s="1124"/>
      <c r="G126" s="1125"/>
      <c r="H126" s="1125"/>
      <c r="I126" s="1125"/>
      <c r="J126" s="1125"/>
      <c r="K126" s="1125"/>
      <c r="L126" s="1125"/>
      <c r="M126" s="1039"/>
      <c r="N126" s="1026"/>
      <c r="O126" s="458"/>
      <c r="P126" s="4"/>
      <c r="Q126" s="45"/>
      <c r="R126" s="45"/>
      <c r="S126" s="67"/>
      <c r="T126" s="45"/>
      <c r="U126" s="81">
        <v>12</v>
      </c>
      <c r="V126" s="45"/>
      <c r="W126" s="157" t="str">
        <f>IF(ISBLANK(F126),"",MAX(W$113:W125)+1)</f>
        <v/>
      </c>
      <c r="X126" s="433" t="str">
        <f t="shared" si="1"/>
        <v>ej tillämplig</v>
      </c>
    </row>
    <row r="127" spans="1:24" ht="12.75" customHeight="1" x14ac:dyDescent="0.3">
      <c r="A127" s="45"/>
      <c r="B127" s="3"/>
      <c r="C127" s="3"/>
      <c r="D127" s="3"/>
      <c r="E127" s="55" t="s">
        <v>120</v>
      </c>
      <c r="F127" s="1124"/>
      <c r="G127" s="1125"/>
      <c r="H127" s="1125"/>
      <c r="I127" s="1125"/>
      <c r="J127" s="1125"/>
      <c r="K127" s="1125"/>
      <c r="L127" s="1125"/>
      <c r="M127" s="1039"/>
      <c r="N127" s="1026"/>
      <c r="O127" s="458"/>
      <c r="P127" s="4"/>
      <c r="Q127" s="45"/>
      <c r="R127" s="45"/>
      <c r="S127" s="67"/>
      <c r="T127" s="45"/>
      <c r="U127" s="81">
        <v>13</v>
      </c>
      <c r="V127" s="45"/>
      <c r="W127" s="157" t="str">
        <f>IF(ISBLANK(F127),"",MAX(W$113:W126)+1)</f>
        <v/>
      </c>
      <c r="X127" s="433" t="str">
        <f t="shared" si="1"/>
        <v>ej tillämplig</v>
      </c>
    </row>
    <row r="128" spans="1:24" ht="12.75" customHeight="1" x14ac:dyDescent="0.3">
      <c r="A128" s="45"/>
      <c r="B128" s="3"/>
      <c r="C128" s="3"/>
      <c r="D128" s="3"/>
      <c r="E128" s="55" t="s">
        <v>121</v>
      </c>
      <c r="F128" s="1124"/>
      <c r="G128" s="1125"/>
      <c r="H128" s="1125"/>
      <c r="I128" s="1125"/>
      <c r="J128" s="1125"/>
      <c r="K128" s="1125"/>
      <c r="L128" s="1125"/>
      <c r="M128" s="1039"/>
      <c r="N128" s="1026"/>
      <c r="O128" s="458"/>
      <c r="P128" s="4"/>
      <c r="Q128" s="45"/>
      <c r="R128" s="45"/>
      <c r="S128" s="67"/>
      <c r="T128" s="45"/>
      <c r="U128" s="81">
        <v>14</v>
      </c>
      <c r="V128" s="45"/>
      <c r="W128" s="157" t="str">
        <f>IF(ISBLANK(F128),"",MAX(W$113:W127)+1)</f>
        <v/>
      </c>
      <c r="X128" s="433" t="str">
        <f t="shared" si="1"/>
        <v>ej tillämplig</v>
      </c>
    </row>
    <row r="129" spans="1:24" ht="12.75" customHeight="1" x14ac:dyDescent="0.3">
      <c r="A129" s="45"/>
      <c r="B129" s="3"/>
      <c r="C129" s="3"/>
      <c r="D129" s="3"/>
      <c r="E129" s="55" t="s">
        <v>122</v>
      </c>
      <c r="F129" s="1124"/>
      <c r="G129" s="1125"/>
      <c r="H129" s="1125"/>
      <c r="I129" s="1125"/>
      <c r="J129" s="1125"/>
      <c r="K129" s="1125"/>
      <c r="L129" s="1125"/>
      <c r="M129" s="1039"/>
      <c r="N129" s="1026"/>
      <c r="O129" s="458"/>
      <c r="P129" s="4"/>
      <c r="Q129" s="45"/>
      <c r="R129" s="45"/>
      <c r="S129" s="67"/>
      <c r="T129" s="45"/>
      <c r="U129" s="81">
        <v>15</v>
      </c>
      <c r="V129" s="45"/>
      <c r="W129" s="157" t="str">
        <f>IF(ISBLANK(F129),"",MAX(W$113:W128)+1)</f>
        <v/>
      </c>
      <c r="X129" s="433" t="str">
        <f t="shared" si="1"/>
        <v>ej tillämplig</v>
      </c>
    </row>
    <row r="130" spans="1:24" x14ac:dyDescent="0.25">
      <c r="A130" s="45"/>
      <c r="B130" s="3"/>
      <c r="C130" s="3"/>
      <c r="D130" s="3"/>
      <c r="E130" s="3"/>
      <c r="F130" s="3"/>
      <c r="G130" s="3"/>
      <c r="H130" s="3"/>
      <c r="I130" s="3"/>
      <c r="J130" s="3"/>
      <c r="K130" s="3"/>
      <c r="L130" s="3"/>
      <c r="M130" s="3"/>
      <c r="N130" s="3"/>
      <c r="O130" s="458"/>
      <c r="P130" s="4"/>
      <c r="Q130" s="45"/>
      <c r="R130" s="45"/>
      <c r="S130" s="45"/>
      <c r="T130" s="45"/>
      <c r="U130" s="45"/>
      <c r="V130" s="45"/>
      <c r="W130" s="45"/>
      <c r="X130" s="45"/>
    </row>
    <row r="131" spans="1:24" ht="12.75" customHeight="1" x14ac:dyDescent="0.25">
      <c r="A131" s="222">
        <v>5</v>
      </c>
      <c r="B131" s="3"/>
      <c r="C131" s="3"/>
      <c r="D131" s="20" t="s">
        <v>8</v>
      </c>
      <c r="E131" s="908" t="str">
        <f>Translations!$B$662</f>
        <v>Analyser (vid behov):</v>
      </c>
      <c r="F131" s="940"/>
      <c r="G131" s="940"/>
      <c r="H131" s="940"/>
      <c r="I131" s="940"/>
      <c r="J131" s="940"/>
      <c r="K131" s="940"/>
      <c r="L131" s="940"/>
      <c r="M131" s="940"/>
      <c r="N131" s="940"/>
      <c r="O131" s="458"/>
      <c r="P131" s="4"/>
      <c r="Q131" s="398" t="str">
        <f>Translations!$B$129</f>
        <v xml:space="preserve">Analyser </v>
      </c>
      <c r="R131" s="54"/>
      <c r="S131" s="45"/>
      <c r="T131" s="45"/>
      <c r="U131" s="45"/>
      <c r="V131" s="45"/>
      <c r="W131" s="45"/>
      <c r="X131" s="45"/>
    </row>
    <row r="132" spans="1:24" ht="54" customHeight="1" x14ac:dyDescent="0.25">
      <c r="A132" s="45"/>
      <c r="B132" s="3"/>
      <c r="C132" s="3"/>
      <c r="D132" s="3"/>
      <c r="E132" s="1016" t="str">
        <f>Translations!$B$663</f>
        <v xml:space="preserve">Om reglerna för beräkningen förutsätter att fastställandet av beräkningsfaktorerna grundar sig på analys av bränslen, räkna upp de analysmetoder som används i tabellen nedan. Om laboratoriet inte har ackrediterats i enlighet med standarden EN ISO/IEC 17025, ska myndigheten underrättas om att det använda laboratoriet är tekniskt kompetent i enlighet med artikel 34 i övervakningsförordningen. 
Bifoga uppgifterna om laboratoriets kompetens som ett separat dokument i ETS2-ärendehanteringssystemet till ansökan som gäller övervakningsplanen. </v>
      </c>
      <c r="F132" s="1016"/>
      <c r="G132" s="1016"/>
      <c r="H132" s="1016"/>
      <c r="I132" s="1016"/>
      <c r="J132" s="1016"/>
      <c r="K132" s="1016"/>
      <c r="L132" s="1016"/>
      <c r="M132" s="1016"/>
      <c r="N132" s="1016"/>
      <c r="O132" s="458"/>
      <c r="P132" s="4"/>
      <c r="Q132" s="83"/>
      <c r="R132" s="83"/>
      <c r="S132" s="45"/>
      <c r="T132" s="45"/>
      <c r="U132" s="45"/>
      <c r="V132" s="45"/>
      <c r="W132" s="45"/>
      <c r="X132" s="45"/>
    </row>
    <row r="133" spans="1:24" ht="52" customHeight="1" x14ac:dyDescent="0.25">
      <c r="A133" s="45"/>
      <c r="B133" s="3"/>
      <c r="C133" s="3"/>
      <c r="D133" s="3"/>
      <c r="E133" s="1129" t="str">
        <f>Translations!$B$157</f>
        <v>När gasanalysatorer online eller extraktiva eller icke-extraktiva gasanalysatorer används för att fastställa utsläpp ska kraven i artikel 32 uppfyllas. Ange då i tabellen i stället för laboratoriets namn en beskrivning av utrustningen (utrustningens typ och kalibreringsinformation). Ange följande uppgifter i punkten ”analysmetod”:
– Provtagnings- och analysmetoder samt använda standarder
– Valideringsuppgifter: Gasanalysatorer och gaskromatografer ska genomgå en första validering och årliga valideringar (artikel 32.2 i MRR-förordningen). Ange åtminstone hur den första valideringen har gjorts och hur de årliga valideringarna görs.</v>
      </c>
      <c r="F133" s="1129"/>
      <c r="G133" s="1129"/>
      <c r="H133" s="1129"/>
      <c r="I133" s="1129"/>
      <c r="J133" s="1129"/>
      <c r="K133" s="1129"/>
      <c r="L133" s="1129"/>
      <c r="M133" s="1129"/>
      <c r="N133" s="1129"/>
      <c r="O133" s="458"/>
      <c r="P133" s="4"/>
      <c r="Q133" s="75"/>
      <c r="R133" s="83"/>
      <c r="S133" s="45"/>
      <c r="T133" s="45"/>
      <c r="U133" s="45"/>
      <c r="V133" s="45"/>
      <c r="W133" s="45"/>
      <c r="X133" s="45"/>
    </row>
    <row r="134" spans="1:24" ht="35.15" customHeight="1" x14ac:dyDescent="0.3">
      <c r="A134" s="45"/>
      <c r="B134" s="3"/>
      <c r="C134" s="3"/>
      <c r="D134" s="3"/>
      <c r="E134" s="1033" t="str">
        <f>Translations!$B$664</f>
        <v xml:space="preserve">Uppgifterna som listas nedan kopieras automatiskt till rullgardinsmenyerna vid varje bränsleflöde på fliken E i (f)-tabellen, där det ska hänvisas till beräkningsfaktorerna för varje bränsleflöde.
Det krävs ingen analys av kommersiella standardbränslen. 
</v>
      </c>
      <c r="F134" s="1161"/>
      <c r="G134" s="1161"/>
      <c r="H134" s="1161"/>
      <c r="I134" s="1161"/>
      <c r="J134" s="1161"/>
      <c r="K134" s="1161"/>
      <c r="L134" s="1161"/>
      <c r="M134" s="1161"/>
      <c r="N134" s="1161"/>
      <c r="O134" s="458"/>
      <c r="P134" s="4"/>
      <c r="Q134" s="77"/>
      <c r="R134" s="77"/>
      <c r="S134" s="530"/>
      <c r="T134" s="58"/>
      <c r="U134" s="45"/>
      <c r="V134" s="45"/>
      <c r="W134" s="45"/>
      <c r="X134" s="45"/>
    </row>
    <row r="135" spans="1:24" ht="10" customHeight="1" x14ac:dyDescent="0.25">
      <c r="A135" s="45"/>
      <c r="B135" s="3"/>
      <c r="C135" s="205"/>
      <c r="D135" s="20"/>
      <c r="E135" s="981" t="str">
        <f>Translations!$B$580</f>
        <v>På de två första raderna finns exempel på hur man fyller i tabellen.</v>
      </c>
      <c r="F135" s="982"/>
      <c r="G135" s="982"/>
      <c r="H135" s="982"/>
      <c r="I135" s="982"/>
      <c r="J135" s="982"/>
      <c r="K135" s="982"/>
      <c r="L135" s="982"/>
      <c r="M135" s="982"/>
      <c r="N135" s="982"/>
      <c r="O135" s="458"/>
      <c r="P135" s="4"/>
      <c r="Q135" s="45"/>
      <c r="R135" s="45"/>
      <c r="S135" s="45"/>
      <c r="T135" s="45"/>
      <c r="U135" s="45"/>
      <c r="V135" s="45"/>
      <c r="W135" s="45"/>
      <c r="X135" s="45"/>
    </row>
    <row r="136" spans="1:24" ht="0.65" customHeight="1" x14ac:dyDescent="0.3">
      <c r="A136" s="45"/>
      <c r="B136" s="3"/>
      <c r="C136" s="3"/>
      <c r="D136" s="3"/>
      <c r="E136" s="3"/>
      <c r="F136" s="3"/>
      <c r="G136" s="3"/>
      <c r="H136" s="3"/>
      <c r="I136" s="3"/>
      <c r="J136" s="3"/>
      <c r="K136" s="3"/>
      <c r="L136" s="3"/>
      <c r="M136" s="3"/>
      <c r="N136" s="3"/>
      <c r="O136" s="458"/>
      <c r="P136" s="4"/>
      <c r="Q136" s="45"/>
      <c r="R136" s="45"/>
      <c r="S136" s="67"/>
      <c r="T136" s="45"/>
      <c r="U136" s="45"/>
      <c r="V136" s="45"/>
      <c r="W136" s="45"/>
      <c r="X136" s="45"/>
    </row>
    <row r="137" spans="1:24" ht="77.5" customHeight="1" x14ac:dyDescent="0.3">
      <c r="A137" s="45"/>
      <c r="B137" s="3"/>
      <c r="C137" s="3"/>
      <c r="D137" s="3"/>
      <c r="E137" s="203" t="str">
        <f>Translations!$B$158</f>
        <v>Laboratoriets identifieringskod</v>
      </c>
      <c r="F137" s="1077" t="str">
        <f>Translations!$B$159</f>
        <v>Laboratoriets namn
ELLER
Beskrivning av utrustningen (vid användning av gasanalysatorer)</v>
      </c>
      <c r="G137" s="1214"/>
      <c r="H137" s="247" t="str">
        <f>Translations!$B$160</f>
        <v>Parameter</v>
      </c>
      <c r="I137" s="1069" t="str">
        <f>Translations!$B$161</f>
        <v>Analysmetod
(Ange aktuella standarder som ska tillämpas)</v>
      </c>
      <c r="J137" s="1126"/>
      <c r="K137" s="1126"/>
      <c r="L137" s="203" t="str">
        <f>Translations!$B$162</f>
        <v>Har laboratoriet EN ISO/IEC 17025 -ackreditering för analysen i fråga?</v>
      </c>
      <c r="M137" s="1069" t="str">
        <f>Translations!$B$163</f>
        <v>Hänvisning till ett dokument som visar uppgifter om kompetensen av ett icke-ackrediterat laboratorium</v>
      </c>
      <c r="N137" s="1126"/>
      <c r="O137" s="458"/>
      <c r="P137" s="4"/>
      <c r="Q137" s="45"/>
      <c r="R137" s="531"/>
      <c r="S137" s="67"/>
      <c r="T137" s="45"/>
      <c r="U137" s="58" t="s">
        <v>28</v>
      </c>
      <c r="V137" s="45"/>
      <c r="W137" s="58" t="s">
        <v>28</v>
      </c>
      <c r="X137" s="58" t="s">
        <v>28</v>
      </c>
    </row>
    <row r="138" spans="1:24" ht="12.75" customHeight="1" x14ac:dyDescent="0.3">
      <c r="A138" s="13"/>
      <c r="B138" s="3"/>
      <c r="C138" s="3"/>
      <c r="D138" s="3"/>
      <c r="E138" s="367" t="s">
        <v>123</v>
      </c>
      <c r="F138" s="1063" t="str">
        <f>Translations!$B$164</f>
        <v>Exempellaboratorium</v>
      </c>
      <c r="G138" s="1128"/>
      <c r="H138" s="482" t="str">
        <f>Translations!$B$165</f>
        <v>Kolinnehåll</v>
      </c>
      <c r="I138" s="1063" t="str">
        <f>Translations!$B$166</f>
        <v>EN 15104:2011. Se förfarande ANA-1233/UBA</v>
      </c>
      <c r="J138" s="1127"/>
      <c r="K138" s="1128"/>
      <c r="L138" s="367" t="b">
        <v>1</v>
      </c>
      <c r="M138" s="1221"/>
      <c r="N138" s="1128"/>
      <c r="O138" s="458"/>
      <c r="P138" s="4"/>
      <c r="Q138" s="45"/>
      <c r="R138" s="531"/>
      <c r="S138" s="67"/>
      <c r="T138" s="45"/>
      <c r="U138" s="58"/>
      <c r="V138" s="45"/>
      <c r="W138" s="58"/>
      <c r="X138" s="58"/>
    </row>
    <row r="139" spans="1:24" ht="25.5" customHeight="1" thickBot="1" x14ac:dyDescent="0.35">
      <c r="A139" s="13"/>
      <c r="B139" s="3"/>
      <c r="C139" s="3"/>
      <c r="D139" s="3"/>
      <c r="E139" s="369" t="s">
        <v>124</v>
      </c>
      <c r="F139" s="1066" t="str">
        <f>Translations!$B$167</f>
        <v>Exempellaboratorium 2</v>
      </c>
      <c r="G139" s="1121"/>
      <c r="H139" s="483" t="str">
        <f>Translations!$B$168</f>
        <v>Biomassahalt</v>
      </c>
      <c r="I139" s="1066" t="str">
        <f>Translations!$B$169</f>
        <v>EN 15440:2011 – vissa undantag gällande provets storlek och hantering. Se förfarande ANA-1234/UBA</v>
      </c>
      <c r="J139" s="1120"/>
      <c r="K139" s="1121"/>
      <c r="L139" s="369" t="b">
        <v>0</v>
      </c>
      <c r="M139" s="1066" t="str">
        <f>Translations!$B$665</f>
        <v>Lab_kompetence.pdf, 2.3.2023</v>
      </c>
      <c r="N139" s="1121"/>
      <c r="O139" s="458"/>
      <c r="P139" s="4"/>
      <c r="Q139" s="45"/>
      <c r="R139" s="531"/>
      <c r="S139" s="67"/>
      <c r="T139" s="45"/>
      <c r="U139" s="58"/>
      <c r="V139" s="45"/>
      <c r="W139" s="58"/>
      <c r="X139" s="58"/>
    </row>
    <row r="140" spans="1:24" ht="12.75" customHeight="1" x14ac:dyDescent="0.3">
      <c r="A140" s="45"/>
      <c r="B140" s="3"/>
      <c r="C140" s="3"/>
      <c r="D140" s="3"/>
      <c r="E140" s="248" t="s">
        <v>125</v>
      </c>
      <c r="F140" s="1040"/>
      <c r="G140" s="1115"/>
      <c r="H140" s="141"/>
      <c r="I140" s="1040"/>
      <c r="J140" s="1216"/>
      <c r="K140" s="1115"/>
      <c r="L140" s="227"/>
      <c r="M140" s="1072"/>
      <c r="N140" s="1072"/>
      <c r="O140" s="458"/>
      <c r="P140" s="4"/>
      <c r="Q140" s="45"/>
      <c r="R140" s="78"/>
      <c r="S140" s="67"/>
      <c r="T140" s="45"/>
      <c r="U140" s="81">
        <v>1</v>
      </c>
      <c r="V140" s="45"/>
      <c r="W140" s="82" t="str">
        <f>IF(ISBLANK(F140),"",MAX(W$139:W139)+1)</f>
        <v/>
      </c>
      <c r="X140" s="431" t="str">
        <f t="shared" ref="X140:X154" si="2">IF(COUNTIF($W$140:$W$154,U140)=1,INDEX($E$140:$E$154,MATCH(U140,$W$140:$W$154,0))&amp; ": " &amp;INDEX($F$140:$F$154,MATCH(U140,$W$140:$W$154,0)),EUconst_NA)</f>
        <v>ej tillämplig</v>
      </c>
    </row>
    <row r="141" spans="1:24" ht="12.75" customHeight="1" x14ac:dyDescent="0.3">
      <c r="A141" s="45"/>
      <c r="B141" s="3"/>
      <c r="C141" s="3"/>
      <c r="D141" s="3"/>
      <c r="E141" s="248" t="s">
        <v>126</v>
      </c>
      <c r="F141" s="1040"/>
      <c r="G141" s="1115"/>
      <c r="H141" s="141"/>
      <c r="I141" s="1072"/>
      <c r="J141" s="1072"/>
      <c r="K141" s="1072"/>
      <c r="L141" s="227"/>
      <c r="M141" s="1072"/>
      <c r="N141" s="1072"/>
      <c r="O141" s="458"/>
      <c r="P141" s="4"/>
      <c r="Q141" s="45"/>
      <c r="R141" s="78"/>
      <c r="S141" s="67"/>
      <c r="T141" s="45"/>
      <c r="U141" s="81">
        <v>2</v>
      </c>
      <c r="V141" s="45"/>
      <c r="W141" s="82" t="str">
        <f>IF(ISBLANK(F141),"",MAX(W$139:W140)+1)</f>
        <v/>
      </c>
      <c r="X141" s="432" t="str">
        <f t="shared" si="2"/>
        <v>ej tillämplig</v>
      </c>
    </row>
    <row r="142" spans="1:24" ht="12.75" customHeight="1" x14ac:dyDescent="0.3">
      <c r="A142" s="45"/>
      <c r="B142" s="3"/>
      <c r="C142" s="3"/>
      <c r="D142" s="3"/>
      <c r="E142" s="248" t="s">
        <v>127</v>
      </c>
      <c r="F142" s="1040"/>
      <c r="G142" s="1115"/>
      <c r="H142" s="141"/>
      <c r="I142" s="1072"/>
      <c r="J142" s="1072"/>
      <c r="K142" s="1072"/>
      <c r="L142" s="227"/>
      <c r="M142" s="1072"/>
      <c r="N142" s="1072"/>
      <c r="O142" s="458"/>
      <c r="P142" s="4"/>
      <c r="Q142" s="45"/>
      <c r="R142" s="78"/>
      <c r="S142" s="67"/>
      <c r="T142" s="45"/>
      <c r="U142" s="81">
        <v>3</v>
      </c>
      <c r="V142" s="45"/>
      <c r="W142" s="82" t="str">
        <f>IF(ISBLANK(F142),"",MAX(W$139:W141)+1)</f>
        <v/>
      </c>
      <c r="X142" s="432" t="str">
        <f t="shared" si="2"/>
        <v>ej tillämplig</v>
      </c>
    </row>
    <row r="143" spans="1:24" ht="12.75" customHeight="1" x14ac:dyDescent="0.3">
      <c r="A143" s="45"/>
      <c r="B143" s="3"/>
      <c r="C143" s="3"/>
      <c r="D143" s="3"/>
      <c r="E143" s="248" t="s">
        <v>128</v>
      </c>
      <c r="F143" s="1040"/>
      <c r="G143" s="1115"/>
      <c r="H143" s="141"/>
      <c r="I143" s="1072"/>
      <c r="J143" s="1072"/>
      <c r="K143" s="1072"/>
      <c r="L143" s="227"/>
      <c r="M143" s="1072"/>
      <c r="N143" s="1072"/>
      <c r="O143" s="453"/>
      <c r="P143" s="22"/>
      <c r="Q143" s="45"/>
      <c r="R143" s="78"/>
      <c r="S143" s="67"/>
      <c r="T143" s="45"/>
      <c r="U143" s="81">
        <v>4</v>
      </c>
      <c r="V143" s="45"/>
      <c r="W143" s="82" t="str">
        <f>IF(ISBLANK(F143),"",MAX(W$139:W142)+1)</f>
        <v/>
      </c>
      <c r="X143" s="432" t="str">
        <f t="shared" si="2"/>
        <v>ej tillämplig</v>
      </c>
    </row>
    <row r="144" spans="1:24" ht="12.75" customHeight="1" x14ac:dyDescent="0.3">
      <c r="A144" s="45"/>
      <c r="B144" s="3"/>
      <c r="C144" s="3"/>
      <c r="D144" s="3"/>
      <c r="E144" s="248" t="s">
        <v>129</v>
      </c>
      <c r="F144" s="1040"/>
      <c r="G144" s="1115"/>
      <c r="H144" s="141"/>
      <c r="I144" s="1072"/>
      <c r="J144" s="1072"/>
      <c r="K144" s="1072"/>
      <c r="L144" s="227"/>
      <c r="M144" s="1072"/>
      <c r="N144" s="1072"/>
      <c r="O144" s="458"/>
      <c r="P144" s="4"/>
      <c r="Q144" s="45"/>
      <c r="R144" s="78"/>
      <c r="S144" s="67"/>
      <c r="T144" s="45"/>
      <c r="U144" s="81">
        <v>5</v>
      </c>
      <c r="V144" s="45"/>
      <c r="W144" s="82" t="str">
        <f>IF(ISBLANK(F144),"",MAX(W$139:W143)+1)</f>
        <v/>
      </c>
      <c r="X144" s="432" t="str">
        <f t="shared" si="2"/>
        <v>ej tillämplig</v>
      </c>
    </row>
    <row r="145" spans="1:24" ht="12.75" customHeight="1" x14ac:dyDescent="0.3">
      <c r="A145" s="45"/>
      <c r="B145" s="3"/>
      <c r="C145" s="3"/>
      <c r="D145" s="3"/>
      <c r="E145" s="248" t="s">
        <v>130</v>
      </c>
      <c r="F145" s="1040"/>
      <c r="G145" s="1115"/>
      <c r="H145" s="141"/>
      <c r="I145" s="1072"/>
      <c r="J145" s="1072"/>
      <c r="K145" s="1072"/>
      <c r="L145" s="227"/>
      <c r="M145" s="1072"/>
      <c r="N145" s="1072"/>
      <c r="O145" s="453"/>
      <c r="P145" s="22"/>
      <c r="Q145" s="45"/>
      <c r="R145" s="78"/>
      <c r="S145" s="67"/>
      <c r="T145" s="45"/>
      <c r="U145" s="81">
        <v>6</v>
      </c>
      <c r="V145" s="45"/>
      <c r="W145" s="82" t="str">
        <f>IF(ISBLANK(F145),"",MAX(W$139:W144)+1)</f>
        <v/>
      </c>
      <c r="X145" s="432" t="str">
        <f t="shared" si="2"/>
        <v>ej tillämplig</v>
      </c>
    </row>
    <row r="146" spans="1:24" ht="12.75" customHeight="1" x14ac:dyDescent="0.3">
      <c r="A146" s="45"/>
      <c r="B146" s="3"/>
      <c r="C146" s="3"/>
      <c r="D146" s="3"/>
      <c r="E146" s="248" t="s">
        <v>131</v>
      </c>
      <c r="F146" s="1040"/>
      <c r="G146" s="1115"/>
      <c r="H146" s="141"/>
      <c r="I146" s="1072"/>
      <c r="J146" s="1072"/>
      <c r="K146" s="1072"/>
      <c r="L146" s="227"/>
      <c r="M146" s="1072"/>
      <c r="N146" s="1072"/>
      <c r="O146" s="458"/>
      <c r="P146" s="4"/>
      <c r="Q146" s="45"/>
      <c r="R146" s="78"/>
      <c r="S146" s="67"/>
      <c r="T146" s="45"/>
      <c r="U146" s="81">
        <v>7</v>
      </c>
      <c r="V146" s="45"/>
      <c r="W146" s="82" t="str">
        <f>IF(ISBLANK(F146),"",MAX(W$139:W145)+1)</f>
        <v/>
      </c>
      <c r="X146" s="432" t="str">
        <f t="shared" si="2"/>
        <v>ej tillämplig</v>
      </c>
    </row>
    <row r="147" spans="1:24" ht="12.75" customHeight="1" x14ac:dyDescent="0.3">
      <c r="A147" s="45"/>
      <c r="B147" s="3"/>
      <c r="C147" s="3"/>
      <c r="D147" s="3"/>
      <c r="E147" s="248" t="s">
        <v>132</v>
      </c>
      <c r="F147" s="1040"/>
      <c r="G147" s="1115"/>
      <c r="H147" s="141"/>
      <c r="I147" s="1072"/>
      <c r="J147" s="1072"/>
      <c r="K147" s="1072"/>
      <c r="L147" s="227"/>
      <c r="M147" s="1072"/>
      <c r="N147" s="1072"/>
      <c r="O147" s="458"/>
      <c r="P147" s="4"/>
      <c r="Q147" s="45"/>
      <c r="R147" s="78"/>
      <c r="S147" s="67"/>
      <c r="T147" s="45"/>
      <c r="U147" s="81">
        <v>8</v>
      </c>
      <c r="V147" s="45"/>
      <c r="W147" s="82" t="str">
        <f>IF(ISBLANK(F147),"",MAX(W$139:W146)+1)</f>
        <v/>
      </c>
      <c r="X147" s="432" t="str">
        <f t="shared" si="2"/>
        <v>ej tillämplig</v>
      </c>
    </row>
    <row r="148" spans="1:24" ht="12.75" customHeight="1" x14ac:dyDescent="0.3">
      <c r="A148" s="45"/>
      <c r="B148" s="3"/>
      <c r="C148" s="3"/>
      <c r="D148" s="3"/>
      <c r="E148" s="248" t="s">
        <v>133</v>
      </c>
      <c r="F148" s="1040"/>
      <c r="G148" s="1115"/>
      <c r="H148" s="141"/>
      <c r="I148" s="1072"/>
      <c r="J148" s="1072"/>
      <c r="K148" s="1072"/>
      <c r="L148" s="227"/>
      <c r="M148" s="1072"/>
      <c r="N148" s="1072"/>
      <c r="O148" s="458"/>
      <c r="P148" s="4"/>
      <c r="Q148" s="45"/>
      <c r="R148" s="78"/>
      <c r="S148" s="67"/>
      <c r="T148" s="45"/>
      <c r="U148" s="81">
        <v>9</v>
      </c>
      <c r="V148" s="45"/>
      <c r="W148" s="82" t="str">
        <f>IF(ISBLANK(F148),"",MAX(W$139:W147)+1)</f>
        <v/>
      </c>
      <c r="X148" s="432" t="str">
        <f t="shared" si="2"/>
        <v>ej tillämplig</v>
      </c>
    </row>
    <row r="149" spans="1:24" ht="12.75" customHeight="1" x14ac:dyDescent="0.3">
      <c r="A149" s="45"/>
      <c r="B149" s="3"/>
      <c r="C149" s="3"/>
      <c r="D149" s="3"/>
      <c r="E149" s="248" t="s">
        <v>134</v>
      </c>
      <c r="F149" s="1040"/>
      <c r="G149" s="1115"/>
      <c r="H149" s="141"/>
      <c r="I149" s="1072"/>
      <c r="J149" s="1072"/>
      <c r="K149" s="1072"/>
      <c r="L149" s="227"/>
      <c r="M149" s="1072"/>
      <c r="N149" s="1072"/>
      <c r="O149" s="458"/>
      <c r="P149" s="4"/>
      <c r="Q149" s="45"/>
      <c r="R149" s="78"/>
      <c r="S149" s="67"/>
      <c r="T149" s="45"/>
      <c r="U149" s="81">
        <v>10</v>
      </c>
      <c r="V149" s="45"/>
      <c r="W149" s="82" t="str">
        <f>IF(ISBLANK(F149),"",MAX(W$139:W148)+1)</f>
        <v/>
      </c>
      <c r="X149" s="432" t="str">
        <f t="shared" si="2"/>
        <v>ej tillämplig</v>
      </c>
    </row>
    <row r="150" spans="1:24" ht="12.75" customHeight="1" x14ac:dyDescent="0.3">
      <c r="A150" s="45"/>
      <c r="B150" s="3"/>
      <c r="C150" s="3"/>
      <c r="D150" s="3"/>
      <c r="E150" s="248" t="s">
        <v>135</v>
      </c>
      <c r="F150" s="1040"/>
      <c r="G150" s="1115"/>
      <c r="H150" s="141"/>
      <c r="I150" s="1072"/>
      <c r="J150" s="1072"/>
      <c r="K150" s="1072"/>
      <c r="L150" s="227"/>
      <c r="M150" s="1072"/>
      <c r="N150" s="1072"/>
      <c r="O150" s="458"/>
      <c r="P150" s="4"/>
      <c r="Q150" s="45"/>
      <c r="R150" s="78"/>
      <c r="S150" s="67"/>
      <c r="T150" s="45"/>
      <c r="U150" s="81">
        <v>11</v>
      </c>
      <c r="V150" s="45"/>
      <c r="W150" s="82" t="str">
        <f>IF(ISBLANK(F150),"",MAX(W$139:W149)+1)</f>
        <v/>
      </c>
      <c r="X150" s="432" t="str">
        <f t="shared" si="2"/>
        <v>ej tillämplig</v>
      </c>
    </row>
    <row r="151" spans="1:24" ht="12.75" customHeight="1" x14ac:dyDescent="0.3">
      <c r="A151" s="45"/>
      <c r="B151" s="3"/>
      <c r="C151" s="3"/>
      <c r="D151" s="3"/>
      <c r="E151" s="248" t="s">
        <v>136</v>
      </c>
      <c r="F151" s="1040"/>
      <c r="G151" s="1115"/>
      <c r="H151" s="141"/>
      <c r="I151" s="1072"/>
      <c r="J151" s="1072"/>
      <c r="K151" s="1072"/>
      <c r="L151" s="227"/>
      <c r="M151" s="1072"/>
      <c r="N151" s="1072"/>
      <c r="O151" s="458"/>
      <c r="P151" s="4"/>
      <c r="Q151" s="45"/>
      <c r="R151" s="78"/>
      <c r="S151" s="67"/>
      <c r="T151" s="45"/>
      <c r="U151" s="81">
        <v>12</v>
      </c>
      <c r="V151" s="45"/>
      <c r="W151" s="82" t="str">
        <f>IF(ISBLANK(F151),"",MAX(W$139:W150)+1)</f>
        <v/>
      </c>
      <c r="X151" s="432" t="str">
        <f t="shared" si="2"/>
        <v>ej tillämplig</v>
      </c>
    </row>
    <row r="152" spans="1:24" ht="12.75" customHeight="1" x14ac:dyDescent="0.3">
      <c r="A152" s="45"/>
      <c r="B152" s="3"/>
      <c r="C152" s="3"/>
      <c r="D152" s="3"/>
      <c r="E152" s="248" t="s">
        <v>137</v>
      </c>
      <c r="F152" s="1040"/>
      <c r="G152" s="1115"/>
      <c r="H152" s="141"/>
      <c r="I152" s="1072"/>
      <c r="J152" s="1072"/>
      <c r="K152" s="1072"/>
      <c r="L152" s="227"/>
      <c r="M152" s="1072"/>
      <c r="N152" s="1072"/>
      <c r="O152" s="458"/>
      <c r="P152" s="4"/>
      <c r="Q152" s="45"/>
      <c r="R152" s="78"/>
      <c r="S152" s="67"/>
      <c r="T152" s="45"/>
      <c r="U152" s="81">
        <v>13</v>
      </c>
      <c r="V152" s="45"/>
      <c r="W152" s="82" t="str">
        <f>IF(ISBLANK(F152),"",MAX(W$139:W151)+1)</f>
        <v/>
      </c>
      <c r="X152" s="432" t="str">
        <f t="shared" si="2"/>
        <v>ej tillämplig</v>
      </c>
    </row>
    <row r="153" spans="1:24" ht="12.75" customHeight="1" x14ac:dyDescent="0.3">
      <c r="A153" s="45"/>
      <c r="B153" s="3"/>
      <c r="C153" s="3"/>
      <c r="D153" s="3"/>
      <c r="E153" s="248" t="s">
        <v>138</v>
      </c>
      <c r="F153" s="1040"/>
      <c r="G153" s="1115"/>
      <c r="H153" s="141"/>
      <c r="I153" s="1072"/>
      <c r="J153" s="1072"/>
      <c r="K153" s="1072"/>
      <c r="L153" s="227"/>
      <c r="M153" s="1072"/>
      <c r="N153" s="1072"/>
      <c r="O153" s="458"/>
      <c r="P153" s="4"/>
      <c r="Q153" s="45"/>
      <c r="R153" s="78"/>
      <c r="S153" s="67"/>
      <c r="T153" s="45"/>
      <c r="U153" s="81">
        <v>14</v>
      </c>
      <c r="V153" s="45"/>
      <c r="W153" s="82" t="str">
        <f>IF(ISBLANK(F153),"",MAX(W$139:W152)+1)</f>
        <v/>
      </c>
      <c r="X153" s="432" t="str">
        <f t="shared" si="2"/>
        <v>ej tillämplig</v>
      </c>
    </row>
    <row r="154" spans="1:24" ht="12.75" customHeight="1" x14ac:dyDescent="0.3">
      <c r="A154" s="45"/>
      <c r="B154" s="3"/>
      <c r="C154" s="3"/>
      <c r="D154" s="3"/>
      <c r="E154" s="248" t="s">
        <v>139</v>
      </c>
      <c r="F154" s="1040"/>
      <c r="G154" s="1115"/>
      <c r="H154" s="141"/>
      <c r="I154" s="1072"/>
      <c r="J154" s="1072"/>
      <c r="K154" s="1072"/>
      <c r="L154" s="227"/>
      <c r="M154" s="1072"/>
      <c r="N154" s="1072"/>
      <c r="O154" s="458"/>
      <c r="P154" s="4"/>
      <c r="Q154" s="45"/>
      <c r="R154" s="78"/>
      <c r="S154" s="67"/>
      <c r="T154" s="45"/>
      <c r="U154" s="81">
        <v>15</v>
      </c>
      <c r="V154" s="45"/>
      <c r="W154" s="158" t="str">
        <f>IF(ISBLANK(F154),"",MAX(W$139:W153)+1)</f>
        <v/>
      </c>
      <c r="X154" s="434" t="str">
        <f t="shared" si="2"/>
        <v>ej tillämplig</v>
      </c>
    </row>
    <row r="155" spans="1:24" x14ac:dyDescent="0.25">
      <c r="A155" s="13"/>
      <c r="B155" s="3"/>
      <c r="C155" s="3"/>
      <c r="D155" s="3"/>
      <c r="E155" s="3"/>
      <c r="F155" s="3"/>
      <c r="G155" s="3"/>
      <c r="H155" s="3"/>
      <c r="I155" s="3"/>
      <c r="J155" s="3"/>
      <c r="K155" s="3"/>
      <c r="L155" s="3"/>
      <c r="M155" s="3"/>
      <c r="N155" s="3"/>
      <c r="O155" s="458"/>
      <c r="P155" s="4"/>
      <c r="Q155" s="45"/>
      <c r="R155" s="45"/>
      <c r="S155" s="45"/>
      <c r="T155" s="45"/>
      <c r="U155" s="45"/>
      <c r="V155" s="45"/>
      <c r="W155" s="45"/>
      <c r="X155" s="45"/>
    </row>
    <row r="156" spans="1:24" ht="18.75" customHeight="1" x14ac:dyDescent="0.25">
      <c r="A156" s="222">
        <v>6</v>
      </c>
      <c r="B156" s="24"/>
      <c r="C156" s="31">
        <v>3</v>
      </c>
      <c r="D156" s="1048" t="str">
        <f>Translations!$B$666</f>
        <v>Skriftliga förfaranden</v>
      </c>
      <c r="E156" s="1048"/>
      <c r="F156" s="1048"/>
      <c r="G156" s="1048"/>
      <c r="H156" s="1048"/>
      <c r="I156" s="1048"/>
      <c r="J156" s="1048"/>
      <c r="K156" s="1048"/>
      <c r="L156" s="1048"/>
      <c r="M156" s="1048"/>
      <c r="N156" s="1048"/>
      <c r="O156" s="458"/>
      <c r="P156" s="4"/>
      <c r="Q156" s="398" t="str">
        <f>Translations!$B$130</f>
        <v>Metoder</v>
      </c>
      <c r="R156" s="45"/>
      <c r="S156" s="45"/>
      <c r="T156" s="45"/>
      <c r="U156" s="45"/>
      <c r="V156" s="45"/>
      <c r="W156" s="45"/>
      <c r="X156" s="45"/>
    </row>
    <row r="157" spans="1:24" ht="7" customHeight="1" x14ac:dyDescent="0.25">
      <c r="A157" s="13"/>
      <c r="B157" s="3"/>
      <c r="C157" s="3"/>
      <c r="D157" s="3"/>
      <c r="E157" s="3"/>
      <c r="F157" s="3"/>
      <c r="G157" s="3"/>
      <c r="H157" s="3"/>
      <c r="I157" s="3"/>
      <c r="J157" s="3"/>
      <c r="K157" s="3"/>
      <c r="L157" s="3"/>
      <c r="M157" s="3"/>
      <c r="N157" s="3"/>
      <c r="O157" s="458"/>
      <c r="P157" s="4"/>
      <c r="Q157" s="45"/>
      <c r="R157" s="45"/>
      <c r="S157" s="45"/>
      <c r="T157" s="45"/>
      <c r="U157" s="45"/>
      <c r="V157" s="45"/>
      <c r="W157" s="45"/>
      <c r="X157" s="45"/>
    </row>
    <row r="158" spans="1:24" ht="3.65" customHeight="1" x14ac:dyDescent="0.25">
      <c r="A158" s="45"/>
      <c r="B158" s="3"/>
      <c r="C158" s="3"/>
      <c r="D158" s="3"/>
      <c r="E158" s="3"/>
      <c r="F158" s="3"/>
      <c r="G158" s="3"/>
      <c r="H158" s="3"/>
      <c r="I158" s="3"/>
      <c r="J158" s="3"/>
      <c r="K158" s="3"/>
      <c r="L158" s="3"/>
      <c r="M158" s="3"/>
      <c r="N158" s="3"/>
      <c r="O158" s="458"/>
      <c r="P158" s="4"/>
      <c r="Q158" s="45"/>
      <c r="R158" s="45"/>
      <c r="S158" s="45"/>
      <c r="T158" s="45"/>
      <c r="U158" s="45"/>
      <c r="V158" s="45"/>
      <c r="W158" s="45"/>
      <c r="X158" s="45"/>
    </row>
    <row r="159" spans="1:24" ht="14.5" customHeight="1" x14ac:dyDescent="0.3">
      <c r="A159" s="45"/>
      <c r="B159" s="3"/>
      <c r="C159" s="3"/>
      <c r="D159" s="197" t="s">
        <v>5</v>
      </c>
      <c r="E159" s="908" t="str">
        <f>Translations!$B$674</f>
        <v>Provtagningsplaner (vid behov):</v>
      </c>
      <c r="F159" s="940"/>
      <c r="G159" s="940"/>
      <c r="H159" s="940"/>
      <c r="I159" s="940"/>
      <c r="J159" s="940"/>
      <c r="K159" s="940"/>
      <c r="L159" s="940"/>
      <c r="M159" s="940"/>
      <c r="N159" s="940"/>
      <c r="O159" s="458"/>
      <c r="P159" s="4"/>
      <c r="Q159" s="45"/>
      <c r="R159" s="45"/>
      <c r="S159" s="45"/>
      <c r="T159" s="45"/>
      <c r="U159" s="45"/>
      <c r="V159" s="45"/>
      <c r="W159" s="45"/>
      <c r="X159" s="45"/>
    </row>
    <row r="160" spans="1:24" ht="25.5" customHeight="1" x14ac:dyDescent="0.25">
      <c r="A160" s="45"/>
      <c r="B160" s="3"/>
      <c r="C160" s="3"/>
      <c r="D160" s="3"/>
      <c r="E160" s="1016" t="str">
        <f>Translations!$B$192</f>
        <v xml:space="preserve">När beräkningsfaktorerna fastställs genom analyser ska uppgifter om provtagningsplanen för det bränsleflöde som ska analyseras läggas till i övervakningsplanen i enlighet med artikel 33 i MRR-förordningen. Lämna in provtagningsplanen som en pdf-bilaga i ETS2-systemet tillsammans med övervakningsplanen. </v>
      </c>
      <c r="F160" s="1016"/>
      <c r="G160" s="1016"/>
      <c r="H160" s="1016"/>
      <c r="I160" s="1016"/>
      <c r="J160" s="1016"/>
      <c r="K160" s="1016"/>
      <c r="L160" s="1016"/>
      <c r="M160" s="1016"/>
      <c r="N160" s="1016"/>
      <c r="O160" s="458"/>
      <c r="P160" s="4"/>
      <c r="Q160" s="45"/>
      <c r="R160" s="45"/>
      <c r="S160" s="45"/>
      <c r="T160" s="45"/>
      <c r="U160" s="45"/>
      <c r="V160" s="45"/>
      <c r="W160" s="45"/>
      <c r="X160" s="45"/>
    </row>
    <row r="161" spans="1:24" ht="14.15" customHeight="1" x14ac:dyDescent="0.25">
      <c r="A161" s="45"/>
      <c r="B161" s="3"/>
      <c r="C161" s="3"/>
      <c r="D161" s="3"/>
      <c r="E161" s="1016" t="str">
        <f>Translations!$B$668</f>
        <v>Ange alla provtagningsplaner som används i beskrivningen av förfarandet nedan och ange namnet och datumet på bilagan där de beskrivs närmare.</v>
      </c>
      <c r="F161" s="1016"/>
      <c r="G161" s="1016"/>
      <c r="H161" s="1016"/>
      <c r="I161" s="1016"/>
      <c r="J161" s="1016"/>
      <c r="K161" s="1016"/>
      <c r="L161" s="1016"/>
      <c r="M161" s="1016"/>
      <c r="N161" s="1016"/>
      <c r="O161" s="458"/>
      <c r="P161" s="4"/>
      <c r="Q161" s="45"/>
      <c r="R161" s="45"/>
      <c r="S161" s="45"/>
      <c r="T161" s="45"/>
      <c r="U161" s="45"/>
      <c r="V161" s="45"/>
      <c r="W161" s="45"/>
      <c r="X161" s="45"/>
    </row>
    <row r="162" spans="1:24" ht="24" customHeight="1" x14ac:dyDescent="0.25">
      <c r="A162" s="45"/>
      <c r="B162" s="3"/>
      <c r="C162" s="3"/>
      <c r="D162" s="3"/>
      <c r="E162" s="1016" t="str">
        <f>Translations!$B$669</f>
        <v xml:space="preserve">Om flera provtagningsplaner används, precisera för vilka bränsleflöden och parametrar varje provtagningsplan används. Lägg till en kort identifieringskod för varje provtagningsplan som man senare hänvisar till på fliken E för varje bränsleflöde i tabellen (f). </v>
      </c>
      <c r="F162" s="1016"/>
      <c r="G162" s="1016"/>
      <c r="H162" s="1016"/>
      <c r="I162" s="1016"/>
      <c r="J162" s="1016"/>
      <c r="K162" s="1016"/>
      <c r="L162" s="1016"/>
      <c r="M162" s="1016"/>
      <c r="N162" s="1016"/>
      <c r="O162" s="458"/>
      <c r="P162" s="4"/>
      <c r="Q162" s="45"/>
      <c r="R162" s="45"/>
      <c r="S162" s="45"/>
      <c r="T162" s="45"/>
      <c r="U162" s="45"/>
      <c r="V162" s="45"/>
      <c r="W162" s="45"/>
      <c r="X162" s="45"/>
    </row>
    <row r="163" spans="1:24" ht="5.15" customHeight="1" x14ac:dyDescent="0.25">
      <c r="A163" s="45"/>
      <c r="B163" s="3"/>
      <c r="C163" s="3"/>
      <c r="D163" s="3"/>
      <c r="E163" s="84"/>
      <c r="F163" s="249"/>
      <c r="G163" s="249"/>
      <c r="H163" s="249"/>
      <c r="I163" s="249"/>
      <c r="J163" s="249"/>
      <c r="K163" s="249"/>
      <c r="L163" s="249"/>
      <c r="M163" s="3"/>
      <c r="N163" s="3"/>
      <c r="O163" s="458"/>
      <c r="P163" s="4"/>
      <c r="Q163" s="45"/>
      <c r="R163" s="45"/>
      <c r="S163" s="45"/>
      <c r="T163" s="45"/>
      <c r="U163" s="45"/>
      <c r="V163" s="45"/>
      <c r="W163" s="45"/>
      <c r="X163" s="45"/>
    </row>
    <row r="164" spans="1:24" ht="12.75" customHeight="1" x14ac:dyDescent="0.25">
      <c r="A164" s="45"/>
      <c r="B164" s="3"/>
      <c r="C164" s="3"/>
      <c r="D164" s="3"/>
      <c r="E164" s="1135" t="str">
        <f>Translations!$B$174</f>
        <v>Förfarandets namn</v>
      </c>
      <c r="F164" s="1136"/>
      <c r="G164" s="1124"/>
      <c r="H164" s="1039"/>
      <c r="I164" s="1039"/>
      <c r="J164" s="1039"/>
      <c r="K164" s="1039"/>
      <c r="L164" s="1039"/>
      <c r="M164" s="1039"/>
      <c r="N164" s="1026"/>
      <c r="O164" s="458"/>
      <c r="P164" s="4"/>
      <c r="Q164" s="45"/>
      <c r="R164" s="45"/>
      <c r="S164" s="45"/>
      <c r="T164" s="45"/>
      <c r="U164" s="45"/>
      <c r="V164" s="45"/>
      <c r="W164" s="45"/>
      <c r="X164" s="45"/>
    </row>
    <row r="165" spans="1:24" ht="12.75" customHeight="1" x14ac:dyDescent="0.25">
      <c r="A165" s="45"/>
      <c r="B165" s="3"/>
      <c r="C165" s="3"/>
      <c r="D165" s="3"/>
      <c r="E165" s="1135" t="str">
        <f>Translations!$B$176</f>
        <v>Förfarandets identifieringskod</v>
      </c>
      <c r="F165" s="1136"/>
      <c r="G165" s="1124"/>
      <c r="H165" s="1039"/>
      <c r="I165" s="1039"/>
      <c r="J165" s="1039"/>
      <c r="K165" s="1039"/>
      <c r="L165" s="1039"/>
      <c r="M165" s="1039"/>
      <c r="N165" s="1026"/>
      <c r="O165" s="458"/>
      <c r="P165" s="4"/>
      <c r="Q165" s="45"/>
      <c r="R165" s="45"/>
      <c r="S165" s="45"/>
      <c r="T165" s="45"/>
      <c r="U165" s="45"/>
      <c r="V165" s="45"/>
      <c r="W165" s="45"/>
      <c r="X165" s="45"/>
    </row>
    <row r="166" spans="1:24" ht="21.65" customHeight="1" x14ac:dyDescent="0.25">
      <c r="A166" s="45"/>
      <c r="B166" s="3"/>
      <c r="C166" s="3"/>
      <c r="D166" s="3"/>
      <c r="E166" s="1135" t="str">
        <f>Translations!$B$178</f>
        <v>Diagrammets identifieringskod (vid behov)</v>
      </c>
      <c r="F166" s="1136"/>
      <c r="G166" s="1124"/>
      <c r="H166" s="1039"/>
      <c r="I166" s="1039"/>
      <c r="J166" s="1039"/>
      <c r="K166" s="1039"/>
      <c r="L166" s="1039"/>
      <c r="M166" s="1039"/>
      <c r="N166" s="1026"/>
      <c r="O166" s="458"/>
      <c r="P166" s="4"/>
      <c r="Q166" s="45"/>
      <c r="R166" s="45"/>
      <c r="S166" s="45"/>
      <c r="T166" s="45"/>
      <c r="U166" s="45"/>
      <c r="V166" s="45"/>
      <c r="W166" s="45"/>
      <c r="X166" s="45"/>
    </row>
    <row r="167" spans="1:24" ht="25.5" customHeight="1" x14ac:dyDescent="0.25">
      <c r="A167" s="45"/>
      <c r="B167" s="3"/>
      <c r="C167" s="3"/>
      <c r="D167" s="3"/>
      <c r="E167" s="1130" t="str">
        <f>Translations!$B$180</f>
        <v xml:space="preserve">Kort beskrivning av förfarandet    </v>
      </c>
      <c r="F167" s="1131"/>
      <c r="G167" s="1142"/>
      <c r="H167" s="1143"/>
      <c r="I167" s="1143"/>
      <c r="J167" s="1143"/>
      <c r="K167" s="1143"/>
      <c r="L167" s="1143"/>
      <c r="M167" s="1143"/>
      <c r="N167" s="1144"/>
      <c r="O167" s="458"/>
      <c r="P167" s="4"/>
      <c r="Q167" s="45"/>
      <c r="R167" s="45"/>
      <c r="S167" s="45"/>
      <c r="T167" s="45"/>
      <c r="U167" s="45"/>
      <c r="V167" s="45"/>
      <c r="W167" s="45"/>
      <c r="X167" s="45"/>
    </row>
    <row r="168" spans="1:24" ht="25.5" customHeight="1" x14ac:dyDescent="0.25">
      <c r="A168" s="45"/>
      <c r="B168" s="3"/>
      <c r="C168" s="3"/>
      <c r="D168" s="3"/>
      <c r="E168" s="308"/>
      <c r="F168" s="309"/>
      <c r="G168" s="1145"/>
      <c r="H168" s="1146"/>
      <c r="I168" s="1146"/>
      <c r="J168" s="1146"/>
      <c r="K168" s="1146"/>
      <c r="L168" s="1146"/>
      <c r="M168" s="1146"/>
      <c r="N168" s="1147"/>
      <c r="O168" s="458"/>
      <c r="P168" s="4"/>
      <c r="Q168" s="45"/>
      <c r="R168" s="45"/>
      <c r="S168" s="45"/>
      <c r="T168" s="45"/>
      <c r="U168" s="45"/>
      <c r="V168" s="45"/>
      <c r="W168" s="45"/>
      <c r="X168" s="45"/>
    </row>
    <row r="169" spans="1:24" ht="25.5" customHeight="1" x14ac:dyDescent="0.25">
      <c r="A169" s="45"/>
      <c r="B169" s="3"/>
      <c r="C169" s="3"/>
      <c r="D169" s="3"/>
      <c r="E169" s="310"/>
      <c r="F169" s="311"/>
      <c r="G169" s="1148"/>
      <c r="H169" s="1149"/>
      <c r="I169" s="1149"/>
      <c r="J169" s="1149"/>
      <c r="K169" s="1149"/>
      <c r="L169" s="1149"/>
      <c r="M169" s="1149"/>
      <c r="N169" s="1150"/>
      <c r="O169" s="458"/>
      <c r="P169" s="4"/>
      <c r="Q169" s="45"/>
      <c r="R169" s="45"/>
      <c r="S169" s="45"/>
      <c r="T169" s="45"/>
      <c r="U169" s="45"/>
      <c r="V169" s="45"/>
      <c r="W169" s="45"/>
      <c r="X169" s="45"/>
    </row>
    <row r="170" spans="1:24" ht="31" customHeight="1" x14ac:dyDescent="0.25">
      <c r="A170" s="45"/>
      <c r="B170" s="3"/>
      <c r="C170" s="3"/>
      <c r="D170" s="3"/>
      <c r="E170" s="1135" t="str">
        <f>Translations!$B$183</f>
        <v>Den instans eller avdelning som ansvarar för förfarandet och de uppgifter som producerats med det</v>
      </c>
      <c r="F170" s="1136"/>
      <c r="G170" s="1124"/>
      <c r="H170" s="1125"/>
      <c r="I170" s="1125"/>
      <c r="J170" s="1125"/>
      <c r="K170" s="1125"/>
      <c r="L170" s="1125"/>
      <c r="M170" s="1125"/>
      <c r="N170" s="1141"/>
      <c r="O170" s="458"/>
      <c r="P170" s="4"/>
      <c r="Q170" s="45"/>
      <c r="R170" s="45"/>
      <c r="S170" s="45"/>
      <c r="T170" s="45"/>
      <c r="U170" s="45"/>
      <c r="V170" s="45"/>
      <c r="W170" s="45"/>
      <c r="X170" s="45"/>
    </row>
    <row r="171" spans="1:24" ht="12.75" customHeight="1" x14ac:dyDescent="0.25">
      <c r="A171" s="45"/>
      <c r="B171" s="3"/>
      <c r="C171" s="3"/>
      <c r="D171" s="3"/>
      <c r="E171" s="1135" t="str">
        <f>Translations!$B$185</f>
        <v>Plats där uppteckningarna hålls</v>
      </c>
      <c r="F171" s="1136"/>
      <c r="G171" s="1124"/>
      <c r="H171" s="1039"/>
      <c r="I171" s="1039"/>
      <c r="J171" s="1039"/>
      <c r="K171" s="1039"/>
      <c r="L171" s="1039"/>
      <c r="M171" s="1039"/>
      <c r="N171" s="1026"/>
      <c r="O171" s="458"/>
      <c r="P171" s="4"/>
      <c r="Q171" s="45"/>
      <c r="R171" s="45"/>
      <c r="S171" s="45"/>
      <c r="T171" s="45"/>
      <c r="U171" s="45"/>
      <c r="V171" s="45"/>
      <c r="W171" s="45"/>
      <c r="X171" s="45"/>
    </row>
    <row r="172" spans="1:24" ht="25.5" customHeight="1" x14ac:dyDescent="0.25">
      <c r="A172" s="45"/>
      <c r="B172" s="3"/>
      <c r="C172" s="3"/>
      <c r="D172" s="3"/>
      <c r="E172" s="1135" t="str">
        <f>Translations!$B$187</f>
        <v>Namnet på det datatekniska system som används (om tillämpligt).</v>
      </c>
      <c r="F172" s="1136"/>
      <c r="G172" s="1124"/>
      <c r="H172" s="1039"/>
      <c r="I172" s="1039"/>
      <c r="J172" s="1039"/>
      <c r="K172" s="1039"/>
      <c r="L172" s="1039"/>
      <c r="M172" s="1039"/>
      <c r="N172" s="1026"/>
      <c r="O172" s="458"/>
      <c r="P172" s="4"/>
      <c r="Q172" s="45"/>
      <c r="R172" s="45"/>
      <c r="S172" s="45"/>
      <c r="T172" s="45"/>
      <c r="U172" s="45"/>
      <c r="V172" s="45"/>
      <c r="W172" s="45"/>
      <c r="X172" s="45"/>
    </row>
    <row r="173" spans="1:24" ht="33" customHeight="1" x14ac:dyDescent="0.25">
      <c r="A173" s="45"/>
      <c r="B173" s="3"/>
      <c r="C173" s="3"/>
      <c r="D173" s="3"/>
      <c r="E173" s="1135" t="str">
        <f>Translations!$B$189</f>
        <v>Förteckning över EN-standarder eller andra tillämpliga standarder (vid behov)</v>
      </c>
      <c r="F173" s="1136"/>
      <c r="G173" s="1124"/>
      <c r="H173" s="1039"/>
      <c r="I173" s="1039"/>
      <c r="J173" s="1039"/>
      <c r="K173" s="1039"/>
      <c r="L173" s="1039"/>
      <c r="M173" s="1039"/>
      <c r="N173" s="1026"/>
      <c r="O173" s="458"/>
      <c r="P173" s="4"/>
      <c r="Q173" s="45"/>
      <c r="R173" s="45"/>
      <c r="S173" s="45"/>
      <c r="T173" s="45"/>
      <c r="U173" s="45"/>
      <c r="V173" s="45"/>
      <c r="W173" s="45"/>
      <c r="X173" s="45"/>
    </row>
    <row r="174" spans="1:24" x14ac:dyDescent="0.25">
      <c r="A174" s="45"/>
      <c r="B174" s="3"/>
      <c r="C174" s="3"/>
      <c r="D174" s="3"/>
      <c r="E174" s="3"/>
      <c r="F174" s="3"/>
      <c r="G174" s="3"/>
      <c r="H174" s="3"/>
      <c r="I174" s="3"/>
      <c r="J174" s="3"/>
      <c r="K174" s="3"/>
      <c r="L174" s="3"/>
      <c r="M174" s="3"/>
      <c r="N174" s="3"/>
      <c r="O174" s="458"/>
      <c r="P174" s="4"/>
      <c r="Q174" s="45"/>
      <c r="R174" s="45"/>
      <c r="S174" s="45"/>
      <c r="T174" s="45"/>
      <c r="U174" s="45"/>
      <c r="V174" s="45"/>
      <c r="W174" s="45"/>
      <c r="X174" s="45"/>
    </row>
    <row r="175" spans="1:24" ht="12.75" customHeight="1" x14ac:dyDescent="0.25">
      <c r="A175" s="45"/>
      <c r="B175" s="3"/>
      <c r="C175" s="3"/>
      <c r="D175" s="3"/>
      <c r="E175" s="3"/>
      <c r="F175" s="3"/>
      <c r="G175" s="3"/>
      <c r="H175" s="3"/>
      <c r="I175" s="3"/>
      <c r="J175" s="3"/>
      <c r="K175" s="3"/>
      <c r="L175" s="3"/>
      <c r="M175" s="3"/>
      <c r="N175" s="3"/>
      <c r="O175" s="458"/>
      <c r="P175" s="4"/>
      <c r="Q175" s="45"/>
      <c r="R175" s="45"/>
      <c r="S175" s="45"/>
      <c r="T175" s="45"/>
      <c r="U175" s="45"/>
      <c r="V175" s="45"/>
      <c r="W175" s="45"/>
      <c r="X175" s="45"/>
    </row>
    <row r="176" spans="1:24" ht="14.5" customHeight="1" x14ac:dyDescent="0.25">
      <c r="A176" s="13"/>
      <c r="B176" s="3"/>
      <c r="C176" s="3"/>
      <c r="D176" s="20" t="s">
        <v>6</v>
      </c>
      <c r="E176" s="1140" t="str">
        <f>Translations!$B$681</f>
        <v>Förfaranden för att undvika dubbelräkning (vid behov)</v>
      </c>
      <c r="F176" s="1140"/>
      <c r="G176" s="1140"/>
      <c r="H176" s="1140"/>
      <c r="I176" s="1140"/>
      <c r="J176" s="1140"/>
      <c r="K176" s="1140"/>
      <c r="L176" s="1140"/>
      <c r="M176" s="1140"/>
      <c r="N176" s="1140"/>
      <c r="O176" s="458"/>
      <c r="P176" s="4"/>
      <c r="Q176" s="45"/>
      <c r="R176" s="45"/>
      <c r="S176" s="45"/>
      <c r="T176" s="45"/>
      <c r="U176" s="45"/>
      <c r="V176" s="45"/>
      <c r="W176" s="45"/>
      <c r="X176" s="45"/>
    </row>
    <row r="177" spans="1:24" ht="59" customHeight="1" x14ac:dyDescent="0.25">
      <c r="A177" s="45"/>
      <c r="B177" s="3"/>
      <c r="C177" s="3"/>
      <c r="D177" s="20"/>
      <c r="E177" s="1016" t="str">
        <f>Translations!$B$682</f>
        <v xml:space="preserve">Förfarandet gäller identifiering av bränsleflöden som direkt eller indirekt levererats till verksamhetsutövare som omfattas av tillämpningsområdet för den allmänna ETS1-utsläppshandeln för att undvika dubbelräkning i enlighet med artikel 75v i övervakningsförordningen. 
Om det inte är möjligt att bränslet slutanvänds i verksamhet som omfattas av tillämpningsområdet för den nuvarande ETS1-utsläppshandeln, motivera och beskriv förfarandet för att säkerställa detta.
Om det är möjligt eller om det inte är känt om det bränsle som frisläppts för konsumtion också används i ETS1-utsläppshandelns verksamhet, beskriv de förfaranden som eventuellt redan kan tillämpas för att identifiera det bränsle som används i ETS1-utsläppshandelns verksamhet. </v>
      </c>
      <c r="F177" s="940"/>
      <c r="G177" s="940"/>
      <c r="H177" s="940"/>
      <c r="I177" s="940"/>
      <c r="J177" s="940"/>
      <c r="K177" s="940"/>
      <c r="L177" s="940"/>
      <c r="M177" s="940"/>
      <c r="N177" s="940"/>
      <c r="O177" s="458"/>
      <c r="P177" s="4"/>
      <c r="Q177" s="45"/>
      <c r="R177" s="45"/>
      <c r="S177" s="45"/>
      <c r="T177" s="45"/>
      <c r="U177" s="45"/>
      <c r="V177" s="45"/>
      <c r="W177" s="45"/>
      <c r="X177" s="45"/>
    </row>
    <row r="178" spans="1:24" ht="5.15" customHeight="1" x14ac:dyDescent="0.25">
      <c r="A178" s="13"/>
      <c r="B178" s="3"/>
      <c r="C178" s="3"/>
      <c r="D178" s="3"/>
      <c r="E178" s="3"/>
      <c r="F178" s="3"/>
      <c r="G178" s="3"/>
      <c r="H178" s="3"/>
      <c r="I178" s="3"/>
      <c r="J178" s="3"/>
      <c r="K178" s="3"/>
      <c r="L178" s="3"/>
      <c r="M178" s="3"/>
      <c r="N178" s="3"/>
      <c r="O178" s="458"/>
      <c r="P178" s="4"/>
      <c r="Q178" s="45"/>
      <c r="R178" s="45"/>
      <c r="S178" s="45"/>
      <c r="T178" s="45"/>
      <c r="U178" s="45"/>
      <c r="V178" s="45"/>
      <c r="W178" s="45"/>
      <c r="X178" s="45"/>
    </row>
    <row r="179" spans="1:24" ht="12.75" customHeight="1" x14ac:dyDescent="0.25">
      <c r="A179" s="13"/>
      <c r="B179" s="3"/>
      <c r="C179" s="3"/>
      <c r="D179" s="3"/>
      <c r="E179" s="1135" t="str">
        <f>Translations!$B$174</f>
        <v>Förfarandets namn</v>
      </c>
      <c r="F179" s="1136"/>
      <c r="G179" s="1124"/>
      <c r="H179" s="1039"/>
      <c r="I179" s="1039"/>
      <c r="J179" s="1039"/>
      <c r="K179" s="1039"/>
      <c r="L179" s="1039"/>
      <c r="M179" s="1039"/>
      <c r="N179" s="1026"/>
      <c r="O179" s="458"/>
      <c r="P179" s="4"/>
      <c r="Q179" s="45"/>
      <c r="R179" s="45"/>
      <c r="S179" s="45"/>
      <c r="T179" s="45"/>
      <c r="U179" s="45"/>
      <c r="V179" s="45"/>
      <c r="W179" s="45"/>
      <c r="X179" s="45"/>
    </row>
    <row r="180" spans="1:24" ht="12.75" customHeight="1" x14ac:dyDescent="0.25">
      <c r="A180" s="13"/>
      <c r="B180" s="3"/>
      <c r="C180" s="3"/>
      <c r="D180" s="3"/>
      <c r="E180" s="1135" t="str">
        <f>Translations!$B$176</f>
        <v>Förfarandets identifieringskod</v>
      </c>
      <c r="F180" s="1136"/>
      <c r="G180" s="1124"/>
      <c r="H180" s="1039"/>
      <c r="I180" s="1039"/>
      <c r="J180" s="1039"/>
      <c r="K180" s="1039"/>
      <c r="L180" s="1039"/>
      <c r="M180" s="1039"/>
      <c r="N180" s="1026"/>
      <c r="O180" s="458"/>
      <c r="P180" s="4"/>
      <c r="Q180" s="45"/>
      <c r="R180" s="45"/>
      <c r="S180" s="45"/>
      <c r="T180" s="45"/>
      <c r="U180" s="45"/>
      <c r="V180" s="45"/>
      <c r="W180" s="45"/>
      <c r="X180" s="45"/>
    </row>
    <row r="181" spans="1:24" ht="21.65" customHeight="1" x14ac:dyDescent="0.25">
      <c r="A181" s="13"/>
      <c r="B181" s="3"/>
      <c r="C181" s="3"/>
      <c r="D181" s="3"/>
      <c r="E181" s="1135" t="str">
        <f>Translations!$B$178</f>
        <v>Diagrammets identifieringskod (vid behov)</v>
      </c>
      <c r="F181" s="1136"/>
      <c r="G181" s="1124"/>
      <c r="H181" s="1039"/>
      <c r="I181" s="1039"/>
      <c r="J181" s="1039"/>
      <c r="K181" s="1039"/>
      <c r="L181" s="1039"/>
      <c r="M181" s="1039"/>
      <c r="N181" s="1026"/>
      <c r="O181" s="458"/>
      <c r="P181" s="4"/>
      <c r="Q181" s="45"/>
      <c r="R181" s="45"/>
      <c r="S181" s="45"/>
      <c r="T181" s="45"/>
      <c r="U181" s="45"/>
      <c r="V181" s="45"/>
      <c r="W181" s="45"/>
      <c r="X181" s="45"/>
    </row>
    <row r="182" spans="1:24" ht="25.5" customHeight="1" x14ac:dyDescent="0.25">
      <c r="A182" s="13"/>
      <c r="B182" s="3"/>
      <c r="C182" s="3"/>
      <c r="D182" s="3"/>
      <c r="E182" s="1130" t="str">
        <f>Translations!$B$180</f>
        <v xml:space="preserve">Kort beskrivning av förfarandet    </v>
      </c>
      <c r="F182" s="1131"/>
      <c r="G182" s="1142"/>
      <c r="H182" s="1143"/>
      <c r="I182" s="1143"/>
      <c r="J182" s="1143"/>
      <c r="K182" s="1143"/>
      <c r="L182" s="1143"/>
      <c r="M182" s="1143"/>
      <c r="N182" s="1144"/>
      <c r="O182" s="458"/>
      <c r="P182" s="4"/>
      <c r="Q182" s="45"/>
      <c r="R182" s="45"/>
      <c r="S182" s="45"/>
      <c r="T182" s="45"/>
      <c r="U182" s="45"/>
      <c r="V182" s="45"/>
      <c r="W182" s="45"/>
      <c r="X182" s="45"/>
    </row>
    <row r="183" spans="1:24" ht="25.5" customHeight="1" x14ac:dyDescent="0.25">
      <c r="A183" s="13"/>
      <c r="B183" s="3"/>
      <c r="C183" s="3"/>
      <c r="D183" s="3"/>
      <c r="E183" s="308"/>
      <c r="F183" s="309"/>
      <c r="G183" s="1145"/>
      <c r="H183" s="1146"/>
      <c r="I183" s="1146"/>
      <c r="J183" s="1146"/>
      <c r="K183" s="1146"/>
      <c r="L183" s="1146"/>
      <c r="M183" s="1146"/>
      <c r="N183" s="1147"/>
      <c r="O183" s="458"/>
      <c r="P183" s="4"/>
      <c r="Q183" s="45"/>
      <c r="R183" s="45"/>
      <c r="S183" s="45"/>
      <c r="T183" s="45"/>
      <c r="U183" s="45"/>
      <c r="V183" s="45"/>
      <c r="W183" s="45"/>
      <c r="X183" s="45"/>
    </row>
    <row r="184" spans="1:24" ht="25.5" customHeight="1" x14ac:dyDescent="0.25">
      <c r="A184" s="13"/>
      <c r="B184" s="3"/>
      <c r="C184" s="3"/>
      <c r="D184" s="3"/>
      <c r="E184" s="310"/>
      <c r="F184" s="311"/>
      <c r="G184" s="1148"/>
      <c r="H184" s="1149"/>
      <c r="I184" s="1149"/>
      <c r="J184" s="1149"/>
      <c r="K184" s="1149"/>
      <c r="L184" s="1149"/>
      <c r="M184" s="1149"/>
      <c r="N184" s="1150"/>
      <c r="O184" s="458"/>
      <c r="P184" s="4"/>
      <c r="Q184" s="45"/>
      <c r="R184" s="45"/>
      <c r="S184" s="45"/>
      <c r="T184" s="45"/>
      <c r="U184" s="45"/>
      <c r="V184" s="45"/>
      <c r="W184" s="45"/>
      <c r="X184" s="45"/>
    </row>
    <row r="185" spans="1:24" ht="32.5" customHeight="1" x14ac:dyDescent="0.25">
      <c r="A185" s="13"/>
      <c r="B185" s="3"/>
      <c r="C185" s="3"/>
      <c r="D185" s="3"/>
      <c r="E185" s="1135" t="str">
        <f>Translations!$B$183</f>
        <v>Den instans eller avdelning som ansvarar för förfarandet och de uppgifter som producerats med det</v>
      </c>
      <c r="F185" s="1136"/>
      <c r="G185" s="1124"/>
      <c r="H185" s="1125"/>
      <c r="I185" s="1125"/>
      <c r="J185" s="1125"/>
      <c r="K185" s="1125"/>
      <c r="L185" s="1125"/>
      <c r="M185" s="1125"/>
      <c r="N185" s="1141"/>
      <c r="O185" s="458"/>
      <c r="P185" s="4"/>
      <c r="Q185" s="45"/>
      <c r="R185" s="45"/>
      <c r="S185" s="45"/>
      <c r="T185" s="45"/>
      <c r="U185" s="45"/>
      <c r="V185" s="45"/>
      <c r="W185" s="45"/>
      <c r="X185" s="45"/>
    </row>
    <row r="186" spans="1:24" ht="12.75" customHeight="1" x14ac:dyDescent="0.25">
      <c r="A186" s="13"/>
      <c r="B186" s="3"/>
      <c r="C186" s="3"/>
      <c r="D186" s="3"/>
      <c r="E186" s="1135" t="str">
        <f>Translations!$B$185</f>
        <v>Plats där uppteckningarna hålls</v>
      </c>
      <c r="F186" s="1136"/>
      <c r="G186" s="1124"/>
      <c r="H186" s="1039"/>
      <c r="I186" s="1039"/>
      <c r="J186" s="1039"/>
      <c r="K186" s="1039"/>
      <c r="L186" s="1039"/>
      <c r="M186" s="1039"/>
      <c r="N186" s="1026"/>
      <c r="O186" s="458"/>
      <c r="P186" s="4"/>
      <c r="Q186" s="45"/>
      <c r="R186" s="45"/>
      <c r="S186" s="45"/>
      <c r="T186" s="45"/>
      <c r="U186" s="45"/>
      <c r="V186" s="45"/>
      <c r="W186" s="45"/>
      <c r="X186" s="45"/>
    </row>
    <row r="187" spans="1:24" ht="25.5" customHeight="1" x14ac:dyDescent="0.25">
      <c r="A187" s="13"/>
      <c r="B187" s="3"/>
      <c r="C187" s="3"/>
      <c r="D187" s="3"/>
      <c r="E187" s="1135" t="str">
        <f>Translations!$B$187</f>
        <v>Namnet på det datatekniska system som används (om tillämpligt).</v>
      </c>
      <c r="F187" s="1136"/>
      <c r="G187" s="1124"/>
      <c r="H187" s="1039"/>
      <c r="I187" s="1039"/>
      <c r="J187" s="1039"/>
      <c r="K187" s="1039"/>
      <c r="L187" s="1039"/>
      <c r="M187" s="1039"/>
      <c r="N187" s="1026"/>
      <c r="O187" s="458"/>
      <c r="P187" s="4"/>
      <c r="Q187" s="45"/>
      <c r="R187" s="45"/>
      <c r="S187" s="45"/>
      <c r="T187" s="45"/>
      <c r="U187" s="45"/>
      <c r="V187" s="45"/>
      <c r="W187" s="45"/>
      <c r="X187" s="45"/>
    </row>
    <row r="188" spans="1:24" ht="32.25" customHeight="1" x14ac:dyDescent="0.25">
      <c r="A188" s="13"/>
      <c r="B188" s="3"/>
      <c r="C188" s="3"/>
      <c r="D188" s="3"/>
      <c r="E188" s="1135" t="str">
        <f>Translations!$B$189</f>
        <v>Förteckning över EN-standarder eller andra tillämpliga standarder (vid behov)</v>
      </c>
      <c r="F188" s="1136"/>
      <c r="G188" s="1124"/>
      <c r="H188" s="1039"/>
      <c r="I188" s="1039"/>
      <c r="J188" s="1039"/>
      <c r="K188" s="1039"/>
      <c r="L188" s="1039"/>
      <c r="M188" s="1039"/>
      <c r="N188" s="1026"/>
      <c r="O188" s="458"/>
      <c r="P188" s="4"/>
      <c r="Q188" s="45"/>
      <c r="R188" s="45"/>
      <c r="S188" s="45"/>
      <c r="T188" s="45"/>
      <c r="U188" s="45"/>
      <c r="V188" s="45"/>
      <c r="W188" s="45"/>
      <c r="X188" s="45"/>
    </row>
    <row r="189" spans="1:24" ht="12.75" customHeight="1" x14ac:dyDescent="0.25">
      <c r="A189" s="13"/>
      <c r="B189" s="3"/>
      <c r="C189" s="3"/>
      <c r="D189" s="3"/>
      <c r="E189" s="3"/>
      <c r="F189" s="3"/>
      <c r="G189" s="3"/>
      <c r="H189" s="3"/>
      <c r="I189" s="3"/>
      <c r="J189" s="3"/>
      <c r="K189" s="3"/>
      <c r="L189" s="3"/>
      <c r="M189" s="3"/>
      <c r="N189" s="3"/>
      <c r="O189" s="458"/>
      <c r="P189" s="4"/>
      <c r="Q189" s="45"/>
      <c r="R189" s="45"/>
      <c r="S189" s="45"/>
      <c r="T189" s="45"/>
      <c r="U189" s="45"/>
      <c r="V189" s="45"/>
      <c r="W189" s="45"/>
      <c r="X189" s="45"/>
    </row>
    <row r="190" spans="1:24" ht="12.75" customHeight="1" x14ac:dyDescent="0.25">
      <c r="A190" s="13"/>
      <c r="B190" s="3"/>
      <c r="C190" s="3"/>
      <c r="D190" s="20" t="s">
        <v>7</v>
      </c>
      <c r="E190" s="908" t="str">
        <f>Translations!$B$683</f>
        <v>Förfaranden för att påvisa hållbarheten hos biomassabränslen (vid behov)</v>
      </c>
      <c r="F190" s="908"/>
      <c r="G190" s="908"/>
      <c r="H190" s="908"/>
      <c r="I190" s="908"/>
      <c r="J190" s="908"/>
      <c r="K190" s="908"/>
      <c r="L190" s="908"/>
      <c r="M190" s="908"/>
      <c r="N190" s="908"/>
      <c r="O190" s="458"/>
      <c r="P190" s="4"/>
      <c r="Q190" s="45"/>
      <c r="R190" s="45"/>
      <c r="S190" s="45"/>
      <c r="T190" s="45"/>
      <c r="U190" s="45"/>
      <c r="V190" s="45"/>
      <c r="W190" s="45"/>
      <c r="X190" s="45"/>
    </row>
    <row r="191" spans="1:24" ht="13.5" customHeight="1" x14ac:dyDescent="0.25">
      <c r="A191" s="45"/>
      <c r="B191" s="3"/>
      <c r="C191" s="3"/>
      <c r="D191" s="20"/>
      <c r="E191" s="1016" t="str">
        <f>Translations!$B$452</f>
        <v xml:space="preserve">Beskrivning av förfarandet för bedömning av om biomassabränsleflödena uppfyller hållbarhetskriterierna enligt hållbarhetslagen (393/2013). </v>
      </c>
      <c r="F191" s="940"/>
      <c r="G191" s="940"/>
      <c r="H191" s="940"/>
      <c r="I191" s="940"/>
      <c r="J191" s="940"/>
      <c r="K191" s="940"/>
      <c r="L191" s="940"/>
      <c r="M191" s="940"/>
      <c r="N191" s="940"/>
      <c r="O191" s="458"/>
      <c r="P191" s="4"/>
      <c r="Q191" s="45"/>
      <c r="R191" s="45"/>
      <c r="S191" s="45"/>
      <c r="T191" s="45"/>
      <c r="U191" s="45"/>
      <c r="V191" s="45"/>
      <c r="W191" s="45"/>
      <c r="X191" s="45"/>
    </row>
    <row r="192" spans="1:24" ht="1" customHeight="1" x14ac:dyDescent="0.25">
      <c r="A192" s="13"/>
      <c r="B192" s="3"/>
      <c r="C192" s="3"/>
      <c r="D192" s="3"/>
      <c r="E192" s="3"/>
      <c r="F192" s="3"/>
      <c r="G192" s="3"/>
      <c r="H192" s="3"/>
      <c r="I192" s="3"/>
      <c r="J192" s="3"/>
      <c r="K192" s="3"/>
      <c r="L192" s="3"/>
      <c r="M192" s="3"/>
      <c r="N192" s="3"/>
      <c r="O192" s="458"/>
      <c r="P192" s="4"/>
      <c r="Q192" s="45"/>
      <c r="R192" s="45"/>
      <c r="S192" s="45"/>
      <c r="T192" s="45"/>
      <c r="U192" s="45"/>
      <c r="V192" s="45"/>
      <c r="W192" s="45"/>
      <c r="X192" s="45"/>
    </row>
    <row r="193" spans="1:24" ht="12.75" customHeight="1" x14ac:dyDescent="0.25">
      <c r="A193" s="13"/>
      <c r="B193" s="3"/>
      <c r="C193" s="3"/>
      <c r="D193" s="3"/>
      <c r="E193" s="1135" t="str">
        <f>Translations!$B$174</f>
        <v>Förfarandets namn</v>
      </c>
      <c r="F193" s="1136"/>
      <c r="G193" s="1124"/>
      <c r="H193" s="1039"/>
      <c r="I193" s="1039"/>
      <c r="J193" s="1039"/>
      <c r="K193" s="1039"/>
      <c r="L193" s="1039"/>
      <c r="M193" s="1039"/>
      <c r="N193" s="1026"/>
      <c r="O193" s="458"/>
      <c r="P193" s="4"/>
      <c r="Q193" s="45"/>
      <c r="R193" s="45"/>
      <c r="S193" s="45"/>
      <c r="T193" s="45"/>
      <c r="U193" s="45"/>
      <c r="V193" s="45"/>
      <c r="W193" s="45"/>
      <c r="X193" s="45"/>
    </row>
    <row r="194" spans="1:24" ht="12.75" customHeight="1" x14ac:dyDescent="0.25">
      <c r="A194" s="13"/>
      <c r="B194" s="3"/>
      <c r="C194" s="3"/>
      <c r="D194" s="3"/>
      <c r="E194" s="1135" t="str">
        <f>Translations!$B$176</f>
        <v>Förfarandets identifieringskod</v>
      </c>
      <c r="F194" s="1136"/>
      <c r="G194" s="1124"/>
      <c r="H194" s="1039"/>
      <c r="I194" s="1039"/>
      <c r="J194" s="1039"/>
      <c r="K194" s="1039"/>
      <c r="L194" s="1039"/>
      <c r="M194" s="1039"/>
      <c r="N194" s="1026"/>
      <c r="O194" s="458"/>
      <c r="P194" s="4"/>
      <c r="Q194" s="45"/>
      <c r="R194" s="45"/>
      <c r="S194" s="45"/>
      <c r="T194" s="45"/>
      <c r="U194" s="45"/>
      <c r="V194" s="45"/>
      <c r="W194" s="45"/>
      <c r="X194" s="45"/>
    </row>
    <row r="195" spans="1:24" ht="23.5" customHeight="1" x14ac:dyDescent="0.25">
      <c r="A195" s="13"/>
      <c r="B195" s="3"/>
      <c r="C195" s="3"/>
      <c r="D195" s="3"/>
      <c r="E195" s="1135" t="str">
        <f>Translations!$B$178</f>
        <v>Diagrammets identifieringskod (vid behov)</v>
      </c>
      <c r="F195" s="1136"/>
      <c r="G195" s="1124"/>
      <c r="H195" s="1039"/>
      <c r="I195" s="1039"/>
      <c r="J195" s="1039"/>
      <c r="K195" s="1039"/>
      <c r="L195" s="1039"/>
      <c r="M195" s="1039"/>
      <c r="N195" s="1026"/>
      <c r="O195" s="458"/>
      <c r="P195" s="4"/>
      <c r="Q195" s="45"/>
      <c r="R195" s="45"/>
      <c r="S195" s="45"/>
      <c r="T195" s="45"/>
      <c r="U195" s="45"/>
      <c r="V195" s="45"/>
      <c r="W195" s="45"/>
      <c r="X195" s="45"/>
    </row>
    <row r="196" spans="1:24" ht="25.5" customHeight="1" x14ac:dyDescent="0.25">
      <c r="A196" s="13"/>
      <c r="B196" s="3"/>
      <c r="C196" s="3"/>
      <c r="D196" s="3"/>
      <c r="E196" s="1130" t="str">
        <f>Translations!$B$180</f>
        <v xml:space="preserve">Kort beskrivning av förfarandet    </v>
      </c>
      <c r="F196" s="1131"/>
      <c r="G196" s="1142"/>
      <c r="H196" s="1143"/>
      <c r="I196" s="1143"/>
      <c r="J196" s="1143"/>
      <c r="K196" s="1143"/>
      <c r="L196" s="1143"/>
      <c r="M196" s="1143"/>
      <c r="N196" s="1144"/>
      <c r="O196" s="458"/>
      <c r="P196" s="4"/>
      <c r="Q196" s="45"/>
      <c r="R196" s="45"/>
      <c r="S196" s="45"/>
      <c r="T196" s="45"/>
      <c r="U196" s="45"/>
      <c r="V196" s="45"/>
      <c r="W196" s="45"/>
      <c r="X196" s="45"/>
    </row>
    <row r="197" spans="1:24" ht="25.5" customHeight="1" x14ac:dyDescent="0.25">
      <c r="A197" s="13"/>
      <c r="B197" s="3"/>
      <c r="C197" s="3"/>
      <c r="D197" s="3"/>
      <c r="E197" s="308"/>
      <c r="F197" s="309"/>
      <c r="G197" s="1145"/>
      <c r="H197" s="1146"/>
      <c r="I197" s="1146"/>
      <c r="J197" s="1146"/>
      <c r="K197" s="1146"/>
      <c r="L197" s="1146"/>
      <c r="M197" s="1146"/>
      <c r="N197" s="1147"/>
      <c r="O197" s="458"/>
      <c r="P197" s="4"/>
      <c r="Q197" s="45"/>
      <c r="R197" s="45"/>
      <c r="S197" s="45"/>
      <c r="T197" s="45"/>
      <c r="U197" s="45"/>
      <c r="V197" s="45"/>
      <c r="W197" s="45"/>
      <c r="X197" s="45"/>
    </row>
    <row r="198" spans="1:24" ht="25.5" customHeight="1" x14ac:dyDescent="0.25">
      <c r="A198" s="13"/>
      <c r="B198" s="3"/>
      <c r="C198" s="3"/>
      <c r="D198" s="3"/>
      <c r="E198" s="310"/>
      <c r="F198" s="311"/>
      <c r="G198" s="1148"/>
      <c r="H198" s="1149"/>
      <c r="I198" s="1149"/>
      <c r="J198" s="1149"/>
      <c r="K198" s="1149"/>
      <c r="L198" s="1149"/>
      <c r="M198" s="1149"/>
      <c r="N198" s="1150"/>
      <c r="O198" s="458"/>
      <c r="P198" s="4"/>
      <c r="Q198" s="45"/>
      <c r="R198" s="45"/>
      <c r="S198" s="45"/>
      <c r="T198" s="45"/>
      <c r="U198" s="45"/>
      <c r="V198" s="45"/>
      <c r="W198" s="45"/>
      <c r="X198" s="45"/>
    </row>
    <row r="199" spans="1:24" ht="31.5" customHeight="1" x14ac:dyDescent="0.25">
      <c r="A199" s="13"/>
      <c r="B199" s="3"/>
      <c r="C199" s="3"/>
      <c r="D199" s="3"/>
      <c r="E199" s="1135" t="str">
        <f>Translations!$B$183</f>
        <v>Den instans eller avdelning som ansvarar för förfarandet och de uppgifter som producerats med det</v>
      </c>
      <c r="F199" s="1136"/>
      <c r="G199" s="1124"/>
      <c r="H199" s="1125"/>
      <c r="I199" s="1125"/>
      <c r="J199" s="1125"/>
      <c r="K199" s="1125"/>
      <c r="L199" s="1125"/>
      <c r="M199" s="1125"/>
      <c r="N199" s="1141"/>
      <c r="O199" s="458"/>
      <c r="P199" s="4"/>
      <c r="Q199" s="45"/>
      <c r="R199" s="45"/>
      <c r="S199" s="45"/>
      <c r="T199" s="45"/>
      <c r="U199" s="45"/>
      <c r="V199" s="45"/>
      <c r="W199" s="45"/>
      <c r="X199" s="45"/>
    </row>
    <row r="200" spans="1:24" ht="12.75" customHeight="1" x14ac:dyDescent="0.25">
      <c r="A200" s="13"/>
      <c r="B200" s="3"/>
      <c r="C200" s="3"/>
      <c r="D200" s="3"/>
      <c r="E200" s="1135" t="str">
        <f>Translations!$B$185</f>
        <v>Plats där uppteckningarna hålls</v>
      </c>
      <c r="F200" s="1136"/>
      <c r="G200" s="1124"/>
      <c r="H200" s="1039"/>
      <c r="I200" s="1039"/>
      <c r="J200" s="1039"/>
      <c r="K200" s="1039"/>
      <c r="L200" s="1039"/>
      <c r="M200" s="1039"/>
      <c r="N200" s="1026"/>
      <c r="O200" s="458"/>
      <c r="P200" s="4"/>
      <c r="Q200" s="45"/>
      <c r="R200" s="45"/>
      <c r="S200" s="45"/>
      <c r="T200" s="45"/>
      <c r="U200" s="45"/>
      <c r="V200" s="45"/>
      <c r="W200" s="45"/>
      <c r="X200" s="45"/>
    </row>
    <row r="201" spans="1:24" ht="25.5" customHeight="1" x14ac:dyDescent="0.25">
      <c r="A201" s="13"/>
      <c r="B201" s="3"/>
      <c r="C201" s="3"/>
      <c r="D201" s="3"/>
      <c r="E201" s="1135" t="str">
        <f>Translations!$B$187</f>
        <v>Namnet på det datatekniska system som används (om tillämpligt).</v>
      </c>
      <c r="F201" s="1136"/>
      <c r="G201" s="1124"/>
      <c r="H201" s="1039"/>
      <c r="I201" s="1039"/>
      <c r="J201" s="1039"/>
      <c r="K201" s="1039"/>
      <c r="L201" s="1039"/>
      <c r="M201" s="1039"/>
      <c r="N201" s="1026"/>
      <c r="O201" s="458"/>
      <c r="P201" s="4"/>
      <c r="Q201" s="45"/>
      <c r="R201" s="45"/>
      <c r="S201" s="45"/>
      <c r="T201" s="45"/>
      <c r="U201" s="45"/>
      <c r="V201" s="45"/>
      <c r="W201" s="45"/>
      <c r="X201" s="45"/>
    </row>
    <row r="202" spans="1:24" ht="34" customHeight="1" x14ac:dyDescent="0.25">
      <c r="A202" s="13"/>
      <c r="B202" s="3"/>
      <c r="C202" s="3"/>
      <c r="D202" s="3"/>
      <c r="E202" s="1135" t="str">
        <f>Translations!$B$189</f>
        <v>Förteckning över EN-standarder eller andra tillämpliga standarder (vid behov)</v>
      </c>
      <c r="F202" s="1136"/>
      <c r="G202" s="1124"/>
      <c r="H202" s="1039"/>
      <c r="I202" s="1039"/>
      <c r="J202" s="1039"/>
      <c r="K202" s="1039"/>
      <c r="L202" s="1039"/>
      <c r="M202" s="1039"/>
      <c r="N202" s="1026"/>
      <c r="O202" s="458"/>
      <c r="P202" s="4"/>
      <c r="Q202" s="45"/>
      <c r="R202" s="45"/>
      <c r="S202" s="45"/>
      <c r="T202" s="45"/>
      <c r="U202" s="45"/>
      <c r="V202" s="45"/>
      <c r="W202" s="45"/>
      <c r="X202" s="45"/>
    </row>
    <row r="203" spans="1:24" ht="12.75" customHeight="1" x14ac:dyDescent="0.25">
      <c r="A203" s="13"/>
      <c r="B203" s="3"/>
      <c r="C203" s="3"/>
      <c r="D203" s="3"/>
      <c r="E203" s="3"/>
      <c r="F203" s="3"/>
      <c r="G203" s="3"/>
      <c r="H203" s="3"/>
      <c r="I203" s="3"/>
      <c r="J203" s="3"/>
      <c r="K203" s="3"/>
      <c r="L203" s="3"/>
      <c r="M203" s="3"/>
      <c r="N203" s="3"/>
      <c r="O203" s="458"/>
      <c r="P203" s="4"/>
      <c r="Q203" s="45"/>
      <c r="R203" s="45"/>
      <c r="S203" s="45"/>
      <c r="T203" s="45"/>
      <c r="U203" s="45"/>
      <c r="V203" s="45"/>
      <c r="W203" s="45"/>
      <c r="X203" s="45"/>
    </row>
    <row r="204" spans="1:24" ht="12.75" customHeight="1" x14ac:dyDescent="0.25">
      <c r="A204" s="13"/>
      <c r="B204" s="3"/>
      <c r="C204" s="3"/>
      <c r="D204" s="20" t="s">
        <v>8</v>
      </c>
      <c r="E204" s="908" t="str">
        <f>Translations!$B$453</f>
        <v>Fastställande av biogasmängden utifrån dokumentation av inköp (vid behov)</v>
      </c>
      <c r="F204" s="908"/>
      <c r="G204" s="908"/>
      <c r="H204" s="908"/>
      <c r="I204" s="908"/>
      <c r="J204" s="908"/>
      <c r="K204" s="908"/>
      <c r="L204" s="908"/>
      <c r="M204" s="908"/>
      <c r="N204" s="908"/>
      <c r="O204" s="458"/>
      <c r="P204" s="4"/>
      <c r="Q204" s="45"/>
      <c r="R204" s="45"/>
      <c r="S204" s="45"/>
      <c r="T204" s="45"/>
      <c r="U204" s="45"/>
      <c r="V204" s="45"/>
      <c r="W204" s="45"/>
      <c r="X204" s="45"/>
    </row>
    <row r="205" spans="1:24" ht="12" customHeight="1" x14ac:dyDescent="0.25">
      <c r="A205" s="45"/>
      <c r="B205" s="3"/>
      <c r="C205" s="3"/>
      <c r="D205" s="20"/>
      <c r="E205" s="1016" t="str">
        <f>Translations!$B$684</f>
        <v xml:space="preserve">En beskrivning av det förfarande enligt artikel 39 i övervakningsförordningen genom vilket biogasfraktionen för gas som tagits ur naturgasnätet bestäms. </v>
      </c>
      <c r="F205" s="940"/>
      <c r="G205" s="940"/>
      <c r="H205" s="940"/>
      <c r="I205" s="940"/>
      <c r="J205" s="940"/>
      <c r="K205" s="940"/>
      <c r="L205" s="940"/>
      <c r="M205" s="940"/>
      <c r="N205" s="940"/>
      <c r="O205" s="458"/>
      <c r="P205" s="4"/>
      <c r="Q205" s="45"/>
      <c r="R205" s="45"/>
      <c r="S205" s="45"/>
      <c r="T205" s="45"/>
      <c r="U205" s="45"/>
      <c r="V205" s="45"/>
      <c r="W205" s="45"/>
      <c r="X205" s="45"/>
    </row>
    <row r="206" spans="1:24" ht="5.15" customHeight="1" x14ac:dyDescent="0.25">
      <c r="A206" s="13"/>
      <c r="B206" s="3"/>
      <c r="C206" s="3"/>
      <c r="D206" s="3"/>
      <c r="E206" s="3"/>
      <c r="F206" s="3"/>
      <c r="G206" s="3"/>
      <c r="H206" s="3"/>
      <c r="I206" s="3"/>
      <c r="J206" s="3"/>
      <c r="K206" s="3"/>
      <c r="L206" s="3"/>
      <c r="M206" s="3"/>
      <c r="N206" s="3"/>
      <c r="O206" s="458"/>
      <c r="P206" s="4"/>
      <c r="Q206" s="45"/>
      <c r="R206" s="45"/>
      <c r="S206" s="45"/>
      <c r="T206" s="45"/>
      <c r="U206" s="45"/>
      <c r="V206" s="45"/>
      <c r="W206" s="45"/>
      <c r="X206" s="45"/>
    </row>
    <row r="207" spans="1:24" ht="12.75" customHeight="1" x14ac:dyDescent="0.25">
      <c r="A207" s="13"/>
      <c r="B207" s="3"/>
      <c r="C207" s="3"/>
      <c r="D207" s="3"/>
      <c r="E207" s="1135" t="str">
        <f>Translations!$B$174</f>
        <v>Förfarandets namn</v>
      </c>
      <c r="F207" s="1136"/>
      <c r="G207" s="1124"/>
      <c r="H207" s="1039"/>
      <c r="I207" s="1039"/>
      <c r="J207" s="1039"/>
      <c r="K207" s="1039"/>
      <c r="L207" s="1039"/>
      <c r="M207" s="1039"/>
      <c r="N207" s="1026"/>
      <c r="O207" s="458"/>
      <c r="P207" s="4"/>
      <c r="Q207" s="45"/>
      <c r="R207" s="45"/>
      <c r="S207" s="45"/>
      <c r="T207" s="45"/>
      <c r="U207" s="45"/>
      <c r="V207" s="45"/>
      <c r="W207" s="45"/>
      <c r="X207" s="45"/>
    </row>
    <row r="208" spans="1:24" ht="12.75" customHeight="1" x14ac:dyDescent="0.25">
      <c r="A208" s="13"/>
      <c r="B208" s="3"/>
      <c r="C208" s="3"/>
      <c r="D208" s="3"/>
      <c r="E208" s="1135" t="str">
        <f>Translations!$B$176</f>
        <v>Förfarandets identifieringskod</v>
      </c>
      <c r="F208" s="1136"/>
      <c r="G208" s="1124"/>
      <c r="H208" s="1039"/>
      <c r="I208" s="1039"/>
      <c r="J208" s="1039"/>
      <c r="K208" s="1039"/>
      <c r="L208" s="1039"/>
      <c r="M208" s="1039"/>
      <c r="N208" s="1026"/>
      <c r="O208" s="458"/>
      <c r="P208" s="4"/>
      <c r="Q208" s="45"/>
      <c r="R208" s="45"/>
      <c r="S208" s="45"/>
      <c r="T208" s="45"/>
      <c r="U208" s="45"/>
      <c r="V208" s="45"/>
      <c r="W208" s="45"/>
      <c r="X208" s="45"/>
    </row>
    <row r="209" spans="1:24" ht="21.65" customHeight="1" x14ac:dyDescent="0.25">
      <c r="A209" s="13"/>
      <c r="B209" s="3"/>
      <c r="C209" s="3"/>
      <c r="D209" s="3"/>
      <c r="E209" s="1135" t="str">
        <f>Translations!$B$178</f>
        <v>Diagrammets identifieringskod (vid behov)</v>
      </c>
      <c r="F209" s="1136"/>
      <c r="G209" s="1124"/>
      <c r="H209" s="1039"/>
      <c r="I209" s="1039"/>
      <c r="J209" s="1039"/>
      <c r="K209" s="1039"/>
      <c r="L209" s="1039"/>
      <c r="M209" s="1039"/>
      <c r="N209" s="1026"/>
      <c r="O209" s="458"/>
      <c r="P209" s="4"/>
      <c r="Q209" s="45"/>
      <c r="R209" s="45"/>
      <c r="S209" s="45"/>
      <c r="T209" s="45"/>
      <c r="U209" s="45"/>
      <c r="V209" s="45"/>
      <c r="W209" s="45"/>
      <c r="X209" s="45"/>
    </row>
    <row r="210" spans="1:24" ht="25.5" customHeight="1" x14ac:dyDescent="0.25">
      <c r="A210" s="13"/>
      <c r="B210" s="3"/>
      <c r="C210" s="3"/>
      <c r="D210" s="3"/>
      <c r="E210" s="1130" t="str">
        <f>Translations!$B$180</f>
        <v xml:space="preserve">Kort beskrivning av förfarandet    </v>
      </c>
      <c r="F210" s="1131"/>
      <c r="G210" s="1142"/>
      <c r="H210" s="1143"/>
      <c r="I210" s="1143"/>
      <c r="J210" s="1143"/>
      <c r="K210" s="1143"/>
      <c r="L210" s="1143"/>
      <c r="M210" s="1143"/>
      <c r="N210" s="1144"/>
      <c r="O210" s="458"/>
      <c r="P210" s="4"/>
      <c r="Q210" s="45"/>
      <c r="R210" s="45"/>
      <c r="S210" s="45"/>
      <c r="T210" s="45"/>
      <c r="U210" s="45"/>
      <c r="V210" s="45"/>
      <c r="W210" s="45"/>
      <c r="X210" s="45"/>
    </row>
    <row r="211" spans="1:24" ht="25.5" customHeight="1" x14ac:dyDescent="0.25">
      <c r="A211" s="13"/>
      <c r="B211" s="3"/>
      <c r="C211" s="3"/>
      <c r="D211" s="3"/>
      <c r="E211" s="308"/>
      <c r="F211" s="309"/>
      <c r="G211" s="1145"/>
      <c r="H211" s="1146"/>
      <c r="I211" s="1146"/>
      <c r="J211" s="1146"/>
      <c r="K211" s="1146"/>
      <c r="L211" s="1146"/>
      <c r="M211" s="1146"/>
      <c r="N211" s="1147"/>
      <c r="O211" s="458"/>
      <c r="P211" s="4"/>
      <c r="Q211" s="45"/>
      <c r="R211" s="45"/>
      <c r="S211" s="45"/>
      <c r="T211" s="45"/>
      <c r="U211" s="45"/>
      <c r="V211" s="45"/>
      <c r="W211" s="45"/>
      <c r="X211" s="45"/>
    </row>
    <row r="212" spans="1:24" ht="25.5" customHeight="1" x14ac:dyDescent="0.25">
      <c r="A212" s="13"/>
      <c r="B212" s="3"/>
      <c r="C212" s="3"/>
      <c r="D212" s="3"/>
      <c r="E212" s="310"/>
      <c r="F212" s="311"/>
      <c r="G212" s="1148"/>
      <c r="H212" s="1149"/>
      <c r="I212" s="1149"/>
      <c r="J212" s="1149"/>
      <c r="K212" s="1149"/>
      <c r="L212" s="1149"/>
      <c r="M212" s="1149"/>
      <c r="N212" s="1150"/>
      <c r="O212" s="458"/>
      <c r="P212" s="4"/>
      <c r="Q212" s="45"/>
      <c r="R212" s="45"/>
      <c r="S212" s="45"/>
      <c r="T212" s="45"/>
      <c r="U212" s="45"/>
      <c r="V212" s="45"/>
      <c r="W212" s="45"/>
      <c r="X212" s="45"/>
    </row>
    <row r="213" spans="1:24" ht="31" customHeight="1" x14ac:dyDescent="0.25">
      <c r="A213" s="13"/>
      <c r="B213" s="3"/>
      <c r="C213" s="3"/>
      <c r="D213" s="3"/>
      <c r="E213" s="1135" t="str">
        <f>Translations!$B$183</f>
        <v>Den instans eller avdelning som ansvarar för förfarandet och de uppgifter som producerats med det</v>
      </c>
      <c r="F213" s="1136"/>
      <c r="G213" s="1124"/>
      <c r="H213" s="1125"/>
      <c r="I213" s="1125"/>
      <c r="J213" s="1125"/>
      <c r="K213" s="1125"/>
      <c r="L213" s="1125"/>
      <c r="M213" s="1125"/>
      <c r="N213" s="1141"/>
      <c r="O213" s="458"/>
      <c r="P213" s="4"/>
      <c r="Q213" s="45"/>
      <c r="R213" s="45"/>
      <c r="S213" s="45"/>
      <c r="T213" s="45"/>
      <c r="U213" s="45"/>
      <c r="V213" s="45"/>
      <c r="W213" s="45"/>
      <c r="X213" s="45"/>
    </row>
    <row r="214" spans="1:24" ht="12.75" customHeight="1" x14ac:dyDescent="0.25">
      <c r="A214" s="13"/>
      <c r="B214" s="3"/>
      <c r="C214" s="3"/>
      <c r="D214" s="3"/>
      <c r="E214" s="1135" t="str">
        <f>Translations!$B$185</f>
        <v>Plats där uppteckningarna hålls</v>
      </c>
      <c r="F214" s="1136"/>
      <c r="G214" s="1124"/>
      <c r="H214" s="1039"/>
      <c r="I214" s="1039"/>
      <c r="J214" s="1039"/>
      <c r="K214" s="1039"/>
      <c r="L214" s="1039"/>
      <c r="M214" s="1039"/>
      <c r="N214" s="1026"/>
      <c r="O214" s="458"/>
      <c r="P214" s="4"/>
      <c r="Q214" s="45"/>
      <c r="R214" s="45"/>
      <c r="S214" s="45"/>
      <c r="T214" s="45"/>
      <c r="U214" s="45"/>
      <c r="V214" s="45"/>
      <c r="W214" s="45"/>
      <c r="X214" s="45"/>
    </row>
    <row r="215" spans="1:24" ht="25.5" customHeight="1" x14ac:dyDescent="0.25">
      <c r="A215" s="13"/>
      <c r="B215" s="3"/>
      <c r="C215" s="3"/>
      <c r="D215" s="3"/>
      <c r="E215" s="1135" t="str">
        <f>Translations!$B$187</f>
        <v>Namnet på det datatekniska system som används (om tillämpligt).</v>
      </c>
      <c r="F215" s="1136"/>
      <c r="G215" s="1124"/>
      <c r="H215" s="1039"/>
      <c r="I215" s="1039"/>
      <c r="J215" s="1039"/>
      <c r="K215" s="1039"/>
      <c r="L215" s="1039"/>
      <c r="M215" s="1039"/>
      <c r="N215" s="1026"/>
      <c r="O215" s="458"/>
      <c r="P215" s="4"/>
      <c r="Q215" s="45"/>
      <c r="R215" s="45"/>
      <c r="S215" s="45"/>
      <c r="T215" s="45"/>
      <c r="U215" s="45"/>
      <c r="V215" s="45"/>
      <c r="W215" s="45"/>
      <c r="X215" s="45"/>
    </row>
    <row r="216" spans="1:24" ht="33.75" customHeight="1" x14ac:dyDescent="0.25">
      <c r="A216" s="13"/>
      <c r="B216" s="3"/>
      <c r="C216" s="3"/>
      <c r="D216" s="3"/>
      <c r="E216" s="1135" t="str">
        <f>Translations!$B$189</f>
        <v>Förteckning över EN-standarder eller andra tillämpliga standarder (vid behov)</v>
      </c>
      <c r="F216" s="1136"/>
      <c r="G216" s="1124"/>
      <c r="H216" s="1039"/>
      <c r="I216" s="1039"/>
      <c r="J216" s="1039"/>
      <c r="K216" s="1039"/>
      <c r="L216" s="1039"/>
      <c r="M216" s="1039"/>
      <c r="N216" s="1026"/>
      <c r="O216" s="458"/>
      <c r="P216" s="4"/>
      <c r="Q216" s="45"/>
      <c r="R216" s="45"/>
      <c r="S216" s="45"/>
      <c r="T216" s="45"/>
      <c r="U216" s="45"/>
      <c r="V216" s="45"/>
      <c r="W216" s="45"/>
      <c r="X216" s="45"/>
    </row>
    <row r="217" spans="1:24" ht="12.75" customHeight="1" x14ac:dyDescent="0.25">
      <c r="A217" s="13"/>
      <c r="B217" s="3"/>
      <c r="C217" s="3"/>
      <c r="D217" s="3"/>
      <c r="E217" s="3"/>
      <c r="F217" s="3"/>
      <c r="G217" s="3"/>
      <c r="H217" s="3"/>
      <c r="I217" s="3"/>
      <c r="J217" s="3"/>
      <c r="K217" s="3"/>
      <c r="L217" s="3"/>
      <c r="M217" s="3"/>
      <c r="N217" s="3"/>
      <c r="O217" s="458"/>
      <c r="P217" s="4"/>
      <c r="Q217" s="45"/>
      <c r="R217" s="45"/>
      <c r="S217" s="45"/>
      <c r="T217" s="45"/>
      <c r="U217" s="45"/>
      <c r="V217" s="45"/>
      <c r="W217" s="45"/>
      <c r="X217" s="45"/>
    </row>
    <row r="218" spans="1:24" ht="12.75" customHeight="1" x14ac:dyDescent="0.3">
      <c r="A218" s="13"/>
      <c r="B218" s="3"/>
      <c r="C218" s="3"/>
      <c r="D218" s="197" t="s">
        <v>140</v>
      </c>
      <c r="E218" s="908" t="str">
        <f>Translations!$B$685</f>
        <v>Tilläggsförfarande som lagts till av den reglerade enheten</v>
      </c>
      <c r="F218" s="908"/>
      <c r="G218" s="908"/>
      <c r="H218" s="908"/>
      <c r="I218" s="908"/>
      <c r="J218" s="908"/>
      <c r="K218" s="908"/>
      <c r="L218" s="908"/>
      <c r="M218" s="908"/>
      <c r="N218" s="908"/>
      <c r="O218" s="458"/>
      <c r="P218" s="4"/>
      <c r="Q218" s="45"/>
      <c r="R218" s="45"/>
      <c r="S218" s="45"/>
      <c r="T218" s="45"/>
      <c r="U218" s="45"/>
      <c r="V218" s="45"/>
      <c r="W218" s="45"/>
      <c r="X218" s="45"/>
    </row>
    <row r="219" spans="1:24" ht="12.75" customHeight="1" x14ac:dyDescent="0.25">
      <c r="A219" s="13"/>
      <c r="B219" s="3"/>
      <c r="C219" s="3"/>
      <c r="D219" s="3"/>
      <c r="E219" s="3"/>
      <c r="F219" s="3"/>
      <c r="G219" s="3"/>
      <c r="H219" s="3"/>
      <c r="I219" s="3"/>
      <c r="J219" s="3"/>
      <c r="K219" s="3"/>
      <c r="L219" s="3"/>
      <c r="M219" s="3"/>
      <c r="N219" s="3"/>
      <c r="O219" s="458"/>
      <c r="P219" s="4"/>
      <c r="Q219" s="45"/>
      <c r="R219" s="45"/>
      <c r="S219" s="45"/>
      <c r="T219" s="45"/>
      <c r="U219" s="45"/>
      <c r="V219" s="45"/>
      <c r="W219" s="45"/>
      <c r="X219" s="45"/>
    </row>
    <row r="220" spans="1:24" ht="12.75" customHeight="1" x14ac:dyDescent="0.25">
      <c r="A220" s="13"/>
      <c r="B220" s="3"/>
      <c r="C220" s="3"/>
      <c r="D220" s="3"/>
      <c r="E220" s="1135" t="str">
        <f>Translations!$B$174</f>
        <v>Förfarandets namn</v>
      </c>
      <c r="F220" s="1136"/>
      <c r="G220" s="1137"/>
      <c r="H220" s="1138"/>
      <c r="I220" s="1138"/>
      <c r="J220" s="1138"/>
      <c r="K220" s="1138"/>
      <c r="L220" s="1138"/>
      <c r="M220" s="1138"/>
      <c r="N220" s="1139"/>
      <c r="O220" s="458"/>
      <c r="P220" s="4"/>
      <c r="Q220" s="45"/>
      <c r="R220" s="45"/>
      <c r="S220" s="45"/>
      <c r="T220" s="45"/>
      <c r="U220" s="45"/>
      <c r="V220" s="45"/>
      <c r="W220" s="45"/>
      <c r="X220" s="45"/>
    </row>
    <row r="221" spans="1:24" ht="12.75" customHeight="1" x14ac:dyDescent="0.25">
      <c r="A221" s="13"/>
      <c r="B221" s="3"/>
      <c r="C221" s="3"/>
      <c r="D221" s="3"/>
      <c r="E221" s="1135" t="str">
        <f>Translations!$B$176</f>
        <v>Förfarandets identifieringskod</v>
      </c>
      <c r="F221" s="1136"/>
      <c r="G221" s="1137"/>
      <c r="H221" s="1138"/>
      <c r="I221" s="1138"/>
      <c r="J221" s="1138"/>
      <c r="K221" s="1138"/>
      <c r="L221" s="1138"/>
      <c r="M221" s="1138"/>
      <c r="N221" s="1139"/>
      <c r="O221" s="458"/>
      <c r="P221" s="4"/>
      <c r="Q221" s="45"/>
      <c r="R221" s="45"/>
      <c r="S221" s="45"/>
      <c r="T221" s="45"/>
      <c r="U221" s="45"/>
      <c r="V221" s="45"/>
      <c r="W221" s="45"/>
      <c r="X221" s="45"/>
    </row>
    <row r="222" spans="1:24" ht="21.65" customHeight="1" x14ac:dyDescent="0.25">
      <c r="A222" s="13"/>
      <c r="B222" s="3"/>
      <c r="C222" s="3"/>
      <c r="D222" s="3"/>
      <c r="E222" s="1135" t="str">
        <f>Translations!$B$178</f>
        <v>Diagrammets identifieringskod (vid behov)</v>
      </c>
      <c r="F222" s="1136"/>
      <c r="G222" s="1137"/>
      <c r="H222" s="1138"/>
      <c r="I222" s="1138"/>
      <c r="J222" s="1138"/>
      <c r="K222" s="1138"/>
      <c r="L222" s="1138"/>
      <c r="M222" s="1138"/>
      <c r="N222" s="1139"/>
      <c r="O222" s="458"/>
      <c r="P222" s="4"/>
      <c r="Q222" s="45"/>
      <c r="R222" s="45"/>
      <c r="S222" s="45"/>
      <c r="T222" s="45"/>
      <c r="U222" s="45"/>
      <c r="V222" s="45"/>
      <c r="W222" s="45"/>
      <c r="X222" s="45"/>
    </row>
    <row r="223" spans="1:24" ht="25.5" customHeight="1" x14ac:dyDescent="0.25">
      <c r="A223" s="13"/>
      <c r="B223" s="3"/>
      <c r="C223" s="3"/>
      <c r="D223" s="3"/>
      <c r="E223" s="1130" t="str">
        <f>Translations!$B$180</f>
        <v xml:space="preserve">Kort beskrivning av förfarandet    </v>
      </c>
      <c r="F223" s="1131"/>
      <c r="G223" s="1132"/>
      <c r="H223" s="1133"/>
      <c r="I223" s="1133"/>
      <c r="J223" s="1133"/>
      <c r="K223" s="1133"/>
      <c r="L223" s="1133"/>
      <c r="M223" s="1133"/>
      <c r="N223" s="1134"/>
      <c r="O223" s="458"/>
      <c r="P223" s="4"/>
      <c r="Q223" s="45"/>
      <c r="R223" s="45"/>
      <c r="S223" s="45"/>
      <c r="T223" s="45"/>
      <c r="U223" s="45"/>
      <c r="V223" s="45"/>
      <c r="W223" s="45"/>
      <c r="X223" s="45"/>
    </row>
    <row r="224" spans="1:24" ht="25.5" customHeight="1" x14ac:dyDescent="0.25">
      <c r="A224" s="13"/>
      <c r="B224" s="3"/>
      <c r="C224" s="3"/>
      <c r="D224" s="3"/>
      <c r="E224" s="308"/>
      <c r="F224" s="309"/>
      <c r="G224" s="1156"/>
      <c r="H224" s="1157"/>
      <c r="I224" s="1157"/>
      <c r="J224" s="1157"/>
      <c r="K224" s="1157"/>
      <c r="L224" s="1157"/>
      <c r="M224" s="1157"/>
      <c r="N224" s="1158"/>
      <c r="O224" s="458"/>
      <c r="P224" s="4"/>
      <c r="Q224" s="45"/>
      <c r="R224" s="45"/>
      <c r="S224" s="45"/>
      <c r="T224" s="45"/>
      <c r="U224" s="45"/>
      <c r="V224" s="45"/>
      <c r="W224" s="45"/>
      <c r="X224" s="45"/>
    </row>
    <row r="225" spans="1:24" ht="25.5" customHeight="1" x14ac:dyDescent="0.25">
      <c r="A225" s="13"/>
      <c r="B225" s="3"/>
      <c r="C225" s="3"/>
      <c r="D225" s="3"/>
      <c r="E225" s="310"/>
      <c r="F225" s="311"/>
      <c r="G225" s="1153"/>
      <c r="H225" s="1154"/>
      <c r="I225" s="1154"/>
      <c r="J225" s="1154"/>
      <c r="K225" s="1154"/>
      <c r="L225" s="1154"/>
      <c r="M225" s="1154"/>
      <c r="N225" s="1155"/>
      <c r="O225" s="458"/>
      <c r="P225" s="4"/>
      <c r="Q225" s="45"/>
      <c r="R225" s="45"/>
      <c r="S225" s="45"/>
      <c r="T225" s="45"/>
      <c r="U225" s="45"/>
      <c r="V225" s="45"/>
      <c r="W225" s="45"/>
      <c r="X225" s="45"/>
    </row>
    <row r="226" spans="1:24" ht="32.5" customHeight="1" x14ac:dyDescent="0.25">
      <c r="A226" s="13"/>
      <c r="B226" s="3"/>
      <c r="C226" s="3"/>
      <c r="D226" s="3"/>
      <c r="E226" s="1135" t="str">
        <f>Translations!$B$183</f>
        <v>Den instans eller avdelning som ansvarar för förfarandet och de uppgifter som producerats med det</v>
      </c>
      <c r="F226" s="1136"/>
      <c r="G226" s="1137"/>
      <c r="H226" s="1151"/>
      <c r="I226" s="1151"/>
      <c r="J226" s="1151"/>
      <c r="K226" s="1151"/>
      <c r="L226" s="1151"/>
      <c r="M226" s="1151"/>
      <c r="N226" s="1152"/>
      <c r="O226" s="458"/>
      <c r="P226" s="4"/>
      <c r="Q226" s="45"/>
      <c r="R226" s="45"/>
      <c r="S226" s="45"/>
      <c r="T226" s="45"/>
      <c r="U226" s="45"/>
      <c r="V226" s="45"/>
      <c r="W226" s="45"/>
      <c r="X226" s="45"/>
    </row>
    <row r="227" spans="1:24" x14ac:dyDescent="0.25">
      <c r="A227" s="13"/>
      <c r="B227" s="3"/>
      <c r="C227" s="3"/>
      <c r="D227" s="3"/>
      <c r="E227" s="1135" t="str">
        <f>Translations!$B$185</f>
        <v>Plats där uppteckningarna hålls</v>
      </c>
      <c r="F227" s="1136"/>
      <c r="G227" s="1137"/>
      <c r="H227" s="1138"/>
      <c r="I227" s="1138"/>
      <c r="J227" s="1138"/>
      <c r="K227" s="1138"/>
      <c r="L227" s="1138"/>
      <c r="M227" s="1138"/>
      <c r="N227" s="1139"/>
      <c r="O227" s="458"/>
      <c r="P227" s="4"/>
      <c r="Q227" s="45"/>
      <c r="R227" s="45"/>
      <c r="S227" s="45"/>
      <c r="T227" s="45"/>
      <c r="U227" s="45"/>
      <c r="V227" s="45"/>
      <c r="W227" s="45"/>
      <c r="X227" s="45"/>
    </row>
    <row r="228" spans="1:24" ht="25.5" customHeight="1" x14ac:dyDescent="0.25">
      <c r="A228" s="13"/>
      <c r="B228" s="3"/>
      <c r="C228" s="3"/>
      <c r="D228" s="3"/>
      <c r="E228" s="1135" t="str">
        <f>Translations!$B$187</f>
        <v>Namnet på det datatekniska system som används (om tillämpligt).</v>
      </c>
      <c r="F228" s="1136"/>
      <c r="G228" s="1137"/>
      <c r="H228" s="1138"/>
      <c r="I228" s="1138"/>
      <c r="J228" s="1138"/>
      <c r="K228" s="1138"/>
      <c r="L228" s="1138"/>
      <c r="M228" s="1138"/>
      <c r="N228" s="1139"/>
      <c r="O228" s="458"/>
      <c r="P228" s="4"/>
      <c r="Q228" s="45"/>
      <c r="R228" s="45"/>
      <c r="S228" s="45"/>
      <c r="T228" s="45"/>
      <c r="U228" s="45"/>
      <c r="V228" s="45"/>
      <c r="W228" s="45"/>
      <c r="X228" s="45"/>
    </row>
    <row r="229" spans="1:24" ht="32.15" customHeight="1" x14ac:dyDescent="0.25">
      <c r="A229" s="13"/>
      <c r="B229" s="3"/>
      <c r="C229" s="3"/>
      <c r="D229" s="3"/>
      <c r="E229" s="1135" t="str">
        <f>Translations!$B$189</f>
        <v>Förteckning över EN-standarder eller andra tillämpliga standarder (vid behov)</v>
      </c>
      <c r="F229" s="1136"/>
      <c r="G229" s="1137"/>
      <c r="H229" s="1138"/>
      <c r="I229" s="1138"/>
      <c r="J229" s="1138"/>
      <c r="K229" s="1138"/>
      <c r="L229" s="1138"/>
      <c r="M229" s="1138"/>
      <c r="N229" s="1139"/>
      <c r="O229" s="458"/>
      <c r="P229" s="4"/>
      <c r="Q229" s="45"/>
      <c r="R229" s="45"/>
      <c r="S229" s="45"/>
      <c r="T229" s="45"/>
      <c r="U229" s="45"/>
      <c r="V229" s="45"/>
      <c r="W229" s="45"/>
      <c r="X229" s="45"/>
    </row>
    <row r="230" spans="1:24" ht="12.75" customHeight="1" x14ac:dyDescent="0.25">
      <c r="A230" s="45"/>
      <c r="B230" s="3"/>
      <c r="C230" s="3"/>
      <c r="D230" s="3"/>
      <c r="E230" s="3"/>
      <c r="F230" s="3"/>
      <c r="G230" s="3"/>
      <c r="H230" s="3"/>
      <c r="I230" s="3"/>
      <c r="J230" s="3"/>
      <c r="K230" s="3"/>
      <c r="L230" s="3"/>
      <c r="M230" s="3"/>
      <c r="N230" s="3"/>
      <c r="O230" s="458"/>
      <c r="P230" s="4"/>
      <c r="Q230" s="45"/>
      <c r="R230" s="45"/>
      <c r="S230" s="45"/>
      <c r="T230" s="45"/>
      <c r="U230" s="45"/>
      <c r="V230" s="45"/>
      <c r="W230" s="45"/>
      <c r="X230" s="45"/>
    </row>
    <row r="231" spans="1:24" ht="12.75" hidden="1" customHeight="1" x14ac:dyDescent="0.25">
      <c r="A231" s="13" t="s">
        <v>0</v>
      </c>
      <c r="B231" s="45"/>
      <c r="C231" s="13" t="s">
        <v>141</v>
      </c>
      <c r="D231" s="13" t="s">
        <v>141</v>
      </c>
      <c r="E231" s="13" t="s">
        <v>141</v>
      </c>
      <c r="F231" s="13" t="s">
        <v>141</v>
      </c>
      <c r="G231" s="13" t="s">
        <v>141</v>
      </c>
      <c r="H231" s="13" t="s">
        <v>141</v>
      </c>
      <c r="I231" s="13" t="s">
        <v>141</v>
      </c>
      <c r="J231" s="13" t="s">
        <v>141</v>
      </c>
      <c r="K231" s="13" t="s">
        <v>141</v>
      </c>
      <c r="L231" s="13" t="s">
        <v>141</v>
      </c>
      <c r="M231" s="13" t="s">
        <v>141</v>
      </c>
      <c r="N231" s="13" t="s">
        <v>141</v>
      </c>
      <c r="O231" s="465" t="s">
        <v>141</v>
      </c>
      <c r="P231" s="13" t="s">
        <v>141</v>
      </c>
      <c r="Q231" s="13"/>
      <c r="R231" s="13" t="s">
        <v>141</v>
      </c>
      <c r="S231" s="13" t="s">
        <v>141</v>
      </c>
      <c r="T231" s="13" t="s">
        <v>141</v>
      </c>
      <c r="U231" s="13" t="s">
        <v>141</v>
      </c>
      <c r="V231" s="13" t="s">
        <v>141</v>
      </c>
      <c r="W231" s="13" t="s">
        <v>141</v>
      </c>
      <c r="X231" s="13" t="s">
        <v>141</v>
      </c>
    </row>
    <row r="232" spans="1:24" s="390" customFormat="1" hidden="1" x14ac:dyDescent="0.25">
      <c r="A232" s="326" t="s">
        <v>0</v>
      </c>
      <c r="B232" s="391"/>
      <c r="C232" s="391"/>
      <c r="D232" s="391"/>
      <c r="E232" s="391"/>
      <c r="F232" s="391"/>
      <c r="G232" s="391"/>
      <c r="H232" s="391"/>
      <c r="I232" s="391"/>
      <c r="J232" s="391"/>
      <c r="K232" s="391"/>
      <c r="L232" s="391"/>
      <c r="M232" s="391"/>
      <c r="N232" s="391"/>
      <c r="O232" s="454"/>
      <c r="P232" s="391" t="s">
        <v>3</v>
      </c>
      <c r="Q232" s="391"/>
      <c r="R232" s="391"/>
      <c r="S232" s="391"/>
      <c r="T232" s="391"/>
      <c r="U232" s="391"/>
      <c r="V232" s="391"/>
      <c r="W232" s="391"/>
      <c r="X232" s="391"/>
    </row>
  </sheetData>
  <sheetProtection sheet="1" formatCells="0" formatColumns="0" formatRows="0"/>
  <mergeCells count="349">
    <mergeCell ref="G195:N195"/>
    <mergeCell ref="E196:F196"/>
    <mergeCell ref="G220:N220"/>
    <mergeCell ref="E190:N190"/>
    <mergeCell ref="E193:F193"/>
    <mergeCell ref="G193:N193"/>
    <mergeCell ref="E194:F194"/>
    <mergeCell ref="G196:N196"/>
    <mergeCell ref="G197:N197"/>
    <mergeCell ref="G198:N198"/>
    <mergeCell ref="E199:F199"/>
    <mergeCell ref="G199:N199"/>
    <mergeCell ref="E200:F200"/>
    <mergeCell ref="G200:N200"/>
    <mergeCell ref="E201:F201"/>
    <mergeCell ref="G201:N201"/>
    <mergeCell ref="E202:F202"/>
    <mergeCell ref="G202:N202"/>
    <mergeCell ref="E204:N204"/>
    <mergeCell ref="E205:N205"/>
    <mergeCell ref="E207:F207"/>
    <mergeCell ref="G207:N207"/>
    <mergeCell ref="G194:N194"/>
    <mergeCell ref="E218:N218"/>
    <mergeCell ref="E191:N191"/>
    <mergeCell ref="E195:F195"/>
    <mergeCell ref="E2:F2"/>
    <mergeCell ref="G2:H2"/>
    <mergeCell ref="M101:M102"/>
    <mergeCell ref="I2:J2"/>
    <mergeCell ref="K4:L4"/>
    <mergeCell ref="K2:L2"/>
    <mergeCell ref="M2:N2"/>
    <mergeCell ref="M3:N3"/>
    <mergeCell ref="I3:J3"/>
    <mergeCell ref="K3:L3"/>
    <mergeCell ref="C6:K6"/>
    <mergeCell ref="E75:N75"/>
    <mergeCell ref="G3:H3"/>
    <mergeCell ref="B2:D4"/>
    <mergeCell ref="I93:I94"/>
    <mergeCell ref="H83:H84"/>
    <mergeCell ref="I83:I84"/>
    <mergeCell ref="M4:N4"/>
    <mergeCell ref="I4:J4"/>
    <mergeCell ref="E4:F4"/>
    <mergeCell ref="G4:H4"/>
    <mergeCell ref="E3:F3"/>
    <mergeCell ref="D29:N29"/>
    <mergeCell ref="D31:N31"/>
    <mergeCell ref="D8:N8"/>
    <mergeCell ref="E12:K12"/>
    <mergeCell ref="E15:K15"/>
    <mergeCell ref="E23:K23"/>
    <mergeCell ref="E13:N13"/>
    <mergeCell ref="D10:N10"/>
    <mergeCell ref="D26:N26"/>
    <mergeCell ref="D27:N27"/>
    <mergeCell ref="E24:N24"/>
    <mergeCell ref="E16:N16"/>
    <mergeCell ref="F17:N17"/>
    <mergeCell ref="F18:N18"/>
    <mergeCell ref="F19:N19"/>
    <mergeCell ref="E21:N21"/>
    <mergeCell ref="V95:V96"/>
    <mergeCell ref="U97:U98"/>
    <mergeCell ref="T91:T92"/>
    <mergeCell ref="T93:T94"/>
    <mergeCell ref="T95:T96"/>
    <mergeCell ref="U99:U100"/>
    <mergeCell ref="V83:V84"/>
    <mergeCell ref="V85:V86"/>
    <mergeCell ref="T85:T86"/>
    <mergeCell ref="T83:T84"/>
    <mergeCell ref="U83:U84"/>
    <mergeCell ref="U85:U86"/>
    <mergeCell ref="U87:U88"/>
    <mergeCell ref="V89:V90"/>
    <mergeCell ref="T87:T88"/>
    <mergeCell ref="V91:V92"/>
    <mergeCell ref="U89:U90"/>
    <mergeCell ref="U91:U92"/>
    <mergeCell ref="V87:V88"/>
    <mergeCell ref="V93:V94"/>
    <mergeCell ref="U93:U94"/>
    <mergeCell ref="T89:T90"/>
    <mergeCell ref="U95:U96"/>
    <mergeCell ref="V99:V100"/>
    <mergeCell ref="G173:N173"/>
    <mergeCell ref="E161:N161"/>
    <mergeCell ref="G167:N167"/>
    <mergeCell ref="E173:F173"/>
    <mergeCell ref="E167:F167"/>
    <mergeCell ref="E164:F164"/>
    <mergeCell ref="E165:F165"/>
    <mergeCell ref="G172:N172"/>
    <mergeCell ref="G170:N170"/>
    <mergeCell ref="E172:F172"/>
    <mergeCell ref="G168:N168"/>
    <mergeCell ref="G166:N166"/>
    <mergeCell ref="G164:N164"/>
    <mergeCell ref="E170:F170"/>
    <mergeCell ref="G171:N171"/>
    <mergeCell ref="G169:N169"/>
    <mergeCell ref="G165:N165"/>
    <mergeCell ref="E171:F171"/>
    <mergeCell ref="E166:F166"/>
    <mergeCell ref="E106:N106"/>
    <mergeCell ref="E107:N107"/>
    <mergeCell ref="F152:G152"/>
    <mergeCell ref="I152:K152"/>
    <mergeCell ref="I153:K153"/>
    <mergeCell ref="M144:N144"/>
    <mergeCell ref="F120:N120"/>
    <mergeCell ref="F119:N119"/>
    <mergeCell ref="F113:N113"/>
    <mergeCell ref="F114:N114"/>
    <mergeCell ref="F118:N118"/>
    <mergeCell ref="F111:N111"/>
    <mergeCell ref="F151:G151"/>
    <mergeCell ref="E109:N109"/>
    <mergeCell ref="E135:N135"/>
    <mergeCell ref="F121:N121"/>
    <mergeCell ref="F147:G147"/>
    <mergeCell ref="I149:K149"/>
    <mergeCell ref="F149:G149"/>
    <mergeCell ref="F150:G150"/>
    <mergeCell ref="M150:N150"/>
    <mergeCell ref="M138:N138"/>
    <mergeCell ref="I138:K138"/>
    <mergeCell ref="I150:K150"/>
    <mergeCell ref="F154:G154"/>
    <mergeCell ref="I147:K147"/>
    <mergeCell ref="M151:N151"/>
    <mergeCell ref="I140:K140"/>
    <mergeCell ref="E160:N160"/>
    <mergeCell ref="E159:N159"/>
    <mergeCell ref="M146:N146"/>
    <mergeCell ref="F146:G146"/>
    <mergeCell ref="F145:G145"/>
    <mergeCell ref="M145:N145"/>
    <mergeCell ref="F141:G141"/>
    <mergeCell ref="F148:G148"/>
    <mergeCell ref="F140:G140"/>
    <mergeCell ref="M140:N140"/>
    <mergeCell ref="I141:K141"/>
    <mergeCell ref="F143:G143"/>
    <mergeCell ref="M148:N148"/>
    <mergeCell ref="I145:K145"/>
    <mergeCell ref="I146:K146"/>
    <mergeCell ref="F142:G142"/>
    <mergeCell ref="F144:G144"/>
    <mergeCell ref="I144:K144"/>
    <mergeCell ref="M143:N143"/>
    <mergeCell ref="M152:N152"/>
    <mergeCell ref="I154:K154"/>
    <mergeCell ref="E162:N162"/>
    <mergeCell ref="N91:N92"/>
    <mergeCell ref="M91:M92"/>
    <mergeCell ref="H85:H86"/>
    <mergeCell ref="I85:I86"/>
    <mergeCell ref="H87:H88"/>
    <mergeCell ref="I87:I88"/>
    <mergeCell ref="I89:I90"/>
    <mergeCell ref="E87:E88"/>
    <mergeCell ref="E89:E90"/>
    <mergeCell ref="H91:H92"/>
    <mergeCell ref="E91:E92"/>
    <mergeCell ref="I91:I92"/>
    <mergeCell ref="F85:G86"/>
    <mergeCell ref="F87:G88"/>
    <mergeCell ref="F89:G90"/>
    <mergeCell ref="N87:N88"/>
    <mergeCell ref="M89:M90"/>
    <mergeCell ref="H89:H90"/>
    <mergeCell ref="N85:N86"/>
    <mergeCell ref="M87:M88"/>
    <mergeCell ref="M85:M86"/>
    <mergeCell ref="N89:N90"/>
    <mergeCell ref="E85:E86"/>
    <mergeCell ref="N97:N98"/>
    <mergeCell ref="T101:T102"/>
    <mergeCell ref="H97:H98"/>
    <mergeCell ref="I97:I98"/>
    <mergeCell ref="H99:H100"/>
    <mergeCell ref="I99:I100"/>
    <mergeCell ref="E97:E98"/>
    <mergeCell ref="E99:E100"/>
    <mergeCell ref="H93:H94"/>
    <mergeCell ref="H95:H96"/>
    <mergeCell ref="F91:G92"/>
    <mergeCell ref="F93:G94"/>
    <mergeCell ref="F95:G96"/>
    <mergeCell ref="F97:G98"/>
    <mergeCell ref="F99:G100"/>
    <mergeCell ref="M93:M94"/>
    <mergeCell ref="N93:N94"/>
    <mergeCell ref="E93:E94"/>
    <mergeCell ref="E95:E96"/>
    <mergeCell ref="N99:N100"/>
    <mergeCell ref="M95:M96"/>
    <mergeCell ref="V97:V98"/>
    <mergeCell ref="T99:T100"/>
    <mergeCell ref="T97:T98"/>
    <mergeCell ref="F101:G102"/>
    <mergeCell ref="H101:H102"/>
    <mergeCell ref="M97:M98"/>
    <mergeCell ref="N101:N102"/>
    <mergeCell ref="M153:N153"/>
    <mergeCell ref="D156:N156"/>
    <mergeCell ref="F153:G153"/>
    <mergeCell ref="M154:N154"/>
    <mergeCell ref="I151:K151"/>
    <mergeCell ref="V101:V102"/>
    <mergeCell ref="I101:I102"/>
    <mergeCell ref="U101:U102"/>
    <mergeCell ref="E101:E102"/>
    <mergeCell ref="F115:N115"/>
    <mergeCell ref="F137:G137"/>
    <mergeCell ref="E134:N134"/>
    <mergeCell ref="E104:N104"/>
    <mergeCell ref="F123:N123"/>
    <mergeCell ref="E108:N108"/>
    <mergeCell ref="E105:N105"/>
    <mergeCell ref="M137:N137"/>
    <mergeCell ref="D32:N32"/>
    <mergeCell ref="E67:N67"/>
    <mergeCell ref="E74:N74"/>
    <mergeCell ref="E66:N66"/>
    <mergeCell ref="E70:N70"/>
    <mergeCell ref="E69:N69"/>
    <mergeCell ref="E34:N34"/>
    <mergeCell ref="E36:N36"/>
    <mergeCell ref="E35:N35"/>
    <mergeCell ref="E37:N37"/>
    <mergeCell ref="E44:N44"/>
    <mergeCell ref="E39:N39"/>
    <mergeCell ref="E42:N42"/>
    <mergeCell ref="E43:N43"/>
    <mergeCell ref="E40:N40"/>
    <mergeCell ref="E41:N41"/>
    <mergeCell ref="E68:N68"/>
    <mergeCell ref="E45:N64"/>
    <mergeCell ref="E72:N72"/>
    <mergeCell ref="E73:N73"/>
    <mergeCell ref="I81:I82"/>
    <mergeCell ref="E71:N71"/>
    <mergeCell ref="N79:N80"/>
    <mergeCell ref="E79:E80"/>
    <mergeCell ref="E81:E82"/>
    <mergeCell ref="M83:M84"/>
    <mergeCell ref="N81:N82"/>
    <mergeCell ref="F81:G82"/>
    <mergeCell ref="F79:G80"/>
    <mergeCell ref="I79:I80"/>
    <mergeCell ref="F83:G84"/>
    <mergeCell ref="M77:N77"/>
    <mergeCell ref="M79:M80"/>
    <mergeCell ref="M81:M82"/>
    <mergeCell ref="I77:K77"/>
    <mergeCell ref="L77:L78"/>
    <mergeCell ref="F77:G78"/>
    <mergeCell ref="H77:H78"/>
    <mergeCell ref="E77:E78"/>
    <mergeCell ref="H79:H80"/>
    <mergeCell ref="H81:H82"/>
    <mergeCell ref="N83:N84"/>
    <mergeCell ref="E83:E84"/>
    <mergeCell ref="E213:F213"/>
    <mergeCell ref="G213:N213"/>
    <mergeCell ref="E214:F214"/>
    <mergeCell ref="G214:N214"/>
    <mergeCell ref="E221:F221"/>
    <mergeCell ref="G222:N222"/>
    <mergeCell ref="G224:N224"/>
    <mergeCell ref="M141:N141"/>
    <mergeCell ref="I148:K148"/>
    <mergeCell ref="M142:N142"/>
    <mergeCell ref="M149:N149"/>
    <mergeCell ref="G208:N208"/>
    <mergeCell ref="E209:F209"/>
    <mergeCell ref="G209:N209"/>
    <mergeCell ref="E177:N177"/>
    <mergeCell ref="E179:F179"/>
    <mergeCell ref="G179:N179"/>
    <mergeCell ref="E180:F180"/>
    <mergeCell ref="G180:N180"/>
    <mergeCell ref="G181:N181"/>
    <mergeCell ref="E182:F182"/>
    <mergeCell ref="G182:N182"/>
    <mergeCell ref="G183:N183"/>
    <mergeCell ref="G184:N184"/>
    <mergeCell ref="E229:F229"/>
    <mergeCell ref="G229:N229"/>
    <mergeCell ref="E226:F226"/>
    <mergeCell ref="G226:N226"/>
    <mergeCell ref="E228:F228"/>
    <mergeCell ref="G225:N225"/>
    <mergeCell ref="G228:N228"/>
    <mergeCell ref="E227:F227"/>
    <mergeCell ref="G227:N227"/>
    <mergeCell ref="E223:F223"/>
    <mergeCell ref="G223:N223"/>
    <mergeCell ref="E222:F222"/>
    <mergeCell ref="G221:N221"/>
    <mergeCell ref="E176:N176"/>
    <mergeCell ref="E220:F220"/>
    <mergeCell ref="E208:F208"/>
    <mergeCell ref="E188:F188"/>
    <mergeCell ref="G188:N188"/>
    <mergeCell ref="E185:F185"/>
    <mergeCell ref="G185:N185"/>
    <mergeCell ref="E186:F186"/>
    <mergeCell ref="G186:N186"/>
    <mergeCell ref="E187:F187"/>
    <mergeCell ref="G187:N187"/>
    <mergeCell ref="E181:F181"/>
    <mergeCell ref="E210:F210"/>
    <mergeCell ref="G210:N210"/>
    <mergeCell ref="E215:F215"/>
    <mergeCell ref="G215:N215"/>
    <mergeCell ref="E216:F216"/>
    <mergeCell ref="G216:N216"/>
    <mergeCell ref="G211:N211"/>
    <mergeCell ref="G212:N212"/>
    <mergeCell ref="M147:N147"/>
    <mergeCell ref="I143:K143"/>
    <mergeCell ref="I142:K142"/>
    <mergeCell ref="I139:K139"/>
    <mergeCell ref="F139:G139"/>
    <mergeCell ref="M139:N139"/>
    <mergeCell ref="M99:M100"/>
    <mergeCell ref="N95:N96"/>
    <mergeCell ref="F129:N129"/>
    <mergeCell ref="I95:I96"/>
    <mergeCell ref="I137:K137"/>
    <mergeCell ref="F112:N112"/>
    <mergeCell ref="F127:N127"/>
    <mergeCell ref="F138:G138"/>
    <mergeCell ref="F124:N124"/>
    <mergeCell ref="E132:N132"/>
    <mergeCell ref="E131:N131"/>
    <mergeCell ref="F128:N128"/>
    <mergeCell ref="F116:N116"/>
    <mergeCell ref="F117:N117"/>
    <mergeCell ref="F126:N126"/>
    <mergeCell ref="F122:N122"/>
    <mergeCell ref="F125:N125"/>
    <mergeCell ref="E133:N133"/>
  </mergeCells>
  <phoneticPr fontId="33" type="noConversion"/>
  <conditionalFormatting sqref="F140:N154">
    <cfRule type="expression" dxfId="314" priority="1" stopIfTrue="1">
      <formula>$L$23</formula>
    </cfRule>
  </conditionalFormatting>
  <conditionalFormatting sqref="G179:N188">
    <cfRule type="expression" dxfId="313" priority="3" stopIfTrue="1">
      <formula>$X$45</formula>
    </cfRule>
  </conditionalFormatting>
  <conditionalFormatting sqref="G193:N202">
    <cfRule type="expression" dxfId="312" priority="12" stopIfTrue="1">
      <formula>$X$45</formula>
    </cfRule>
  </conditionalFormatting>
  <conditionalFormatting sqref="G207:N216">
    <cfRule type="expression" dxfId="311" priority="11" stopIfTrue="1">
      <formula>$X$45</formula>
    </cfRule>
  </conditionalFormatting>
  <dataValidations xWindow="1302" yWindow="507" count="4">
    <dataValidation allowBlank="1" showInputMessage="1" sqref="F140:F154 G141:G154" xr:uid="{00000000-0002-0000-0500-000000000000}"/>
    <dataValidation type="list" allowBlank="1" showInputMessage="1" showErrorMessage="1" sqref="L138:L154 L15" xr:uid="{00000000-0002-0000-0500-000001000000}">
      <formula1>EUconst_TrueFalse</formula1>
    </dataValidation>
    <dataValidation type="list" allowBlank="1" showInputMessage="1" showErrorMessage="1" sqref="F79 F81 F83:G102" xr:uid="{00000000-0002-0000-0500-000002000000}">
      <formula1>MeteringDevices</formula1>
    </dataValidation>
    <dataValidation type="list" allowBlank="1" showInputMessage="1" showErrorMessage="1" sqref="F115:N129" xr:uid="{00000000-0002-0000-0500-000003000000}">
      <formula1>InformationSources</formula1>
    </dataValidation>
  </dataValidations>
  <hyperlinks>
    <hyperlink ref="G2:H2" location="JUMP_a_Content" display="Table of contents" xr:uid="{00000000-0004-0000-0500-000000000000}"/>
  </hyperlinks>
  <pageMargins left="0.78740157480314965" right="0.78740157480314965" top="0.78740157480314965" bottom="0.78740157480314965" header="0.39370078740157483" footer="0.39370078740157483"/>
  <pageSetup paperSize="9" scale="58" fitToHeight="10" orientation="portrait" r:id="rId1"/>
  <headerFooter alignWithMargins="0">
    <oddHeader>&amp;L&amp;F, &amp;A&amp;R&amp;D, &amp;T</oddHeader>
    <oddFooter>&amp;C&amp;P / &amp;N</oddFooter>
  </headerFooter>
  <rowBreaks count="1" manualBreakCount="1">
    <brk id="69" max="16383" man="1"/>
  </rowBreaks>
  <colBreaks count="1" manualBreakCount="1">
    <brk id="18" max="22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rgb="FFFFFF99"/>
    <pageSetUpPr fitToPage="1"/>
  </sheetPr>
  <dimension ref="A1:X1864"/>
  <sheetViews>
    <sheetView topLeftCell="B1" zoomScaleNormal="100" workbookViewId="0">
      <pane ySplit="4" topLeftCell="A560" activePane="bottomLeft" state="frozen"/>
      <selection activeCell="B2" sqref="B2"/>
      <selection pane="bottomLeft" activeCell="E57" sqref="E57"/>
    </sheetView>
  </sheetViews>
  <sheetFormatPr defaultColWidth="9.1796875" defaultRowHeight="12.5" x14ac:dyDescent="0.25"/>
  <cols>
    <col min="1" max="1" width="2.1796875" style="4" hidden="1" customWidth="1"/>
    <col min="2" max="2" width="2.7265625" style="7" customWidth="1"/>
    <col min="3" max="3" width="4.7265625" style="7" customWidth="1"/>
    <col min="4" max="4" width="6.54296875" style="132" customWidth="1"/>
    <col min="5" max="5" width="17.26953125" style="7" customWidth="1"/>
    <col min="6" max="7" width="12.26953125" style="7" customWidth="1"/>
    <col min="8" max="8" width="14.7265625" style="7" customWidth="1"/>
    <col min="9" max="9" width="15" style="7" customWidth="1"/>
    <col min="10" max="12" width="12.26953125" style="7" customWidth="1"/>
    <col min="13" max="13" width="12.54296875" style="7" customWidth="1"/>
    <col min="14" max="14" width="12.26953125" style="7" customWidth="1"/>
    <col min="15" max="15" width="2.7265625" style="466" customWidth="1"/>
    <col min="16" max="16" width="11.453125" style="183" customWidth="1"/>
    <col min="17" max="17" width="11.453125" style="7" hidden="1" customWidth="1"/>
    <col min="18" max="24" width="11.453125" style="4" hidden="1" customWidth="1"/>
    <col min="25" max="16384" width="9.1796875" style="4"/>
  </cols>
  <sheetData>
    <row r="1" spans="1:24" ht="11.5" hidden="1" customHeight="1" thickBot="1" x14ac:dyDescent="0.3">
      <c r="A1" s="13" t="s">
        <v>0</v>
      </c>
      <c r="B1" s="2"/>
      <c r="C1" s="2"/>
      <c r="D1" s="12"/>
      <c r="E1" s="2"/>
      <c r="F1" s="2"/>
      <c r="G1" s="2"/>
      <c r="H1" s="2"/>
      <c r="I1" s="2"/>
      <c r="J1" s="2"/>
      <c r="K1" s="2"/>
      <c r="L1" s="2"/>
      <c r="M1" s="2"/>
      <c r="N1" s="2"/>
      <c r="O1" s="458"/>
      <c r="P1" s="4"/>
      <c r="Q1" s="13" t="s">
        <v>0</v>
      </c>
      <c r="R1" s="13" t="s">
        <v>0</v>
      </c>
      <c r="S1" s="13" t="s">
        <v>0</v>
      </c>
      <c r="T1" s="13" t="s">
        <v>0</v>
      </c>
      <c r="U1" s="13" t="s">
        <v>0</v>
      </c>
      <c r="V1" s="13" t="s">
        <v>0</v>
      </c>
      <c r="W1" s="13" t="s">
        <v>0</v>
      </c>
      <c r="X1" s="13" t="s">
        <v>0</v>
      </c>
    </row>
    <row r="2" spans="1:24" ht="13.5" thickBot="1" x14ac:dyDescent="0.35">
      <c r="A2" s="13"/>
      <c r="B2" s="884" t="str">
        <f>Translations!$B$686</f>
        <v>E.
Bränsleflöden</v>
      </c>
      <c r="C2" s="983"/>
      <c r="D2" s="984"/>
      <c r="E2" s="900" t="str">
        <f>Translations!$B$25</f>
        <v>Navigationsområde</v>
      </c>
      <c r="F2" s="901"/>
      <c r="G2" s="902" t="str">
        <f>Translations!$B$26</f>
        <v>Innehållsförteckning</v>
      </c>
      <c r="H2" s="903"/>
      <c r="I2" s="902" t="str">
        <f ca="1">HYPERLINK("#"&amp;INDEX(a_Inhållsförteckning!$R$4:$R$54,MATCH(INDEX(a_Inhållsförteckning!$T$4:$T$54,MATCH($T$2,a_Inhållsförteckning!$S$4:$S$54,0))-1,a_Inhållsförteckning!$T$4:$T$54,0)),EUconst_PreviousSheet)</f>
        <v>Föregående flik</v>
      </c>
      <c r="J2" s="903"/>
      <c r="K2" s="902" t="str">
        <f ca="1">HYPERLINK("#"&amp;INDEX(a_Inhållsförteckning!$R$4:$R$54,MATCH(INDEX(a_Inhållsförteckning!$T$4:$T$54,MATCH($T$2,a_Inhållsförteckning!$S$4:$S$54,0))+1,a_Inhållsförteckning!$T$4:$T$54,0)),EUconst_NextSheet)</f>
        <v>Nästa flik</v>
      </c>
      <c r="L2" s="903"/>
      <c r="M2" s="895" t="str">
        <f ca="1">HYPERLINK("#"&amp;a_Inhållsförteckning!$R$51,INDIRECT(a_Inhållsförteckning!$R$51))</f>
        <v>H Sammanfattning</v>
      </c>
      <c r="N2" s="896"/>
      <c r="O2" s="458"/>
      <c r="P2" s="4"/>
      <c r="Q2" s="347" t="s">
        <v>1</v>
      </c>
      <c r="R2" s="348" t="str">
        <f>ADDRESS(ROW($B$6),COLUMN($B$6)) &amp; ":" &amp; ADDRESS(MATCH("PRINT",$P:$P,0),COLUMN($P$6))</f>
        <v>$B$6:$P$1864</v>
      </c>
      <c r="S2" s="347" t="s">
        <v>2</v>
      </c>
      <c r="T2" s="349" t="str">
        <f ca="1">IF(ISERROR(CELL("filename",U2)),"E_FuelStreams",MID(CELL("filename",U2),FIND("]",CELL("filename",U2))+1,1024))</f>
        <v>E_Bränsleflöden</v>
      </c>
      <c r="U2" s="45"/>
      <c r="V2" s="45"/>
      <c r="W2" s="45"/>
      <c r="X2" s="45"/>
    </row>
    <row r="3" spans="1:24" ht="12.75" customHeight="1" x14ac:dyDescent="0.25">
      <c r="A3" s="13"/>
      <c r="B3" s="985"/>
      <c r="C3" s="986"/>
      <c r="D3" s="987"/>
      <c r="E3" s="894"/>
      <c r="F3" s="894"/>
      <c r="G3" s="1319" t="str">
        <f>IFERROR(HYPERLINK("#"&amp;ADDRESS(ROW($A$1)+MATCH(Q3,$A:$A,0)-1,3),INDEX($Q:$Q,MATCH(Q3,$A:$A,0))),"")</f>
        <v>Bränsleflöde 1:</v>
      </c>
      <c r="H3" s="1320"/>
      <c r="I3" s="1319" t="str">
        <f>IFERROR(HYPERLINK("#"&amp;ADDRESS(ROW($A$1)+MATCH(S3,$A:$A,0)-1,3),INDEX($Q:$Q,MATCH(S3,$A:$A,0))),"")</f>
        <v>Bränsleflöde 2:</v>
      </c>
      <c r="J3" s="1320"/>
      <c r="K3" s="1319" t="str">
        <f>IFERROR(HYPERLINK("#"&amp;ADDRESS(ROW($A$1)+MATCH(U3,$A:$A,0)-1,3),INDEX($Q:$Q,MATCH(U3,$A:$A,0))),"")</f>
        <v>Bränsleflöde 3:</v>
      </c>
      <c r="L3" s="1320"/>
      <c r="M3" s="1319" t="str">
        <f>IFERROR(HYPERLINK("#"&amp;ADDRESS(ROW($A$1)+MATCH(W3,$A:$A,0)-1,3),INDEX($Q:$Q,MATCH(W3,$A:$A,0))),"")</f>
        <v>Bränsleflöde 4:</v>
      </c>
      <c r="N3" s="1320"/>
      <c r="O3" s="458"/>
      <c r="P3" s="4"/>
      <c r="Q3" s="392">
        <v>1</v>
      </c>
      <c r="R3" s="393"/>
      <c r="S3" s="393">
        <v>2</v>
      </c>
      <c r="T3" s="393"/>
      <c r="U3" s="393">
        <v>3</v>
      </c>
      <c r="V3" s="393"/>
      <c r="W3" s="394">
        <v>4</v>
      </c>
      <c r="X3" s="45"/>
    </row>
    <row r="4" spans="1:24" ht="16" customHeight="1" thickBot="1" x14ac:dyDescent="0.3">
      <c r="A4" s="13"/>
      <c r="B4" s="988"/>
      <c r="C4" s="989"/>
      <c r="D4" s="990"/>
      <c r="E4" s="894"/>
      <c r="F4" s="894"/>
      <c r="G4" s="1323" t="str">
        <f>IFERROR(HYPERLINK("#"&amp;ADDRESS(ROW($A$1)+MATCH(Q4,$A:$A,0)-1,3),INDEX($Q:$Q,MATCH(Q4,$A:$A,0))),"")</f>
        <v>Bränsleflöde 5:</v>
      </c>
      <c r="H4" s="1342"/>
      <c r="I4" s="1323" t="str">
        <f>IFERROR(HYPERLINK("#"&amp;ADDRESS(ROW($A$1)+MATCH(S4,$A:$A,0)-1,3),INDEX($Q:$Q,MATCH(S4,$A:$A,0))),"")</f>
        <v>Bränsleflöde 6:</v>
      </c>
      <c r="J4" s="1324"/>
      <c r="K4" s="1323" t="str">
        <f>IFERROR(HYPERLINK("#"&amp;ADDRESS(ROW($A$1)+MATCH(U4,$A:$A,0)-1,3),INDEX($Q:$Q,MATCH(U4,$A:$A,0))),"")</f>
        <v>Bränsleflöde 7:</v>
      </c>
      <c r="L4" s="1324"/>
      <c r="M4" s="1323" t="str">
        <f>IFERROR(HYPERLINK("#"&amp;ADDRESS(ROW($A$1)+MATCH(W4,$A:$A,0)-1,3),INDEX($Q:$Q,MATCH(W4,$A:$A,0))),"")</f>
        <v>Bränsleflöde 8:</v>
      </c>
      <c r="N4" s="1324"/>
      <c r="O4" s="458"/>
      <c r="P4" s="4"/>
      <c r="Q4" s="395">
        <v>5</v>
      </c>
      <c r="R4" s="396"/>
      <c r="S4" s="396">
        <v>6</v>
      </c>
      <c r="T4" s="396"/>
      <c r="U4" s="396">
        <v>7</v>
      </c>
      <c r="V4" s="396"/>
      <c r="W4" s="397">
        <v>8</v>
      </c>
      <c r="X4" s="366" t="s">
        <v>142</v>
      </c>
    </row>
    <row r="5" spans="1:24" ht="12.75" customHeight="1" x14ac:dyDescent="0.25">
      <c r="A5" s="45"/>
      <c r="B5" s="4"/>
      <c r="C5" s="5"/>
      <c r="D5" s="6"/>
      <c r="E5" s="4"/>
      <c r="F5" s="6"/>
      <c r="G5" s="6"/>
      <c r="H5" s="6"/>
      <c r="I5" s="4"/>
      <c r="J5" s="4"/>
      <c r="K5" s="4"/>
      <c r="L5" s="4"/>
      <c r="M5" s="4"/>
      <c r="N5" s="4"/>
      <c r="O5" s="458"/>
      <c r="P5" s="4"/>
      <c r="Q5" s="13"/>
      <c r="R5" s="45"/>
      <c r="S5" s="45"/>
      <c r="T5" s="45"/>
      <c r="U5" s="45"/>
      <c r="V5" s="45"/>
      <c r="W5" s="45"/>
      <c r="X5" s="45"/>
    </row>
    <row r="6" spans="1:24" s="131" customFormat="1" ht="25.5" customHeight="1" x14ac:dyDescent="0.25">
      <c r="A6" s="49"/>
      <c r="B6" s="22"/>
      <c r="C6" s="979" t="str">
        <f>Translations!$B$687</f>
        <v>E. Bränsleflöden</v>
      </c>
      <c r="D6" s="979"/>
      <c r="E6" s="979"/>
      <c r="F6" s="979"/>
      <c r="G6" s="979"/>
      <c r="H6" s="979"/>
      <c r="I6" s="979"/>
      <c r="J6" s="979"/>
      <c r="K6" s="979"/>
      <c r="L6" s="4"/>
      <c r="M6" s="4"/>
      <c r="N6" s="4"/>
      <c r="O6" s="453"/>
      <c r="P6" s="4"/>
      <c r="Q6" s="49"/>
      <c r="R6" s="49"/>
      <c r="S6" s="49"/>
      <c r="T6" s="49"/>
      <c r="U6" s="49"/>
      <c r="V6" s="49"/>
      <c r="W6" s="49"/>
      <c r="X6" s="49"/>
    </row>
    <row r="7" spans="1:24" x14ac:dyDescent="0.25">
      <c r="A7" s="45"/>
      <c r="B7" s="4"/>
      <c r="C7" s="4"/>
      <c r="D7" s="4"/>
      <c r="E7" s="4"/>
      <c r="F7" s="4"/>
      <c r="G7" s="4"/>
      <c r="H7" s="4"/>
      <c r="I7" s="4"/>
      <c r="J7" s="4"/>
      <c r="K7" s="4"/>
      <c r="L7" s="4"/>
      <c r="M7" s="4"/>
      <c r="N7" s="4"/>
      <c r="O7" s="458"/>
      <c r="P7" s="4"/>
      <c r="Q7" s="49"/>
      <c r="R7" s="45"/>
      <c r="S7" s="45"/>
      <c r="T7" s="45"/>
      <c r="U7" s="45"/>
      <c r="V7" s="45"/>
      <c r="W7" s="45"/>
      <c r="X7" s="45"/>
    </row>
    <row r="8" spans="1:24" s="22" customFormat="1" ht="18.75" customHeight="1" x14ac:dyDescent="0.25">
      <c r="A8" s="49"/>
      <c r="B8" s="24"/>
      <c r="C8" s="31">
        <v>1</v>
      </c>
      <c r="D8" s="1048" t="str">
        <f>Translations!$B$688</f>
        <v xml:space="preserve">Tillämpade nivåer </v>
      </c>
      <c r="E8" s="1048"/>
      <c r="F8" s="1048"/>
      <c r="G8" s="1048"/>
      <c r="H8" s="1048"/>
      <c r="I8" s="1048"/>
      <c r="J8" s="1048"/>
      <c r="K8" s="1048"/>
      <c r="L8" s="1048"/>
      <c r="M8" s="1048"/>
      <c r="N8" s="1048"/>
      <c r="O8" s="453"/>
      <c r="P8" s="4"/>
      <c r="Q8" s="11"/>
      <c r="R8" s="45"/>
      <c r="S8" s="45"/>
      <c r="T8" s="49"/>
      <c r="U8" s="49"/>
      <c r="V8" s="49"/>
      <c r="W8" s="45"/>
      <c r="X8" s="45"/>
    </row>
    <row r="9" spans="1:24" ht="12.75" customHeight="1" thickBot="1" x14ac:dyDescent="0.3">
      <c r="A9" s="45"/>
      <c r="D9" s="9"/>
      <c r="E9" s="18"/>
      <c r="G9" s="10"/>
      <c r="H9" s="10"/>
      <c r="I9" s="10"/>
      <c r="J9" s="10"/>
      <c r="L9" s="10"/>
      <c r="M9" s="10"/>
      <c r="N9" s="10"/>
      <c r="O9" s="458"/>
      <c r="P9" s="4"/>
      <c r="Q9" s="11"/>
      <c r="R9" s="45"/>
      <c r="S9" s="45"/>
      <c r="T9" s="49"/>
      <c r="U9" s="49"/>
      <c r="V9" s="49"/>
      <c r="W9" s="45"/>
      <c r="X9" s="45"/>
    </row>
    <row r="10" spans="1:24" s="22" customFormat="1" ht="15" customHeight="1" x14ac:dyDescent="0.25">
      <c r="A10" s="49"/>
      <c r="B10" s="24"/>
      <c r="C10" s="24"/>
      <c r="D10" s="1288" t="str">
        <f>Translations!$B$689</f>
        <v>Observera att anvisningstexten endast visas vid det första bränsleflödet.</v>
      </c>
      <c r="E10" s="1289"/>
      <c r="F10" s="1289"/>
      <c r="G10" s="1289"/>
      <c r="H10" s="1289"/>
      <c r="I10" s="1289"/>
      <c r="J10" s="1289"/>
      <c r="K10" s="1289"/>
      <c r="L10" s="1289"/>
      <c r="M10" s="1290"/>
      <c r="N10" s="428"/>
      <c r="O10" s="453"/>
      <c r="P10" s="4"/>
      <c r="Q10" s="26"/>
      <c r="R10" s="49"/>
      <c r="S10" s="49"/>
      <c r="T10" s="49"/>
      <c r="U10" s="49"/>
      <c r="V10" s="49"/>
      <c r="W10" s="49"/>
      <c r="X10" s="49"/>
    </row>
    <row r="11" spans="1:24" s="22" customFormat="1" ht="15" customHeight="1" thickBot="1" x14ac:dyDescent="0.3">
      <c r="A11" s="26"/>
      <c r="B11" s="24"/>
      <c r="C11" s="24"/>
      <c r="D11" s="1291" t="str">
        <f>Translations!$B$690</f>
        <v>Även exempeluppgifterna syns endast vid det första bränsleflödet.</v>
      </c>
      <c r="E11" s="1292"/>
      <c r="F11" s="1292"/>
      <c r="G11" s="1292"/>
      <c r="H11" s="1292"/>
      <c r="I11" s="1292"/>
      <c r="J11" s="1292"/>
      <c r="K11" s="1292"/>
      <c r="L11" s="1292"/>
      <c r="M11" s="1293"/>
      <c r="N11" s="428"/>
      <c r="O11" s="453"/>
      <c r="P11" s="4"/>
      <c r="Q11" s="26"/>
      <c r="R11" s="49"/>
      <c r="S11" s="49"/>
      <c r="T11" s="39" t="s">
        <v>143</v>
      </c>
      <c r="U11" s="429" t="s">
        <v>144</v>
      </c>
      <c r="V11" s="429" t="s">
        <v>145</v>
      </c>
      <c r="W11" s="49"/>
      <c r="X11" s="49"/>
    </row>
    <row r="12" spans="1:24" ht="12.75" customHeight="1" thickBot="1" x14ac:dyDescent="0.3">
      <c r="A12" s="45"/>
      <c r="C12" s="867"/>
      <c r="D12" s="868"/>
      <c r="E12" s="869"/>
      <c r="F12" s="867"/>
      <c r="G12" s="870"/>
      <c r="H12" s="870"/>
      <c r="I12" s="870"/>
      <c r="J12" s="870"/>
      <c r="K12" s="870"/>
      <c r="L12" s="870"/>
      <c r="M12" s="870"/>
      <c r="N12" s="870"/>
      <c r="O12" s="461"/>
      <c r="P12" s="4"/>
      <c r="Q12" s="11"/>
      <c r="R12" s="45"/>
      <c r="S12" s="45"/>
      <c r="T12" s="48"/>
      <c r="U12" s="45"/>
      <c r="V12" s="45"/>
      <c r="W12" s="45"/>
      <c r="X12" s="45"/>
    </row>
    <row r="13" spans="1:24" ht="12.75" customHeight="1" thickBot="1" x14ac:dyDescent="0.3">
      <c r="A13" s="45"/>
      <c r="D13" s="9"/>
      <c r="E13" s="18"/>
      <c r="G13" s="10"/>
      <c r="H13" s="10"/>
      <c r="I13" s="10"/>
      <c r="J13" s="10"/>
      <c r="L13" s="10"/>
      <c r="M13" s="10"/>
      <c r="N13" s="10"/>
      <c r="O13" s="458"/>
      <c r="P13" s="4"/>
      <c r="Q13" s="11"/>
      <c r="R13" s="45"/>
      <c r="S13" s="45"/>
      <c r="T13" s="39" t="s">
        <v>143</v>
      </c>
      <c r="U13" s="73" t="s">
        <v>144</v>
      </c>
      <c r="V13" s="73" t="s">
        <v>145</v>
      </c>
      <c r="W13" s="45"/>
      <c r="X13" s="45"/>
    </row>
    <row r="14" spans="1:24" s="133" customFormat="1" ht="15" customHeight="1" thickBot="1" x14ac:dyDescent="0.3">
      <c r="A14" s="222">
        <f>R14</f>
        <v>1</v>
      </c>
      <c r="B14" s="22"/>
      <c r="C14" s="23" t="str">
        <f>"P"&amp;R14</f>
        <v>P1</v>
      </c>
      <c r="D14" s="1245" t="str">
        <f>CONCATENATE(EUconst_FuelStream," ", R14,":")</f>
        <v>Bränsleflöde 1:</v>
      </c>
      <c r="E14" s="1245"/>
      <c r="F14" s="1245"/>
      <c r="G14" s="1260"/>
      <c r="H14" s="1261" t="str">
        <f>IF(INDEX('C_Beskrivining av den RE'!$F$115:$F$139,MATCH(C14,'C_Beskrivining av den RE'!$E$115:$E$139,0))&gt;0,INDEX('C_Beskrivining av den RE'!$F$115:$F$139,MATCH(C14,'C_Beskrivining av den RE'!$E$115:$E$139,0)),"")</f>
        <v/>
      </c>
      <c r="I14" s="1261"/>
      <c r="J14" s="1261"/>
      <c r="K14" s="1261"/>
      <c r="L14" s="1262"/>
      <c r="M14" s="1263" t="str">
        <f>IF(T14=TRUE,IF(V14="",U14,V14),"")</f>
        <v/>
      </c>
      <c r="N14" s="1264"/>
      <c r="O14" s="458"/>
      <c r="P14" s="4"/>
      <c r="Q14" s="419" t="str">
        <f>IF(COUNTA('C_Beskrivining av den RE'!$F$115:$G$139)=0,D14,IF(H14="","",C14&amp;": "&amp;H14))</f>
        <v>Bränsleflöde 1:</v>
      </c>
      <c r="R14" s="21">
        <v>1</v>
      </c>
      <c r="S14" s="532"/>
      <c r="T14" s="39" t="b">
        <f>IF(INDEX('C_Beskrivining av den RE'!$M:$M,MATCH(R16,'C_Beskrivining av den RE'!$R:$R,0))="",FALSE,TRUE)</f>
        <v>0</v>
      </c>
      <c r="U14" s="59" t="str">
        <f>INDEX(SourceCategory,1)</f>
        <v>Betydande</v>
      </c>
      <c r="V14" s="39" t="str">
        <f>IF(T14=TRUE,IF(ISBLANK(INDEX('C_Beskrivining av den RE'!$N:$N,MATCH(R16,'C_Beskrivining av den RE'!$R:$R,0))),"",INDEX('C_Beskrivining av den RE'!$N:$N,MATCH(R16,'C_Beskrivining av den RE'!$R:$R,0))),"")</f>
        <v/>
      </c>
      <c r="W14" s="532"/>
      <c r="X14" s="532"/>
    </row>
    <row r="15" spans="1:24" s="19" customFormat="1" ht="5.15" customHeight="1" x14ac:dyDescent="0.25">
      <c r="A15" s="45"/>
      <c r="B15" s="4"/>
      <c r="C15" s="4"/>
      <c r="D15" s="4"/>
      <c r="E15" s="4"/>
      <c r="F15" s="4"/>
      <c r="G15" s="4"/>
      <c r="H15" s="4"/>
      <c r="I15" s="4"/>
      <c r="J15" s="4"/>
      <c r="K15" s="4"/>
      <c r="L15" s="4"/>
      <c r="M15" s="3"/>
      <c r="N15" s="3"/>
      <c r="O15" s="458"/>
      <c r="P15" s="4"/>
      <c r="Q15" s="13"/>
      <c r="R15" s="8"/>
      <c r="S15" s="2"/>
      <c r="T15" s="2"/>
      <c r="U15" s="2"/>
      <c r="V15" s="2"/>
      <c r="W15" s="2"/>
      <c r="X15" s="2"/>
    </row>
    <row r="16" spans="1:24" s="19" customFormat="1" ht="12.75" customHeight="1" x14ac:dyDescent="0.25">
      <c r="A16" s="45"/>
      <c r="B16" s="4"/>
      <c r="C16" s="4"/>
      <c r="D16" s="9"/>
      <c r="E16" s="1088" t="str">
        <f>Translations!$B$691</f>
        <v>Bränsleflödets typ:</v>
      </c>
      <c r="F16" s="1088"/>
      <c r="G16" s="1084"/>
      <c r="H16" s="1250" t="str">
        <f>IF(INDEX('C_Beskrivining av den RE'!$H$115:$H$139,MATCH(C14,'C_Beskrivining av den RE'!$E$115:$E$139,0))&gt;0,INDEX('C_Beskrivining av den RE'!$H$115:$H$139,MATCH(C14,'C_Beskrivining av den RE'!$E$115:$E$139,0)),"")</f>
        <v/>
      </c>
      <c r="I16" s="1251"/>
      <c r="J16" s="1251"/>
      <c r="K16" s="1251"/>
      <c r="L16" s="1252"/>
      <c r="M16" s="7"/>
      <c r="N16" s="7"/>
      <c r="O16" s="458"/>
      <c r="P16" s="4"/>
      <c r="Q16" s="13"/>
      <c r="R16" s="25" t="str">
        <f>EUconst_CNTR_SourceCategory&amp;C14</f>
        <v>SourceCategory_P1</v>
      </c>
      <c r="S16" s="2"/>
      <c r="T16" s="2"/>
      <c r="U16" s="2"/>
      <c r="V16" s="2"/>
      <c r="W16" s="2"/>
      <c r="X16" s="2"/>
    </row>
    <row r="17" spans="1:24" s="19" customFormat="1" ht="12.75" customHeight="1" x14ac:dyDescent="0.25">
      <c r="A17" s="45"/>
      <c r="B17" s="4"/>
      <c r="C17" s="4"/>
      <c r="D17" s="9"/>
      <c r="E17" s="1088" t="str">
        <f>Translations!$B$692</f>
        <v>Metoder för frisläppande för konsumtion:</v>
      </c>
      <c r="F17" s="1088"/>
      <c r="G17" s="1084"/>
      <c r="H17" s="1250" t="str">
        <f>IF(INDEX('C_Beskrivining av den RE'!$K$115:$K$139,MATCH(C14,'C_Beskrivining av den RE'!$E$115:$E$139,0))&gt;0,INDEX('C_Beskrivining av den RE'!$K$115:$K$139,MATCH(C14,'C_Beskrivining av den RE'!$E$115:$E$139,0)),"")</f>
        <v/>
      </c>
      <c r="I17" s="1251"/>
      <c r="J17" s="1251"/>
      <c r="K17" s="1251"/>
      <c r="L17" s="1252"/>
      <c r="M17" s="7"/>
      <c r="N17" s="7"/>
      <c r="O17" s="458"/>
      <c r="P17" s="4"/>
      <c r="Q17" s="13"/>
      <c r="R17" s="8"/>
      <c r="S17" s="2"/>
      <c r="T17" s="2"/>
      <c r="U17" s="2"/>
      <c r="V17" s="2"/>
      <c r="W17" s="2"/>
      <c r="X17" s="2"/>
    </row>
    <row r="18" spans="1:24" s="19" customFormat="1" ht="12.75" customHeight="1" x14ac:dyDescent="0.25">
      <c r="A18" s="45"/>
      <c r="B18" s="4"/>
      <c r="C18" s="4"/>
      <c r="D18" s="9"/>
      <c r="E18" s="1088" t="str">
        <f>Translations!$B$693</f>
        <v>Förmedlarpart:</v>
      </c>
      <c r="F18" s="1088"/>
      <c r="G18" s="1084"/>
      <c r="H18" s="1250" t="str">
        <f>IF(INDEX('C_Beskrivining av den RE'!$M$115:$M$139,MATCH(C14,'C_Beskrivining av den RE'!$E$115:$E$139,0))&gt;0,INDEX('C_Beskrivining av den RE'!$M$115:$M$139,MATCH(C14,'C_Beskrivining av den RE'!$E$115:$E$139,0)),"")</f>
        <v/>
      </c>
      <c r="I18" s="1251"/>
      <c r="J18" s="1251"/>
      <c r="K18" s="1251"/>
      <c r="L18" s="1252"/>
      <c r="M18" s="7"/>
      <c r="N18" s="7"/>
      <c r="O18" s="458"/>
      <c r="P18" s="4"/>
      <c r="Q18" s="13"/>
      <c r="R18" s="8"/>
      <c r="S18" s="2"/>
      <c r="T18" s="2"/>
      <c r="U18" s="2"/>
      <c r="V18" s="2"/>
      <c r="W18" s="2"/>
      <c r="X18" s="2"/>
    </row>
    <row r="19" spans="1:24" s="19" customFormat="1" ht="5.15" customHeight="1" thickBot="1" x14ac:dyDescent="0.3">
      <c r="A19" s="2"/>
      <c r="B19" s="7"/>
      <c r="C19" s="7"/>
      <c r="D19" s="7"/>
      <c r="E19" s="7"/>
      <c r="F19" s="7"/>
      <c r="G19" s="7"/>
      <c r="H19" s="7"/>
      <c r="I19" s="7"/>
      <c r="J19" s="7"/>
      <c r="K19" s="7"/>
      <c r="L19" s="7"/>
      <c r="M19" s="7"/>
      <c r="N19" s="7"/>
      <c r="O19" s="458"/>
      <c r="P19" s="4"/>
      <c r="Q19" s="11"/>
      <c r="R19" s="2"/>
      <c r="S19" s="2"/>
      <c r="T19" s="2"/>
      <c r="U19" s="2"/>
      <c r="V19" s="2"/>
      <c r="W19" s="2"/>
      <c r="X19" s="2"/>
    </row>
    <row r="20" spans="1:24" s="133" customFormat="1" ht="15" customHeight="1" thickBot="1" x14ac:dyDescent="0.3">
      <c r="A20" s="13"/>
      <c r="B20" s="22"/>
      <c r="C20" s="23"/>
      <c r="D20" s="1325" t="str">
        <f>Translations!$B$694</f>
        <v>Exempel på bränsleflöde:</v>
      </c>
      <c r="E20" s="1325"/>
      <c r="F20" s="1325"/>
      <c r="G20" s="1326"/>
      <c r="H20" s="1327" t="str">
        <f>Translations!$B$121</f>
        <v>Lätt brännolja, lågsvavlig</v>
      </c>
      <c r="I20" s="1327"/>
      <c r="J20" s="1327"/>
      <c r="K20" s="1327"/>
      <c r="L20" s="1328"/>
      <c r="M20" s="1332" t="str">
        <f>Translations!$B$124</f>
        <v>Betydande</v>
      </c>
      <c r="N20" s="1333"/>
      <c r="O20" s="458"/>
      <c r="P20" s="4"/>
      <c r="Q20" s="26"/>
      <c r="R20" s="532"/>
      <c r="S20" s="532"/>
      <c r="T20" s="532"/>
      <c r="U20" s="532"/>
      <c r="V20" s="532"/>
      <c r="W20" s="532"/>
      <c r="X20" s="532"/>
    </row>
    <row r="21" spans="1:24" s="19" customFormat="1" ht="5.15" customHeight="1" x14ac:dyDescent="0.25">
      <c r="A21" s="13"/>
      <c r="B21" s="4"/>
      <c r="C21" s="4"/>
      <c r="D21" s="4"/>
      <c r="E21" s="4"/>
      <c r="F21" s="4"/>
      <c r="G21" s="4"/>
      <c r="H21" s="386"/>
      <c r="I21" s="386"/>
      <c r="J21" s="386"/>
      <c r="K21" s="386"/>
      <c r="L21" s="386"/>
      <c r="M21" s="386"/>
      <c r="N21" s="386"/>
      <c r="O21" s="458"/>
      <c r="P21" s="4"/>
      <c r="Q21" s="13"/>
      <c r="R21" s="532"/>
      <c r="S21" s="532"/>
      <c r="T21" s="532"/>
      <c r="U21" s="532"/>
      <c r="V21" s="532"/>
      <c r="W21" s="532"/>
      <c r="X21" s="2"/>
    </row>
    <row r="22" spans="1:24" s="19" customFormat="1" ht="12.75" customHeight="1" x14ac:dyDescent="0.25">
      <c r="A22" s="13"/>
      <c r="B22" s="4"/>
      <c r="C22" s="4"/>
      <c r="D22" s="9"/>
      <c r="E22" s="1321" t="str">
        <f>E16</f>
        <v>Bränsleflödets typ:</v>
      </c>
      <c r="F22" s="1321"/>
      <c r="G22" s="1322"/>
      <c r="H22" s="1329" t="str">
        <f>Translations!$B$431</f>
        <v>Andra gasformiga eller flytande bränslen</v>
      </c>
      <c r="I22" s="1330"/>
      <c r="J22" s="1330"/>
      <c r="K22" s="1330"/>
      <c r="L22" s="1331"/>
      <c r="M22" s="355"/>
      <c r="N22" s="355"/>
      <c r="O22" s="458"/>
      <c r="P22" s="4"/>
      <c r="Q22" s="13"/>
      <c r="R22" s="532"/>
      <c r="S22" s="532"/>
      <c r="T22" s="532"/>
      <c r="U22" s="532"/>
      <c r="V22" s="532"/>
      <c r="W22" s="532"/>
      <c r="X22" s="2"/>
    </row>
    <row r="23" spans="1:24" s="19" customFormat="1" ht="12.75" customHeight="1" x14ac:dyDescent="0.25">
      <c r="A23" s="45"/>
      <c r="B23" s="4"/>
      <c r="C23" s="4"/>
      <c r="D23" s="9"/>
      <c r="E23" s="1321" t="str">
        <f>Translations!$B$692</f>
        <v>Metoder för frisläppande för konsumtion:</v>
      </c>
      <c r="F23" s="1321"/>
      <c r="G23" s="1322"/>
      <c r="H23" s="1282" t="str">
        <f>Translations!$B$606</f>
        <v>MF1: Rör</v>
      </c>
      <c r="I23" s="1283"/>
      <c r="J23" s="1283"/>
      <c r="K23" s="1283"/>
      <c r="L23" s="1284"/>
      <c r="M23" s="355"/>
      <c r="N23" s="355"/>
      <c r="O23" s="458"/>
      <c r="P23" s="4"/>
      <c r="Q23" s="13"/>
      <c r="R23" s="8"/>
      <c r="S23" s="2"/>
      <c r="T23" s="2"/>
      <c r="U23" s="2"/>
      <c r="V23" s="2"/>
      <c r="W23" s="2"/>
      <c r="X23" s="2"/>
    </row>
    <row r="24" spans="1:24" s="19" customFormat="1" ht="12.75" customHeight="1" x14ac:dyDescent="0.25">
      <c r="A24" s="45"/>
      <c r="B24" s="4"/>
      <c r="C24" s="4"/>
      <c r="D24" s="9"/>
      <c r="E24" s="1321" t="str">
        <f>Translations!$B$693</f>
        <v>Förmedlarpart:</v>
      </c>
      <c r="F24" s="1321"/>
      <c r="G24" s="1322"/>
      <c r="H24" s="1282" t="str">
        <f>Translations!$B$609</f>
        <v>FP6: Direkt kontakt med slutkonsumenterna</v>
      </c>
      <c r="I24" s="1283"/>
      <c r="J24" s="1283"/>
      <c r="K24" s="1283"/>
      <c r="L24" s="1284"/>
      <c r="M24" s="355"/>
      <c r="N24" s="355"/>
      <c r="O24" s="458"/>
      <c r="P24" s="4"/>
      <c r="Q24" s="13"/>
      <c r="R24" s="8"/>
      <c r="S24" s="2"/>
      <c r="T24" s="2"/>
      <c r="U24" s="2"/>
      <c r="V24" s="2"/>
      <c r="W24" s="2"/>
      <c r="X24" s="2"/>
    </row>
    <row r="25" spans="1:24" s="19" customFormat="1" ht="5.15" customHeight="1" x14ac:dyDescent="0.25">
      <c r="A25" s="13"/>
      <c r="B25" s="7"/>
      <c r="C25" s="7"/>
      <c r="D25" s="7"/>
      <c r="E25" s="7"/>
      <c r="F25" s="7"/>
      <c r="G25" s="7"/>
      <c r="H25" s="7"/>
      <c r="I25" s="7"/>
      <c r="J25" s="7"/>
      <c r="K25" s="7"/>
      <c r="L25" s="7"/>
      <c r="M25" s="7"/>
      <c r="N25" s="7"/>
      <c r="O25" s="458"/>
      <c r="P25" s="4"/>
      <c r="Q25" s="11"/>
      <c r="R25" s="2"/>
      <c r="S25" s="2"/>
      <c r="T25" s="2"/>
      <c r="U25" s="2"/>
      <c r="V25" s="2"/>
      <c r="W25" s="2"/>
      <c r="X25" s="2"/>
    </row>
    <row r="26" spans="1:24" s="19" customFormat="1" x14ac:dyDescent="0.25">
      <c r="A26" s="2"/>
      <c r="B26" s="7"/>
      <c r="C26" s="7"/>
      <c r="D26" s="7"/>
      <c r="E26" s="1033" t="str">
        <f>Translations!$B$695</f>
        <v>Bränsleflödets namn, bränsleflödets typ och kategori visas automatiskt utifrån de uppgifter som angetts på fliken C.</v>
      </c>
      <c r="F26" s="1033"/>
      <c r="G26" s="1033"/>
      <c r="H26" s="1033"/>
      <c r="I26" s="1033"/>
      <c r="J26" s="1033"/>
      <c r="K26" s="1033"/>
      <c r="L26" s="1033"/>
      <c r="M26" s="1033"/>
      <c r="N26" s="1033"/>
      <c r="O26" s="458"/>
      <c r="P26" s="4"/>
      <c r="Q26" s="11"/>
      <c r="R26" s="2"/>
      <c r="S26" s="2"/>
      <c r="T26" s="2"/>
      <c r="U26" s="2"/>
      <c r="V26" s="2"/>
      <c r="W26" s="2"/>
      <c r="X26" s="2"/>
    </row>
    <row r="27" spans="1:24" s="19" customFormat="1" ht="37.5" customHeight="1" x14ac:dyDescent="0.25">
      <c r="A27" s="2"/>
      <c r="B27" s="7"/>
      <c r="C27" s="7"/>
      <c r="D27" s="7"/>
      <c r="E27" s="1033" t="str">
        <f>Translations!$B$696</f>
        <v>Bränsleflödet ska kategoriseras som större omfattning eller ringa omfattning. Kategoriseringen görs på fliken C under 3 Bränsleflöden i tabell (b). I kolumnen "Möjlig kategori" beräknar blanketten automatiskt den föreslagna bränsleflödeskategorin. Om kategoriseringen inte har gjorts separat i kolumnen ”Vald kategori”, grundar sig kategoriseringen av bränsleflödet på en automatisk beräkning. Kontrollera alltid att bränsleflödets kategorisering är korrekt på fliken C under punkten ”Vald kategori”.</v>
      </c>
      <c r="F27" s="1033"/>
      <c r="G27" s="1033"/>
      <c r="H27" s="1033"/>
      <c r="I27" s="1033"/>
      <c r="J27" s="1033"/>
      <c r="K27" s="1033"/>
      <c r="L27" s="1033"/>
      <c r="M27" s="1033"/>
      <c r="N27" s="1033"/>
      <c r="O27" s="458"/>
      <c r="P27" s="4"/>
      <c r="Q27" s="11"/>
      <c r="R27" s="2"/>
      <c r="S27" s="2"/>
      <c r="T27" s="2"/>
      <c r="U27" s="2"/>
      <c r="V27" s="2"/>
      <c r="W27" s="2"/>
      <c r="X27" s="2"/>
    </row>
    <row r="28" spans="1:24" s="19" customFormat="1" ht="5.15" customHeight="1" x14ac:dyDescent="0.25">
      <c r="A28" s="2"/>
      <c r="B28" s="7"/>
      <c r="C28" s="7"/>
      <c r="D28" s="9"/>
      <c r="E28" s="7"/>
      <c r="F28" s="7"/>
      <c r="G28" s="7"/>
      <c r="H28" s="7"/>
      <c r="I28" s="7"/>
      <c r="J28" s="7"/>
      <c r="K28" s="7"/>
      <c r="L28" s="7"/>
      <c r="M28" s="7"/>
      <c r="N28" s="7"/>
      <c r="O28" s="458"/>
      <c r="P28" s="4"/>
      <c r="Q28" s="11"/>
      <c r="R28" s="2"/>
      <c r="S28" s="2"/>
      <c r="T28" s="2"/>
      <c r="U28" s="2"/>
      <c r="V28" s="2"/>
      <c r="W28" s="2"/>
      <c r="X28" s="2"/>
    </row>
    <row r="29" spans="1:24" s="19" customFormat="1" ht="15" customHeight="1" x14ac:dyDescent="0.25">
      <c r="A29" s="2"/>
      <c r="B29" s="7"/>
      <c r="C29" s="7"/>
      <c r="D29" s="1245" t="str">
        <f>Translations!$B$697</f>
        <v>Bränslemängd som frisläppts för konsumtion:</v>
      </c>
      <c r="E29" s="1245"/>
      <c r="F29" s="1245"/>
      <c r="G29" s="1245"/>
      <c r="H29" s="1245"/>
      <c r="I29" s="1245"/>
      <c r="J29" s="1245"/>
      <c r="K29" s="1245"/>
      <c r="L29" s="1245"/>
      <c r="M29" s="1245"/>
      <c r="N29" s="1245"/>
      <c r="O29" s="458"/>
      <c r="P29" s="4"/>
      <c r="Q29" s="11"/>
      <c r="R29" s="2"/>
      <c r="S29" s="2"/>
      <c r="T29" s="2"/>
      <c r="U29" s="2"/>
      <c r="V29" s="2"/>
      <c r="W29" s="2"/>
      <c r="X29" s="2"/>
    </row>
    <row r="30" spans="1:24" s="19" customFormat="1" ht="5.15" customHeight="1" x14ac:dyDescent="0.25">
      <c r="A30" s="2"/>
      <c r="B30" s="7"/>
      <c r="C30" s="7"/>
      <c r="D30" s="9"/>
      <c r="E30" s="7"/>
      <c r="F30" s="7"/>
      <c r="G30" s="7"/>
      <c r="H30" s="7"/>
      <c r="I30" s="7"/>
      <c r="J30" s="7"/>
      <c r="K30" s="7"/>
      <c r="L30" s="7"/>
      <c r="M30" s="7"/>
      <c r="N30" s="7"/>
      <c r="O30" s="462"/>
      <c r="P30" s="4"/>
      <c r="Q30" s="11"/>
      <c r="R30" s="2"/>
      <c r="S30" s="2"/>
      <c r="T30" s="2"/>
      <c r="U30" s="2"/>
      <c r="V30" s="2"/>
      <c r="W30" s="2"/>
      <c r="X30" s="2"/>
    </row>
    <row r="31" spans="1:24" s="19" customFormat="1" ht="13" x14ac:dyDescent="0.25">
      <c r="A31" s="2"/>
      <c r="B31" s="7"/>
      <c r="C31" s="7"/>
      <c r="D31" s="9" t="s">
        <v>5</v>
      </c>
      <c r="E31" s="1011" t="str">
        <f>Translations!$B$698</f>
        <v>Bestämningssätt för den bränslemängd som frisläppts för konsumtion:</v>
      </c>
      <c r="F31" s="1011"/>
      <c r="G31" s="1011"/>
      <c r="H31" s="1011"/>
      <c r="I31" s="1011"/>
      <c r="J31" s="1011"/>
      <c r="K31" s="1011"/>
      <c r="L31" s="1011"/>
      <c r="M31" s="1011"/>
      <c r="N31" s="1011"/>
      <c r="O31" s="458"/>
      <c r="P31" s="4"/>
      <c r="Q31" s="11"/>
      <c r="R31" s="2"/>
      <c r="S31" s="2"/>
      <c r="T31" s="2"/>
      <c r="U31" s="2"/>
      <c r="V31" s="2"/>
      <c r="W31" s="2"/>
      <c r="X31" s="2"/>
    </row>
    <row r="32" spans="1:24" s="19" customFormat="1" ht="5.15" customHeight="1" x14ac:dyDescent="0.25">
      <c r="A32" s="2"/>
      <c r="B32" s="7"/>
      <c r="C32" s="7"/>
      <c r="D32" s="9"/>
      <c r="E32" s="20"/>
      <c r="F32" s="20"/>
      <c r="G32" s="20"/>
      <c r="H32" s="20"/>
      <c r="I32" s="20"/>
      <c r="J32" s="7"/>
      <c r="K32" s="7"/>
      <c r="L32" s="18"/>
      <c r="M32" s="7"/>
      <c r="N32" s="7"/>
      <c r="O32" s="458"/>
      <c r="P32" s="4"/>
      <c r="Q32" s="11"/>
      <c r="R32" s="2"/>
      <c r="S32" s="2"/>
      <c r="T32" s="2"/>
      <c r="U32" s="2"/>
      <c r="V32" s="2"/>
      <c r="W32" s="2"/>
      <c r="X32" s="2"/>
    </row>
    <row r="33" spans="1:24" s="19" customFormat="1" ht="12.75" customHeight="1" x14ac:dyDescent="0.25">
      <c r="A33" s="2"/>
      <c r="B33" s="7"/>
      <c r="C33" s="7"/>
      <c r="D33" s="28" t="s">
        <v>16</v>
      </c>
      <c r="E33" s="7" t="str">
        <f>Translations!$B$699</f>
        <v>Tillämpligt bestämningssätt:</v>
      </c>
      <c r="F33" s="7"/>
      <c r="G33" s="20"/>
      <c r="H33" s="7"/>
      <c r="I33" s="1253"/>
      <c r="J33" s="1253"/>
      <c r="K33" s="1253"/>
      <c r="L33" s="1253"/>
      <c r="M33" s="7"/>
      <c r="N33" s="7"/>
      <c r="O33" s="458"/>
      <c r="P33" s="4"/>
      <c r="Q33" s="144"/>
      <c r="R33" s="2"/>
      <c r="S33" s="2"/>
      <c r="T33" s="2"/>
      <c r="U33" s="2"/>
      <c r="V33" s="2"/>
      <c r="W33" s="2"/>
      <c r="X33" s="2"/>
    </row>
    <row r="34" spans="1:24" s="19" customFormat="1" ht="12.75" customHeight="1" x14ac:dyDescent="0.25">
      <c r="A34" s="13"/>
      <c r="B34" s="7"/>
      <c r="C34" s="7"/>
      <c r="D34" s="28"/>
      <c r="E34" s="7"/>
      <c r="F34" s="7"/>
      <c r="G34" s="20"/>
      <c r="H34" s="7"/>
      <c r="I34" s="1298" t="s">
        <v>146</v>
      </c>
      <c r="J34" s="1298"/>
      <c r="K34" s="1298"/>
      <c r="L34" s="1298"/>
      <c r="M34" s="7"/>
      <c r="N34" s="7"/>
      <c r="O34" s="453"/>
      <c r="P34" s="22"/>
      <c r="Q34" s="144"/>
      <c r="R34" s="2"/>
      <c r="S34" s="2"/>
      <c r="T34" s="2"/>
      <c r="U34" s="2"/>
      <c r="V34" s="2"/>
      <c r="W34" s="2"/>
      <c r="X34" s="2"/>
    </row>
    <row r="35" spans="1:24" s="19" customFormat="1" ht="70" customHeight="1" x14ac:dyDescent="0.25">
      <c r="A35" s="2"/>
      <c r="B35" s="7"/>
      <c r="C35" s="7"/>
      <c r="D35" s="28"/>
      <c r="E35" s="1229" t="str">
        <f>Translations!$B$701</f>
        <v>Den bränslemängd som frisläpps för konsumtion ska fastställas på något av följande sätt: 
a) mätmetoder som tillämpas på punktskatteuppgifter, förutsatt att mätinstrumenten överensstämmer med lagen om mätinstrument (707/2011)
b) på basis av en kombination av uppmätta mängder vid den punkt där bränsleflödena frisläpps för konsumtion
c) genom kontinuerlig mätning vid en punkt där bränsleflöden frisläpps för konsumtion
Om punkt 2 i artikel 75 h i MRR-förordningen kan tillämpas på ett bränsleflöde av ringa omfattning, kan dokumentation av inköp eller fakturor användas</v>
      </c>
      <c r="F35" s="1229"/>
      <c r="G35" s="1229"/>
      <c r="H35" s="1229"/>
      <c r="I35" s="1229"/>
      <c r="J35" s="1229"/>
      <c r="K35" s="1229"/>
      <c r="L35" s="1229"/>
      <c r="M35" s="1229"/>
      <c r="N35" s="1229"/>
      <c r="O35" s="458"/>
      <c r="P35" s="4"/>
      <c r="Q35" s="11"/>
      <c r="R35" s="2"/>
      <c r="S35" s="2"/>
      <c r="T35" s="2"/>
      <c r="U35" s="2"/>
      <c r="V35" s="2"/>
      <c r="W35" s="2"/>
      <c r="X35" s="2"/>
    </row>
    <row r="36" spans="1:24" s="19" customFormat="1" ht="5.15" customHeight="1" x14ac:dyDescent="0.25">
      <c r="A36" s="2"/>
      <c r="B36" s="7"/>
      <c r="C36" s="7"/>
      <c r="D36" s="28"/>
      <c r="E36" s="7"/>
      <c r="F36" s="7"/>
      <c r="G36" s="20"/>
      <c r="H36" s="90"/>
      <c r="I36" s="90"/>
      <c r="J36" s="7"/>
      <c r="K36" s="7"/>
      <c r="L36" s="7"/>
      <c r="M36" s="7"/>
      <c r="N36" s="7"/>
      <c r="O36" s="458"/>
      <c r="P36" s="4"/>
      <c r="Q36" s="11"/>
      <c r="R36" s="2"/>
      <c r="S36" s="2"/>
      <c r="T36" s="2"/>
      <c r="U36" s="2"/>
      <c r="V36" s="2"/>
      <c r="W36" s="2"/>
      <c r="X36" s="2"/>
    </row>
    <row r="37" spans="1:24" s="19" customFormat="1" ht="25.5" customHeight="1" x14ac:dyDescent="0.25">
      <c r="A37" s="2"/>
      <c r="B37" s="7"/>
      <c r="C37" s="7"/>
      <c r="D37" s="28" t="s">
        <v>17</v>
      </c>
      <c r="E37" s="928" t="str">
        <f>Translations!$B$702</f>
        <v>Undantag från kalenderåret vid fastställandet av övervakningsåret:</v>
      </c>
      <c r="F37" s="928"/>
      <c r="G37" s="928"/>
      <c r="H37" s="1254"/>
      <c r="I37" s="1253"/>
      <c r="J37" s="1253"/>
      <c r="K37" s="1253"/>
      <c r="L37" s="1253"/>
      <c r="M37" s="7"/>
      <c r="N37" s="7"/>
      <c r="O37" s="462"/>
      <c r="P37" s="4"/>
      <c r="Q37" s="11"/>
      <c r="R37" s="2"/>
      <c r="S37" s="2"/>
      <c r="T37" s="2"/>
      <c r="U37" s="2"/>
      <c r="V37" s="11"/>
      <c r="W37" s="2"/>
      <c r="X37" s="2"/>
    </row>
    <row r="38" spans="1:24" s="19" customFormat="1" ht="56.15" customHeight="1" x14ac:dyDescent="0.25">
      <c r="A38" s="2"/>
      <c r="B38" s="7"/>
      <c r="C38" s="7"/>
      <c r="D38" s="7"/>
      <c r="E38" s="1033" t="str">
        <f>Translations!$B$703</f>
        <v>Om det inte är möjligt att fastställa den exakta årliga mängden frisläppt bränsle vid kalenderårsskiftet, kan den reglerade enheten välja den näst lämpligaste dagen för att skilja övervakningsåret från följande år i enlighet med artikel 75j(2) i övervakningsförordningen. Detta måste dock motiveras med antingen teknisk omöjlighet eller orimliga kostnader. Om undantaget tillämpas, beskriv och motivera de metoder och beräkningssätt som används för detta. Ange här också det valda datumet för byte av övervakningsår och berätta hur man säkerställer att eventuella uppskattningar inte orsakar luckor i de årliga mängduppgifterna eller dubbelräkning i samband med avstämningen. Lägg också till en motivering för avvikelsen från kalenderåret när övervakningsåret fastställs. Om grunden är orimliga kostnader, bifoga en beräkning av dem till övervakningsplanen i Excel-format.</v>
      </c>
      <c r="F38" s="1033"/>
      <c r="G38" s="1033"/>
      <c r="H38" s="1033"/>
      <c r="I38" s="1033"/>
      <c r="J38" s="1033"/>
      <c r="K38" s="1033"/>
      <c r="L38" s="1033"/>
      <c r="M38" s="1033"/>
      <c r="N38" s="1033"/>
      <c r="O38" s="453"/>
      <c r="P38" s="22"/>
      <c r="Q38" s="11"/>
      <c r="R38" s="2"/>
      <c r="S38" s="2"/>
      <c r="T38" s="2"/>
      <c r="U38" s="2"/>
      <c r="V38" s="11"/>
      <c r="W38" s="2"/>
      <c r="X38" s="2"/>
    </row>
    <row r="39" spans="1:24" s="19" customFormat="1" ht="5.15" customHeight="1" x14ac:dyDescent="0.25">
      <c r="A39" s="2"/>
      <c r="B39" s="7"/>
      <c r="C39" s="7"/>
      <c r="D39" s="7"/>
      <c r="E39" s="7"/>
      <c r="F39" s="7"/>
      <c r="G39" s="7"/>
      <c r="H39" s="7"/>
      <c r="I39" s="7"/>
      <c r="J39" s="7"/>
      <c r="K39" s="7"/>
      <c r="L39" s="7"/>
      <c r="M39" s="7"/>
      <c r="N39" s="7"/>
      <c r="O39" s="458"/>
      <c r="P39" s="4"/>
      <c r="Q39" s="11"/>
      <c r="R39" s="2"/>
      <c r="S39" s="2"/>
      <c r="T39" s="2"/>
      <c r="U39" s="2"/>
      <c r="V39" s="2"/>
      <c r="W39" s="2"/>
      <c r="X39" s="2"/>
    </row>
    <row r="40" spans="1:24" s="19" customFormat="1" ht="12.75" customHeight="1" x14ac:dyDescent="0.25">
      <c r="A40" s="2"/>
      <c r="B40" s="7"/>
      <c r="C40" s="7"/>
      <c r="D40" s="28" t="s">
        <v>18</v>
      </c>
      <c r="E40" s="7" t="str">
        <f>Translations!$B$206</f>
        <v>Kontroll av mätinstrument:</v>
      </c>
      <c r="F40" s="7"/>
      <c r="G40" s="20"/>
      <c r="H40" s="7"/>
      <c r="I40" s="1255"/>
      <c r="J40" s="1256"/>
      <c r="K40" s="7"/>
      <c r="L40" s="7"/>
      <c r="M40" s="7"/>
      <c r="N40" s="7"/>
      <c r="O40" s="458"/>
      <c r="P40" s="4"/>
      <c r="Q40" s="11"/>
      <c r="R40" s="2"/>
      <c r="S40" s="2"/>
      <c r="T40" s="2"/>
      <c r="U40" s="2"/>
      <c r="V40" s="2"/>
      <c r="W40" s="366" t="s">
        <v>142</v>
      </c>
      <c r="X40" s="533" t="b">
        <f>M14=INDEX(SourceCategory,2)</f>
        <v>0</v>
      </c>
    </row>
    <row r="41" spans="1:24" s="19" customFormat="1" ht="12.75" customHeight="1" x14ac:dyDescent="0.25">
      <c r="A41" s="13"/>
      <c r="B41" s="7"/>
      <c r="C41" s="7"/>
      <c r="D41" s="28"/>
      <c r="E41" s="7"/>
      <c r="F41" s="7"/>
      <c r="G41" s="20"/>
      <c r="H41" s="7"/>
      <c r="I41" s="1334" t="str">
        <f>Translations!$B$704</f>
        <v>Reglerad enhet</v>
      </c>
      <c r="J41" s="1335"/>
      <c r="K41" s="7"/>
      <c r="L41" s="7"/>
      <c r="M41" s="7"/>
      <c r="N41" s="7"/>
      <c r="O41" s="458"/>
      <c r="P41" s="4"/>
      <c r="Q41" s="11"/>
      <c r="R41" s="2"/>
      <c r="S41" s="2"/>
      <c r="T41" s="2"/>
      <c r="U41" s="2"/>
      <c r="V41" s="2"/>
      <c r="W41" s="2"/>
      <c r="X41" s="2"/>
    </row>
    <row r="42" spans="1:24" s="19" customFormat="1" ht="12.75" customHeight="1" x14ac:dyDescent="0.25">
      <c r="A42" s="2"/>
      <c r="B42" s="7"/>
      <c r="C42" s="7"/>
      <c r="D42" s="28"/>
      <c r="E42" s="1033" t="str">
        <f>Translations!$B$705</f>
        <v>Välj ”Reglerad enhet” om mätinstrumentet är under egen kontroll och ”Handelspartner” om det inte är under egen kontroll.</v>
      </c>
      <c r="F42" s="1033"/>
      <c r="G42" s="1033"/>
      <c r="H42" s="1033"/>
      <c r="I42" s="1033"/>
      <c r="J42" s="1033"/>
      <c r="K42" s="1033"/>
      <c r="L42" s="1033"/>
      <c r="M42" s="1033"/>
      <c r="N42" s="1033"/>
      <c r="O42" s="458"/>
      <c r="P42" s="4"/>
      <c r="Q42" s="11"/>
      <c r="R42" s="2"/>
      <c r="S42" s="2"/>
      <c r="T42" s="2"/>
      <c r="U42" s="2"/>
      <c r="V42" s="2"/>
      <c r="W42" s="2"/>
      <c r="X42" s="2"/>
    </row>
    <row r="43" spans="1:24" s="19" customFormat="1" ht="22" customHeight="1" x14ac:dyDescent="0.25">
      <c r="A43" s="2"/>
      <c r="B43" s="7"/>
      <c r="C43" s="7"/>
      <c r="D43" s="28"/>
      <c r="E43" s="1033" t="str">
        <f>Translations!$B$706</f>
        <v>Välj ”handelspartner” om ens ett enda mätinstrument som används för att fastställa bränsleflödet inte är i egen besittning. Precisera nedan i textfältet vilka apparater som innehas av den reglerade enheten och vilka som innehas av en handelspartner.</v>
      </c>
      <c r="F43" s="1033"/>
      <c r="G43" s="1033"/>
      <c r="H43" s="1033"/>
      <c r="I43" s="1033"/>
      <c r="J43" s="1033"/>
      <c r="K43" s="1033"/>
      <c r="L43" s="1033"/>
      <c r="M43" s="1033"/>
      <c r="N43" s="1033"/>
      <c r="O43" s="458"/>
      <c r="P43" s="4"/>
      <c r="Q43" s="11"/>
      <c r="R43" s="2"/>
      <c r="S43" s="2"/>
      <c r="T43" s="2"/>
      <c r="U43" s="2"/>
      <c r="V43" s="2"/>
      <c r="W43" s="2"/>
      <c r="X43" s="2"/>
    </row>
    <row r="44" spans="1:24" s="19" customFormat="1" ht="5.15" customHeight="1" x14ac:dyDescent="0.25">
      <c r="A44" s="2"/>
      <c r="B44" s="7"/>
      <c r="C44" s="7"/>
      <c r="D44" s="28"/>
      <c r="E44" s="7"/>
      <c r="F44" s="7"/>
      <c r="G44" s="20"/>
      <c r="H44" s="90"/>
      <c r="I44" s="90"/>
      <c r="J44" s="28"/>
      <c r="K44" s="7"/>
      <c r="L44" s="7"/>
      <c r="M44" s="7"/>
      <c r="N44" s="7"/>
      <c r="O44" s="462"/>
      <c r="P44" s="4"/>
      <c r="Q44" s="11"/>
      <c r="R44" s="2"/>
      <c r="S44" s="2"/>
      <c r="T44" s="2"/>
      <c r="U44" s="2"/>
      <c r="V44" s="2"/>
      <c r="W44" s="2"/>
      <c r="X44" s="2"/>
    </row>
    <row r="45" spans="1:24" s="19" customFormat="1" ht="11.15" customHeight="1" x14ac:dyDescent="0.25">
      <c r="A45" s="2"/>
      <c r="B45" s="7"/>
      <c r="C45" s="7"/>
      <c r="D45" s="9" t="s">
        <v>6</v>
      </c>
      <c r="E45" s="20" t="str">
        <f>Translations!$B$213</f>
        <v>Använda mätinstrument:</v>
      </c>
      <c r="F45" s="7"/>
      <c r="G45" s="7"/>
      <c r="H45" s="534"/>
      <c r="I45" s="534"/>
      <c r="J45" s="534"/>
      <c r="K45" s="534"/>
      <c r="L45" s="534"/>
      <c r="M45" s="534"/>
      <c r="N45" s="7"/>
      <c r="O45" s="462"/>
      <c r="P45" s="4"/>
      <c r="Q45" s="11"/>
      <c r="R45" s="2"/>
      <c r="S45" s="2"/>
      <c r="T45" s="2"/>
      <c r="U45" s="2"/>
      <c r="V45" s="2"/>
      <c r="W45" s="2"/>
      <c r="X45" s="2"/>
    </row>
    <row r="46" spans="1:24" s="19" customFormat="1" ht="12.75" customHeight="1" x14ac:dyDescent="0.25">
      <c r="A46" s="13"/>
      <c r="B46" s="7"/>
      <c r="C46" s="7"/>
      <c r="D46" s="9"/>
      <c r="E46" s="20"/>
      <c r="F46" s="7"/>
      <c r="G46" s="7"/>
      <c r="H46" s="385" t="s">
        <v>89</v>
      </c>
      <c r="I46" s="385" t="s">
        <v>147</v>
      </c>
      <c r="J46" s="385"/>
      <c r="K46" s="385"/>
      <c r="L46" s="385"/>
      <c r="M46" s="385"/>
      <c r="N46" s="7"/>
      <c r="O46" s="458"/>
      <c r="P46" s="4"/>
      <c r="Q46" s="11"/>
      <c r="R46" s="2"/>
      <c r="S46" s="2"/>
      <c r="T46" s="2"/>
      <c r="U46" s="2"/>
      <c r="V46" s="2"/>
      <c r="W46" s="2"/>
      <c r="X46" s="2"/>
    </row>
    <row r="47" spans="1:24" s="19" customFormat="1" ht="13" x14ac:dyDescent="0.25">
      <c r="A47" s="2"/>
      <c r="B47" s="7"/>
      <c r="C47" s="7"/>
      <c r="D47" s="9"/>
      <c r="E47" s="1033" t="str">
        <f>Translations!$B$707</f>
        <v xml:space="preserve">Välj i rullgardinsmenyn ett eller flera mätinstrument som använts för att fastställa mängduppgiften. Alternativen i rullgardinsmenyn kopieras automatiskt från de uppgifter som anges i punkt 2b på fliken D.  </v>
      </c>
      <c r="F47" s="1033"/>
      <c r="G47" s="1033"/>
      <c r="H47" s="1033"/>
      <c r="I47" s="1033"/>
      <c r="J47" s="1033"/>
      <c r="K47" s="1033"/>
      <c r="L47" s="1033"/>
      <c r="M47" s="1033"/>
      <c r="N47" s="1033"/>
      <c r="O47" s="458"/>
      <c r="P47" s="4"/>
      <c r="Q47" s="11"/>
      <c r="R47" s="2"/>
      <c r="S47" s="2"/>
      <c r="T47" s="2"/>
      <c r="U47" s="2"/>
      <c r="V47" s="2"/>
      <c r="W47" s="2"/>
      <c r="X47" s="2"/>
    </row>
    <row r="48" spans="1:24" s="19" customFormat="1" ht="22" customHeight="1" x14ac:dyDescent="0.25">
      <c r="A48" s="2"/>
      <c r="B48" s="7"/>
      <c r="C48" s="7"/>
      <c r="D48" s="9"/>
      <c r="E48" s="1033" t="str">
        <f>Translations!$B$708</f>
        <v>Om fler än sex mätinstrument används för bränsleflödet, t.ex. om tryck- och temperaturkompensationen görs med separata anordningar, använd textfältet nedan för att ge en tilläggsutredning. Beskriv också hur osäkerhetsberäkningen har gjorts.</v>
      </c>
      <c r="F48" s="1033"/>
      <c r="G48" s="1033"/>
      <c r="H48" s="1033"/>
      <c r="I48" s="1033"/>
      <c r="J48" s="1033"/>
      <c r="K48" s="1033"/>
      <c r="L48" s="1033"/>
      <c r="M48" s="1033"/>
      <c r="N48" s="1033"/>
      <c r="O48" s="458"/>
      <c r="P48" s="4"/>
      <c r="Q48" s="11"/>
      <c r="R48" s="2"/>
      <c r="S48" s="2"/>
      <c r="T48" s="2"/>
      <c r="U48" s="2"/>
      <c r="V48" s="2"/>
      <c r="W48" s="2"/>
      <c r="X48" s="2"/>
    </row>
    <row r="49" spans="1:24" s="19" customFormat="1" ht="5.15" customHeight="1" x14ac:dyDescent="0.25">
      <c r="A49" s="2"/>
      <c r="B49" s="7"/>
      <c r="C49" s="7"/>
      <c r="D49" s="9"/>
      <c r="E49" s="20"/>
      <c r="F49" s="7"/>
      <c r="G49" s="7"/>
      <c r="H49" s="7"/>
      <c r="I49" s="7"/>
      <c r="J49" s="7"/>
      <c r="K49" s="7"/>
      <c r="L49" s="7"/>
      <c r="M49" s="7"/>
      <c r="N49" s="7"/>
      <c r="O49" s="458"/>
      <c r="P49" s="4"/>
      <c r="Q49" s="11"/>
      <c r="R49" s="2"/>
      <c r="S49" s="2"/>
      <c r="T49" s="2"/>
      <c r="U49" s="2"/>
      <c r="V49" s="2"/>
      <c r="W49" s="2"/>
      <c r="X49" s="2"/>
    </row>
    <row r="50" spans="1:24" s="19" customFormat="1" ht="13" x14ac:dyDescent="0.25">
      <c r="A50" s="2"/>
      <c r="B50" s="7"/>
      <c r="C50" s="7"/>
      <c r="D50" s="9"/>
      <c r="E50" s="7" t="str">
        <f>Translations!$B$215</f>
        <v>Beskrivning av beräkningen av bränslemängden och osäkerhetsberäkningen eller något annat nödvändigt förfarande, om flera mätinstrument används:</v>
      </c>
      <c r="F50" s="7"/>
      <c r="G50" s="7"/>
      <c r="H50" s="7"/>
      <c r="I50" s="7"/>
      <c r="J50" s="7"/>
      <c r="K50" s="7"/>
      <c r="L50" s="7"/>
      <c r="M50" s="7"/>
      <c r="N50" s="7"/>
      <c r="O50" s="453"/>
      <c r="P50" s="22"/>
      <c r="Q50" s="11"/>
      <c r="R50" s="2"/>
      <c r="S50" s="2"/>
      <c r="T50" s="2"/>
      <c r="U50" s="2"/>
      <c r="V50" s="2"/>
      <c r="W50" s="2"/>
      <c r="X50" s="2"/>
    </row>
    <row r="51" spans="1:24" s="19" customFormat="1" ht="140.5" customHeight="1" x14ac:dyDescent="0.25">
      <c r="A51" s="2"/>
      <c r="B51" s="7"/>
      <c r="C51" s="7"/>
      <c r="D51" s="9"/>
      <c r="E51" s="1033" t="str">
        <f>Translations!$B$709</f>
        <v>Lägg vid behov till en beskrivning av varför och hur flera mätinstrument används för att fastställa mängden. (T.ex. ett av mätinstrumenten skiljer från bränsleflödet den andel som inte tillhör den reglerade enheten eller vägningsanordningarna används turvis.) Lägg också till en beskrivning om endast ett mätinstrument används men det inte mäter mängduppgiften i den rapporterade enheten och om densitetsomvandlingar behövs.
Lägg då också till en kort beskrivning av hur den kombinerade osäkerhetsberäkningen av bränsleflödet utförs. I osäkerhetsbedömningen ska man beakta alla mätinstrument som används vid fastställandet av mängduppgiften och andra faktorer som påverkar mängduppgiften, såsom densitetsomvandlingen. Om enhetsomvandlingar görs vid bestämningen, ange densitetsosäkerheten och dess källa. Ange i beskrivningen om kommissionens beräkningsverktyg för osäkerhetsanalys har använts vid beräkningen av osäkerheten. Ange också med vilka beräkningsformler för kombinerad osäkerhet osäkerheten har beräknats (se kapitel 3.2 om kombinerad osäkerhet i Energimyndighetens anvisning om osäkerhetsbedömning).
Närmare uppgifter om beräkningen, såsom egentlig beräkning (t.ex. kommissionens beräkningsverktyg), datakällor (t.ex. kalibreringsintyg, mätinstrumentspecifikationer) och så vidare, förvaras i den reglerade enhetens egna system. Närmare uppgifter ska presenteras för Energimyndigheten och kontrollören på begäran.
Mer information om osäkerhetsbedömning finns i Energimyndighetens anvisning om osäkerhetsbedömning samt i kommissionens anvisning GD4. Anvisningarna och kommissionens osäkerhetsverktyg finns på Energimyndighetens webbplats.</v>
      </c>
      <c r="F51" s="1033"/>
      <c r="G51" s="1033"/>
      <c r="H51" s="1033"/>
      <c r="I51" s="1033"/>
      <c r="J51" s="1033"/>
      <c r="K51" s="1033"/>
      <c r="L51" s="1033"/>
      <c r="M51" s="1033"/>
      <c r="N51" s="1033"/>
      <c r="O51" s="453"/>
      <c r="P51" s="22"/>
      <c r="Q51" s="11"/>
      <c r="R51" s="2"/>
      <c r="S51" s="2"/>
      <c r="T51" s="2"/>
      <c r="U51" s="2"/>
      <c r="V51" s="2"/>
      <c r="W51" s="2"/>
      <c r="X51" s="2"/>
    </row>
    <row r="52" spans="1:24" s="19" customFormat="1" ht="27.65" customHeight="1" x14ac:dyDescent="0.25">
      <c r="A52" s="2"/>
      <c r="B52" s="7"/>
      <c r="C52" s="7"/>
      <c r="D52" s="9"/>
      <c r="E52" s="1232"/>
      <c r="F52" s="1233"/>
      <c r="G52" s="1233"/>
      <c r="H52" s="1233"/>
      <c r="I52" s="1233"/>
      <c r="J52" s="1233"/>
      <c r="K52" s="1233"/>
      <c r="L52" s="1233"/>
      <c r="M52" s="1233"/>
      <c r="N52" s="1234"/>
      <c r="O52" s="453"/>
      <c r="P52" s="22"/>
      <c r="Q52" s="11"/>
      <c r="R52" s="2"/>
      <c r="S52" s="2"/>
      <c r="T52" s="2"/>
      <c r="U52" s="2"/>
      <c r="V52" s="2"/>
      <c r="W52" s="2"/>
      <c r="X52" s="2"/>
    </row>
    <row r="53" spans="1:24" s="19" customFormat="1" ht="25.5" customHeight="1" x14ac:dyDescent="0.25">
      <c r="A53" s="2"/>
      <c r="B53" s="7"/>
      <c r="C53" s="7"/>
      <c r="D53" s="9"/>
      <c r="E53" s="1276"/>
      <c r="F53" s="1277"/>
      <c r="G53" s="1277"/>
      <c r="H53" s="1277"/>
      <c r="I53" s="1277"/>
      <c r="J53" s="1277"/>
      <c r="K53" s="1277"/>
      <c r="L53" s="1277"/>
      <c r="M53" s="1277"/>
      <c r="N53" s="1278"/>
      <c r="O53" s="453"/>
      <c r="P53" s="22"/>
      <c r="Q53" s="11"/>
      <c r="R53" s="2"/>
      <c r="S53" s="2"/>
      <c r="T53" s="2"/>
      <c r="U53" s="2"/>
      <c r="V53" s="2"/>
      <c r="W53" s="2"/>
      <c r="X53" s="2"/>
    </row>
    <row r="54" spans="1:24" s="19" customFormat="1" ht="35.5" customHeight="1" x14ac:dyDescent="0.25">
      <c r="A54" s="2"/>
      <c r="B54" s="7"/>
      <c r="C54" s="7"/>
      <c r="D54" s="9"/>
      <c r="E54" s="1279"/>
      <c r="F54" s="1280"/>
      <c r="G54" s="1280"/>
      <c r="H54" s="1280"/>
      <c r="I54" s="1280"/>
      <c r="J54" s="1280"/>
      <c r="K54" s="1280"/>
      <c r="L54" s="1280"/>
      <c r="M54" s="1280"/>
      <c r="N54" s="1281"/>
      <c r="O54" s="453"/>
      <c r="P54" s="22"/>
      <c r="Q54" s="11"/>
      <c r="R54" s="2"/>
      <c r="S54" s="2"/>
      <c r="T54" s="2"/>
      <c r="U54" s="2"/>
      <c r="V54" s="2"/>
      <c r="W54" s="2"/>
      <c r="X54" s="2"/>
    </row>
    <row r="55" spans="1:24" s="19" customFormat="1" ht="13" x14ac:dyDescent="0.25">
      <c r="A55" s="2"/>
      <c r="B55" s="7"/>
      <c r="C55" s="7"/>
      <c r="D55" s="9"/>
      <c r="E55" s="7"/>
      <c r="F55" s="7"/>
      <c r="G55" s="7"/>
      <c r="H55" s="7"/>
      <c r="I55" s="7"/>
      <c r="J55" s="7"/>
      <c r="K55" s="7"/>
      <c r="L55" s="7"/>
      <c r="M55" s="7"/>
      <c r="N55" s="7"/>
      <c r="O55" s="458"/>
      <c r="P55" s="4"/>
      <c r="Q55" s="11"/>
      <c r="R55" s="11"/>
      <c r="S55" s="11"/>
      <c r="T55" s="2"/>
      <c r="U55" s="2"/>
      <c r="V55" s="2"/>
      <c r="W55" s="2"/>
      <c r="X55" s="2"/>
    </row>
    <row r="56" spans="1:24" s="19" customFormat="1" ht="13" x14ac:dyDescent="0.25">
      <c r="A56" s="2"/>
      <c r="B56" s="7"/>
      <c r="C56" s="7"/>
      <c r="D56" s="9" t="s">
        <v>7</v>
      </c>
      <c r="E56" s="20" t="str">
        <f>Translations!$B$710</f>
        <v>Nivåer på den bränslemängd som frisläppts för konsumtion:</v>
      </c>
      <c r="F56" s="7"/>
      <c r="G56" s="7"/>
      <c r="H56" s="7"/>
      <c r="I56" s="7"/>
      <c r="J56" s="7"/>
      <c r="K56" s="7"/>
      <c r="L56" s="7"/>
      <c r="M56" s="7"/>
      <c r="N56" s="7"/>
      <c r="O56" s="458"/>
      <c r="P56" s="4"/>
      <c r="Q56" s="11"/>
      <c r="R56" s="11"/>
      <c r="S56" s="11"/>
      <c r="T56" s="2"/>
      <c r="U56" s="2"/>
      <c r="V56" s="2"/>
      <c r="W56" s="2"/>
      <c r="X56" s="2"/>
    </row>
    <row r="57" spans="1:24" s="19" customFormat="1" ht="13" x14ac:dyDescent="0.25">
      <c r="A57" s="2"/>
      <c r="B57" s="7"/>
      <c r="C57" s="7"/>
      <c r="D57" s="28" t="s">
        <v>16</v>
      </c>
      <c r="E57" s="20" t="str">
        <f>Translations!$B$711</f>
        <v>Tillämplig enhet:</v>
      </c>
      <c r="F57" s="9"/>
      <c r="G57" s="9"/>
      <c r="H57" s="9"/>
      <c r="I57" s="135"/>
      <c r="J57" s="9"/>
      <c r="K57" s="9"/>
      <c r="L57" s="9"/>
      <c r="M57" s="9"/>
      <c r="N57" s="9"/>
      <c r="O57" s="458"/>
      <c r="P57" s="4"/>
      <c r="Q57" s="11"/>
      <c r="R57" s="11"/>
      <c r="S57" s="11"/>
      <c r="T57" s="2"/>
      <c r="U57" s="2"/>
      <c r="V57" s="2"/>
      <c r="W57" s="2"/>
      <c r="X57" s="2"/>
    </row>
    <row r="58" spans="1:24" s="19" customFormat="1" ht="5.15" customHeight="1" x14ac:dyDescent="0.25">
      <c r="A58" s="2"/>
      <c r="B58" s="7"/>
      <c r="C58" s="7"/>
      <c r="D58" s="7"/>
      <c r="E58" s="7"/>
      <c r="F58" s="7"/>
      <c r="G58" s="7"/>
      <c r="H58" s="7"/>
      <c r="I58" s="7"/>
      <c r="J58" s="7"/>
      <c r="K58" s="7"/>
      <c r="L58" s="7"/>
      <c r="M58" s="7"/>
      <c r="N58" s="9"/>
      <c r="O58" s="458"/>
      <c r="P58" s="4"/>
      <c r="Q58" s="11"/>
      <c r="R58" s="11"/>
      <c r="S58" s="11"/>
      <c r="T58" s="2"/>
      <c r="U58" s="2"/>
      <c r="V58" s="2"/>
      <c r="W58" s="2"/>
      <c r="X58" s="2"/>
    </row>
    <row r="59" spans="1:24" s="19" customFormat="1" ht="12.75" customHeight="1" x14ac:dyDescent="0.25">
      <c r="A59" s="2"/>
      <c r="B59" s="7"/>
      <c r="C59" s="7"/>
      <c r="D59" s="28" t="s">
        <v>17</v>
      </c>
      <c r="E59" s="20" t="str">
        <f>Translations!$B$712</f>
        <v>Nivå som krävs:</v>
      </c>
      <c r="F59" s="7"/>
      <c r="G59" s="7"/>
      <c r="H59" s="7"/>
      <c r="I59" s="535" t="str">
        <f>IF(H16="","",IF(M14=INDEX(SourceCategory,2),EUconst_NoTier,IF(CNTR_Category="A",INDEX(EUwideConstants!$G:$G,MATCH(R59,EUwideConstants!$S:$S,0)),INDEX(EUwideConstants!$P:$P,MATCH(R59,EUwideConstants!$S:$S,0)))))</f>
        <v/>
      </c>
      <c r="J59" s="1241" t="str">
        <f>IF(I59="","",IF(I59=EUconst_NoTier,EUconst_MsgDeMinimis,IF(T59=0,EUconst_NA,IF(ISERROR(T59),"",EUconst_MsgTierActivityLevel&amp;" "&amp;T59))))</f>
        <v/>
      </c>
      <c r="K59" s="1242"/>
      <c r="L59" s="1242"/>
      <c r="M59" s="1242"/>
      <c r="N59" s="1243"/>
      <c r="O59" s="458"/>
      <c r="P59" s="4"/>
      <c r="Q59" s="11"/>
      <c r="R59" s="59" t="str">
        <f>EUconst_CNTR_ActivityData&amp;H16</f>
        <v>ActivityData_</v>
      </c>
      <c r="S59" s="11"/>
      <c r="T59" s="533" t="str">
        <f>IF(I59="","",IF(I59=EUconst_NA,"",INDEX(EUwideConstants!$H:$O,MATCH(R59,EUwideConstants!$S:$S,0),MATCH(I59,CNTR_TierList,0))))</f>
        <v/>
      </c>
      <c r="U59" s="2"/>
      <c r="V59" s="2"/>
      <c r="W59" s="2"/>
      <c r="X59" s="2"/>
    </row>
    <row r="60" spans="1:24" s="19" customFormat="1" ht="12.75" customHeight="1" x14ac:dyDescent="0.25">
      <c r="A60" s="2"/>
      <c r="B60" s="7"/>
      <c r="C60" s="7"/>
      <c r="D60" s="28" t="s">
        <v>18</v>
      </c>
      <c r="E60" s="20" t="str">
        <f>Translations!$B$713</f>
        <v>Tillämplig nivå:</v>
      </c>
      <c r="F60" s="7"/>
      <c r="G60" s="7"/>
      <c r="H60" s="7"/>
      <c r="I60" s="135"/>
      <c r="J60" s="1241" t="str">
        <f>IF(OR(ISBLANK(I60),I60=EUconst_NoTier),"",IF(T60=0,EUconst_NA,IF(ISERROR(T60),"",EUconst_MsgTierActivityLevel &amp; " " &amp;T60)))</f>
        <v/>
      </c>
      <c r="K60" s="1242"/>
      <c r="L60" s="1242"/>
      <c r="M60" s="1242"/>
      <c r="N60" s="1243"/>
      <c r="O60" s="458"/>
      <c r="P60" s="4"/>
      <c r="Q60" s="11"/>
      <c r="R60" s="59" t="str">
        <f>EUconst_CNTR_ActivityData&amp;H16</f>
        <v>ActivityData_</v>
      </c>
      <c r="S60" s="11"/>
      <c r="T60" s="533" t="str">
        <f>IF(ISBLANK(I60),"",IF(I60=EUconst_NA,"",INDEX(EUwideConstants!$H:$O,MATCH(R60,EUwideConstants!$S:$S,0),MATCH(I60,CNTR_TierList,0))))</f>
        <v/>
      </c>
      <c r="U60" s="2"/>
      <c r="V60" s="2"/>
      <c r="W60" s="366" t="s">
        <v>142</v>
      </c>
      <c r="X60" s="533" t="b">
        <f>I33=INDEX(EUconst_ActivityDeterminationMethod,1)</f>
        <v>0</v>
      </c>
    </row>
    <row r="61" spans="1:24" s="19" customFormat="1" ht="12.75" customHeight="1" x14ac:dyDescent="0.25">
      <c r="A61" s="2"/>
      <c r="B61" s="7"/>
      <c r="C61" s="7"/>
      <c r="D61" s="28" t="s">
        <v>19</v>
      </c>
      <c r="E61" s="20" t="str">
        <f>Translations!$B$219</f>
        <v>Uppnådd osäkerhet:</v>
      </c>
      <c r="F61" s="7"/>
      <c r="G61" s="7"/>
      <c r="H61" s="7"/>
      <c r="I61" s="536"/>
      <c r="J61" s="20" t="str">
        <f>Translations!$B$220</f>
        <v>Anmärkning:</v>
      </c>
      <c r="K61" s="1265"/>
      <c r="L61" s="1266"/>
      <c r="M61" s="1266"/>
      <c r="N61" s="1267"/>
      <c r="O61" s="458"/>
      <c r="P61" s="4"/>
      <c r="Q61" s="11"/>
      <c r="R61" s="11"/>
      <c r="S61" s="11"/>
      <c r="T61" s="2"/>
      <c r="U61" s="2"/>
      <c r="V61" s="2"/>
      <c r="W61" s="366" t="s">
        <v>142</v>
      </c>
      <c r="X61" s="533" t="b">
        <f>OR(M14=INDEX(SourceCategory,2),I33=INDEX(EUconst_ActivityDeterminationMethod,1))</f>
        <v>0</v>
      </c>
    </row>
    <row r="62" spans="1:24" s="19" customFormat="1" ht="13" x14ac:dyDescent="0.25">
      <c r="A62" s="13"/>
      <c r="B62" s="7"/>
      <c r="C62" s="7"/>
      <c r="D62" s="400" t="str">
        <f>Translations!$B$201</f>
        <v>Exempeluppgifter:</v>
      </c>
      <c r="E62" s="7"/>
      <c r="F62" s="7"/>
      <c r="G62" s="7"/>
      <c r="H62" s="7"/>
      <c r="I62" s="7"/>
      <c r="J62" s="7"/>
      <c r="K62" s="7"/>
      <c r="L62" s="7"/>
      <c r="M62" s="7"/>
      <c r="N62" s="7"/>
      <c r="O62" s="458"/>
      <c r="P62" s="4"/>
      <c r="Q62" s="11"/>
      <c r="R62" s="11"/>
      <c r="S62" s="11"/>
      <c r="T62" s="2"/>
      <c r="U62" s="2"/>
      <c r="V62" s="2"/>
      <c r="W62" s="2"/>
      <c r="X62" s="2"/>
    </row>
    <row r="63" spans="1:24" s="19" customFormat="1" ht="12.75" customHeight="1" x14ac:dyDescent="0.25">
      <c r="A63" s="13"/>
      <c r="B63" s="7"/>
      <c r="C63" s="7"/>
      <c r="D63" s="320" t="str">
        <f>D59</f>
        <v>ii.</v>
      </c>
      <c r="E63" s="388" t="str">
        <f>Translations!$B$712</f>
        <v>Nivå som krävs:</v>
      </c>
      <c r="F63" s="355"/>
      <c r="G63" s="355"/>
      <c r="H63" s="355"/>
      <c r="I63" s="358">
        <v>2</v>
      </c>
      <c r="J63" s="359" t="str">
        <f>Translations!$B$221</f>
        <v>Osäkerhetsgraden får vara högst ± 5,0 %</v>
      </c>
      <c r="K63" s="384"/>
      <c r="L63" s="384"/>
      <c r="M63" s="384"/>
      <c r="N63" s="474"/>
      <c r="O63" s="458"/>
      <c r="P63" s="4"/>
      <c r="Q63" s="11"/>
      <c r="R63" s="59"/>
      <c r="S63" s="11"/>
      <c r="T63" s="533"/>
      <c r="U63" s="2"/>
      <c r="V63" s="2"/>
      <c r="W63" s="2"/>
      <c r="X63" s="2"/>
    </row>
    <row r="64" spans="1:24" s="19" customFormat="1" ht="12.75" customHeight="1" x14ac:dyDescent="0.25">
      <c r="A64" s="13"/>
      <c r="B64" s="7"/>
      <c r="C64" s="7"/>
      <c r="D64" s="320" t="str">
        <f>D60</f>
        <v>iii.</v>
      </c>
      <c r="E64" s="388" t="str">
        <f>Translations!$B$713</f>
        <v>Tillämplig nivå:</v>
      </c>
      <c r="F64" s="355"/>
      <c r="G64" s="355"/>
      <c r="H64" s="355"/>
      <c r="I64" s="358">
        <v>3</v>
      </c>
      <c r="J64" s="359" t="str">
        <f>Translations!$B$222</f>
        <v>Osäkerhetsgraden får vara högst ± 2,5 %</v>
      </c>
      <c r="K64" s="384"/>
      <c r="L64" s="384"/>
      <c r="M64" s="384"/>
      <c r="N64" s="474"/>
      <c r="O64" s="458"/>
      <c r="P64" s="4"/>
      <c r="Q64" s="11"/>
      <c r="R64" s="59"/>
      <c r="S64" s="11"/>
      <c r="T64" s="533"/>
      <c r="U64" s="2"/>
      <c r="V64" s="2"/>
      <c r="W64" s="2"/>
      <c r="X64" s="2"/>
    </row>
    <row r="65" spans="1:24" s="19" customFormat="1" ht="12.65" customHeight="1" x14ac:dyDescent="0.25">
      <c r="A65" s="13"/>
      <c r="B65" s="7"/>
      <c r="C65" s="7"/>
      <c r="D65" s="320" t="str">
        <f>D61</f>
        <v>iv.</v>
      </c>
      <c r="E65" s="388" t="str">
        <f>Translations!$B$219</f>
        <v>Uppnådd osäkerhet:</v>
      </c>
      <c r="F65" s="355"/>
      <c r="G65" s="355"/>
      <c r="H65" s="355"/>
      <c r="I65" s="383">
        <v>2.2499999999999999E-2</v>
      </c>
      <c r="J65" s="388" t="str">
        <f>Translations!$B$220</f>
        <v>Anmärkning:</v>
      </c>
      <c r="K65" s="1313" t="str">
        <f>Translations!$B$223</f>
        <v>Nationell lagstadgad metrologisk kontroll --&gt; största tillåtna fel i användningen</v>
      </c>
      <c r="L65" s="1314"/>
      <c r="M65" s="1314"/>
      <c r="N65" s="1315"/>
      <c r="O65" s="458"/>
      <c r="P65" s="4"/>
      <c r="Q65" s="11"/>
      <c r="R65" s="11"/>
      <c r="S65" s="11"/>
      <c r="T65" s="2"/>
      <c r="U65" s="2"/>
      <c r="V65" s="2"/>
      <c r="W65" s="2"/>
      <c r="X65" s="2"/>
    </row>
    <row r="66" spans="1:24" s="19" customFormat="1" ht="13" x14ac:dyDescent="0.25">
      <c r="A66" s="2"/>
      <c r="B66" s="7"/>
      <c r="C66" s="7"/>
      <c r="D66" s="9"/>
      <c r="E66" s="1033" t="str">
        <f>Translations!$B$224</f>
        <v>Ange den osäkerhetsgrad som uppnåtts under användning under hela rapporteringsperioden i fråga om den erforderliga nivån och den tillämpade nivån.</v>
      </c>
      <c r="F66" s="1033"/>
      <c r="G66" s="1033"/>
      <c r="H66" s="1033"/>
      <c r="I66" s="1033"/>
      <c r="J66" s="1033"/>
      <c r="K66" s="1033"/>
      <c r="L66" s="1033"/>
      <c r="M66" s="1033"/>
      <c r="N66" s="1033"/>
      <c r="O66" s="458"/>
      <c r="P66" s="4"/>
      <c r="Q66" s="11"/>
      <c r="R66" s="11"/>
      <c r="S66" s="11"/>
      <c r="T66" s="2"/>
      <c r="U66" s="2"/>
      <c r="V66" s="2"/>
      <c r="W66" s="2"/>
      <c r="X66" s="2"/>
    </row>
    <row r="67" spans="1:24" s="19" customFormat="1" ht="13" x14ac:dyDescent="0.25">
      <c r="A67" s="2"/>
      <c r="B67" s="7"/>
      <c r="C67" s="7"/>
      <c r="D67" s="9"/>
      <c r="E67" s="1033" t="str">
        <f>Translations!$B$714</f>
        <v>Det angivna värdet ska vara resultatet av osäkerhetsbedömningen. I artiklarna 28 och 29 i övervakningsförordningen föreskrivs om möjligheterna att tillämpa förenklingar:</v>
      </c>
      <c r="F67" s="1033"/>
      <c r="G67" s="1033"/>
      <c r="H67" s="1033"/>
      <c r="I67" s="1033"/>
      <c r="J67" s="1033"/>
      <c r="K67" s="1033"/>
      <c r="L67" s="1033"/>
      <c r="M67" s="1033"/>
      <c r="N67" s="1033"/>
      <c r="O67" s="458"/>
      <c r="P67" s="4"/>
      <c r="Q67" s="11"/>
      <c r="R67" s="11"/>
      <c r="S67" s="11"/>
      <c r="T67" s="2"/>
      <c r="U67" s="2"/>
      <c r="V67" s="2"/>
      <c r="W67" s="2"/>
      <c r="X67" s="2"/>
    </row>
    <row r="68" spans="1:24" s="19" customFormat="1" ht="30" customHeight="1" x14ac:dyDescent="0.25">
      <c r="A68" s="2"/>
      <c r="B68" s="7"/>
      <c r="C68" s="7"/>
      <c r="D68" s="9"/>
      <c r="E68" s="88" t="s">
        <v>83</v>
      </c>
      <c r="F68" s="1033" t="str">
        <f>Translations!$B$226</f>
        <v>Du kan använda de största tillåtna felen som preciserats för det mätinstrument som används eller den osäkerhet som erhållits genom kalibrering multiplicerad med en konservativ justeringsfaktor för att beakta osäkerhetseffekten under användningen, förutsatt att mätinstrumenten har installerats i en miljö som är ändamålsenlig med tanke på deras användningsspecifikationer.</v>
      </c>
      <c r="G68" s="1033"/>
      <c r="H68" s="1033"/>
      <c r="I68" s="1033"/>
      <c r="J68" s="1033"/>
      <c r="K68" s="1033"/>
      <c r="L68" s="1033"/>
      <c r="M68" s="1033"/>
      <c r="N68" s="1033"/>
      <c r="O68" s="458"/>
      <c r="P68" s="4"/>
      <c r="Q68" s="11"/>
      <c r="R68" s="11"/>
      <c r="S68" s="11"/>
      <c r="T68" s="2"/>
      <c r="U68" s="2"/>
      <c r="V68" s="2"/>
      <c r="W68" s="2"/>
      <c r="X68" s="2"/>
    </row>
    <row r="69" spans="1:24" s="19" customFormat="1" ht="15" customHeight="1" x14ac:dyDescent="0.25">
      <c r="A69" s="2"/>
      <c r="B69" s="7"/>
      <c r="C69" s="7"/>
      <c r="D69" s="9"/>
      <c r="E69" s="88" t="s">
        <v>83</v>
      </c>
      <c r="F69" s="1033" t="str">
        <f>Translations!$B$227</f>
        <v>Du kan använda det största tillåtna felet under driften som osäkerhetsvärde under förutsättning att mätinstrumentet omfattas av nationell lagstadgad metrologisk kontroll.</v>
      </c>
      <c r="G69" s="1033"/>
      <c r="H69" s="1033"/>
      <c r="I69" s="1033"/>
      <c r="J69" s="1033"/>
      <c r="K69" s="1033"/>
      <c r="L69" s="1033"/>
      <c r="M69" s="1033"/>
      <c r="N69" s="1033"/>
      <c r="O69" s="458"/>
      <c r="P69" s="4"/>
      <c r="Q69" s="11"/>
      <c r="R69" s="11"/>
      <c r="S69" s="11"/>
      <c r="T69" s="2"/>
      <c r="U69" s="2"/>
      <c r="V69" s="2"/>
      <c r="W69" s="2"/>
      <c r="X69" s="2"/>
    </row>
    <row r="70" spans="1:24" s="19" customFormat="1" ht="12.75" customHeight="1" x14ac:dyDescent="0.25">
      <c r="A70" s="2"/>
      <c r="B70" s="7"/>
      <c r="C70" s="7"/>
      <c r="D70" s="9"/>
      <c r="E70" s="1033" t="str">
        <f>Translations!$B$454</f>
        <v>Se ytterligare anvisningar i artiklarna 28 och 29 i övervakningsförordningen samt i vägledande dokument 4 (GD4) och använd verktyget för bedömning av osäkerhet.</v>
      </c>
      <c r="F70" s="1033"/>
      <c r="G70" s="1033"/>
      <c r="H70" s="1033"/>
      <c r="I70" s="1033"/>
      <c r="J70" s="1033"/>
      <c r="K70" s="1033"/>
      <c r="L70" s="1033"/>
      <c r="M70" s="1033"/>
      <c r="N70" s="1033"/>
      <c r="O70" s="458"/>
      <c r="P70" s="4"/>
      <c r="Q70" s="11"/>
      <c r="R70" s="11"/>
      <c r="S70" s="11"/>
      <c r="T70" s="2"/>
      <c r="U70" s="2"/>
      <c r="V70" s="2"/>
      <c r="W70" s="2"/>
      <c r="X70" s="2"/>
    </row>
    <row r="71" spans="1:24" s="19" customFormat="1" ht="5.15" customHeight="1" x14ac:dyDescent="0.25">
      <c r="A71" s="2"/>
      <c r="B71" s="7"/>
      <c r="C71" s="7"/>
      <c r="D71" s="9"/>
      <c r="E71" s="40"/>
      <c r="F71" s="40"/>
      <c r="G71" s="40"/>
      <c r="H71" s="40"/>
      <c r="I71" s="40"/>
      <c r="J71" s="40"/>
      <c r="K71" s="40"/>
      <c r="L71" s="40"/>
      <c r="M71" s="40"/>
      <c r="N71" s="40"/>
      <c r="O71" s="458"/>
      <c r="P71" s="4"/>
      <c r="Q71" s="11"/>
      <c r="R71" s="11"/>
      <c r="S71" s="11"/>
      <c r="T71" s="2"/>
      <c r="U71" s="2"/>
      <c r="V71" s="2"/>
      <c r="W71" s="2"/>
      <c r="X71" s="2"/>
    </row>
    <row r="72" spans="1:24" s="19" customFormat="1" ht="14" x14ac:dyDescent="0.25">
      <c r="A72" s="2"/>
      <c r="B72" s="7"/>
      <c r="C72" s="7"/>
      <c r="D72" s="1245" t="str">
        <f>Translations!$B$715</f>
        <v>Täckningsfaktor:</v>
      </c>
      <c r="E72" s="1245"/>
      <c r="F72" s="1245"/>
      <c r="G72" s="1245"/>
      <c r="H72" s="1245"/>
      <c r="I72" s="1245"/>
      <c r="J72" s="1245"/>
      <c r="K72" s="1245"/>
      <c r="L72" s="1245"/>
      <c r="M72" s="1245"/>
      <c r="N72" s="1245"/>
      <c r="O72" s="458"/>
      <c r="P72" s="4"/>
      <c r="Q72" s="11"/>
      <c r="R72" s="11"/>
      <c r="S72" s="11"/>
      <c r="T72" s="11"/>
      <c r="U72" s="2"/>
      <c r="V72" s="2"/>
      <c r="W72" s="2"/>
      <c r="X72" s="2"/>
    </row>
    <row r="73" spans="1:24" s="19" customFormat="1" ht="5.15" customHeight="1" x14ac:dyDescent="0.25">
      <c r="A73" s="2"/>
      <c r="B73" s="7"/>
      <c r="C73" s="7"/>
      <c r="D73" s="9"/>
      <c r="E73" s="20"/>
      <c r="F73" s="7"/>
      <c r="G73" s="7"/>
      <c r="H73" s="7"/>
      <c r="I73" s="7"/>
      <c r="J73" s="7"/>
      <c r="K73" s="7"/>
      <c r="L73" s="7"/>
      <c r="M73" s="7"/>
      <c r="N73" s="7"/>
      <c r="O73" s="458"/>
      <c r="P73" s="4"/>
      <c r="Q73" s="11"/>
      <c r="R73" s="11"/>
      <c r="S73" s="11"/>
      <c r="T73" s="11"/>
      <c r="U73" s="2"/>
      <c r="V73" s="2"/>
      <c r="W73" s="2"/>
      <c r="X73" s="2"/>
    </row>
    <row r="74" spans="1:24" s="19" customFormat="1" ht="13" x14ac:dyDescent="0.25">
      <c r="A74" s="2"/>
      <c r="B74" s="7"/>
      <c r="C74" s="7"/>
      <c r="D74" s="9"/>
      <c r="E74" s="1033" t="str">
        <f>Translations!$B$716</f>
        <v>Välj de nivåer och metoder som tillämpas vid bestämning av täckningsfaktorn i enlighet med övervakningsförordningens 75l.</v>
      </c>
      <c r="F74" s="1033"/>
      <c r="G74" s="1033"/>
      <c r="H74" s="1033"/>
      <c r="I74" s="1033"/>
      <c r="J74" s="1033"/>
      <c r="K74" s="1033"/>
      <c r="L74" s="1033"/>
      <c r="M74" s="1033"/>
      <c r="N74" s="1033"/>
      <c r="O74" s="458"/>
      <c r="P74" s="4"/>
      <c r="Q74" s="11"/>
      <c r="R74" s="11"/>
      <c r="S74" s="11"/>
      <c r="T74" s="11"/>
      <c r="U74" s="2"/>
      <c r="V74" s="2"/>
      <c r="W74" s="2"/>
      <c r="X74" s="2"/>
    </row>
    <row r="75" spans="1:24" s="19" customFormat="1" ht="25.5" customHeight="1" x14ac:dyDescent="0.25">
      <c r="A75" s="2"/>
      <c r="B75" s="7"/>
      <c r="C75" s="7"/>
      <c r="D75" s="9" t="s">
        <v>8</v>
      </c>
      <c r="E75" s="1244" t="str">
        <f>Translations!$B$717</f>
        <v>Täckningsfaktor</v>
      </c>
      <c r="F75" s="1244"/>
      <c r="G75" s="1244"/>
      <c r="H75" s="29" t="str">
        <f>Translations!$B$255</f>
        <v>nivå som krävs</v>
      </c>
      <c r="I75" s="29" t="str">
        <f>Translations!$B$256</f>
        <v>nivå som använts</v>
      </c>
      <c r="J75" s="1246" t="str">
        <f>Translations!$B$257</f>
        <v>hela texten för den tillämpade nivån</v>
      </c>
      <c r="K75" s="1247"/>
      <c r="L75" s="1247"/>
      <c r="M75" s="1247"/>
      <c r="N75" s="1248"/>
      <c r="O75" s="458"/>
      <c r="P75" s="4"/>
      <c r="Q75" s="11"/>
      <c r="R75" s="11"/>
      <c r="S75" s="11"/>
      <c r="T75" s="11"/>
      <c r="U75" s="2"/>
      <c r="V75" s="2"/>
      <c r="W75" s="2"/>
      <c r="X75" s="2"/>
    </row>
    <row r="76" spans="1:24" s="19" customFormat="1" x14ac:dyDescent="0.25">
      <c r="A76" s="2"/>
      <c r="B76" s="7"/>
      <c r="C76" s="7"/>
      <c r="D76" s="28" t="s">
        <v>16</v>
      </c>
      <c r="E76" s="1240" t="str">
        <f>Translations!$B$718</f>
        <v>Täckningsfaktor, nivå</v>
      </c>
      <c r="F76" s="1240"/>
      <c r="G76" s="1240"/>
      <c r="H76" s="535" t="str">
        <f>IF(H14="","",3)</f>
        <v/>
      </c>
      <c r="I76" s="135"/>
      <c r="J76" s="1241" t="str">
        <f>IF(OR(ISBLANK(I76),I76=EUconst_NoTier),"",IF(T76=0,EUconst_NotApplicable,IF(ISERROR(T76),"",T76)))</f>
        <v/>
      </c>
      <c r="K76" s="1242"/>
      <c r="L76" s="1242"/>
      <c r="M76" s="1242"/>
      <c r="N76" s="1243"/>
      <c r="O76" s="458"/>
      <c r="P76" s="4"/>
      <c r="Q76" s="11"/>
      <c r="R76" s="59" t="str">
        <f>EUconst_CNTR_ScopeFactor&amp;H16</f>
        <v>ScopeFactor_</v>
      </c>
      <c r="S76" s="11"/>
      <c r="T76" s="537" t="str">
        <f>IF(ISBLANK(I76),"",IF(I76=EUconst_NA,"",INDEX(EUwideConstants!$H:$O,MATCH(R76,EUwideConstants!$S:$S,0),MATCH(I76,CNTR_TierList,0))))</f>
        <v/>
      </c>
      <c r="U76" s="2"/>
      <c r="V76" s="2"/>
      <c r="W76" s="2"/>
      <c r="X76" s="2"/>
    </row>
    <row r="77" spans="1:24" s="19" customFormat="1" x14ac:dyDescent="0.25">
      <c r="A77" s="2"/>
      <c r="B77" s="7"/>
      <c r="C77" s="7"/>
      <c r="D77" s="28" t="s">
        <v>17</v>
      </c>
      <c r="E77" s="1240" t="str">
        <f>Translations!$B$719</f>
        <v>Täckningsfaktor, metod</v>
      </c>
      <c r="F77" s="1240"/>
      <c r="G77" s="1240"/>
      <c r="H77" s="1249"/>
      <c r="I77" s="1249"/>
      <c r="J77" s="1241" t="str">
        <f>IF(H77="","",INDEX(ScopeMethodsDetails,MATCH(H77,INDEX(ScopeMethodsDetails,,1),0),2))</f>
        <v/>
      </c>
      <c r="K77" s="1242"/>
      <c r="L77" s="1242"/>
      <c r="M77" s="1242"/>
      <c r="N77" s="1243"/>
      <c r="O77" s="458"/>
      <c r="P77" s="4"/>
      <c r="Q77" s="11"/>
      <c r="R77" s="350" t="str">
        <f>IF(I76="","",INDEX(ScopeAddress,MATCH(I76,ScopeTiers,0)))</f>
        <v/>
      </c>
      <c r="S77" s="11"/>
      <c r="T77" s="11"/>
      <c r="U77" s="2"/>
      <c r="V77" s="2"/>
      <c r="W77" s="2"/>
      <c r="X77" s="2"/>
    </row>
    <row r="78" spans="1:24" s="19" customFormat="1" ht="13" x14ac:dyDescent="0.25">
      <c r="A78" s="13"/>
      <c r="B78" s="7"/>
      <c r="C78" s="7"/>
      <c r="D78" s="400" t="str">
        <f>Translations!$B$201</f>
        <v>Exempeluppgifter:</v>
      </c>
      <c r="E78" s="7"/>
      <c r="F78" s="7"/>
      <c r="G78" s="7"/>
      <c r="H78" s="7"/>
      <c r="I78" s="7"/>
      <c r="J78" s="7"/>
      <c r="K78" s="7"/>
      <c r="L78" s="7"/>
      <c r="M78" s="7"/>
      <c r="N78" s="7"/>
      <c r="O78" s="458"/>
      <c r="P78" s="4"/>
      <c r="Q78" s="11"/>
      <c r="R78" s="11"/>
      <c r="S78" s="11"/>
      <c r="T78" s="2"/>
      <c r="U78" s="2"/>
      <c r="V78" s="2"/>
      <c r="W78" s="2"/>
      <c r="X78" s="2"/>
    </row>
    <row r="79" spans="1:24" s="19" customFormat="1" ht="25.5" customHeight="1" x14ac:dyDescent="0.25">
      <c r="A79" s="2"/>
      <c r="B79" s="7"/>
      <c r="C79" s="7"/>
      <c r="D79" s="387" t="str">
        <f>D75</f>
        <v>(d)</v>
      </c>
      <c r="E79" s="1299" t="str">
        <f>Translations!$B$717</f>
        <v>Täckningsfaktor</v>
      </c>
      <c r="F79" s="1299"/>
      <c r="G79" s="1299"/>
      <c r="H79" s="389" t="str">
        <f>Translations!$B$255</f>
        <v>nivå som krävs</v>
      </c>
      <c r="I79" s="389" t="str">
        <f>Translations!$B$256</f>
        <v>nivå som använts</v>
      </c>
      <c r="J79" s="1300" t="str">
        <f>Translations!$B$257</f>
        <v>hela texten för den tillämpade nivån</v>
      </c>
      <c r="K79" s="1301"/>
      <c r="L79" s="1301"/>
      <c r="M79" s="1301"/>
      <c r="N79" s="1302"/>
      <c r="O79" s="458"/>
      <c r="P79" s="4"/>
      <c r="Q79" s="11"/>
      <c r="R79" s="11"/>
      <c r="S79" s="11"/>
      <c r="T79" s="11"/>
      <c r="U79" s="11"/>
      <c r="V79" s="11"/>
      <c r="W79" s="11"/>
      <c r="X79" s="11"/>
    </row>
    <row r="80" spans="1:24" s="19" customFormat="1" x14ac:dyDescent="0.25">
      <c r="A80" s="2"/>
      <c r="B80" s="7"/>
      <c r="C80" s="7"/>
      <c r="D80" s="320" t="s">
        <v>16</v>
      </c>
      <c r="E80" s="1308" t="str">
        <f>Translations!$B$718</f>
        <v>Täckningsfaktor, nivå</v>
      </c>
      <c r="F80" s="1308"/>
      <c r="G80" s="1308"/>
      <c r="H80" s="484">
        <v>3</v>
      </c>
      <c r="I80" s="484">
        <v>2</v>
      </c>
      <c r="J80" s="1309" t="str">
        <f>Translations!$B$720</f>
        <v>Metoder på nivå 2</v>
      </c>
      <c r="K80" s="1283"/>
      <c r="L80" s="1283"/>
      <c r="M80" s="1283"/>
      <c r="N80" s="1284"/>
      <c r="O80" s="458"/>
      <c r="P80" s="4"/>
      <c r="Q80" s="11"/>
      <c r="R80" s="11"/>
      <c r="S80" s="11"/>
      <c r="T80" s="11"/>
      <c r="U80" s="11"/>
      <c r="V80" s="11"/>
      <c r="W80" s="11"/>
      <c r="X80" s="11"/>
    </row>
    <row r="81" spans="1:24" s="19" customFormat="1" x14ac:dyDescent="0.25">
      <c r="A81" s="2"/>
      <c r="B81" s="7"/>
      <c r="C81" s="7"/>
      <c r="D81" s="320" t="s">
        <v>17</v>
      </c>
      <c r="E81" s="1308" t="str">
        <f>Translations!$B$719</f>
        <v>Täckningsfaktor, metod</v>
      </c>
      <c r="F81" s="1308"/>
      <c r="G81" s="1308"/>
      <c r="H81" s="1343" t="str">
        <f>Translations!$B$721</f>
        <v>Spårbarhetssystem</v>
      </c>
      <c r="I81" s="1343"/>
      <c r="J81" s="1309" t="str">
        <f>Translations!$B$722</f>
        <v xml:space="preserve">Spårbar kedja av avtalsarrangemang och fakturor </v>
      </c>
      <c r="K81" s="1283"/>
      <c r="L81" s="1283"/>
      <c r="M81" s="1283"/>
      <c r="N81" s="1284"/>
      <c r="O81" s="458"/>
      <c r="P81" s="4"/>
      <c r="Q81" s="11"/>
      <c r="R81" s="11"/>
      <c r="S81" s="11"/>
      <c r="T81" s="11"/>
      <c r="U81" s="11"/>
      <c r="V81" s="11"/>
      <c r="W81" s="11"/>
      <c r="X81" s="11"/>
    </row>
    <row r="82" spans="1:24" s="19" customFormat="1" ht="5.15" customHeight="1" x14ac:dyDescent="0.25">
      <c r="A82" s="2"/>
      <c r="B82" s="7"/>
      <c r="C82" s="7"/>
      <c r="D82" s="9"/>
      <c r="E82" s="40"/>
      <c r="F82" s="40"/>
      <c r="G82" s="40"/>
      <c r="H82" s="40"/>
      <c r="I82" s="40"/>
      <c r="J82" s="40"/>
      <c r="K82" s="40"/>
      <c r="L82" s="40"/>
      <c r="M82" s="40"/>
      <c r="N82" s="40"/>
      <c r="O82" s="458"/>
      <c r="P82" s="4"/>
      <c r="Q82" s="11"/>
      <c r="R82" s="11"/>
      <c r="S82" s="11"/>
      <c r="T82" s="11"/>
      <c r="U82" s="11"/>
      <c r="V82" s="11"/>
      <c r="W82" s="11"/>
      <c r="X82" s="11"/>
    </row>
    <row r="83" spans="1:24" s="19" customFormat="1" ht="13" x14ac:dyDescent="0.25">
      <c r="A83" s="2"/>
      <c r="B83" s="7"/>
      <c r="C83" s="7"/>
      <c r="D83" s="28" t="s">
        <v>18</v>
      </c>
      <c r="E83" s="20" t="str">
        <f>Translations!$B$723</f>
        <v>Detaljerad beskrivning av täckningsfaktorns metod:</v>
      </c>
      <c r="F83" s="40"/>
      <c r="G83" s="40"/>
      <c r="H83" s="40"/>
      <c r="I83" s="40"/>
      <c r="J83" s="40"/>
      <c r="K83" s="40"/>
      <c r="L83" s="40"/>
      <c r="M83" s="40"/>
      <c r="N83" s="40"/>
      <c r="O83" s="458"/>
      <c r="P83" s="4"/>
      <c r="Q83" s="11"/>
      <c r="R83" s="11"/>
      <c r="S83" s="11"/>
      <c r="T83" s="11"/>
      <c r="U83" s="2"/>
      <c r="V83" s="2"/>
      <c r="W83" s="2"/>
      <c r="X83" s="2"/>
    </row>
    <row r="84" spans="1:24" s="19" customFormat="1" ht="25.5" customHeight="1" x14ac:dyDescent="0.25">
      <c r="A84" s="2"/>
      <c r="B84" s="7"/>
      <c r="C84" s="7"/>
      <c r="D84" s="28"/>
      <c r="E84" s="1033" t="str">
        <f>Translations!$B$724</f>
        <v>Beskriv i detalj hur den metod som valts ovan i punkt ii tillämpas. Om en lägre nivå används, beskriv varför den högsta nivån inte kan tillämpas: det skulle medföra orimliga kostnader, eller en förenklad osäkerhetsbedömning visar att metoderna på den lägre nivån leder till en noggrannare identifiering av slutanvändarna.</v>
      </c>
      <c r="F84" s="1033"/>
      <c r="G84" s="1033"/>
      <c r="H84" s="1033"/>
      <c r="I84" s="1033"/>
      <c r="J84" s="1033"/>
      <c r="K84" s="1033"/>
      <c r="L84" s="1033"/>
      <c r="M84" s="1033"/>
      <c r="N84" s="1033"/>
      <c r="O84" s="458"/>
      <c r="P84" s="4"/>
      <c r="Q84" s="11"/>
      <c r="R84" s="11"/>
      <c r="S84" s="11"/>
      <c r="T84" s="11"/>
      <c r="U84" s="2"/>
      <c r="V84" s="2"/>
      <c r="W84" s="2"/>
      <c r="X84" s="2"/>
    </row>
    <row r="85" spans="1:24" s="19" customFormat="1" ht="12.75" customHeight="1" x14ac:dyDescent="0.25">
      <c r="A85" s="2"/>
      <c r="B85" s="7"/>
      <c r="C85" s="7"/>
      <c r="D85" s="9"/>
      <c r="E85" s="1033" t="str">
        <f>Translations!$B$725</f>
        <v>Om nivå 1 används men täckningsfaktorn är under standardvärdet 1, beskriv hur det tillämpade standardvärdet fastställs och varför det leder till ett mer exakt resultat.</v>
      </c>
      <c r="F85" s="1033"/>
      <c r="G85" s="1033"/>
      <c r="H85" s="1033"/>
      <c r="I85" s="1033"/>
      <c r="J85" s="1033"/>
      <c r="K85" s="1033"/>
      <c r="L85" s="1033"/>
      <c r="M85" s="1033"/>
      <c r="N85" s="1033"/>
      <c r="O85" s="458"/>
      <c r="P85" s="4"/>
      <c r="Q85" s="11"/>
      <c r="R85" s="11"/>
      <c r="S85" s="11"/>
      <c r="T85" s="11"/>
      <c r="U85" s="2"/>
      <c r="V85" s="2"/>
      <c r="W85" s="2"/>
      <c r="X85" s="2"/>
    </row>
    <row r="86" spans="1:24" s="19" customFormat="1" ht="25.5" customHeight="1" x14ac:dyDescent="0.25">
      <c r="A86" s="2"/>
      <c r="B86" s="7"/>
      <c r="C86" s="7"/>
      <c r="D86" s="9"/>
      <c r="E86" s="1235"/>
      <c r="F86" s="1236"/>
      <c r="G86" s="1236"/>
      <c r="H86" s="1236"/>
      <c r="I86" s="1236"/>
      <c r="J86" s="1236"/>
      <c r="K86" s="1236"/>
      <c r="L86" s="1236"/>
      <c r="M86" s="1236"/>
      <c r="N86" s="1237"/>
      <c r="O86" s="458"/>
      <c r="P86" s="4"/>
      <c r="Q86" s="11"/>
      <c r="R86" s="11"/>
      <c r="S86" s="11"/>
      <c r="T86" s="11"/>
      <c r="U86" s="2"/>
      <c r="V86" s="2"/>
      <c r="W86" s="2"/>
      <c r="X86" s="2"/>
    </row>
    <row r="87" spans="1:24" s="19" customFormat="1" ht="13" x14ac:dyDescent="0.25">
      <c r="A87" s="2"/>
      <c r="B87" s="7"/>
      <c r="C87" s="7"/>
      <c r="D87" s="9"/>
      <c r="E87" s="1310"/>
      <c r="F87" s="1311"/>
      <c r="G87" s="1311"/>
      <c r="H87" s="1311"/>
      <c r="I87" s="1311"/>
      <c r="J87" s="1311"/>
      <c r="K87" s="1311"/>
      <c r="L87" s="1311"/>
      <c r="M87" s="1311"/>
      <c r="N87" s="1312"/>
      <c r="O87" s="458"/>
      <c r="P87" s="4"/>
      <c r="Q87" s="11"/>
      <c r="R87" s="11"/>
      <c r="S87" s="11"/>
      <c r="T87" s="11"/>
      <c r="U87" s="2"/>
      <c r="V87" s="2"/>
      <c r="W87" s="2"/>
      <c r="X87" s="2"/>
    </row>
    <row r="88" spans="1:24" s="19" customFormat="1" ht="13" x14ac:dyDescent="0.25">
      <c r="A88" s="2"/>
      <c r="B88" s="7"/>
      <c r="C88" s="7"/>
      <c r="D88" s="9"/>
      <c r="E88" s="1305"/>
      <c r="F88" s="1306"/>
      <c r="G88" s="1306"/>
      <c r="H88" s="1306"/>
      <c r="I88" s="1306"/>
      <c r="J88" s="1306"/>
      <c r="K88" s="1306"/>
      <c r="L88" s="1306"/>
      <c r="M88" s="1306"/>
      <c r="N88" s="1307"/>
      <c r="O88" s="458"/>
      <c r="P88" s="4"/>
      <c r="Q88" s="11"/>
      <c r="R88" s="11"/>
      <c r="S88" s="11"/>
      <c r="T88" s="11"/>
      <c r="U88" s="2"/>
      <c r="V88" s="2"/>
      <c r="W88" s="2"/>
      <c r="X88" s="2"/>
    </row>
    <row r="89" spans="1:24" s="19" customFormat="1" ht="5.15" customHeight="1" x14ac:dyDescent="0.25">
      <c r="A89" s="2"/>
      <c r="B89" s="7"/>
      <c r="C89" s="7"/>
      <c r="D89" s="9"/>
      <c r="E89" s="40"/>
      <c r="F89" s="40"/>
      <c r="G89" s="40"/>
      <c r="H89" s="40"/>
      <c r="I89" s="40"/>
      <c r="J89" s="40"/>
      <c r="K89" s="40"/>
      <c r="L89" s="40"/>
      <c r="M89" s="40"/>
      <c r="N89" s="40"/>
      <c r="O89" s="458"/>
      <c r="P89" s="4"/>
      <c r="Q89" s="11"/>
      <c r="R89" s="11"/>
      <c r="S89" s="11"/>
      <c r="T89" s="11"/>
      <c r="U89" s="2"/>
      <c r="V89" s="2"/>
      <c r="W89" s="2"/>
      <c r="X89" s="2"/>
    </row>
    <row r="90" spans="1:24" s="19" customFormat="1" ht="13" x14ac:dyDescent="0.25">
      <c r="A90" s="2"/>
      <c r="B90" s="7"/>
      <c r="C90" s="7"/>
      <c r="D90" s="28" t="s">
        <v>19</v>
      </c>
      <c r="E90" s="20" t="str">
        <f>Translations!$B$726</f>
        <v xml:space="preserve">Identifiering av slutanvändare av bränsleflöde och CRF-koder </v>
      </c>
      <c r="F90" s="40"/>
      <c r="G90" s="40"/>
      <c r="H90" s="40"/>
      <c r="I90" s="40"/>
      <c r="J90" s="40"/>
      <c r="K90" s="40"/>
      <c r="L90" s="40"/>
      <c r="M90" s="40"/>
      <c r="N90" s="40"/>
      <c r="O90" s="453"/>
      <c r="P90" s="22"/>
      <c r="Q90" s="11"/>
      <c r="R90" s="11"/>
      <c r="S90" s="11"/>
      <c r="T90" s="11"/>
      <c r="U90" s="2"/>
      <c r="V90" s="2"/>
      <c r="W90" s="2"/>
      <c r="X90" s="2"/>
    </row>
    <row r="91" spans="1:24" s="19" customFormat="1" ht="25.5" customHeight="1" x14ac:dyDescent="0.25">
      <c r="A91" s="2"/>
      <c r="B91" s="7"/>
      <c r="C91" s="7"/>
      <c r="D91" s="9"/>
      <c r="E91" s="1033" t="str">
        <f>Translations!$B$727</f>
        <v>Räkna upp slutanvändarens CRF-klasser (t.ex. 1A3b vägtransporter), om de är kända. Beskriv hur du identifierar slutanvändarnas CRF-koder (om uppgiften inte redan ingår i punkt iii). Använd IPCC:s kodsystem 2006 GL Common Reporting Format (CRF).</v>
      </c>
      <c r="F91" s="1033"/>
      <c r="G91" s="1033"/>
      <c r="H91" s="1033"/>
      <c r="I91" s="1033"/>
      <c r="J91" s="1033"/>
      <c r="K91" s="1033"/>
      <c r="L91" s="1033"/>
      <c r="M91" s="1033"/>
      <c r="N91" s="1033"/>
      <c r="O91" s="458"/>
      <c r="P91" s="4"/>
      <c r="Q91" s="11"/>
      <c r="R91" s="11"/>
      <c r="S91" s="11"/>
      <c r="T91" s="11"/>
      <c r="U91" s="2"/>
      <c r="V91" s="2"/>
      <c r="W91" s="2"/>
      <c r="X91" s="2"/>
    </row>
    <row r="92" spans="1:24" s="19" customFormat="1" ht="25.5" customHeight="1" x14ac:dyDescent="0.25">
      <c r="A92" s="2"/>
      <c r="B92" s="7"/>
      <c r="C92" s="7"/>
      <c r="D92" s="9"/>
      <c r="E92" s="1235"/>
      <c r="F92" s="1236"/>
      <c r="G92" s="1236"/>
      <c r="H92" s="1236"/>
      <c r="I92" s="1236"/>
      <c r="J92" s="1236"/>
      <c r="K92" s="1236"/>
      <c r="L92" s="1236"/>
      <c r="M92" s="1236"/>
      <c r="N92" s="1237"/>
      <c r="O92" s="458"/>
      <c r="P92" s="4"/>
      <c r="Q92" s="11"/>
      <c r="R92" s="11"/>
      <c r="S92" s="11"/>
      <c r="T92" s="11"/>
      <c r="U92" s="2"/>
      <c r="V92" s="2"/>
      <c r="W92" s="2"/>
      <c r="X92" s="2"/>
    </row>
    <row r="93" spans="1:24" s="19" customFormat="1" ht="13" x14ac:dyDescent="0.25">
      <c r="A93" s="2"/>
      <c r="B93" s="7"/>
      <c r="C93" s="7"/>
      <c r="D93" s="9"/>
      <c r="E93" s="1310"/>
      <c r="F93" s="1311"/>
      <c r="G93" s="1311"/>
      <c r="H93" s="1311"/>
      <c r="I93" s="1311"/>
      <c r="J93" s="1311"/>
      <c r="K93" s="1311"/>
      <c r="L93" s="1311"/>
      <c r="M93" s="1311"/>
      <c r="N93" s="1312"/>
      <c r="O93" s="458"/>
      <c r="P93" s="4"/>
      <c r="Q93" s="11"/>
      <c r="R93" s="11"/>
      <c r="S93" s="11"/>
      <c r="T93" s="11"/>
      <c r="U93" s="2"/>
      <c r="V93" s="2"/>
      <c r="W93" s="2"/>
      <c r="X93" s="2"/>
    </row>
    <row r="94" spans="1:24" s="19" customFormat="1" ht="13" x14ac:dyDescent="0.25">
      <c r="A94" s="2"/>
      <c r="B94" s="7"/>
      <c r="C94" s="7"/>
      <c r="D94" s="9"/>
      <c r="E94" s="1305"/>
      <c r="F94" s="1306"/>
      <c r="G94" s="1306"/>
      <c r="H94" s="1306"/>
      <c r="I94" s="1306"/>
      <c r="J94" s="1306"/>
      <c r="K94" s="1306"/>
      <c r="L94" s="1306"/>
      <c r="M94" s="1306"/>
      <c r="N94" s="1307"/>
      <c r="O94" s="458"/>
      <c r="P94" s="4"/>
      <c r="Q94" s="11"/>
      <c r="R94" s="11"/>
      <c r="S94" s="11"/>
      <c r="T94" s="11"/>
      <c r="U94" s="2"/>
      <c r="V94" s="2"/>
      <c r="W94" s="2"/>
      <c r="X94" s="2"/>
    </row>
    <row r="95" spans="1:24" s="19" customFormat="1" ht="5.15" customHeight="1" x14ac:dyDescent="0.25">
      <c r="A95" s="2"/>
      <c r="B95" s="7"/>
      <c r="C95" s="7"/>
      <c r="D95" s="9"/>
      <c r="E95" s="40"/>
      <c r="F95" s="40"/>
      <c r="G95" s="40"/>
      <c r="H95" s="40"/>
      <c r="I95" s="40"/>
      <c r="J95" s="40"/>
      <c r="K95" s="40"/>
      <c r="L95" s="40"/>
      <c r="M95" s="40"/>
      <c r="N95" s="40"/>
      <c r="O95" s="458"/>
      <c r="P95" s="4"/>
      <c r="Q95" s="11"/>
      <c r="R95" s="11"/>
      <c r="S95" s="11"/>
      <c r="T95" s="11"/>
      <c r="U95" s="2"/>
      <c r="V95" s="2"/>
      <c r="W95" s="2"/>
      <c r="X95" s="2"/>
    </row>
    <row r="96" spans="1:24" s="19" customFormat="1" ht="12.75" customHeight="1" x14ac:dyDescent="0.25">
      <c r="A96" s="2"/>
      <c r="B96" s="7"/>
      <c r="C96" s="7"/>
      <c r="D96" s="1245" t="str">
        <f>Translations!$B$230</f>
        <v>Beräkningsfaktorer:</v>
      </c>
      <c r="E96" s="1245"/>
      <c r="F96" s="1245"/>
      <c r="G96" s="1245"/>
      <c r="H96" s="1245"/>
      <c r="I96" s="1245"/>
      <c r="J96" s="1245"/>
      <c r="K96" s="1245"/>
      <c r="L96" s="1245"/>
      <c r="M96" s="1245"/>
      <c r="N96" s="1245"/>
      <c r="O96" s="458"/>
      <c r="P96" s="4"/>
      <c r="Q96" s="11"/>
      <c r="R96" s="11"/>
      <c r="S96" s="11"/>
      <c r="T96" s="11"/>
      <c r="U96" s="2"/>
      <c r="V96" s="2"/>
      <c r="W96" s="2"/>
      <c r="X96" s="2"/>
    </row>
    <row r="97" spans="1:24" s="19" customFormat="1" ht="5.15" customHeight="1" x14ac:dyDescent="0.25">
      <c r="A97" s="2"/>
      <c r="B97" s="7"/>
      <c r="C97" s="7"/>
      <c r="D97" s="9"/>
      <c r="E97" s="20"/>
      <c r="F97" s="7"/>
      <c r="G97" s="7"/>
      <c r="H97" s="7"/>
      <c r="I97" s="7"/>
      <c r="J97" s="7"/>
      <c r="K97" s="7"/>
      <c r="L97" s="7"/>
      <c r="M97" s="7"/>
      <c r="N97" s="7"/>
      <c r="O97" s="458"/>
      <c r="P97" s="4"/>
      <c r="Q97" s="11"/>
      <c r="R97" s="11"/>
      <c r="S97" s="11"/>
      <c r="T97" s="11"/>
      <c r="U97" s="2"/>
      <c r="V97" s="2"/>
      <c r="W97" s="2"/>
      <c r="X97" s="2"/>
    </row>
    <row r="98" spans="1:24" s="19" customFormat="1" ht="19" customHeight="1" x14ac:dyDescent="0.25">
      <c r="A98" s="2"/>
      <c r="B98" s="7"/>
      <c r="C98" s="7"/>
      <c r="D98" s="9"/>
      <c r="E98" s="1033" t="str">
        <f>Translations!$B$728</f>
        <v xml:space="preserve">Enligt övervakningsförordningen ska beräkningsfaktorerna fastställas antingen som standardvärden eller genom laboratorieanalyser.  Det alternativ som används bestäms enligt den nivå som tillämpas.
</v>
      </c>
      <c r="F98" s="1033"/>
      <c r="G98" s="1033"/>
      <c r="H98" s="1033"/>
      <c r="I98" s="1033"/>
      <c r="J98" s="1033"/>
      <c r="K98" s="1033"/>
      <c r="L98" s="1033"/>
      <c r="M98" s="1033"/>
      <c r="N98" s="1033"/>
      <c r="O98" s="458"/>
      <c r="P98" s="4"/>
      <c r="Q98" s="11"/>
      <c r="R98" s="11"/>
      <c r="S98" s="11"/>
      <c r="T98" s="11"/>
      <c r="U98" s="2"/>
      <c r="V98" s="2"/>
      <c r="W98" s="2"/>
      <c r="X98" s="2"/>
    </row>
    <row r="99" spans="1:24" s="19" customFormat="1" ht="13" x14ac:dyDescent="0.25">
      <c r="A99" s="2"/>
      <c r="B99" s="7"/>
      <c r="C99" s="7"/>
      <c r="D99" s="9"/>
      <c r="E99" s="1033" t="str">
        <f>Translations!$B$729</f>
        <v>Nivåer (beskrivna enligt kommissionens allmänna anvisning om övervakning och rapportering):</v>
      </c>
      <c r="F99" s="1033"/>
      <c r="G99" s="1033"/>
      <c r="H99" s="1033"/>
      <c r="I99" s="1033"/>
      <c r="J99" s="1033"/>
      <c r="K99" s="1033"/>
      <c r="L99" s="1033"/>
      <c r="M99" s="1033"/>
      <c r="N99" s="1033"/>
      <c r="O99" s="458"/>
      <c r="P99" s="4"/>
      <c r="Q99" s="86"/>
      <c r="R99" s="87"/>
      <c r="S99" s="45"/>
      <c r="T99" s="45"/>
      <c r="U99" s="45"/>
      <c r="V99" s="45"/>
      <c r="W99" s="45"/>
      <c r="X99" s="45"/>
    </row>
    <row r="100" spans="1:24" ht="12.75" customHeight="1" x14ac:dyDescent="0.25">
      <c r="A100" s="45"/>
      <c r="B100" s="4"/>
      <c r="C100" s="4"/>
      <c r="D100" s="4"/>
      <c r="E100" s="1285" t="str">
        <f>Translations!$B$455</f>
        <v>Standardvärden för typ I (nivå 1):</v>
      </c>
      <c r="F100" s="1297" t="str">
        <f>Translations!$B$456</f>
        <v>Som standardvärden för typ I används någondera av följande metoder:</v>
      </c>
      <c r="G100" s="1297"/>
      <c r="H100" s="1297"/>
      <c r="I100" s="1297"/>
      <c r="J100" s="1297"/>
      <c r="K100" s="1297"/>
      <c r="L100" s="1297"/>
      <c r="M100" s="1297"/>
      <c r="N100" s="1297"/>
      <c r="O100" s="458"/>
      <c r="P100" s="4"/>
      <c r="Q100" s="86"/>
      <c r="R100" s="87"/>
      <c r="S100" s="45"/>
      <c r="T100" s="45"/>
      <c r="U100" s="45"/>
      <c r="V100" s="45"/>
      <c r="W100" s="45"/>
      <c r="X100" s="45"/>
    </row>
    <row r="101" spans="1:24" ht="12.75" customHeight="1" x14ac:dyDescent="0.25">
      <c r="A101" s="45"/>
      <c r="B101" s="4"/>
      <c r="C101" s="4"/>
      <c r="D101" s="4"/>
      <c r="E101" s="1286"/>
      <c r="F101" s="88" t="s">
        <v>83</v>
      </c>
      <c r="G101" s="1033" t="str">
        <f>Translations!$B$457</f>
        <v xml:space="preserve">användning av de standardfaktorer som anges i avsnitt 1 i bilaga VI (dvs. i princip IPCC-värden) </v>
      </c>
      <c r="H101" s="1033"/>
      <c r="I101" s="1033"/>
      <c r="J101" s="1033"/>
      <c r="K101" s="1033"/>
      <c r="L101" s="1033"/>
      <c r="M101" s="1033"/>
      <c r="N101" s="1033"/>
      <c r="O101" s="458"/>
      <c r="P101" s="4"/>
      <c r="Q101" s="86"/>
      <c r="R101" s="87"/>
      <c r="S101" s="45"/>
      <c r="T101" s="45"/>
      <c r="U101" s="45"/>
      <c r="V101" s="45"/>
      <c r="W101" s="45"/>
      <c r="X101" s="45"/>
    </row>
    <row r="102" spans="1:24" ht="25.5" customHeight="1" x14ac:dyDescent="0.25">
      <c r="A102" s="45"/>
      <c r="B102" s="4"/>
      <c r="C102" s="4"/>
      <c r="D102" s="4"/>
      <c r="E102" s="1295"/>
      <c r="F102" s="88" t="s">
        <v>83</v>
      </c>
      <c r="G102" s="1296" t="str">
        <f>Translations!$B$458</f>
        <v>användning av andra standardvärden i enlighet med artikel 31.1 e, om det inte finns lämpliga standardfaktorer i bilaga VI. I praktiken tidigare gjorda analyser som fortfarande kan påvisas vara representativa.</v>
      </c>
      <c r="H102" s="1296"/>
      <c r="I102" s="1296"/>
      <c r="J102" s="1296"/>
      <c r="K102" s="1296"/>
      <c r="L102" s="1296"/>
      <c r="M102" s="1296"/>
      <c r="N102" s="1296"/>
      <c r="O102" s="458"/>
      <c r="P102" s="4"/>
      <c r="Q102" s="86"/>
      <c r="R102" s="87"/>
      <c r="S102" s="45"/>
      <c r="T102" s="45"/>
      <c r="U102" s="45"/>
      <c r="V102" s="45"/>
      <c r="W102" s="45"/>
      <c r="X102" s="45"/>
    </row>
    <row r="103" spans="1:24" ht="12.75" customHeight="1" x14ac:dyDescent="0.25">
      <c r="A103" s="45"/>
      <c r="B103" s="4"/>
      <c r="C103" s="4"/>
      <c r="D103" s="4"/>
      <c r="E103" s="1285" t="str">
        <f>Translations!$B$730</f>
        <v>Standardvärden för typ II (nivå 2a):</v>
      </c>
      <c r="F103" s="1297" t="str">
        <f>Translations!$B$460</f>
        <v>Som standardvärden för typ II används någondera av följande metoder, som anses vara likvärdiga:</v>
      </c>
      <c r="G103" s="1297"/>
      <c r="H103" s="1297"/>
      <c r="I103" s="1297"/>
      <c r="J103" s="1297"/>
      <c r="K103" s="1297"/>
      <c r="L103" s="1297"/>
      <c r="M103" s="1297"/>
      <c r="N103" s="1297"/>
      <c r="O103" s="458"/>
      <c r="P103" s="4"/>
      <c r="Q103" s="86"/>
      <c r="R103" s="87"/>
      <c r="S103" s="45"/>
      <c r="T103" s="45"/>
      <c r="U103" s="45"/>
      <c r="V103" s="45"/>
      <c r="W103" s="45"/>
      <c r="X103" s="45"/>
    </row>
    <row r="104" spans="1:24" ht="12.75" customHeight="1" x14ac:dyDescent="0.25">
      <c r="A104" s="45"/>
      <c r="B104" s="4"/>
      <c r="C104" s="4"/>
      <c r="D104" s="4"/>
      <c r="E104" s="1286"/>
      <c r="F104" s="88" t="s">
        <v>83</v>
      </c>
      <c r="G104" s="1033" t="str">
        <f>Translations!$B$461</f>
        <v xml:space="preserve">användning av landspecifika emissionsfaktorer i enlighet med artikel 31.1 b, dvs. de värden som använts i den nationella växthusgasinventeringen </v>
      </c>
      <c r="H104" s="1033"/>
      <c r="I104" s="1033"/>
      <c r="J104" s="1033"/>
      <c r="K104" s="1033"/>
      <c r="L104" s="1033"/>
      <c r="M104" s="1033"/>
      <c r="N104" s="1033"/>
      <c r="O104" s="458"/>
      <c r="P104" s="4"/>
      <c r="Q104" s="86"/>
      <c r="R104" s="87"/>
      <c r="S104" s="45"/>
      <c r="T104" s="45"/>
      <c r="U104" s="45"/>
      <c r="V104" s="45"/>
      <c r="W104" s="45"/>
      <c r="X104" s="45"/>
    </row>
    <row r="105" spans="1:24" ht="25.5" customHeight="1" x14ac:dyDescent="0.25">
      <c r="A105" s="45"/>
      <c r="B105" s="4"/>
      <c r="C105" s="4"/>
      <c r="D105" s="4"/>
      <c r="E105" s="1286"/>
      <c r="F105" s="88" t="s">
        <v>83</v>
      </c>
      <c r="G105" s="1033" t="str">
        <f>Translations!$B$731</f>
        <v>Använd andra standardfaktorer som fastställts av den behöriga myndigheten för bränsleflöden som specificeras närmare i enlighet med artikel 31.1 c eller andra litteraturvärden som överenskommits med den behöriga myndigheten.</v>
      </c>
      <c r="H105" s="1033"/>
      <c r="I105" s="1033"/>
      <c r="J105" s="1033"/>
      <c r="K105" s="1033"/>
      <c r="L105" s="1033"/>
      <c r="M105" s="1033"/>
      <c r="N105" s="1033"/>
      <c r="O105" s="458"/>
      <c r="P105" s="4"/>
      <c r="Q105" s="86"/>
      <c r="R105" s="87"/>
      <c r="S105" s="45"/>
      <c r="T105" s="45"/>
      <c r="U105" s="45"/>
      <c r="V105" s="45"/>
      <c r="W105" s="45"/>
      <c r="X105" s="45"/>
    </row>
    <row r="106" spans="1:24" ht="25.5" customHeight="1" x14ac:dyDescent="0.25">
      <c r="A106" s="45"/>
      <c r="B106" s="4"/>
      <c r="C106" s="4"/>
      <c r="D106" s="4"/>
      <c r="E106" s="435"/>
      <c r="F106" s="1294" t="str">
        <f>Translations!$B$732</f>
        <v>Detta är den vanligaste metoden som tillämpas på alla kommersiella standardbränslen och reglerade enheter av kategori A.</v>
      </c>
      <c r="G106" s="1294"/>
      <c r="H106" s="1294"/>
      <c r="I106" s="1294"/>
      <c r="J106" s="1294"/>
      <c r="K106" s="1294"/>
      <c r="L106" s="1294"/>
      <c r="M106" s="1294"/>
      <c r="N106" s="1294"/>
      <c r="O106" s="458"/>
      <c r="P106" s="4"/>
      <c r="Q106" s="86"/>
      <c r="R106" s="87"/>
      <c r="S106" s="45"/>
      <c r="T106" s="45"/>
      <c r="U106" s="45"/>
      <c r="V106" s="45"/>
      <c r="W106" s="45"/>
      <c r="X106" s="45"/>
    </row>
    <row r="107" spans="1:24" ht="25.5" customHeight="1" x14ac:dyDescent="0.25">
      <c r="A107" s="45"/>
      <c r="B107" s="4"/>
      <c r="C107" s="4"/>
      <c r="D107" s="4"/>
      <c r="E107" s="346" t="str">
        <f>Translations!$B$462</f>
        <v xml:space="preserve">Fastställda proxyvariabler (nivå 2b): </v>
      </c>
      <c r="F107" s="1297" t="str">
        <f>Translations!$B$733</f>
        <v xml:space="preserve">Bränslets emissionsfaktorer härleds utifrån de olika koltypernas effektiva värmevärde med hjälp av empirisk korrelation. Den empiriska korrelationen ska fastställas minst en gång om året i enlighet med artiklarna 32–35 och artikel 75 m. </v>
      </c>
      <c r="G107" s="1297"/>
      <c r="H107" s="1297"/>
      <c r="I107" s="1297"/>
      <c r="J107" s="1297"/>
      <c r="K107" s="1297"/>
      <c r="L107" s="1297"/>
      <c r="M107" s="1297"/>
      <c r="N107" s="1297"/>
      <c r="O107" s="458"/>
      <c r="P107" s="4"/>
      <c r="Q107" s="86"/>
      <c r="R107" s="87"/>
      <c r="S107" s="45"/>
      <c r="T107" s="45"/>
      <c r="U107" s="45"/>
      <c r="V107" s="45"/>
      <c r="W107" s="45"/>
      <c r="X107" s="45"/>
    </row>
    <row r="108" spans="1:24" ht="25.5" customHeight="1" x14ac:dyDescent="0.25">
      <c r="A108" s="45"/>
      <c r="B108" s="4"/>
      <c r="C108" s="4"/>
      <c r="D108" s="4"/>
      <c r="E108" s="230" t="str">
        <f>Translations!$B$463</f>
        <v xml:space="preserve">Dokumentation av inköp (nivå 2b): </v>
      </c>
      <c r="F108" s="1287" t="str">
        <f>Translations!$B$734</f>
        <v>Det effektiva värmevärdet kan härledas från de inköpsregister som tillhandahålls av handelspartnern som levererat bränslet, under förutsättning att det har härletts på grundval av godtagna nationella eller internationella standarder.</v>
      </c>
      <c r="G108" s="1287"/>
      <c r="H108" s="1287"/>
      <c r="I108" s="1287"/>
      <c r="J108" s="1287"/>
      <c r="K108" s="1287"/>
      <c r="L108" s="1287"/>
      <c r="M108" s="1287"/>
      <c r="N108" s="1287"/>
      <c r="O108" s="458"/>
      <c r="P108" s="4"/>
      <c r="Q108" s="86"/>
      <c r="R108" s="87"/>
      <c r="S108" s="45"/>
      <c r="T108" s="45"/>
      <c r="U108" s="45"/>
      <c r="V108" s="45"/>
      <c r="W108" s="45"/>
      <c r="X108" s="45"/>
    </row>
    <row r="109" spans="1:24" ht="33.75" customHeight="1" x14ac:dyDescent="0.25">
      <c r="A109" s="45"/>
      <c r="B109" s="4"/>
      <c r="C109" s="4"/>
      <c r="D109" s="4"/>
      <c r="E109" s="346" t="str">
        <f>Translations!$B$464</f>
        <v xml:space="preserve">Laboratorieanalyser (högsta nivån): </v>
      </c>
      <c r="F109" s="1297" t="str">
        <f>Translations!$B$735</f>
        <v>Kraven i artiklarna 32–35 i övervakningsförordningen gällande fastställande av beräkningsfaktorer på basis av analyser tillämpas till fullo.  Inklusive användning av fastställda proxyvariabler, om osäkerheten för den empiriska korrelationen inte överstiger 1/3 av det osäkerhetsvärde som en reglerad enhet ska iaktta i fråga om den frisläppta mängden av bränslet.</v>
      </c>
      <c r="G109" s="1297"/>
      <c r="H109" s="1297"/>
      <c r="I109" s="1297"/>
      <c r="J109" s="1297"/>
      <c r="K109" s="1297"/>
      <c r="L109" s="1297"/>
      <c r="M109" s="1297"/>
      <c r="N109" s="1297"/>
      <c r="O109" s="458"/>
      <c r="P109" s="4"/>
      <c r="Q109" s="86"/>
      <c r="R109" s="87"/>
      <c r="S109" s="45"/>
      <c r="T109" s="45"/>
      <c r="U109" s="45"/>
      <c r="V109" s="45"/>
      <c r="W109" s="45"/>
      <c r="X109" s="45"/>
    </row>
    <row r="110" spans="1:24" s="19" customFormat="1" ht="12.75" customHeight="1" x14ac:dyDescent="0.25">
      <c r="A110" s="2"/>
      <c r="B110" s="4"/>
      <c r="C110" s="4"/>
      <c r="D110" s="7"/>
      <c r="E110" s="1285" t="str">
        <f>Translations!$B$465</f>
        <v>Biomassafraktion av typ I (nivå 1):</v>
      </c>
      <c r="F110" s="1033" t="str">
        <f>Translations!$B$466</f>
        <v>Biomassafraktionen bestäms med en av följande metoder:</v>
      </c>
      <c r="G110" s="1033"/>
      <c r="H110" s="1033"/>
      <c r="I110" s="1033"/>
      <c r="J110" s="1033"/>
      <c r="K110" s="1033"/>
      <c r="L110" s="1033"/>
      <c r="M110" s="1033"/>
      <c r="N110" s="1033"/>
      <c r="O110" s="458"/>
      <c r="P110" s="4"/>
      <c r="Q110" s="86"/>
      <c r="R110" s="87"/>
      <c r="S110" s="45"/>
      <c r="T110" s="45"/>
      <c r="U110" s="45"/>
      <c r="V110" s="45"/>
      <c r="W110" s="45"/>
      <c r="X110" s="45"/>
    </row>
    <row r="111" spans="1:24" ht="12.75" customHeight="1" x14ac:dyDescent="0.25">
      <c r="A111" s="45"/>
      <c r="B111" s="4"/>
      <c r="C111" s="4"/>
      <c r="D111" s="4"/>
      <c r="E111" s="1303"/>
      <c r="F111" s="88" t="s">
        <v>83</v>
      </c>
      <c r="G111" s="1033" t="str">
        <f>Translations!$B$467</f>
        <v>användning av de värden som den behöriga myndigheten eller kommissionen offentliggör för denna typ av bränsle</v>
      </c>
      <c r="H111" s="1033"/>
      <c r="I111" s="1033"/>
      <c r="J111" s="1033"/>
      <c r="K111" s="1033"/>
      <c r="L111" s="1033"/>
      <c r="M111" s="1033"/>
      <c r="N111" s="1033"/>
      <c r="O111" s="453"/>
      <c r="P111" s="22"/>
      <c r="Q111" s="86"/>
      <c r="R111" s="87"/>
      <c r="S111" s="45"/>
      <c r="T111" s="45"/>
      <c r="U111" s="45"/>
      <c r="V111" s="45"/>
      <c r="W111" s="45"/>
      <c r="X111" s="45"/>
    </row>
    <row r="112" spans="1:24" ht="12.75" customHeight="1" x14ac:dyDescent="0.25">
      <c r="A112" s="45"/>
      <c r="B112" s="4"/>
      <c r="C112" s="4"/>
      <c r="D112" s="4"/>
      <c r="E112" s="1303"/>
      <c r="F112" s="88" t="s">
        <v>83</v>
      </c>
      <c r="G112" s="1033" t="str">
        <f>Translations!$B$468</f>
        <v>användning av värden enligt artikel 31.1, dvs. "Standardvärden för typ I".</v>
      </c>
      <c r="H112" s="1033"/>
      <c r="I112" s="1033"/>
      <c r="J112" s="1033"/>
      <c r="K112" s="1033"/>
      <c r="L112" s="1033"/>
      <c r="M112" s="1033"/>
      <c r="N112" s="1033"/>
      <c r="O112" s="458"/>
      <c r="P112" s="4"/>
      <c r="Q112" s="86"/>
      <c r="R112" s="87"/>
      <c r="S112" s="45"/>
      <c r="T112" s="45"/>
      <c r="U112" s="45"/>
      <c r="V112" s="45"/>
      <c r="W112" s="45"/>
      <c r="X112" s="45"/>
    </row>
    <row r="113" spans="1:24" ht="25.5" customHeight="1" x14ac:dyDescent="0.25">
      <c r="A113" s="45"/>
      <c r="B113" s="4"/>
      <c r="C113" s="4"/>
      <c r="D113" s="4"/>
      <c r="E113" s="1303"/>
      <c r="F113" s="88" t="s">
        <v>83</v>
      </c>
      <c r="G113" s="1033" t="str">
        <f>Translations!$B$736</f>
        <v xml:space="preserve">Alternativt kan en reglerad enhet alltid anta att den fossila fraktionen är 100 procent. Detta anses vara metoden "Ingen nivå" och då används en biomassafraktion på 0 % som standardvärde. </v>
      </c>
      <c r="H113" s="1033"/>
      <c r="I113" s="1033"/>
      <c r="J113" s="1033"/>
      <c r="K113" s="1033"/>
      <c r="L113" s="1033"/>
      <c r="M113" s="1033"/>
      <c r="N113" s="1033"/>
      <c r="O113" s="458"/>
      <c r="P113" s="4"/>
      <c r="Q113" s="86"/>
      <c r="R113" s="87"/>
      <c r="S113" s="45"/>
      <c r="T113" s="45"/>
      <c r="U113" s="45"/>
      <c r="V113" s="45"/>
      <c r="W113" s="45"/>
      <c r="X113" s="45"/>
    </row>
    <row r="114" spans="1:24" ht="25.5" customHeight="1" x14ac:dyDescent="0.25">
      <c r="A114" s="45"/>
      <c r="B114" s="4"/>
      <c r="C114" s="4"/>
      <c r="D114" s="4"/>
      <c r="E114" s="1304"/>
      <c r="F114" s="231" t="s">
        <v>83</v>
      </c>
      <c r="G114" s="1296" t="str">
        <f>Translations!$B$469</f>
        <v>Tillämpning av artikel 39.3 och 39.4 på naturgasnät där biogas matas in, dvs. när den behöriga myndigheten tillåter att biomassafraktionen bestäms med hjälp av inköpsbokföring av biogas med motsvarande energiinnehåll, t.ex. ursprungsgaranti</v>
      </c>
      <c r="H114" s="1296"/>
      <c r="I114" s="1296"/>
      <c r="J114" s="1296"/>
      <c r="K114" s="1296"/>
      <c r="L114" s="1296"/>
      <c r="M114" s="1296"/>
      <c r="N114" s="1296"/>
      <c r="O114" s="458"/>
      <c r="P114" s="4"/>
      <c r="Q114" s="86"/>
      <c r="R114" s="87"/>
      <c r="S114" s="45"/>
      <c r="T114" s="45"/>
      <c r="U114" s="45"/>
      <c r="V114" s="45"/>
      <c r="W114" s="45"/>
      <c r="X114" s="45"/>
    </row>
    <row r="115" spans="1:24" s="19" customFormat="1" ht="34.5" customHeight="1" x14ac:dyDescent="0.25">
      <c r="A115" s="2"/>
      <c r="B115" s="7"/>
      <c r="C115" s="7"/>
      <c r="D115" s="9"/>
      <c r="E115" s="229" t="str">
        <f>Translations!$B$470</f>
        <v>Biomassafraktion av typ II (nivå 2):</v>
      </c>
      <c r="F115" s="1296" t="str">
        <f>Translations!$B$737</f>
        <v>Biomassafraktionen bestäms i enlighet med artikel 75 m.3 andra stycket i övervakningsförordningen med en alternativ bedömningsmetod och lämnas in till den behöriga myndigheten för godkännande.</v>
      </c>
      <c r="G115" s="1296"/>
      <c r="H115" s="1296"/>
      <c r="I115" s="1296"/>
      <c r="J115" s="1296"/>
      <c r="K115" s="1296"/>
      <c r="L115" s="1296"/>
      <c r="M115" s="1296"/>
      <c r="N115" s="1296"/>
      <c r="O115" s="458"/>
      <c r="P115" s="4"/>
      <c r="Q115" s="86"/>
      <c r="R115" s="87"/>
      <c r="S115" s="45"/>
      <c r="T115" s="45"/>
      <c r="U115" s="45"/>
      <c r="V115" s="45"/>
      <c r="W115" s="45"/>
      <c r="X115" s="45"/>
    </row>
    <row r="116" spans="1:24" s="19" customFormat="1" ht="34" customHeight="1" x14ac:dyDescent="0.25">
      <c r="A116" s="2"/>
      <c r="B116" s="7"/>
      <c r="C116" s="7"/>
      <c r="D116" s="9"/>
      <c r="E116" s="229" t="str">
        <f>Translations!$B$472</f>
        <v>Analys av biomassafraktion (nivå 3a):</v>
      </c>
      <c r="F116" s="1296" t="str">
        <f>Translations!$B$738</f>
        <v>I detta fall ska biomassafraktionen fastställas med en laboratorieanalys i enlighet med artikel 75 m.3 första stycket och artiklarna 32–35.</v>
      </c>
      <c r="G116" s="1296"/>
      <c r="H116" s="1296"/>
      <c r="I116" s="1296"/>
      <c r="J116" s="1296"/>
      <c r="K116" s="1296"/>
      <c r="L116" s="1296"/>
      <c r="M116" s="1296"/>
      <c r="N116" s="1296"/>
      <c r="O116" s="458"/>
      <c r="P116" s="4"/>
      <c r="Q116" s="86"/>
      <c r="R116" s="87"/>
      <c r="S116" s="45"/>
      <c r="T116" s="45"/>
      <c r="U116" s="45"/>
      <c r="V116" s="45"/>
      <c r="W116" s="45"/>
      <c r="X116" s="45"/>
    </row>
    <row r="117" spans="1:24" s="19" customFormat="1" ht="38.9" customHeight="1" x14ac:dyDescent="0.25">
      <c r="A117" s="2"/>
      <c r="B117" s="7"/>
      <c r="C117" s="7"/>
      <c r="D117" s="9"/>
      <c r="E117" s="229" t="str">
        <f>Translations!$B$739</f>
        <v>Biomassans massbalans (nivå 3b):</v>
      </c>
      <c r="F117" s="1296" t="str">
        <f>Translations!$B$740</f>
        <v>För bränslen från en produktionsprocess med angivna och spårbara inflöden kan biomassafraktionen uppskattas utifrån en massbalans för fossilt kol och kol från biomassa som går in i och ut ur processen (t.ex. utifrån massbalanssystemet i enlighet med artikel 30.1 i direktiv (EU) 2018/2001 (direktivet om förnybar energi)).</v>
      </c>
      <c r="G117" s="1296"/>
      <c r="H117" s="1296"/>
      <c r="I117" s="1296"/>
      <c r="J117" s="1296"/>
      <c r="K117" s="1296"/>
      <c r="L117" s="1296"/>
      <c r="M117" s="1296"/>
      <c r="N117" s="1296"/>
      <c r="O117" s="458"/>
      <c r="P117" s="4"/>
      <c r="Q117" s="86"/>
      <c r="R117" s="87"/>
      <c r="S117" s="45"/>
      <c r="T117" s="45"/>
      <c r="U117" s="45"/>
      <c r="V117" s="45"/>
      <c r="W117" s="45"/>
      <c r="X117" s="45"/>
    </row>
    <row r="118" spans="1:24" ht="5.15" customHeight="1" x14ac:dyDescent="0.25">
      <c r="A118" s="45"/>
      <c r="B118" s="4"/>
      <c r="C118" s="4"/>
      <c r="D118" s="4"/>
      <c r="E118" s="40"/>
      <c r="F118" s="40"/>
      <c r="G118" s="40"/>
      <c r="H118" s="40"/>
      <c r="I118" s="40"/>
      <c r="J118" s="40"/>
      <c r="K118" s="40"/>
      <c r="L118" s="40"/>
      <c r="M118" s="40"/>
      <c r="N118" s="40"/>
      <c r="O118" s="458"/>
      <c r="P118" s="4"/>
      <c r="Q118" s="86"/>
      <c r="R118" s="87"/>
      <c r="S118" s="45"/>
      <c r="T118" s="45"/>
      <c r="U118" s="45"/>
      <c r="V118" s="45"/>
      <c r="W118" s="45"/>
      <c r="X118" s="45"/>
    </row>
    <row r="119" spans="1:24" s="19" customFormat="1" ht="12.75" customHeight="1" x14ac:dyDescent="0.25">
      <c r="A119" s="2"/>
      <c r="B119" s="7"/>
      <c r="C119" s="7"/>
      <c r="D119" s="9" t="s">
        <v>140</v>
      </c>
      <c r="E119" s="20" t="str">
        <f>Translations!$B$253</f>
        <v>Nivåer som tillämpas på beräkningsfaktorer:</v>
      </c>
      <c r="F119" s="7"/>
      <c r="G119" s="7"/>
      <c r="H119" s="7"/>
      <c r="I119" s="7"/>
      <c r="J119" s="7"/>
      <c r="K119" s="7"/>
      <c r="L119" s="7"/>
      <c r="M119" s="7"/>
      <c r="N119" s="7"/>
      <c r="O119" s="458"/>
      <c r="P119" s="4"/>
      <c r="Q119" s="11"/>
      <c r="R119" s="11"/>
      <c r="S119" s="11"/>
      <c r="T119" s="11"/>
      <c r="U119" s="2"/>
      <c r="V119" s="2"/>
      <c r="W119" s="2"/>
      <c r="X119" s="2"/>
    </row>
    <row r="120" spans="1:24" s="19" customFormat="1" ht="5.15" customHeight="1" x14ac:dyDescent="0.25">
      <c r="A120" s="2"/>
      <c r="B120" s="7"/>
      <c r="C120" s="7"/>
      <c r="D120" s="9"/>
      <c r="E120" s="20"/>
      <c r="F120" s="7"/>
      <c r="G120" s="7"/>
      <c r="H120" s="7"/>
      <c r="I120" s="7"/>
      <c r="J120" s="7"/>
      <c r="K120" s="7"/>
      <c r="L120" s="7"/>
      <c r="M120" s="7"/>
      <c r="N120" s="7"/>
      <c r="O120" s="458"/>
      <c r="P120" s="4"/>
      <c r="Q120" s="11"/>
      <c r="R120" s="11"/>
      <c r="S120" s="11"/>
      <c r="T120" s="11"/>
      <c r="U120" s="2"/>
      <c r="V120" s="2"/>
      <c r="W120" s="2"/>
      <c r="X120" s="2"/>
    </row>
    <row r="121" spans="1:24" s="19" customFormat="1" ht="25.5" customHeight="1" x14ac:dyDescent="0.25">
      <c r="A121" s="2"/>
      <c r="B121" s="7"/>
      <c r="C121" s="7"/>
      <c r="D121" s="7"/>
      <c r="E121" s="1244" t="str">
        <f>Translations!$B$254</f>
        <v>beräkningsfaktor</v>
      </c>
      <c r="F121" s="1244"/>
      <c r="G121" s="1244"/>
      <c r="H121" s="29" t="str">
        <f>Translations!$B$255</f>
        <v>nivå som krävs</v>
      </c>
      <c r="I121" s="29" t="str">
        <f>Translations!$B$256</f>
        <v>nivå som använts</v>
      </c>
      <c r="J121" s="1246" t="str">
        <f>Translations!$B$257</f>
        <v>hela texten för den tillämpade nivån</v>
      </c>
      <c r="K121" s="1247"/>
      <c r="L121" s="1247"/>
      <c r="M121" s="1247"/>
      <c r="N121" s="1248"/>
      <c r="O121" s="458"/>
      <c r="P121" s="4"/>
      <c r="Q121" s="11"/>
      <c r="R121" s="11"/>
      <c r="S121" s="11"/>
      <c r="T121" s="11" t="s">
        <v>148</v>
      </c>
      <c r="U121" s="2"/>
      <c r="V121" s="2"/>
      <c r="W121" s="2"/>
      <c r="X121" s="30" t="s">
        <v>149</v>
      </c>
    </row>
    <row r="122" spans="1:24" s="19" customFormat="1" ht="12.75" customHeight="1" x14ac:dyDescent="0.25">
      <c r="A122" s="2"/>
      <c r="B122" s="7"/>
      <c r="C122" s="7"/>
      <c r="D122" s="28" t="s">
        <v>16</v>
      </c>
      <c r="E122" s="1240" t="str">
        <f>Translations!$B$741</f>
        <v>Enhetens omvandlingsfaktor</v>
      </c>
      <c r="F122" s="1240"/>
      <c r="G122" s="1240"/>
      <c r="H122" s="535" t="str">
        <f>IF(H16="","",IF(M14=INDEX(SourceCategory,2),EUconst_NoTier,IF(CNTR_Category="A",INDEX(EUwideConstants!$G:$G,MATCH(R122,EUwideConstants!$S:$S,0)),INDEX(EUwideConstants!$P:$P,MATCH(R122,EUwideConstants!$S:$S,0)))))</f>
        <v/>
      </c>
      <c r="I122" s="135"/>
      <c r="J122" s="1241" t="str">
        <f>IF(OR(ISBLANK(I122),I122=EUconst_NoTier),"",IF(T122=0,EUconst_NotApplicable,IF(ISERROR(T122),"",T122)))</f>
        <v/>
      </c>
      <c r="K122" s="1242"/>
      <c r="L122" s="1242"/>
      <c r="M122" s="1242"/>
      <c r="N122" s="1243"/>
      <c r="O122" s="458"/>
      <c r="P122" s="4"/>
      <c r="Q122" s="11"/>
      <c r="R122" s="59" t="str">
        <f>EUconst_CNTR_NCV&amp;H16</f>
        <v>NCV_</v>
      </c>
      <c r="S122" s="11"/>
      <c r="T122" s="537" t="str">
        <f>IF(ISBLANK(I122),"",IF(I122=EUconst_NA,"",INDEX(EUwideConstants!$H:$O,MATCH(R122,EUwideConstants!$S:$S,0),MATCH(I122,CNTR_TierList,0))))</f>
        <v/>
      </c>
      <c r="U122" s="2"/>
      <c r="V122" s="2"/>
      <c r="W122" s="2"/>
      <c r="X122" s="533" t="b">
        <f>(H122=EUconst_NA)</f>
        <v>0</v>
      </c>
    </row>
    <row r="123" spans="1:24" s="19" customFormat="1" ht="12.75" customHeight="1" x14ac:dyDescent="0.25">
      <c r="A123" s="2"/>
      <c r="B123" s="7"/>
      <c r="C123" s="7"/>
      <c r="D123" s="28" t="s">
        <v>17</v>
      </c>
      <c r="E123" s="1240" t="str">
        <f>Translations!$B$258</f>
        <v>Emissionsfaktor (preliminär)</v>
      </c>
      <c r="F123" s="1240"/>
      <c r="G123" s="1240"/>
      <c r="H123" s="535" t="str">
        <f>IF(H16="","",IF(M14=INDEX(SourceCategory,2),EUconst_NoTier,IF(CNTR_Category="A",INDEX(EUwideConstants!$G:$G,MATCH(R123,EUwideConstants!$S:$S,0)),INDEX(EUwideConstants!$P:$P,MATCH(R123,EUwideConstants!$S:$S,0)))))</f>
        <v/>
      </c>
      <c r="I123" s="135"/>
      <c r="J123" s="1241" t="str">
        <f>IF(OR(ISBLANK(I123),I123=EUconst_NoTier),"",IF(T123=0,EUconst_NotApplicable,IF(ISERROR(T123),"",T123)))</f>
        <v/>
      </c>
      <c r="K123" s="1242"/>
      <c r="L123" s="1242"/>
      <c r="M123" s="1242"/>
      <c r="N123" s="1243"/>
      <c r="O123" s="458"/>
      <c r="P123" s="4"/>
      <c r="Q123" s="11"/>
      <c r="R123" s="59" t="str">
        <f>EUconst_CNTR_EF&amp;H16</f>
        <v>EF_</v>
      </c>
      <c r="S123" s="11"/>
      <c r="T123" s="537" t="str">
        <f>IF(ISBLANK(I123),"",IF(I123=EUconst_NA,"",INDEX(EUwideConstants!$H:$O,MATCH(R123,EUwideConstants!$S:$S,0),MATCH(I123,CNTR_TierList,0))))</f>
        <v/>
      </c>
      <c r="U123" s="2"/>
      <c r="V123" s="2"/>
      <c r="W123" s="2"/>
      <c r="X123" s="533" t="b">
        <f>(H123=EUconst_NA)</f>
        <v>0</v>
      </c>
    </row>
    <row r="124" spans="1:24" s="19" customFormat="1" ht="12.75" customHeight="1" x14ac:dyDescent="0.25">
      <c r="A124" s="2"/>
      <c r="B124" s="7"/>
      <c r="C124" s="7"/>
      <c r="D124" s="28" t="s">
        <v>18</v>
      </c>
      <c r="E124" s="1240" t="str">
        <f>Translations!$B$259</f>
        <v>Biomassafraktion (om tillämplig)</v>
      </c>
      <c r="F124" s="1240"/>
      <c r="G124" s="1240"/>
      <c r="H124" s="535" t="str">
        <f>IF(H16="","",IF(M14=INDEX(SourceCategory,2),EUconst_NoTier,IF(CNTR_Category="A",INDEX(EUwideConstants!$G:$G,MATCH(R124,EUwideConstants!$S:$S,0)),INDEX(EUwideConstants!$P:$P,MATCH(R124,EUwideConstants!$S:$S,0)))))</f>
        <v/>
      </c>
      <c r="I124" s="538"/>
      <c r="J124" s="1241" t="str">
        <f>IF(OR(ISBLANK(I124),I124=EUconst_NoTier),"",IF(T124=0,EUconst_NotApplicable,IF(ISERROR(T124),"",T124)))</f>
        <v/>
      </c>
      <c r="K124" s="1242"/>
      <c r="L124" s="1242"/>
      <c r="M124" s="1242"/>
      <c r="N124" s="1243"/>
      <c r="O124" s="458"/>
      <c r="P124" s="4"/>
      <c r="Q124" s="11"/>
      <c r="R124" s="59" t="str">
        <f>EUconst_CNTR_BiomassContent&amp;H16</f>
        <v>BioC_</v>
      </c>
      <c r="S124" s="11"/>
      <c r="T124" s="537" t="str">
        <f>IF(ISBLANK(I124),"",IF(I124=EUconst_NA,"",INDEX(EUwideConstants!$H:$O,MATCH(R124,EUwideConstants!$S:$S,0),MATCH(I124,CNTR_TierList,0))))</f>
        <v/>
      </c>
      <c r="U124" s="2"/>
      <c r="V124" s="2"/>
      <c r="W124" s="2"/>
      <c r="X124" s="533" t="b">
        <f>(H124=EUconst_NA)</f>
        <v>0</v>
      </c>
    </row>
    <row r="125" spans="1:24" s="19" customFormat="1" ht="13" x14ac:dyDescent="0.25">
      <c r="A125" s="13"/>
      <c r="B125" s="7"/>
      <c r="C125" s="7"/>
      <c r="D125" s="400" t="str">
        <f>Translations!$B$201</f>
        <v>Exempeluppgifter:</v>
      </c>
      <c r="E125" s="7"/>
      <c r="F125" s="7"/>
      <c r="G125" s="7"/>
      <c r="H125" s="7"/>
      <c r="I125" s="7"/>
      <c r="J125" s="7"/>
      <c r="K125" s="7"/>
      <c r="L125" s="7"/>
      <c r="M125" s="7"/>
      <c r="N125" s="7"/>
      <c r="O125" s="458"/>
      <c r="P125" s="4"/>
      <c r="Q125" s="11"/>
      <c r="R125" s="11"/>
      <c r="S125" s="11"/>
      <c r="T125" s="2"/>
      <c r="U125" s="2"/>
      <c r="V125" s="2"/>
      <c r="W125" s="2"/>
      <c r="X125" s="2"/>
    </row>
    <row r="126" spans="1:24" s="19" customFormat="1" ht="25.5" customHeight="1" x14ac:dyDescent="0.25">
      <c r="A126" s="13"/>
      <c r="B126" s="7"/>
      <c r="C126" s="7"/>
      <c r="D126" s="7"/>
      <c r="E126" s="1336" t="str">
        <f>Translations!$B$254</f>
        <v>beräkningsfaktor</v>
      </c>
      <c r="F126" s="1336"/>
      <c r="G126" s="1336"/>
      <c r="H126" s="357" t="str">
        <f>Translations!$B$255</f>
        <v>nivå som krävs</v>
      </c>
      <c r="I126" s="357" t="str">
        <f>Translations!$B$256</f>
        <v>nivå som använts</v>
      </c>
      <c r="J126" s="1348" t="str">
        <f>Translations!$B$260</f>
        <v>hela texten för den tillämpade nivån</v>
      </c>
      <c r="K126" s="1349"/>
      <c r="L126" s="1349"/>
      <c r="M126" s="1349"/>
      <c r="N126" s="1350"/>
      <c r="O126" s="458"/>
      <c r="P126" s="4"/>
      <c r="Q126" s="11"/>
      <c r="R126" s="2"/>
      <c r="S126" s="2"/>
      <c r="T126" s="2"/>
      <c r="U126" s="2"/>
      <c r="V126" s="2"/>
      <c r="W126" s="2"/>
      <c r="X126" s="2"/>
    </row>
    <row r="127" spans="1:24" s="19" customFormat="1" ht="12.75" customHeight="1" x14ac:dyDescent="0.25">
      <c r="A127" s="13"/>
      <c r="B127" s="7"/>
      <c r="C127" s="7"/>
      <c r="D127" s="28" t="s">
        <v>16</v>
      </c>
      <c r="E127" s="1338" t="str">
        <f>Translations!$B$741</f>
        <v>Enhetens omvandlingsfaktor</v>
      </c>
      <c r="F127" s="1338"/>
      <c r="G127" s="1338"/>
      <c r="H127" s="375" t="s">
        <v>150</v>
      </c>
      <c r="I127" s="375">
        <v>3</v>
      </c>
      <c r="J127" s="1351" t="str">
        <f>Translations!$B$261</f>
        <v>Laboratorieanalyser</v>
      </c>
      <c r="K127" s="1352"/>
      <c r="L127" s="1352"/>
      <c r="M127" s="1352"/>
      <c r="N127" s="1353"/>
      <c r="O127" s="458"/>
      <c r="P127" s="4"/>
      <c r="Q127" s="11"/>
      <c r="R127" s="2"/>
      <c r="S127" s="2"/>
      <c r="T127" s="2"/>
      <c r="U127" s="2"/>
      <c r="V127" s="2"/>
      <c r="W127" s="2"/>
      <c r="X127" s="2"/>
    </row>
    <row r="128" spans="1:24" s="19" customFormat="1" ht="12.75" customHeight="1" x14ac:dyDescent="0.25">
      <c r="A128" s="13"/>
      <c r="B128" s="7"/>
      <c r="C128" s="7"/>
      <c r="D128" s="28" t="s">
        <v>17</v>
      </c>
      <c r="E128" s="1347" t="str">
        <f>Translations!$B$258</f>
        <v>Emissionsfaktor (preliminär)</v>
      </c>
      <c r="F128" s="1347"/>
      <c r="G128" s="1347"/>
      <c r="H128" s="379" t="s">
        <v>150</v>
      </c>
      <c r="I128" s="379">
        <v>3</v>
      </c>
      <c r="J128" s="1316" t="str">
        <f>Translations!$B$261</f>
        <v>Laboratorieanalyser</v>
      </c>
      <c r="K128" s="1317"/>
      <c r="L128" s="1317"/>
      <c r="M128" s="1317"/>
      <c r="N128" s="1318"/>
      <c r="O128" s="458"/>
      <c r="P128" s="4"/>
      <c r="Q128" s="11"/>
      <c r="R128" s="2"/>
      <c r="S128" s="2"/>
      <c r="T128" s="2"/>
      <c r="U128" s="2"/>
      <c r="V128" s="2"/>
      <c r="W128" s="2"/>
      <c r="X128" s="2"/>
    </row>
    <row r="129" spans="1:24" s="19" customFormat="1" ht="12.75" customHeight="1" x14ac:dyDescent="0.25">
      <c r="A129" s="13"/>
      <c r="B129" s="7"/>
      <c r="C129" s="7"/>
      <c r="D129" s="28" t="s">
        <v>21</v>
      </c>
      <c r="E129" s="1337" t="str">
        <f>Translations!$B$259</f>
        <v>Biomassafraktion (om tillämplig)</v>
      </c>
      <c r="F129" s="1337"/>
      <c r="G129" s="1337"/>
      <c r="H129" s="382" t="s">
        <v>151</v>
      </c>
      <c r="I129" s="382" t="str">
        <f>Translations!$B$264</f>
        <v>ej tillämplig</v>
      </c>
      <c r="J129" s="1339" t="s">
        <v>151</v>
      </c>
      <c r="K129" s="1340"/>
      <c r="L129" s="1340"/>
      <c r="M129" s="1340"/>
      <c r="N129" s="1341"/>
      <c r="O129" s="458"/>
      <c r="P129" s="4"/>
      <c r="Q129" s="11"/>
      <c r="R129" s="2"/>
      <c r="S129" s="2"/>
      <c r="T129" s="2"/>
      <c r="U129" s="2"/>
      <c r="V129" s="2"/>
      <c r="W129" s="2"/>
      <c r="X129" s="2"/>
    </row>
    <row r="130" spans="1:24" s="19" customFormat="1" ht="11.15" customHeight="1" x14ac:dyDescent="0.25">
      <c r="A130" s="2"/>
      <c r="B130" s="7"/>
      <c r="C130" s="7"/>
      <c r="D130" s="9"/>
      <c r="E130" s="7"/>
      <c r="F130" s="7"/>
      <c r="G130" s="7"/>
      <c r="H130" s="7"/>
      <c r="I130" s="7"/>
      <c r="J130" s="7"/>
      <c r="K130" s="7"/>
      <c r="L130" s="7"/>
      <c r="M130" s="7"/>
      <c r="N130" s="7"/>
      <c r="O130" s="458"/>
      <c r="P130" s="4"/>
      <c r="Q130" s="11"/>
      <c r="R130" s="2"/>
      <c r="S130" s="2"/>
      <c r="T130" s="2"/>
      <c r="U130" s="2"/>
      <c r="V130" s="2"/>
      <c r="W130" s="2"/>
      <c r="X130" s="2"/>
    </row>
    <row r="131" spans="1:24" s="19" customFormat="1" ht="12.75" customHeight="1" x14ac:dyDescent="0.25">
      <c r="A131" s="2"/>
      <c r="B131" s="7"/>
      <c r="C131" s="7"/>
      <c r="D131" s="9"/>
      <c r="E131" s="1033" t="str">
        <f>Translations!$B$265</f>
        <v>Enligt den valda nivån (standardvärden eller laboratorieanalys) ska följande uppgifter lämnas för varje beräkningsfaktor i tillämpliga delar:</v>
      </c>
      <c r="F131" s="1033"/>
      <c r="G131" s="1033"/>
      <c r="H131" s="1033"/>
      <c r="I131" s="1033"/>
      <c r="J131" s="1033"/>
      <c r="K131" s="1033"/>
      <c r="L131" s="1033"/>
      <c r="M131" s="1033"/>
      <c r="N131" s="1033"/>
      <c r="O131" s="458"/>
      <c r="P131" s="4"/>
      <c r="Q131" s="11"/>
      <c r="R131" s="2"/>
      <c r="S131" s="2"/>
      <c r="T131" s="2"/>
      <c r="U131" s="2"/>
      <c r="V131" s="2"/>
      <c r="W131" s="2"/>
      <c r="X131" s="2"/>
    </row>
    <row r="132" spans="1:24" s="19" customFormat="1" ht="14.15" customHeight="1" x14ac:dyDescent="0.25">
      <c r="A132" s="2"/>
      <c r="B132" s="7"/>
      <c r="C132" s="7"/>
      <c r="D132" s="9"/>
      <c r="E132" s="1033" t="str">
        <f>Translations!$B$742</f>
        <v>Om standardvärde används, ange värde, enhet och litteraturkälla enligt punkt 2 (c) på flik D. Värdet ska motsvara standardvärdet när övervakningsplanen utarbetas.</v>
      </c>
      <c r="F132" s="1033"/>
      <c r="G132" s="1033"/>
      <c r="H132" s="1033"/>
      <c r="I132" s="1033"/>
      <c r="J132" s="1033"/>
      <c r="K132" s="1033"/>
      <c r="L132" s="1033"/>
      <c r="M132" s="1033"/>
      <c r="N132" s="1033"/>
      <c r="O132" s="458"/>
      <c r="P132" s="4"/>
      <c r="Q132" s="11"/>
      <c r="R132" s="2"/>
      <c r="S132" s="2"/>
      <c r="T132" s="2"/>
      <c r="U132" s="2"/>
      <c r="V132" s="2"/>
      <c r="W132" s="2"/>
      <c r="X132" s="2"/>
    </row>
    <row r="133" spans="1:24" s="19" customFormat="1" ht="64.5" customHeight="1" x14ac:dyDescent="0.25">
      <c r="A133" s="2"/>
      <c r="B133" s="7"/>
      <c r="C133" s="7"/>
      <c r="D133" s="9"/>
      <c r="E133" s="1033" t="str">
        <f>Translations!$B$743</f>
        <v>Om laboratorieanalys krävs, ange analysmetoden/laboratoriet enligt punkt 2 (d) på fliken D, en hänvisning till provtagningsplanen och den analysfrekvens som ska tillämpas. Analysfrekvensen måste uppfylla kraven i MRR-förordningen. Analysernas minimifrekvenser finns i bilaga VII till MRR-förordningen. Observera att minimianalysfrekvensen för vissa bränsleflöden har fastställts både per mängd och tid och att båda måste fyllas i. Ange analysfrekvensen för proverna i laboratoriet t.ex. 1/d eller 1/20 000 t OCH 6/a.
Om du kan använda standardvärden för ett bränsleflöde som är en blandning av flera olika bränslen och inga egna standardvärden har publicerats för det, fyll först i tabellen på fliken G. Av resultaten i tabellen får du de medelvärden som behövs för beräkningsfaktorerna för hela bränsleflödet i följande tabell.</v>
      </c>
      <c r="F133" s="1033"/>
      <c r="G133" s="1033"/>
      <c r="H133" s="1033"/>
      <c r="I133" s="1033"/>
      <c r="J133" s="1033"/>
      <c r="K133" s="1033"/>
      <c r="L133" s="1033"/>
      <c r="M133" s="1033"/>
      <c r="N133" s="1033"/>
      <c r="O133" s="458"/>
      <c r="P133" s="4"/>
      <c r="Q133" s="11"/>
      <c r="R133" s="2"/>
      <c r="S133" s="2"/>
      <c r="T133" s="2"/>
      <c r="U133" s="2"/>
      <c r="V133" s="2"/>
      <c r="W133" s="2"/>
      <c r="X133" s="2"/>
    </row>
    <row r="134" spans="1:24" s="19" customFormat="1" ht="6" customHeight="1" x14ac:dyDescent="0.25">
      <c r="A134" s="2"/>
      <c r="B134" s="7"/>
      <c r="C134" s="7"/>
      <c r="D134" s="9"/>
      <c r="E134" s="40"/>
      <c r="F134" s="40"/>
      <c r="G134" s="40"/>
      <c r="H134" s="40"/>
      <c r="I134" s="40"/>
      <c r="J134" s="40"/>
      <c r="K134" s="40"/>
      <c r="L134" s="40"/>
      <c r="M134" s="40"/>
      <c r="N134" s="40"/>
      <c r="O134" s="458"/>
      <c r="P134" s="4"/>
      <c r="Q134" s="11"/>
      <c r="R134" s="2"/>
      <c r="S134" s="2"/>
      <c r="T134" s="2"/>
      <c r="U134" s="2"/>
      <c r="V134" s="2"/>
      <c r="W134" s="2"/>
      <c r="X134" s="2"/>
    </row>
    <row r="135" spans="1:24" s="19" customFormat="1" ht="13" x14ac:dyDescent="0.25">
      <c r="A135" s="2"/>
      <c r="B135" s="7"/>
      <c r="C135" s="7"/>
      <c r="D135" s="9" t="s">
        <v>152</v>
      </c>
      <c r="E135" s="20" t="str">
        <f>Translations!$B$268</f>
        <v>Detaljerade uppgifter om beräkningsfaktorerna:</v>
      </c>
      <c r="F135" s="40"/>
      <c r="G135" s="40"/>
      <c r="H135" s="40"/>
      <c r="I135" s="40"/>
      <c r="J135" s="40"/>
      <c r="K135" s="40"/>
      <c r="L135" s="40"/>
      <c r="M135" s="40"/>
      <c r="N135" s="40"/>
      <c r="O135" s="458"/>
      <c r="P135" s="4"/>
      <c r="Q135" s="11"/>
      <c r="R135" s="2"/>
      <c r="S135" s="2"/>
      <c r="T135" s="2"/>
      <c r="U135" s="2"/>
      <c r="V135" s="2"/>
      <c r="W135" s="2"/>
      <c r="X135" s="2"/>
    </row>
    <row r="136" spans="1:24" s="19" customFormat="1" ht="5.15" customHeight="1" x14ac:dyDescent="0.25">
      <c r="A136" s="2"/>
      <c r="B136" s="7"/>
      <c r="C136" s="7"/>
      <c r="D136" s="9"/>
      <c r="E136" s="40"/>
      <c r="F136" s="40"/>
      <c r="G136" s="40"/>
      <c r="H136" s="40"/>
      <c r="I136" s="40"/>
      <c r="J136" s="40"/>
      <c r="K136" s="40"/>
      <c r="L136" s="40"/>
      <c r="M136" s="40"/>
      <c r="N136" s="40"/>
      <c r="O136" s="458"/>
      <c r="P136" s="4"/>
      <c r="Q136" s="11"/>
      <c r="R136" s="2"/>
      <c r="S136" s="2"/>
      <c r="T136" s="2"/>
      <c r="U136" s="2"/>
      <c r="V136" s="2"/>
      <c r="W136" s="2"/>
      <c r="X136" s="2"/>
    </row>
    <row r="137" spans="1:24" s="19" customFormat="1" ht="25.5" customHeight="1" x14ac:dyDescent="0.25">
      <c r="A137" s="2"/>
      <c r="B137" s="7"/>
      <c r="C137" s="7"/>
      <c r="D137" s="7"/>
      <c r="E137" s="1244" t="str">
        <f>E121</f>
        <v>beräkningsfaktor</v>
      </c>
      <c r="F137" s="1244"/>
      <c r="G137" s="1244"/>
      <c r="H137" s="522" t="str">
        <f>I121</f>
        <v>nivå som använts</v>
      </c>
      <c r="I137" s="29" t="str">
        <f>Translations!$B$269</f>
        <v>standardvärde</v>
      </c>
      <c r="J137" s="29" t="str">
        <f>Translations!$B$270</f>
        <v>enhet</v>
      </c>
      <c r="K137" s="29" t="str">
        <f>Translations!$B$271</f>
        <v>datakällans identifieringskod</v>
      </c>
      <c r="L137" s="29" t="str">
        <f>Translations!$B$272</f>
        <v>analysens identifieringskod</v>
      </c>
      <c r="M137" s="29" t="str">
        <f>Translations!$B$273</f>
        <v>provtagningens identifieringskod</v>
      </c>
      <c r="N137" s="29" t="str">
        <f>Translations!$B$274</f>
        <v>analysfrekvens</v>
      </c>
      <c r="O137" s="458"/>
      <c r="P137" s="4"/>
      <c r="Q137" s="11"/>
      <c r="R137" s="2"/>
      <c r="S137" s="2"/>
      <c r="T137" s="30" t="s">
        <v>153</v>
      </c>
      <c r="U137" s="2"/>
      <c r="V137" s="2"/>
      <c r="W137" s="2"/>
      <c r="X137" s="30" t="s">
        <v>149</v>
      </c>
    </row>
    <row r="138" spans="1:24" s="19" customFormat="1" ht="12.75" customHeight="1" x14ac:dyDescent="0.25">
      <c r="A138" s="2"/>
      <c r="B138" s="7"/>
      <c r="C138" s="7"/>
      <c r="D138" s="28" t="s">
        <v>16</v>
      </c>
      <c r="E138" s="1240" t="str">
        <f>E122</f>
        <v>Enhetens omvandlingsfaktor</v>
      </c>
      <c r="F138" s="1240"/>
      <c r="G138" s="1240"/>
      <c r="H138" s="535" t="str">
        <f>IF(OR(ISBLANK(I122),I122=EUconst_NA),"",I122)</f>
        <v/>
      </c>
      <c r="I138" s="135"/>
      <c r="J138" s="135"/>
      <c r="K138" s="539"/>
      <c r="L138" s="160"/>
      <c r="M138" s="160"/>
      <c r="N138" s="540"/>
      <c r="O138" s="456"/>
      <c r="P138" s="4"/>
      <c r="Q138" s="143"/>
      <c r="R138" s="2"/>
      <c r="S138" s="2"/>
      <c r="T138" s="541" t="str">
        <f>IF(H138="","",IF(I122=EUconst_NA,"",INDEX(EUwideConstants!$AL:$AR,MATCH(R122,EUwideConstants!$S:$S,0),MATCH(I122,CNTR_TierList,0))))</f>
        <v/>
      </c>
      <c r="U138" s="2"/>
      <c r="V138" s="2"/>
      <c r="W138" s="2"/>
      <c r="X138" s="533" t="b">
        <f>AND(H14&lt;&gt;"",OR(H138="",H138=EUconst_NA,J122=EUconst_NotApplicable))</f>
        <v>0</v>
      </c>
    </row>
    <row r="139" spans="1:24" s="19" customFormat="1" ht="12.75" customHeight="1" x14ac:dyDescent="0.25">
      <c r="A139" s="2"/>
      <c r="B139" s="7"/>
      <c r="C139" s="7"/>
      <c r="D139" s="28" t="s">
        <v>17</v>
      </c>
      <c r="E139" s="1240" t="str">
        <f>E123</f>
        <v>Emissionsfaktor (preliminär)</v>
      </c>
      <c r="F139" s="1240"/>
      <c r="G139" s="1240"/>
      <c r="H139" s="535" t="str">
        <f>IF(OR(ISBLANK(I123),I123=EUconst_NA),"",I123)</f>
        <v/>
      </c>
      <c r="I139" s="135"/>
      <c r="J139" s="135"/>
      <c r="K139" s="160"/>
      <c r="L139" s="160"/>
      <c r="M139" s="160"/>
      <c r="N139" s="540"/>
      <c r="O139" s="458"/>
      <c r="P139" s="4"/>
      <c r="Q139" s="11"/>
      <c r="R139" s="2"/>
      <c r="S139" s="2"/>
      <c r="T139" s="541" t="str">
        <f>IF(H139="","",IF(I123=EUconst_NA,"",INDEX(EUwideConstants!$AL:$AR,MATCH(R123,EUwideConstants!$S:$S,0),MATCH(I123,CNTR_TierList,0))))</f>
        <v/>
      </c>
      <c r="U139" s="2"/>
      <c r="V139" s="2"/>
      <c r="W139" s="2"/>
      <c r="X139" s="533" t="b">
        <f>AND(H14&lt;&gt;"",OR(H139="",H139=EUconst_NA,J123=EUconst_NotApplicable))</f>
        <v>0</v>
      </c>
    </row>
    <row r="140" spans="1:24" s="19" customFormat="1" ht="12.75" customHeight="1" x14ac:dyDescent="0.25">
      <c r="A140" s="2"/>
      <c r="B140" s="7"/>
      <c r="C140" s="7"/>
      <c r="D140" s="28" t="s">
        <v>21</v>
      </c>
      <c r="E140" s="1240" t="str">
        <f>E124</f>
        <v>Biomassafraktion (om tillämplig)</v>
      </c>
      <c r="F140" s="1240"/>
      <c r="G140" s="1240"/>
      <c r="H140" s="535" t="str">
        <f>IF(OR(ISBLANK(I124),I124=EUconst_NA),"",I124)</f>
        <v/>
      </c>
      <c r="I140" s="135"/>
      <c r="J140" s="436" t="s">
        <v>154</v>
      </c>
      <c r="K140" s="160"/>
      <c r="L140" s="160"/>
      <c r="M140" s="160"/>
      <c r="N140" s="540"/>
      <c r="O140" s="458"/>
      <c r="P140" s="4"/>
      <c r="Q140" s="542"/>
      <c r="R140" s="2"/>
      <c r="S140" s="2"/>
      <c r="T140" s="541" t="str">
        <f>IF(H140="","",IF(I124=EUconst_NA,"",INDEX(EUwideConstants!$AL:$AR,MATCH(R124,EUwideConstants!$S:$S,0),MATCH(I124,CNTR_TierList,0))))</f>
        <v/>
      </c>
      <c r="U140" s="2"/>
      <c r="V140" s="2"/>
      <c r="W140" s="2"/>
      <c r="X140" s="533" t="b">
        <f>AND(H14&lt;&gt;"",OR(H140="",H140=EUconst_NA,J124=EUconst_NotApplicable))</f>
        <v>0</v>
      </c>
    </row>
    <row r="141" spans="1:24" s="19" customFormat="1" ht="13" x14ac:dyDescent="0.25">
      <c r="A141" s="13"/>
      <c r="B141" s="7"/>
      <c r="C141" s="7"/>
      <c r="D141" s="400" t="str">
        <f>Translations!$B$201</f>
        <v>Exempeluppgifter:</v>
      </c>
      <c r="E141" s="7"/>
      <c r="F141" s="7"/>
      <c r="G141" s="7"/>
      <c r="H141" s="7"/>
      <c r="I141" s="7"/>
      <c r="J141" s="7"/>
      <c r="K141" s="7"/>
      <c r="L141" s="7"/>
      <c r="M141" s="7"/>
      <c r="N141" s="7"/>
      <c r="O141" s="458"/>
      <c r="P141" s="4"/>
      <c r="Q141" s="11"/>
      <c r="R141" s="11"/>
      <c r="S141" s="11"/>
      <c r="T141" s="2"/>
      <c r="U141" s="2"/>
      <c r="V141" s="2"/>
      <c r="W141" s="2"/>
      <c r="X141" s="2"/>
    </row>
    <row r="142" spans="1:24" s="19" customFormat="1" ht="25.5" customHeight="1" x14ac:dyDescent="0.25">
      <c r="A142" s="13"/>
      <c r="B142" s="7"/>
      <c r="C142" s="7"/>
      <c r="D142" s="360"/>
      <c r="E142" s="1336" t="str">
        <f>E137</f>
        <v>beräkningsfaktor</v>
      </c>
      <c r="F142" s="1336"/>
      <c r="G142" s="1336"/>
      <c r="H142" s="356" t="str">
        <f t="shared" ref="H142:N142" si="0">H137</f>
        <v>nivå som använts</v>
      </c>
      <c r="I142" s="357" t="str">
        <f t="shared" si="0"/>
        <v>standardvärde</v>
      </c>
      <c r="J142" s="357" t="str">
        <f t="shared" si="0"/>
        <v>enhet</v>
      </c>
      <c r="K142" s="357" t="str">
        <f t="shared" si="0"/>
        <v>datakällans identifieringskod</v>
      </c>
      <c r="L142" s="357" t="str">
        <f t="shared" si="0"/>
        <v>analysens identifieringskod</v>
      </c>
      <c r="M142" s="357" t="str">
        <f t="shared" si="0"/>
        <v>provtagningens identifieringskod</v>
      </c>
      <c r="N142" s="357" t="str">
        <f t="shared" si="0"/>
        <v>analysfrekvens</v>
      </c>
      <c r="O142" s="458"/>
      <c r="P142" s="4"/>
      <c r="Q142" s="11"/>
      <c r="R142" s="2"/>
      <c r="S142" s="2"/>
      <c r="T142" s="2"/>
      <c r="U142" s="2"/>
      <c r="V142" s="2"/>
      <c r="W142" s="2"/>
      <c r="X142" s="2"/>
    </row>
    <row r="143" spans="1:24" s="19" customFormat="1" ht="12.75" customHeight="1" x14ac:dyDescent="0.25">
      <c r="A143" s="13"/>
      <c r="B143" s="7"/>
      <c r="C143" s="7"/>
      <c r="D143" s="361" t="s">
        <v>16</v>
      </c>
      <c r="E143" s="1344" t="str">
        <f>E138</f>
        <v>Enhetens omvandlingsfaktor</v>
      </c>
      <c r="F143" s="1345"/>
      <c r="G143" s="1346"/>
      <c r="H143" s="375">
        <v>3</v>
      </c>
      <c r="I143" s="375"/>
      <c r="J143" s="375"/>
      <c r="K143" s="376"/>
      <c r="L143" s="377" t="s">
        <v>155</v>
      </c>
      <c r="M143" s="377" t="str">
        <f>Translations!$B$275</f>
        <v>NCV_Prov</v>
      </c>
      <c r="N143" s="378" t="str">
        <f>Translations!$B$276</f>
        <v>Varje vecka</v>
      </c>
      <c r="O143" s="458"/>
      <c r="P143" s="4"/>
      <c r="Q143" s="143"/>
      <c r="R143" s="2"/>
      <c r="S143" s="2"/>
      <c r="T143" s="2"/>
      <c r="U143" s="2"/>
      <c r="V143" s="2"/>
      <c r="W143" s="2"/>
      <c r="X143" s="2"/>
    </row>
    <row r="144" spans="1:24" s="19" customFormat="1" ht="12.75" customHeight="1" x14ac:dyDescent="0.25">
      <c r="A144" s="13"/>
      <c r="B144" s="7"/>
      <c r="C144" s="7"/>
      <c r="D144" s="361" t="s">
        <v>17</v>
      </c>
      <c r="E144" s="1347" t="str">
        <f>E139</f>
        <v>Emissionsfaktor (preliminär)</v>
      </c>
      <c r="F144" s="1347"/>
      <c r="G144" s="1347"/>
      <c r="H144" s="379" t="s">
        <v>156</v>
      </c>
      <c r="I144" s="379" t="s">
        <v>157</v>
      </c>
      <c r="J144" s="379" t="s">
        <v>158</v>
      </c>
      <c r="K144" s="380" t="str">
        <f>Translations!$B$277</f>
        <v>IS5: IPCC</v>
      </c>
      <c r="L144" s="380"/>
      <c r="M144" s="380"/>
      <c r="N144" s="381"/>
      <c r="O144" s="458"/>
      <c r="P144" s="4"/>
      <c r="Q144" s="11"/>
      <c r="R144" s="2"/>
      <c r="S144" s="2"/>
      <c r="T144" s="2"/>
      <c r="U144" s="2"/>
      <c r="V144" s="2"/>
      <c r="W144" s="2"/>
      <c r="X144" s="2"/>
    </row>
    <row r="145" spans="1:24" s="19" customFormat="1" ht="12.75" customHeight="1" x14ac:dyDescent="0.25">
      <c r="A145" s="13"/>
      <c r="B145" s="7"/>
      <c r="C145" s="7"/>
      <c r="D145" s="361" t="s">
        <v>21</v>
      </c>
      <c r="E145" s="1337" t="str">
        <f>E140</f>
        <v>Biomassafraktion (om tillämplig)</v>
      </c>
      <c r="F145" s="1337"/>
      <c r="G145" s="1337"/>
      <c r="H145" s="487" t="str">
        <f>EUconst_NA</f>
        <v>ej tillämplig</v>
      </c>
      <c r="I145" s="487"/>
      <c r="J145" s="487"/>
      <c r="K145" s="486"/>
      <c r="L145" s="486"/>
      <c r="M145" s="486"/>
      <c r="N145" s="488"/>
      <c r="O145" s="458"/>
      <c r="P145" s="4"/>
      <c r="Q145" s="542"/>
      <c r="R145" s="2"/>
      <c r="S145" s="2"/>
      <c r="T145" s="2"/>
      <c r="U145" s="2"/>
      <c r="V145" s="2"/>
      <c r="W145" s="2"/>
      <c r="X145" s="2"/>
    </row>
    <row r="146" spans="1:24" s="19" customFormat="1" ht="12.75" customHeight="1" x14ac:dyDescent="0.25">
      <c r="A146" s="2"/>
      <c r="B146" s="7"/>
      <c r="C146" s="7"/>
      <c r="D146" s="9"/>
      <c r="E146" s="7"/>
      <c r="F146" s="7"/>
      <c r="G146" s="7"/>
      <c r="H146" s="7"/>
      <c r="I146" s="7"/>
      <c r="J146" s="7"/>
      <c r="K146" s="7"/>
      <c r="L146" s="7"/>
      <c r="M146" s="7"/>
      <c r="N146" s="7"/>
      <c r="O146" s="458"/>
      <c r="P146" s="4"/>
      <c r="Q146" s="11"/>
      <c r="R146" s="2"/>
      <c r="S146" s="2"/>
      <c r="T146" s="2"/>
      <c r="U146" s="2"/>
      <c r="V146" s="2"/>
      <c r="W146" s="2"/>
      <c r="X146" s="2"/>
    </row>
    <row r="147" spans="1:24" s="19" customFormat="1" ht="15" customHeight="1" x14ac:dyDescent="0.25">
      <c r="A147" s="2"/>
      <c r="B147" s="7"/>
      <c r="C147" s="7"/>
      <c r="D147" s="1245" t="str">
        <f>Translations!$B$279</f>
        <v>Anmärkningar och förklaringar:</v>
      </c>
      <c r="E147" s="1245"/>
      <c r="F147" s="1245"/>
      <c r="G147" s="1245"/>
      <c r="H147" s="1245"/>
      <c r="I147" s="1245"/>
      <c r="J147" s="1245"/>
      <c r="K147" s="1245"/>
      <c r="L147" s="1245"/>
      <c r="M147" s="1245"/>
      <c r="N147" s="1245"/>
      <c r="O147" s="458"/>
      <c r="P147" s="4"/>
      <c r="Q147" s="11"/>
      <c r="R147" s="11"/>
      <c r="S147" s="2"/>
      <c r="T147" s="2"/>
      <c r="U147" s="2"/>
      <c r="V147" s="2"/>
      <c r="W147" s="2"/>
      <c r="X147" s="2"/>
    </row>
    <row r="148" spans="1:24" s="19" customFormat="1" ht="5.15" customHeight="1" x14ac:dyDescent="0.25">
      <c r="A148" s="2"/>
      <c r="B148" s="7"/>
      <c r="C148" s="7"/>
      <c r="D148" s="9"/>
      <c r="E148" s="7"/>
      <c r="F148" s="7"/>
      <c r="G148" s="7"/>
      <c r="H148" s="7"/>
      <c r="I148" s="7"/>
      <c r="J148" s="7"/>
      <c r="K148" s="7"/>
      <c r="L148" s="7"/>
      <c r="M148" s="7"/>
      <c r="N148" s="7"/>
      <c r="O148" s="458"/>
      <c r="P148" s="4"/>
      <c r="Q148" s="11"/>
      <c r="R148" s="2"/>
      <c r="S148" s="2"/>
      <c r="T148" s="2"/>
      <c r="U148" s="2"/>
      <c r="V148" s="2"/>
      <c r="W148" s="2"/>
      <c r="X148" s="2"/>
    </row>
    <row r="149" spans="1:24" s="19" customFormat="1" ht="12.75" customHeight="1" x14ac:dyDescent="0.25">
      <c r="A149" s="2"/>
      <c r="B149" s="7"/>
      <c r="C149" s="7"/>
      <c r="D149" s="9" t="s">
        <v>159</v>
      </c>
      <c r="E149" s="1110" t="str">
        <f>Translations!$B$744</f>
        <v>Övriga anmärkningar och motiveringar, om de erforderliga nivåerna inte tillämpas:</v>
      </c>
      <c r="F149" s="1110"/>
      <c r="G149" s="1110"/>
      <c r="H149" s="1110"/>
      <c r="I149" s="1110"/>
      <c r="J149" s="1110"/>
      <c r="K149" s="1110"/>
      <c r="L149" s="1110"/>
      <c r="M149" s="1110"/>
      <c r="N149" s="1110"/>
      <c r="O149" s="458"/>
      <c r="P149" s="4"/>
      <c r="Q149" s="11"/>
      <c r="R149" s="2"/>
      <c r="S149" s="2"/>
      <c r="T149" s="2"/>
      <c r="U149" s="2"/>
      <c r="V149" s="2"/>
      <c r="W149" s="2"/>
      <c r="X149" s="2"/>
    </row>
    <row r="150" spans="1:24" s="19" customFormat="1" ht="15" customHeight="1" x14ac:dyDescent="0.25">
      <c r="A150" s="2"/>
      <c r="B150" s="7"/>
      <c r="C150" s="7"/>
      <c r="D150" s="9"/>
      <c r="E150" s="1033" t="str">
        <f>Translations!$B$475</f>
        <v>Skriv eventuella anmärkningar eller tilläggsförklaringar om ärendet nedan.</v>
      </c>
      <c r="F150" s="1033"/>
      <c r="G150" s="1033"/>
      <c r="H150" s="1033"/>
      <c r="I150" s="1033"/>
      <c r="J150" s="1033"/>
      <c r="K150" s="1033"/>
      <c r="L150" s="1033"/>
      <c r="M150" s="1033"/>
      <c r="N150" s="1033"/>
      <c r="O150" s="458"/>
      <c r="P150" s="4"/>
      <c r="Q150" s="11"/>
      <c r="R150" s="2"/>
      <c r="S150" s="2"/>
      <c r="T150" s="2"/>
      <c r="U150" s="2"/>
      <c r="V150" s="2"/>
      <c r="W150" s="2"/>
      <c r="X150" s="2"/>
    </row>
    <row r="151" spans="1:24" s="19" customFormat="1" ht="25.5" customHeight="1" x14ac:dyDescent="0.25">
      <c r="A151" s="2"/>
      <c r="B151" s="7"/>
      <c r="C151" s="7"/>
      <c r="D151" s="9"/>
      <c r="E151" s="1033" t="str">
        <f>Translations!$B$745</f>
        <v>Om det på de frisläppta bränslemängderna, de tillämpade beräkningsfaktorerna eller täckningsfaktorn inte tillämpas de nivåer som förutsätts i kommissionens övervakningsförordning, motivera avvikelsen i textfältet nedan.</v>
      </c>
      <c r="F151" s="1033"/>
      <c r="G151" s="1033"/>
      <c r="H151" s="1033"/>
      <c r="I151" s="1033"/>
      <c r="J151" s="1033"/>
      <c r="K151" s="1033"/>
      <c r="L151" s="1033"/>
      <c r="M151" s="1033"/>
      <c r="N151" s="1033"/>
      <c r="O151" s="458"/>
      <c r="P151" s="4"/>
      <c r="Q151" s="11"/>
      <c r="R151" s="2"/>
      <c r="S151" s="2"/>
      <c r="T151" s="2"/>
      <c r="U151" s="2"/>
      <c r="V151" s="2"/>
      <c r="W151" s="2"/>
      <c r="X151" s="2"/>
    </row>
    <row r="152" spans="1:24" ht="23.15" customHeight="1" x14ac:dyDescent="0.25">
      <c r="A152" s="45"/>
      <c r="B152" s="4"/>
      <c r="C152" s="4"/>
      <c r="D152" s="4"/>
      <c r="E152" s="1033" t="str">
        <f>Translations!$B$746</f>
        <v xml:space="preserve">Om motiveringen för användningen av en lägre nivå är orimliga kostnader, lämna in beräkningen som en Excel-fil tillsammans med övervakningsplanen i ETS2-ärendehanteringssystemet. Hänvisa till beräkningen i motiveringarna nedan. </v>
      </c>
      <c r="F152" s="1033"/>
      <c r="G152" s="1033"/>
      <c r="H152" s="1033"/>
      <c r="I152" s="1033"/>
      <c r="J152" s="1033"/>
      <c r="K152" s="1033"/>
      <c r="L152" s="1033"/>
      <c r="M152" s="1033"/>
      <c r="N152" s="1033"/>
      <c r="O152" s="458"/>
      <c r="P152" s="4"/>
      <c r="Q152" s="77"/>
      <c r="R152" s="77"/>
      <c r="S152" s="45"/>
      <c r="T152" s="45"/>
      <c r="U152" s="45"/>
      <c r="V152" s="45"/>
      <c r="W152" s="45"/>
      <c r="X152" s="45"/>
    </row>
    <row r="153" spans="1:24" s="19" customFormat="1" ht="5.15" customHeight="1" x14ac:dyDescent="0.25">
      <c r="A153" s="2"/>
      <c r="B153" s="7"/>
      <c r="C153" s="7"/>
      <c r="D153" s="9"/>
      <c r="E153" s="543"/>
      <c r="F153" s="7"/>
      <c r="G153" s="7"/>
      <c r="H153" s="7"/>
      <c r="I153" s="7"/>
      <c r="J153" s="7"/>
      <c r="K153" s="7"/>
      <c r="L153" s="7"/>
      <c r="M153" s="7"/>
      <c r="N153" s="7"/>
      <c r="O153" s="458"/>
      <c r="P153" s="4"/>
      <c r="Q153" s="11"/>
      <c r="R153" s="2"/>
      <c r="S153" s="2"/>
      <c r="T153" s="2"/>
      <c r="U153" s="2"/>
      <c r="V153" s="2"/>
      <c r="W153" s="2"/>
      <c r="X153" s="2"/>
    </row>
    <row r="154" spans="1:24" s="19" customFormat="1" ht="12.75" customHeight="1" x14ac:dyDescent="0.25">
      <c r="A154" s="2"/>
      <c r="B154" s="7"/>
      <c r="C154" s="7"/>
      <c r="D154" s="9"/>
      <c r="E154" s="1257"/>
      <c r="F154" s="1143"/>
      <c r="G154" s="1143"/>
      <c r="H154" s="1143"/>
      <c r="I154" s="1143"/>
      <c r="J154" s="1143"/>
      <c r="K154" s="1143"/>
      <c r="L154" s="1143"/>
      <c r="M154" s="1143"/>
      <c r="N154" s="1144"/>
      <c r="O154" s="458"/>
      <c r="P154" s="4"/>
      <c r="Q154" s="11"/>
      <c r="R154" s="2"/>
      <c r="S154" s="2"/>
      <c r="T154" s="2"/>
      <c r="U154" s="2"/>
      <c r="V154" s="2"/>
      <c r="W154" s="2"/>
      <c r="X154" s="2"/>
    </row>
    <row r="155" spans="1:24" s="19" customFormat="1" ht="12.75" customHeight="1" x14ac:dyDescent="0.25">
      <c r="A155" s="2"/>
      <c r="B155" s="7"/>
      <c r="C155" s="7"/>
      <c r="D155" s="9"/>
      <c r="E155" s="1268"/>
      <c r="F155" s="1269"/>
      <c r="G155" s="1269"/>
      <c r="H155" s="1269"/>
      <c r="I155" s="1269"/>
      <c r="J155" s="1269"/>
      <c r="K155" s="1269"/>
      <c r="L155" s="1269"/>
      <c r="M155" s="1269"/>
      <c r="N155" s="1274"/>
      <c r="O155" s="458"/>
      <c r="P155" s="4"/>
      <c r="Q155" s="11"/>
      <c r="R155" s="2"/>
      <c r="S155" s="2"/>
      <c r="T155" s="2"/>
      <c r="U155" s="2"/>
      <c r="V155" s="2"/>
      <c r="W155" s="2"/>
      <c r="X155" s="2"/>
    </row>
    <row r="156" spans="1:24" s="19" customFormat="1" ht="12.75" customHeight="1" x14ac:dyDescent="0.25">
      <c r="A156" s="2"/>
      <c r="B156" s="7"/>
      <c r="C156" s="7"/>
      <c r="D156" s="9"/>
      <c r="E156" s="1270"/>
      <c r="F156" s="1271"/>
      <c r="G156" s="1271"/>
      <c r="H156" s="1271"/>
      <c r="I156" s="1271"/>
      <c r="J156" s="1271"/>
      <c r="K156" s="1271"/>
      <c r="L156" s="1271"/>
      <c r="M156" s="1271"/>
      <c r="N156" s="1275"/>
      <c r="O156" s="458"/>
      <c r="P156" s="4"/>
      <c r="Q156" s="11"/>
      <c r="R156" s="2"/>
      <c r="S156" s="2"/>
      <c r="T156" s="2"/>
      <c r="U156" s="2"/>
      <c r="V156" s="2"/>
      <c r="W156" s="2"/>
      <c r="X156" s="2"/>
    </row>
    <row r="157" spans="1:24" ht="12.75" customHeight="1" thickBot="1" x14ac:dyDescent="0.3">
      <c r="A157" s="45"/>
      <c r="C157" s="867"/>
      <c r="D157" s="868"/>
      <c r="E157" s="869"/>
      <c r="F157" s="867"/>
      <c r="G157" s="870"/>
      <c r="H157" s="870"/>
      <c r="I157" s="870"/>
      <c r="J157" s="870"/>
      <c r="K157" s="870"/>
      <c r="L157" s="870"/>
      <c r="M157" s="870"/>
      <c r="N157" s="870"/>
      <c r="O157" s="458"/>
      <c r="P157" s="4"/>
      <c r="Q157" s="11"/>
      <c r="R157" s="45"/>
      <c r="S157" s="45"/>
      <c r="T157" s="48"/>
      <c r="U157" s="45"/>
      <c r="V157" s="45"/>
      <c r="W157" s="45"/>
      <c r="X157" s="45"/>
    </row>
    <row r="158" spans="1:24" ht="12.75" customHeight="1" thickBot="1" x14ac:dyDescent="0.3">
      <c r="A158" s="45"/>
      <c r="D158" s="9"/>
      <c r="E158" s="18"/>
      <c r="G158" s="10"/>
      <c r="H158" s="10"/>
      <c r="I158" s="10"/>
      <c r="J158" s="10"/>
      <c r="L158" s="10"/>
      <c r="M158" s="10"/>
      <c r="N158" s="10"/>
      <c r="O158" s="458"/>
      <c r="P158" s="4"/>
      <c r="Q158" s="11"/>
      <c r="R158" s="45"/>
      <c r="S158" s="45"/>
      <c r="T158" s="39" t="s">
        <v>143</v>
      </c>
      <c r="U158" s="73" t="s">
        <v>144</v>
      </c>
      <c r="V158" s="73" t="s">
        <v>145</v>
      </c>
      <c r="W158" s="45"/>
      <c r="X158" s="45"/>
    </row>
    <row r="159" spans="1:24" s="133" customFormat="1" ht="15" customHeight="1" thickBot="1" x14ac:dyDescent="0.3">
      <c r="A159" s="222">
        <f>R159</f>
        <v>2</v>
      </c>
      <c r="B159" s="22"/>
      <c r="C159" s="23" t="str">
        <f>"P"&amp;R159</f>
        <v>P2</v>
      </c>
      <c r="D159" s="1245" t="str">
        <f>CONCATENATE(EUconst_FuelStream," ", R159,":")</f>
        <v>Bränsleflöde 2:</v>
      </c>
      <c r="E159" s="1245"/>
      <c r="F159" s="1245"/>
      <c r="G159" s="1260"/>
      <c r="H159" s="1261" t="str">
        <f>IF(INDEX('C_Beskrivining av den RE'!$F$115:$F$139,MATCH(C159,'C_Beskrivining av den RE'!$E$115:$E$139,0))&gt;0,INDEX('C_Beskrivining av den RE'!$F$115:$F$139,MATCH(C159,'C_Beskrivining av den RE'!$E$115:$E$139,0)),"")</f>
        <v/>
      </c>
      <c r="I159" s="1261"/>
      <c r="J159" s="1261"/>
      <c r="K159" s="1261"/>
      <c r="L159" s="1262"/>
      <c r="M159" s="1263" t="str">
        <f>IF(T159=TRUE,IF(V159="",U159,V159),"")</f>
        <v/>
      </c>
      <c r="N159" s="1264"/>
      <c r="O159" s="458"/>
      <c r="P159" s="4"/>
      <c r="Q159" s="419" t="str">
        <f>IF(COUNTA('C_Beskrivining av den RE'!$F$115:$G$139)=0,D159,IF(H159="","",C159&amp;": "&amp;H159))</f>
        <v>Bränsleflöde 2:</v>
      </c>
      <c r="R159" s="21">
        <v>2</v>
      </c>
      <c r="S159" s="532"/>
      <c r="T159" s="39" t="b">
        <f>IF(INDEX('C_Beskrivining av den RE'!$M:$M,MATCH(R161,'C_Beskrivining av den RE'!$R:$R,0))="",FALSE,TRUE)</f>
        <v>0</v>
      </c>
      <c r="U159" s="59" t="str">
        <f>INDEX(SourceCategory,1)</f>
        <v>Betydande</v>
      </c>
      <c r="V159" s="39" t="str">
        <f>IF(T159=TRUE,IF(ISBLANK(INDEX('C_Beskrivining av den RE'!$N:$N,MATCH(R161,'C_Beskrivining av den RE'!$R:$R,0))),"",INDEX('C_Beskrivining av den RE'!$N:$N,MATCH(R161,'C_Beskrivining av den RE'!$R:$R,0))),"")</f>
        <v/>
      </c>
      <c r="W159" s="532"/>
      <c r="X159" s="532"/>
    </row>
    <row r="160" spans="1:24" s="19" customFormat="1" ht="5.15" customHeight="1" x14ac:dyDescent="0.25">
      <c r="A160" s="45"/>
      <c r="B160" s="4"/>
      <c r="C160" s="4"/>
      <c r="D160" s="4"/>
      <c r="E160" s="4"/>
      <c r="F160" s="4"/>
      <c r="G160" s="4"/>
      <c r="H160" s="4"/>
      <c r="I160" s="4"/>
      <c r="J160" s="4"/>
      <c r="K160" s="4"/>
      <c r="L160" s="4"/>
      <c r="M160" s="3"/>
      <c r="N160" s="3"/>
      <c r="O160" s="458"/>
      <c r="P160" s="4"/>
      <c r="Q160" s="13"/>
      <c r="R160" s="8"/>
      <c r="S160" s="2"/>
      <c r="T160" s="2"/>
      <c r="U160" s="2"/>
      <c r="V160" s="2"/>
      <c r="W160" s="2"/>
      <c r="X160" s="2"/>
    </row>
    <row r="161" spans="1:24" s="19" customFormat="1" ht="12.75" customHeight="1" x14ac:dyDescent="0.25">
      <c r="A161" s="45"/>
      <c r="B161" s="4"/>
      <c r="C161" s="4"/>
      <c r="D161" s="9"/>
      <c r="E161" s="1088" t="str">
        <f>Translations!$B$691</f>
        <v>Bränsleflödets typ:</v>
      </c>
      <c r="F161" s="1088"/>
      <c r="G161" s="1084"/>
      <c r="H161" s="1250" t="str">
        <f>IF(INDEX('C_Beskrivining av den RE'!$H$115:$H$139,MATCH(C159,'C_Beskrivining av den RE'!$E$115:$E$139,0))&gt;0,INDEX('C_Beskrivining av den RE'!$H$115:$H$139,MATCH(C159,'C_Beskrivining av den RE'!$E$115:$E$139,0)),"")</f>
        <v/>
      </c>
      <c r="I161" s="1251"/>
      <c r="J161" s="1251"/>
      <c r="K161" s="1251"/>
      <c r="L161" s="1252"/>
      <c r="M161" s="7"/>
      <c r="N161" s="7"/>
      <c r="O161" s="458"/>
      <c r="P161" s="4"/>
      <c r="Q161" s="13"/>
      <c r="R161" s="25" t="str">
        <f>EUconst_CNTR_SourceCategory&amp;C159</f>
        <v>SourceCategory_P2</v>
      </c>
      <c r="S161" s="2"/>
      <c r="T161" s="2"/>
      <c r="U161" s="2"/>
      <c r="V161" s="2"/>
      <c r="W161" s="2"/>
      <c r="X161" s="2"/>
    </row>
    <row r="162" spans="1:24" s="19" customFormat="1" ht="12.75" customHeight="1" x14ac:dyDescent="0.25">
      <c r="A162" s="45"/>
      <c r="B162" s="4"/>
      <c r="C162" s="4"/>
      <c r="D162" s="9"/>
      <c r="E162" s="1088" t="str">
        <f>Translations!$B$692</f>
        <v>Metoder för frisläppande för konsumtion:</v>
      </c>
      <c r="F162" s="1088"/>
      <c r="G162" s="1084"/>
      <c r="H162" s="1250" t="str">
        <f>IF(INDEX('C_Beskrivining av den RE'!$K$115:$K$139,MATCH(C159,'C_Beskrivining av den RE'!$E$115:$E$139,0))&gt;0,INDEX('C_Beskrivining av den RE'!$K$115:$K$139,MATCH(C159,'C_Beskrivining av den RE'!$E$115:$E$139,0)),"")</f>
        <v/>
      </c>
      <c r="I162" s="1251"/>
      <c r="J162" s="1251"/>
      <c r="K162" s="1251"/>
      <c r="L162" s="1252"/>
      <c r="M162" s="7"/>
      <c r="N162" s="7"/>
      <c r="O162" s="458"/>
      <c r="P162" s="4"/>
      <c r="Q162" s="13"/>
      <c r="R162" s="8"/>
      <c r="S162" s="2"/>
      <c r="T162" s="2"/>
      <c r="U162" s="2"/>
      <c r="V162" s="2"/>
      <c r="W162" s="2"/>
      <c r="X162" s="2"/>
    </row>
    <row r="163" spans="1:24" s="19" customFormat="1" ht="12.75" customHeight="1" x14ac:dyDescent="0.25">
      <c r="A163" s="45"/>
      <c r="B163" s="4"/>
      <c r="C163" s="4"/>
      <c r="D163" s="9"/>
      <c r="E163" s="1088" t="str">
        <f>Translations!$B$693</f>
        <v>Förmedlarpart:</v>
      </c>
      <c r="F163" s="1088"/>
      <c r="G163" s="1084"/>
      <c r="H163" s="1250" t="str">
        <f>IF(INDEX('C_Beskrivining av den RE'!$M$115:$M$139,MATCH(C159,'C_Beskrivining av den RE'!$E$115:$E$139,0))&gt;0,INDEX('C_Beskrivining av den RE'!$M$115:$M$139,MATCH(C159,'C_Beskrivining av den RE'!$E$115:$E$139,0)),"")</f>
        <v/>
      </c>
      <c r="I163" s="1251"/>
      <c r="J163" s="1251"/>
      <c r="K163" s="1251"/>
      <c r="L163" s="1252"/>
      <c r="M163" s="7"/>
      <c r="N163" s="7"/>
      <c r="O163" s="458"/>
      <c r="P163" s="4"/>
      <c r="Q163" s="13"/>
      <c r="R163" s="8"/>
      <c r="S163" s="2"/>
      <c r="T163" s="2"/>
      <c r="U163" s="2"/>
      <c r="V163" s="2"/>
      <c r="W163" s="2"/>
      <c r="X163" s="2"/>
    </row>
    <row r="164" spans="1:24" s="19" customFormat="1" ht="5.15" customHeight="1" x14ac:dyDescent="0.25">
      <c r="A164" s="2"/>
      <c r="B164" s="7"/>
      <c r="C164" s="7"/>
      <c r="D164" s="9"/>
      <c r="E164" s="7"/>
      <c r="F164" s="7"/>
      <c r="G164" s="7"/>
      <c r="H164" s="7"/>
      <c r="I164" s="7"/>
      <c r="J164" s="7"/>
      <c r="K164" s="7"/>
      <c r="L164" s="7"/>
      <c r="M164" s="7"/>
      <c r="N164" s="7"/>
      <c r="O164" s="458"/>
      <c r="P164" s="4"/>
      <c r="Q164" s="11"/>
      <c r="R164" s="2"/>
      <c r="S164" s="2"/>
      <c r="T164" s="2"/>
      <c r="U164" s="2"/>
      <c r="V164" s="2"/>
      <c r="W164" s="2"/>
      <c r="X164" s="2"/>
    </row>
    <row r="165" spans="1:24" s="19" customFormat="1" ht="15" customHeight="1" x14ac:dyDescent="0.25">
      <c r="A165" s="2"/>
      <c r="B165" s="7"/>
      <c r="C165" s="7"/>
      <c r="D165" s="1245" t="str">
        <f>Translations!$B$697</f>
        <v>Bränslemängd som frisläppts för konsumtion:</v>
      </c>
      <c r="E165" s="1245"/>
      <c r="F165" s="1245"/>
      <c r="G165" s="1245"/>
      <c r="H165" s="1245"/>
      <c r="I165" s="1245"/>
      <c r="J165" s="1245"/>
      <c r="K165" s="1245"/>
      <c r="L165" s="1245"/>
      <c r="M165" s="1245"/>
      <c r="N165" s="1245"/>
      <c r="O165" s="458"/>
      <c r="P165" s="4"/>
      <c r="Q165" s="11"/>
      <c r="R165" s="2"/>
      <c r="S165" s="2"/>
      <c r="T165" s="2"/>
      <c r="U165" s="2"/>
      <c r="V165" s="2"/>
      <c r="W165" s="2"/>
      <c r="X165" s="2"/>
    </row>
    <row r="166" spans="1:24" s="19" customFormat="1" ht="5.15" customHeight="1" x14ac:dyDescent="0.25">
      <c r="A166" s="2"/>
      <c r="B166" s="7"/>
      <c r="C166" s="7"/>
      <c r="D166" s="9"/>
      <c r="E166" s="7"/>
      <c r="F166" s="7"/>
      <c r="G166" s="7"/>
      <c r="H166" s="7"/>
      <c r="I166" s="7"/>
      <c r="J166" s="7"/>
      <c r="K166" s="7"/>
      <c r="L166" s="7"/>
      <c r="M166" s="7"/>
      <c r="N166" s="7"/>
      <c r="O166" s="462"/>
      <c r="P166" s="4"/>
      <c r="Q166" s="11"/>
      <c r="R166" s="2"/>
      <c r="S166" s="2"/>
      <c r="T166" s="2"/>
      <c r="U166" s="2"/>
      <c r="V166" s="2"/>
      <c r="W166" s="2"/>
      <c r="X166" s="2"/>
    </row>
    <row r="167" spans="1:24" s="19" customFormat="1" ht="13" x14ac:dyDescent="0.25">
      <c r="A167" s="2"/>
      <c r="B167" s="7"/>
      <c r="C167" s="7"/>
      <c r="D167" s="9" t="s">
        <v>5</v>
      </c>
      <c r="E167" s="1011" t="str">
        <f>Translations!$B$698</f>
        <v>Bestämningssätt för den bränslemängd som frisläppts för konsumtion:</v>
      </c>
      <c r="F167" s="1011"/>
      <c r="G167" s="1011"/>
      <c r="H167" s="1011"/>
      <c r="I167" s="1011"/>
      <c r="J167" s="1011"/>
      <c r="K167" s="1011"/>
      <c r="L167" s="1011"/>
      <c r="M167" s="1011"/>
      <c r="N167" s="1011"/>
      <c r="O167" s="458"/>
      <c r="P167" s="4"/>
      <c r="Q167" s="11"/>
      <c r="R167" s="2"/>
      <c r="S167" s="2"/>
      <c r="T167" s="2"/>
      <c r="U167" s="2"/>
      <c r="V167" s="2"/>
      <c r="W167" s="2"/>
      <c r="X167" s="2"/>
    </row>
    <row r="168" spans="1:24" s="19" customFormat="1" ht="5.15" customHeight="1" x14ac:dyDescent="0.25">
      <c r="A168" s="2"/>
      <c r="B168" s="7"/>
      <c r="C168" s="7"/>
      <c r="D168" s="9"/>
      <c r="E168" s="20"/>
      <c r="F168" s="20"/>
      <c r="G168" s="20"/>
      <c r="H168" s="20"/>
      <c r="I168" s="20"/>
      <c r="J168" s="7"/>
      <c r="K168" s="7"/>
      <c r="L168" s="18"/>
      <c r="M168" s="7"/>
      <c r="N168" s="7"/>
      <c r="O168" s="458"/>
      <c r="P168" s="4"/>
      <c r="Q168" s="11"/>
      <c r="R168" s="2"/>
      <c r="S168" s="2"/>
      <c r="T168" s="2"/>
      <c r="U168" s="2"/>
      <c r="V168" s="2"/>
      <c r="W168" s="2"/>
      <c r="X168" s="2"/>
    </row>
    <row r="169" spans="1:24" s="19" customFormat="1" ht="12.75" customHeight="1" x14ac:dyDescent="0.25">
      <c r="A169" s="2"/>
      <c r="B169" s="7"/>
      <c r="C169" s="7"/>
      <c r="D169" s="28" t="s">
        <v>16</v>
      </c>
      <c r="E169" s="7" t="str">
        <f>Translations!$B$699</f>
        <v>Tillämpligt bestämningssätt:</v>
      </c>
      <c r="F169" s="7"/>
      <c r="G169" s="20"/>
      <c r="H169" s="7"/>
      <c r="I169" s="1253"/>
      <c r="J169" s="1253"/>
      <c r="K169" s="1253"/>
      <c r="L169" s="1253"/>
      <c r="M169" s="7"/>
      <c r="N169" s="7"/>
      <c r="O169" s="458"/>
      <c r="P169" s="4"/>
      <c r="Q169" s="144"/>
      <c r="R169" s="2"/>
      <c r="S169" s="2"/>
      <c r="T169" s="2"/>
      <c r="U169" s="2"/>
      <c r="V169" s="2"/>
      <c r="W169" s="2"/>
      <c r="X169" s="2"/>
    </row>
    <row r="170" spans="1:24" s="19" customFormat="1" ht="5.15" customHeight="1" x14ac:dyDescent="0.25">
      <c r="A170" s="2"/>
      <c r="B170" s="7"/>
      <c r="C170" s="7"/>
      <c r="D170" s="28"/>
      <c r="E170" s="7"/>
      <c r="F170" s="7"/>
      <c r="G170" s="20"/>
      <c r="H170" s="90"/>
      <c r="I170" s="90"/>
      <c r="J170" s="7"/>
      <c r="K170" s="7"/>
      <c r="L170" s="7"/>
      <c r="M170" s="7"/>
      <c r="N170" s="7"/>
      <c r="O170" s="458"/>
      <c r="P170" s="4"/>
      <c r="Q170" s="11"/>
      <c r="R170" s="2"/>
      <c r="S170" s="2"/>
      <c r="T170" s="2"/>
      <c r="U170" s="2"/>
      <c r="V170" s="2"/>
      <c r="W170" s="2"/>
      <c r="X170" s="2"/>
    </row>
    <row r="171" spans="1:24" s="19" customFormat="1" ht="25.5" customHeight="1" x14ac:dyDescent="0.25">
      <c r="A171" s="2"/>
      <c r="B171" s="7"/>
      <c r="C171" s="7"/>
      <c r="D171" s="28" t="s">
        <v>17</v>
      </c>
      <c r="E171" s="928" t="str">
        <f>Translations!$B$702</f>
        <v>Undantag från kalenderåret vid fastställandet av övervakningsåret:</v>
      </c>
      <c r="F171" s="928"/>
      <c r="G171" s="928"/>
      <c r="H171" s="1254"/>
      <c r="I171" s="1253"/>
      <c r="J171" s="1253"/>
      <c r="K171" s="1253"/>
      <c r="L171" s="1253"/>
      <c r="M171" s="7"/>
      <c r="N171" s="7"/>
      <c r="O171" s="462"/>
      <c r="P171" s="4"/>
      <c r="Q171" s="11"/>
      <c r="R171" s="2"/>
      <c r="S171" s="2"/>
      <c r="T171" s="2"/>
      <c r="U171" s="2"/>
      <c r="V171" s="11"/>
      <c r="W171" s="2"/>
      <c r="X171" s="2"/>
    </row>
    <row r="172" spans="1:24" s="19" customFormat="1" ht="5.15" customHeight="1" x14ac:dyDescent="0.25">
      <c r="A172" s="2"/>
      <c r="B172" s="7"/>
      <c r="C172" s="7"/>
      <c r="D172" s="7"/>
      <c r="E172" s="7"/>
      <c r="F172" s="7"/>
      <c r="G172" s="7"/>
      <c r="H172" s="7"/>
      <c r="I172" s="7"/>
      <c r="J172" s="7"/>
      <c r="K172" s="7"/>
      <c r="L172" s="7"/>
      <c r="M172" s="7"/>
      <c r="N172" s="7"/>
      <c r="O172" s="458"/>
      <c r="P172" s="4"/>
      <c r="Q172" s="11"/>
      <c r="R172" s="2"/>
      <c r="S172" s="2"/>
      <c r="T172" s="2"/>
      <c r="U172" s="2"/>
      <c r="V172" s="2"/>
      <c r="W172" s="2"/>
      <c r="X172" s="2"/>
    </row>
    <row r="173" spans="1:24" s="19" customFormat="1" ht="12.75" customHeight="1" x14ac:dyDescent="0.25">
      <c r="A173" s="2"/>
      <c r="B173" s="7"/>
      <c r="C173" s="7"/>
      <c r="D173" s="28" t="s">
        <v>18</v>
      </c>
      <c r="E173" s="7" t="str">
        <f>Translations!$B$206</f>
        <v>Kontroll av mätinstrument:</v>
      </c>
      <c r="F173" s="7"/>
      <c r="G173" s="20"/>
      <c r="H173" s="7"/>
      <c r="I173" s="1255"/>
      <c r="J173" s="1256"/>
      <c r="K173" s="7"/>
      <c r="L173" s="7"/>
      <c r="M173" s="7"/>
      <c r="N173" s="7"/>
      <c r="O173" s="458"/>
      <c r="P173" s="4"/>
      <c r="Q173" s="11"/>
      <c r="R173" s="2"/>
      <c r="S173" s="2"/>
      <c r="T173" s="2"/>
      <c r="U173" s="2"/>
      <c r="V173" s="2"/>
      <c r="W173" s="366" t="s">
        <v>142</v>
      </c>
      <c r="X173" s="533" t="b">
        <f>M159=INDEX(SourceCategory,2)</f>
        <v>0</v>
      </c>
    </row>
    <row r="174" spans="1:24" s="19" customFormat="1" ht="5.15" customHeight="1" x14ac:dyDescent="0.25">
      <c r="A174" s="2"/>
      <c r="B174" s="7"/>
      <c r="C174" s="7"/>
      <c r="D174" s="28"/>
      <c r="E174" s="7"/>
      <c r="F174" s="7"/>
      <c r="G174" s="20"/>
      <c r="H174" s="90"/>
      <c r="I174" s="90"/>
      <c r="J174" s="28"/>
      <c r="K174" s="7"/>
      <c r="L174" s="7"/>
      <c r="M174" s="7"/>
      <c r="N174" s="7"/>
      <c r="O174" s="462"/>
      <c r="P174" s="4"/>
      <c r="Q174" s="11"/>
      <c r="R174" s="2"/>
      <c r="S174" s="2"/>
      <c r="T174" s="2"/>
      <c r="U174" s="2"/>
      <c r="V174" s="2"/>
      <c r="W174" s="2"/>
      <c r="X174" s="2"/>
    </row>
    <row r="175" spans="1:24" s="19" customFormat="1" ht="12.75" customHeight="1" x14ac:dyDescent="0.25">
      <c r="A175" s="2"/>
      <c r="B175" s="7"/>
      <c r="C175" s="7"/>
      <c r="D175" s="9" t="s">
        <v>6</v>
      </c>
      <c r="E175" s="20" t="str">
        <f>Translations!$B$213</f>
        <v>Använda mätinstrument:</v>
      </c>
      <c r="F175" s="7"/>
      <c r="G175" s="7"/>
      <c r="H175" s="534"/>
      <c r="I175" s="534"/>
      <c r="J175" s="534"/>
      <c r="K175" s="534"/>
      <c r="L175" s="534"/>
      <c r="M175" s="534"/>
      <c r="N175" s="7"/>
      <c r="O175" s="458"/>
      <c r="P175" s="4"/>
      <c r="Q175" s="11"/>
      <c r="R175" s="2"/>
      <c r="S175" s="2"/>
      <c r="T175" s="2"/>
      <c r="U175" s="2"/>
      <c r="V175" s="2"/>
      <c r="W175" s="366" t="s">
        <v>142</v>
      </c>
      <c r="X175" s="533" t="b">
        <f>OR(M159=INDEX(SourceCategory,2),AND(I169=INDEX(EUconst_ActivityDeterminationMethod,1),I173=INDEX(EUconst_OwnerInstrument,2)))</f>
        <v>0</v>
      </c>
    </row>
    <row r="176" spans="1:24" s="19" customFormat="1" ht="5.15" customHeight="1" x14ac:dyDescent="0.25">
      <c r="A176" s="2"/>
      <c r="B176" s="7"/>
      <c r="C176" s="7"/>
      <c r="D176" s="9"/>
      <c r="E176" s="20"/>
      <c r="F176" s="7"/>
      <c r="G176" s="7"/>
      <c r="H176" s="7"/>
      <c r="I176" s="7"/>
      <c r="J176" s="7"/>
      <c r="K176" s="7"/>
      <c r="L176" s="7"/>
      <c r="M176" s="7"/>
      <c r="N176" s="7"/>
      <c r="O176" s="458"/>
      <c r="P176" s="4"/>
      <c r="Q176" s="11"/>
      <c r="R176" s="2"/>
      <c r="S176" s="2"/>
      <c r="T176" s="2"/>
      <c r="U176" s="2"/>
      <c r="V176" s="2"/>
      <c r="W176" s="2"/>
      <c r="X176" s="2"/>
    </row>
    <row r="177" spans="1:24" s="19" customFormat="1" ht="13" x14ac:dyDescent="0.25">
      <c r="A177" s="2"/>
      <c r="B177" s="7"/>
      <c r="C177" s="7"/>
      <c r="D177" s="9"/>
      <c r="E177" s="7" t="str">
        <f>Translations!$B$215</f>
        <v>Beskrivning av beräkningen av bränslemängden och osäkerhetsberäkningen eller något annat nödvändigt förfarande, om flera mätinstrument används:</v>
      </c>
      <c r="F177" s="7"/>
      <c r="G177" s="7"/>
      <c r="H177" s="7"/>
      <c r="I177" s="7"/>
      <c r="J177" s="7"/>
      <c r="K177" s="7"/>
      <c r="L177" s="7"/>
      <c r="M177" s="7"/>
      <c r="N177" s="7"/>
      <c r="O177" s="453"/>
      <c r="P177" s="22"/>
      <c r="Q177" s="11"/>
      <c r="R177" s="2"/>
      <c r="S177" s="2"/>
      <c r="T177" s="2"/>
      <c r="U177" s="2"/>
      <c r="V177" s="2"/>
      <c r="W177" s="2"/>
      <c r="X177" s="2"/>
    </row>
    <row r="178" spans="1:24" s="19" customFormat="1" ht="12.75" customHeight="1" x14ac:dyDescent="0.25">
      <c r="A178" s="2"/>
      <c r="B178" s="7"/>
      <c r="C178" s="7"/>
      <c r="D178" s="9"/>
      <c r="E178" s="1232"/>
      <c r="F178" s="1233"/>
      <c r="G178" s="1233"/>
      <c r="H178" s="1233"/>
      <c r="I178" s="1233"/>
      <c r="J178" s="1233"/>
      <c r="K178" s="1233"/>
      <c r="L178" s="1233"/>
      <c r="M178" s="1233"/>
      <c r="N178" s="1234"/>
      <c r="O178" s="453"/>
      <c r="P178" s="22"/>
      <c r="Q178" s="11"/>
      <c r="R178" s="2"/>
      <c r="S178" s="2"/>
      <c r="T178" s="2"/>
      <c r="U178" s="2"/>
      <c r="V178" s="2"/>
      <c r="W178" s="2"/>
      <c r="X178" s="2"/>
    </row>
    <row r="179" spans="1:24" s="19" customFormat="1" ht="13" x14ac:dyDescent="0.25">
      <c r="A179" s="2"/>
      <c r="B179" s="7"/>
      <c r="C179" s="7"/>
      <c r="D179" s="9"/>
      <c r="E179" s="1099"/>
      <c r="F179" s="991"/>
      <c r="G179" s="991"/>
      <c r="H179" s="991"/>
      <c r="I179" s="991"/>
      <c r="J179" s="991"/>
      <c r="K179" s="991"/>
      <c r="L179" s="991"/>
      <c r="M179" s="991"/>
      <c r="N179" s="1100"/>
      <c r="O179" s="458"/>
      <c r="P179" s="4"/>
      <c r="Q179" s="11"/>
      <c r="R179" s="11"/>
      <c r="S179" s="11"/>
      <c r="T179" s="2"/>
      <c r="U179" s="2"/>
      <c r="V179" s="2"/>
      <c r="W179" s="2"/>
      <c r="X179" s="2"/>
    </row>
    <row r="180" spans="1:24" s="19" customFormat="1" ht="13" x14ac:dyDescent="0.25">
      <c r="A180" s="2"/>
      <c r="B180" s="7"/>
      <c r="C180" s="7"/>
      <c r="D180" s="9"/>
      <c r="E180" s="1101"/>
      <c r="F180" s="1102"/>
      <c r="G180" s="1102"/>
      <c r="H180" s="1102"/>
      <c r="I180" s="1102"/>
      <c r="J180" s="1102"/>
      <c r="K180" s="1102"/>
      <c r="L180" s="1102"/>
      <c r="M180" s="1102"/>
      <c r="N180" s="1103"/>
      <c r="O180" s="458"/>
      <c r="P180" s="4"/>
      <c r="Q180" s="11"/>
      <c r="R180" s="11"/>
      <c r="S180" s="11"/>
      <c r="T180" s="2"/>
      <c r="U180" s="2"/>
      <c r="V180" s="2"/>
      <c r="W180" s="2"/>
      <c r="X180" s="2"/>
    </row>
    <row r="181" spans="1:24" s="19" customFormat="1" ht="13" x14ac:dyDescent="0.25">
      <c r="A181" s="2"/>
      <c r="B181" s="7"/>
      <c r="C181" s="7"/>
      <c r="D181" s="9"/>
      <c r="E181" s="7"/>
      <c r="F181" s="7"/>
      <c r="G181" s="7"/>
      <c r="H181" s="7"/>
      <c r="I181" s="7"/>
      <c r="J181" s="7"/>
      <c r="K181" s="7"/>
      <c r="L181" s="7"/>
      <c r="M181" s="7"/>
      <c r="N181" s="7"/>
      <c r="O181" s="458"/>
      <c r="P181" s="4"/>
      <c r="Q181" s="11"/>
      <c r="R181" s="11"/>
      <c r="S181" s="11"/>
      <c r="T181" s="2"/>
      <c r="U181" s="2"/>
      <c r="V181" s="2"/>
      <c r="W181" s="2"/>
      <c r="X181" s="2"/>
    </row>
    <row r="182" spans="1:24" s="19" customFormat="1" ht="13" x14ac:dyDescent="0.25">
      <c r="A182" s="2"/>
      <c r="B182" s="7"/>
      <c r="C182" s="7"/>
      <c r="D182" s="9" t="s">
        <v>7</v>
      </c>
      <c r="E182" s="20" t="str">
        <f>Translations!$B$710</f>
        <v>Nivåer på den bränslemängd som frisläppts för konsumtion:</v>
      </c>
      <c r="F182" s="7"/>
      <c r="G182" s="7"/>
      <c r="H182" s="7"/>
      <c r="I182" s="7"/>
      <c r="J182" s="7"/>
      <c r="K182" s="7"/>
      <c r="L182" s="7"/>
      <c r="M182" s="7"/>
      <c r="N182" s="7"/>
      <c r="O182" s="458"/>
      <c r="P182" s="4"/>
      <c r="Q182" s="11"/>
      <c r="R182" s="11"/>
      <c r="S182" s="11"/>
      <c r="T182" s="2"/>
      <c r="U182" s="2"/>
      <c r="V182" s="2"/>
      <c r="W182" s="2"/>
      <c r="X182" s="2"/>
    </row>
    <row r="183" spans="1:24" s="19" customFormat="1" ht="13" x14ac:dyDescent="0.25">
      <c r="A183" s="2"/>
      <c r="B183" s="7"/>
      <c r="C183" s="7"/>
      <c r="D183" s="28" t="s">
        <v>16</v>
      </c>
      <c r="E183" s="20" t="str">
        <f>Translations!$B$711</f>
        <v>Tillämplig enhet:</v>
      </c>
      <c r="F183" s="9"/>
      <c r="G183" s="9"/>
      <c r="H183" s="9"/>
      <c r="I183" s="135"/>
      <c r="J183" s="9"/>
      <c r="K183" s="9"/>
      <c r="L183" s="9"/>
      <c r="M183" s="9"/>
      <c r="N183" s="9"/>
      <c r="O183" s="458"/>
      <c r="P183" s="4"/>
      <c r="Q183" s="11"/>
      <c r="R183" s="11"/>
      <c r="S183" s="11"/>
      <c r="T183" s="2"/>
      <c r="U183" s="2"/>
      <c r="V183" s="2"/>
      <c r="W183" s="2"/>
      <c r="X183" s="2"/>
    </row>
    <row r="184" spans="1:24" s="19" customFormat="1" ht="5.15" customHeight="1" x14ac:dyDescent="0.25">
      <c r="A184" s="2"/>
      <c r="B184" s="7"/>
      <c r="C184" s="7"/>
      <c r="D184" s="7"/>
      <c r="E184" s="7"/>
      <c r="F184" s="7"/>
      <c r="G184" s="7"/>
      <c r="H184" s="7"/>
      <c r="I184" s="7"/>
      <c r="J184" s="7"/>
      <c r="K184" s="7"/>
      <c r="L184" s="7"/>
      <c r="M184" s="7"/>
      <c r="N184" s="9"/>
      <c r="O184" s="458"/>
      <c r="P184" s="4"/>
      <c r="Q184" s="11"/>
      <c r="R184" s="11"/>
      <c r="S184" s="11"/>
      <c r="T184" s="2"/>
      <c r="U184" s="2"/>
      <c r="V184" s="2"/>
      <c r="W184" s="2"/>
      <c r="X184" s="2"/>
    </row>
    <row r="185" spans="1:24" s="19" customFormat="1" ht="12.75" customHeight="1" x14ac:dyDescent="0.25">
      <c r="A185" s="2"/>
      <c r="B185" s="7"/>
      <c r="C185" s="7"/>
      <c r="D185" s="28" t="s">
        <v>17</v>
      </c>
      <c r="E185" s="20" t="str">
        <f>Translations!$B$712</f>
        <v>Nivå som krävs:</v>
      </c>
      <c r="F185" s="7"/>
      <c r="G185" s="7"/>
      <c r="H185" s="7"/>
      <c r="I185" s="535" t="str">
        <f>IF(H161="","",IF(M159=INDEX(SourceCategory,2),EUconst_NoTier,IF(CNTR_Category="A",INDEX(EUwideConstants!$G:$G,MATCH(R185,EUwideConstants!$S:$S,0)),INDEX(EUwideConstants!$P:$P,MATCH(R185,EUwideConstants!$S:$S,0)))))</f>
        <v/>
      </c>
      <c r="J185" s="1241" t="str">
        <f>IF(I185="","",IF(I185=EUconst_NoTier,EUconst_MsgDeMinimis,IF(T185=0,EUconst_NA,IF(ISERROR(T185),"",EUconst_MsgTierActivityLevel&amp;" "&amp;T185))))</f>
        <v/>
      </c>
      <c r="K185" s="1242"/>
      <c r="L185" s="1242"/>
      <c r="M185" s="1242"/>
      <c r="N185" s="1243"/>
      <c r="O185" s="458"/>
      <c r="P185" s="4"/>
      <c r="Q185" s="11"/>
      <c r="R185" s="59" t="str">
        <f>EUconst_CNTR_ActivityData&amp;H161</f>
        <v>ActivityData_</v>
      </c>
      <c r="S185" s="11"/>
      <c r="T185" s="533" t="str">
        <f>IF(I185="","",IF(I185=EUconst_NA,"",INDEX(EUwideConstants!$H:$O,MATCH(R185,EUwideConstants!$S:$S,0),MATCH(I185,CNTR_TierList,0))))</f>
        <v/>
      </c>
      <c r="U185" s="2"/>
      <c r="V185" s="2"/>
      <c r="W185" s="2"/>
      <c r="X185" s="2"/>
    </row>
    <row r="186" spans="1:24" s="19" customFormat="1" ht="12.75" customHeight="1" x14ac:dyDescent="0.25">
      <c r="A186" s="2"/>
      <c r="B186" s="7"/>
      <c r="C186" s="7"/>
      <c r="D186" s="28" t="s">
        <v>18</v>
      </c>
      <c r="E186" s="20" t="str">
        <f>Translations!$B$713</f>
        <v>Tillämplig nivå:</v>
      </c>
      <c r="F186" s="7"/>
      <c r="G186" s="7"/>
      <c r="H186" s="7"/>
      <c r="I186" s="135"/>
      <c r="J186" s="1241" t="str">
        <f>IF(OR(ISBLANK(I186),I186=EUconst_NoTier),"",IF(T186=0,EUconst_NA,IF(ISERROR(T186),"",EUconst_MsgTierActivityLevel &amp; " " &amp;T186)))</f>
        <v/>
      </c>
      <c r="K186" s="1242"/>
      <c r="L186" s="1242"/>
      <c r="M186" s="1242"/>
      <c r="N186" s="1243"/>
      <c r="O186" s="458"/>
      <c r="P186" s="4"/>
      <c r="Q186" s="11"/>
      <c r="R186" s="59" t="str">
        <f>EUconst_CNTR_ActivityData&amp;H161</f>
        <v>ActivityData_</v>
      </c>
      <c r="S186" s="11"/>
      <c r="T186" s="533" t="str">
        <f>IF(ISBLANK(I186),"",IF(I186=EUconst_NA,"",INDEX(EUwideConstants!$H:$O,MATCH(R186,EUwideConstants!$S:$S,0),MATCH(I186,CNTR_TierList,0))))</f>
        <v/>
      </c>
      <c r="U186" s="2"/>
      <c r="V186" s="2"/>
      <c r="W186" s="366" t="s">
        <v>142</v>
      </c>
      <c r="X186" s="533" t="b">
        <f>I169=INDEX(EUconst_ActivityDeterminationMethod,1)</f>
        <v>0</v>
      </c>
    </row>
    <row r="187" spans="1:24" s="19" customFormat="1" ht="12.75" customHeight="1" x14ac:dyDescent="0.25">
      <c r="A187" s="2"/>
      <c r="B187" s="7"/>
      <c r="C187" s="7"/>
      <c r="D187" s="28" t="s">
        <v>19</v>
      </c>
      <c r="E187" s="20" t="str">
        <f>Translations!$B$219</f>
        <v>Uppnådd osäkerhet:</v>
      </c>
      <c r="F187" s="7"/>
      <c r="G187" s="7"/>
      <c r="H187" s="7"/>
      <c r="I187" s="536"/>
      <c r="J187" s="20" t="str">
        <f>Translations!$B$220</f>
        <v>Anmärkning:</v>
      </c>
      <c r="K187" s="1265"/>
      <c r="L187" s="1266"/>
      <c r="M187" s="1266"/>
      <c r="N187" s="1267"/>
      <c r="O187" s="458"/>
      <c r="P187" s="4"/>
      <c r="Q187" s="11"/>
      <c r="R187" s="11"/>
      <c r="S187" s="11"/>
      <c r="T187" s="2"/>
      <c r="U187" s="2"/>
      <c r="V187" s="2"/>
      <c r="W187" s="366" t="s">
        <v>142</v>
      </c>
      <c r="X187" s="533" t="b">
        <f>OR(M159=INDEX(SourceCategory,2),I169=INDEX(EUconst_ActivityDeterminationMethod,1))</f>
        <v>0</v>
      </c>
    </row>
    <row r="188" spans="1:24" s="19" customFormat="1" ht="5.15" customHeight="1" x14ac:dyDescent="0.25">
      <c r="A188" s="2"/>
      <c r="B188" s="7"/>
      <c r="C188" s="7"/>
      <c r="D188" s="9"/>
      <c r="E188" s="40"/>
      <c r="F188" s="40"/>
      <c r="G188" s="40"/>
      <c r="H188" s="40"/>
      <c r="I188" s="40"/>
      <c r="J188" s="40"/>
      <c r="K188" s="40"/>
      <c r="L188" s="40"/>
      <c r="M188" s="40"/>
      <c r="N188" s="40"/>
      <c r="O188" s="458"/>
      <c r="P188" s="4"/>
      <c r="Q188" s="11"/>
      <c r="R188" s="11"/>
      <c r="S188" s="11"/>
      <c r="T188" s="2"/>
      <c r="U188" s="2"/>
      <c r="V188" s="2"/>
      <c r="W188" s="2"/>
      <c r="X188" s="2"/>
    </row>
    <row r="189" spans="1:24" s="19" customFormat="1" ht="14" x14ac:dyDescent="0.25">
      <c r="A189" s="2"/>
      <c r="B189" s="7"/>
      <c r="C189" s="7"/>
      <c r="D189" s="1245" t="str">
        <f>Translations!$B$715</f>
        <v>Täckningsfaktor:</v>
      </c>
      <c r="E189" s="1245"/>
      <c r="F189" s="1245"/>
      <c r="G189" s="1245"/>
      <c r="H189" s="1245"/>
      <c r="I189" s="1245"/>
      <c r="J189" s="1245"/>
      <c r="K189" s="1245"/>
      <c r="L189" s="1245"/>
      <c r="M189" s="1245"/>
      <c r="N189" s="1245"/>
      <c r="O189" s="458"/>
      <c r="P189" s="4"/>
      <c r="Q189" s="11"/>
      <c r="R189" s="11"/>
      <c r="S189" s="11"/>
      <c r="T189" s="11"/>
      <c r="U189" s="2"/>
      <c r="V189" s="2"/>
      <c r="W189" s="2"/>
      <c r="X189" s="2"/>
    </row>
    <row r="190" spans="1:24" s="19" customFormat="1" ht="5.15" customHeight="1" x14ac:dyDescent="0.25">
      <c r="A190" s="2"/>
      <c r="B190" s="7"/>
      <c r="C190" s="7"/>
      <c r="D190" s="9"/>
      <c r="E190" s="20"/>
      <c r="F190" s="7"/>
      <c r="G190" s="7"/>
      <c r="H190" s="7"/>
      <c r="I190" s="7"/>
      <c r="J190" s="7"/>
      <c r="K190" s="7"/>
      <c r="L190" s="7"/>
      <c r="M190" s="7"/>
      <c r="N190" s="7"/>
      <c r="O190" s="458"/>
      <c r="P190" s="4"/>
      <c r="Q190" s="11"/>
      <c r="R190" s="11"/>
      <c r="S190" s="11"/>
      <c r="T190" s="11"/>
      <c r="U190" s="2"/>
      <c r="V190" s="2"/>
      <c r="W190" s="2"/>
      <c r="X190" s="2"/>
    </row>
    <row r="191" spans="1:24" s="19" customFormat="1" ht="25.5" customHeight="1" x14ac:dyDescent="0.25">
      <c r="A191" s="2"/>
      <c r="B191" s="7"/>
      <c r="C191" s="7"/>
      <c r="D191" s="9" t="s">
        <v>8</v>
      </c>
      <c r="E191" s="1244" t="str">
        <f>Translations!$B$717</f>
        <v>Täckningsfaktor</v>
      </c>
      <c r="F191" s="1244"/>
      <c r="G191" s="1244"/>
      <c r="H191" s="29" t="str">
        <f>Translations!$B$255</f>
        <v>nivå som krävs</v>
      </c>
      <c r="I191" s="29" t="str">
        <f>Translations!$B$256</f>
        <v>nivå som använts</v>
      </c>
      <c r="J191" s="1246" t="str">
        <f>Translations!$B$257</f>
        <v>hela texten för den tillämpade nivån</v>
      </c>
      <c r="K191" s="1247"/>
      <c r="L191" s="1247"/>
      <c r="M191" s="1247"/>
      <c r="N191" s="1247"/>
      <c r="O191" s="458"/>
      <c r="P191" s="4"/>
      <c r="Q191" s="11"/>
      <c r="R191" s="11"/>
      <c r="S191" s="11"/>
      <c r="T191" s="11"/>
      <c r="U191" s="2"/>
      <c r="V191" s="2"/>
      <c r="W191" s="2"/>
      <c r="X191" s="2"/>
    </row>
    <row r="192" spans="1:24" s="19" customFormat="1" x14ac:dyDescent="0.25">
      <c r="A192" s="2"/>
      <c r="B192" s="7"/>
      <c r="C192" s="7"/>
      <c r="D192" s="28" t="s">
        <v>16</v>
      </c>
      <c r="E192" s="1240" t="str">
        <f>Translations!$B$718</f>
        <v>Täckningsfaktor, nivå</v>
      </c>
      <c r="F192" s="1240"/>
      <c r="G192" s="1240"/>
      <c r="H192" s="535" t="str">
        <f>IF(H159="","",3)</f>
        <v/>
      </c>
      <c r="I192" s="135"/>
      <c r="J192" s="1241" t="str">
        <f>IF(OR(ISBLANK(I192),I192=EUconst_NoTier),"",IF(T192=0,EUconst_NotApplicable,IF(ISERROR(T192),"",T192)))</f>
        <v/>
      </c>
      <c r="K192" s="1242"/>
      <c r="L192" s="1242"/>
      <c r="M192" s="1242"/>
      <c r="N192" s="1243"/>
      <c r="O192" s="458"/>
      <c r="P192" s="4"/>
      <c r="Q192" s="11"/>
      <c r="R192" s="59" t="str">
        <f>EUconst_CNTR_ScopeFactor&amp;H161</f>
        <v>ScopeFactor_</v>
      </c>
      <c r="S192" s="11"/>
      <c r="T192" s="537" t="str">
        <f>IF(ISBLANK(I192),"",IF(I192=EUconst_NA,"",INDEX(EUwideConstants!$H:$O,MATCH(R192,EUwideConstants!$S:$S,0),MATCH(I192,CNTR_TierList,0))))</f>
        <v/>
      </c>
      <c r="U192" s="2"/>
      <c r="V192" s="2"/>
      <c r="W192" s="2"/>
      <c r="X192" s="2"/>
    </row>
    <row r="193" spans="1:24" s="19" customFormat="1" x14ac:dyDescent="0.25">
      <c r="A193" s="2"/>
      <c r="B193" s="7"/>
      <c r="C193" s="7"/>
      <c r="D193" s="28" t="s">
        <v>17</v>
      </c>
      <c r="E193" s="1240" t="str">
        <f>Translations!$B$719</f>
        <v>Täckningsfaktor, metod</v>
      </c>
      <c r="F193" s="1240"/>
      <c r="G193" s="1240"/>
      <c r="H193" s="1249"/>
      <c r="I193" s="1249"/>
      <c r="J193" s="1241" t="str">
        <f>IF(H193="","",INDEX(ScopeMethodsDetails,MATCH(H193,INDEX(ScopeMethodsDetails,,1),0),2))</f>
        <v/>
      </c>
      <c r="K193" s="1242"/>
      <c r="L193" s="1242"/>
      <c r="M193" s="1242"/>
      <c r="N193" s="1243"/>
      <c r="O193" s="458"/>
      <c r="P193" s="4"/>
      <c r="Q193" s="11"/>
      <c r="R193" s="350" t="str">
        <f>IF(I192="","",INDEX(ScopeAddress,MATCH(I192,ScopeTiers,0)))</f>
        <v/>
      </c>
      <c r="S193" s="11"/>
      <c r="T193" s="11"/>
      <c r="U193" s="2"/>
      <c r="V193" s="2"/>
      <c r="W193" s="2"/>
      <c r="X193" s="2"/>
    </row>
    <row r="194" spans="1:24" s="19" customFormat="1" ht="5.15" customHeight="1" x14ac:dyDescent="0.25">
      <c r="A194" s="2"/>
      <c r="B194" s="7"/>
      <c r="C194" s="7"/>
      <c r="D194" s="9"/>
      <c r="E194" s="40"/>
      <c r="F194" s="40"/>
      <c r="G194" s="40"/>
      <c r="H194" s="40"/>
      <c r="I194" s="40"/>
      <c r="J194" s="40"/>
      <c r="K194" s="40"/>
      <c r="L194" s="40"/>
      <c r="M194" s="40"/>
      <c r="N194" s="40"/>
      <c r="O194" s="458"/>
      <c r="P194" s="4"/>
      <c r="Q194" s="11"/>
      <c r="R194" s="11"/>
      <c r="S194" s="11"/>
      <c r="T194" s="11"/>
      <c r="U194" s="11"/>
      <c r="V194" s="11"/>
      <c r="W194" s="11"/>
      <c r="X194" s="11"/>
    </row>
    <row r="195" spans="1:24" s="19" customFormat="1" ht="13" x14ac:dyDescent="0.25">
      <c r="A195" s="2"/>
      <c r="B195" s="7"/>
      <c r="C195" s="7"/>
      <c r="D195" s="28" t="s">
        <v>18</v>
      </c>
      <c r="E195" s="20" t="str">
        <f>Translations!$B$723</f>
        <v>Detaljerad beskrivning av täckningsfaktorns metod:</v>
      </c>
      <c r="F195" s="40"/>
      <c r="G195" s="40"/>
      <c r="H195" s="40"/>
      <c r="I195" s="40"/>
      <c r="J195" s="40"/>
      <c r="K195" s="40"/>
      <c r="L195" s="40"/>
      <c r="M195" s="40"/>
      <c r="N195" s="40"/>
      <c r="O195" s="458"/>
      <c r="P195" s="4"/>
      <c r="Q195" s="11"/>
      <c r="R195" s="11"/>
      <c r="S195" s="11"/>
      <c r="T195" s="11"/>
      <c r="U195" s="2"/>
      <c r="V195" s="2"/>
      <c r="W195" s="2"/>
      <c r="X195" s="2"/>
    </row>
    <row r="196" spans="1:24" s="19" customFormat="1" ht="25.5" customHeight="1" x14ac:dyDescent="0.25">
      <c r="A196" s="2"/>
      <c r="B196" s="7"/>
      <c r="C196" s="7"/>
      <c r="D196" s="9"/>
      <c r="E196" s="1235"/>
      <c r="F196" s="1236"/>
      <c r="G196" s="1236"/>
      <c r="H196" s="1236"/>
      <c r="I196" s="1236"/>
      <c r="J196" s="1236"/>
      <c r="K196" s="1236"/>
      <c r="L196" s="1236"/>
      <c r="M196" s="1236"/>
      <c r="N196" s="1237"/>
      <c r="O196" s="458"/>
      <c r="P196" s="4"/>
      <c r="Q196" s="11"/>
      <c r="R196" s="11"/>
      <c r="S196" s="11"/>
      <c r="T196" s="11"/>
      <c r="U196" s="2"/>
      <c r="V196" s="2"/>
      <c r="W196" s="2"/>
      <c r="X196" s="2"/>
    </row>
    <row r="197" spans="1:24" s="19" customFormat="1" ht="13" x14ac:dyDescent="0.25">
      <c r="A197" s="2"/>
      <c r="B197" s="7"/>
      <c r="C197" s="7"/>
      <c r="D197" s="9"/>
      <c r="E197" s="1099"/>
      <c r="F197" s="991"/>
      <c r="G197" s="991"/>
      <c r="H197" s="991"/>
      <c r="I197" s="991"/>
      <c r="J197" s="991"/>
      <c r="K197" s="991"/>
      <c r="L197" s="991"/>
      <c r="M197" s="991"/>
      <c r="N197" s="1100"/>
      <c r="O197" s="458"/>
      <c r="P197" s="4"/>
      <c r="Q197" s="11"/>
      <c r="R197" s="11"/>
      <c r="S197" s="11"/>
      <c r="T197" s="11"/>
      <c r="U197" s="2"/>
      <c r="V197" s="2"/>
      <c r="W197" s="2"/>
      <c r="X197" s="2"/>
    </row>
    <row r="198" spans="1:24" s="19" customFormat="1" ht="13" x14ac:dyDescent="0.25">
      <c r="A198" s="2"/>
      <c r="B198" s="7"/>
      <c r="C198" s="7"/>
      <c r="D198" s="9"/>
      <c r="E198" s="1101"/>
      <c r="F198" s="1102"/>
      <c r="G198" s="1102"/>
      <c r="H198" s="1102"/>
      <c r="I198" s="1102"/>
      <c r="J198" s="1102"/>
      <c r="K198" s="1102"/>
      <c r="L198" s="1102"/>
      <c r="M198" s="1102"/>
      <c r="N198" s="1103"/>
      <c r="O198" s="458"/>
      <c r="P198" s="4"/>
      <c r="Q198" s="11"/>
      <c r="R198" s="11"/>
      <c r="S198" s="11"/>
      <c r="T198" s="11"/>
      <c r="U198" s="2"/>
      <c r="V198" s="2"/>
      <c r="W198" s="2"/>
      <c r="X198" s="2"/>
    </row>
    <row r="199" spans="1:24" s="19" customFormat="1" ht="5.15" customHeight="1" x14ac:dyDescent="0.25">
      <c r="A199" s="2"/>
      <c r="B199" s="7"/>
      <c r="C199" s="7"/>
      <c r="D199" s="9"/>
      <c r="E199" s="40"/>
      <c r="F199" s="40"/>
      <c r="G199" s="40"/>
      <c r="H199" s="40"/>
      <c r="I199" s="40"/>
      <c r="J199" s="40"/>
      <c r="K199" s="40"/>
      <c r="L199" s="40"/>
      <c r="M199" s="40"/>
      <c r="N199" s="40"/>
      <c r="O199" s="458"/>
      <c r="P199" s="4"/>
      <c r="Q199" s="11"/>
      <c r="R199" s="11"/>
      <c r="S199" s="11"/>
      <c r="T199" s="11"/>
      <c r="U199" s="2"/>
      <c r="V199" s="2"/>
      <c r="W199" s="2"/>
      <c r="X199" s="2"/>
    </row>
    <row r="200" spans="1:24" s="19" customFormat="1" ht="13" x14ac:dyDescent="0.25">
      <c r="A200" s="2"/>
      <c r="B200" s="7"/>
      <c r="C200" s="7"/>
      <c r="D200" s="28" t="s">
        <v>19</v>
      </c>
      <c r="E200" s="20" t="str">
        <f>Translations!$B$726</f>
        <v xml:space="preserve">Identifiering av slutanvändare av bränsleflöde och CRF-koder </v>
      </c>
      <c r="F200" s="40"/>
      <c r="G200" s="40"/>
      <c r="H200" s="40"/>
      <c r="I200" s="40"/>
      <c r="J200" s="40"/>
      <c r="K200" s="40"/>
      <c r="L200" s="40"/>
      <c r="M200" s="40"/>
      <c r="N200" s="40"/>
      <c r="O200" s="453"/>
      <c r="P200" s="22"/>
      <c r="Q200" s="11"/>
      <c r="R200" s="11"/>
      <c r="S200" s="11"/>
      <c r="T200" s="11"/>
      <c r="U200" s="2"/>
      <c r="V200" s="2"/>
      <c r="W200" s="2"/>
      <c r="X200" s="2"/>
    </row>
    <row r="201" spans="1:24" s="19" customFormat="1" ht="25.5" customHeight="1" x14ac:dyDescent="0.25">
      <c r="A201" s="2"/>
      <c r="B201" s="7"/>
      <c r="C201" s="7"/>
      <c r="D201" s="9"/>
      <c r="E201" s="1235"/>
      <c r="F201" s="1236"/>
      <c r="G201" s="1236"/>
      <c r="H201" s="1236"/>
      <c r="I201" s="1236"/>
      <c r="J201" s="1236"/>
      <c r="K201" s="1236"/>
      <c r="L201" s="1236"/>
      <c r="M201" s="1236"/>
      <c r="N201" s="1237"/>
      <c r="O201" s="458"/>
      <c r="P201" s="4"/>
      <c r="Q201" s="11"/>
      <c r="R201" s="11"/>
      <c r="S201" s="11"/>
      <c r="T201" s="11"/>
      <c r="U201" s="2"/>
      <c r="V201" s="2"/>
      <c r="W201" s="2"/>
      <c r="X201" s="2"/>
    </row>
    <row r="202" spans="1:24" s="19" customFormat="1" ht="13" x14ac:dyDescent="0.25">
      <c r="A202" s="2"/>
      <c r="B202" s="7"/>
      <c r="C202" s="7"/>
      <c r="D202" s="9"/>
      <c r="E202" s="1099"/>
      <c r="F202" s="991"/>
      <c r="G202" s="991"/>
      <c r="H202" s="991"/>
      <c r="I202" s="991"/>
      <c r="J202" s="991"/>
      <c r="K202" s="991"/>
      <c r="L202" s="991"/>
      <c r="M202" s="991"/>
      <c r="N202" s="1100"/>
      <c r="O202" s="458"/>
      <c r="P202" s="4"/>
      <c r="Q202" s="11"/>
      <c r="R202" s="11"/>
      <c r="S202" s="11"/>
      <c r="T202" s="11"/>
      <c r="U202" s="2"/>
      <c r="V202" s="2"/>
      <c r="W202" s="2"/>
      <c r="X202" s="2"/>
    </row>
    <row r="203" spans="1:24" s="19" customFormat="1" ht="13" x14ac:dyDescent="0.25">
      <c r="A203" s="2"/>
      <c r="B203" s="7"/>
      <c r="C203" s="7"/>
      <c r="D203" s="9"/>
      <c r="E203" s="1101"/>
      <c r="F203" s="1102"/>
      <c r="G203" s="1102"/>
      <c r="H203" s="1102"/>
      <c r="I203" s="1102"/>
      <c r="J203" s="1102"/>
      <c r="K203" s="1102"/>
      <c r="L203" s="1102"/>
      <c r="M203" s="1102"/>
      <c r="N203" s="1103"/>
      <c r="O203" s="458"/>
      <c r="P203" s="4"/>
      <c r="Q203" s="11"/>
      <c r="R203" s="11"/>
      <c r="S203" s="11"/>
      <c r="T203" s="11"/>
      <c r="U203" s="2"/>
      <c r="V203" s="2"/>
      <c r="W203" s="2"/>
      <c r="X203" s="2"/>
    </row>
    <row r="204" spans="1:24" s="19" customFormat="1" ht="5.15" customHeight="1" x14ac:dyDescent="0.25">
      <c r="A204" s="2"/>
      <c r="B204" s="7"/>
      <c r="C204" s="7"/>
      <c r="D204" s="9"/>
      <c r="E204" s="40"/>
      <c r="F204" s="40"/>
      <c r="G204" s="40"/>
      <c r="H204" s="40"/>
      <c r="I204" s="40"/>
      <c r="J204" s="40"/>
      <c r="K204" s="40"/>
      <c r="L204" s="40"/>
      <c r="M204" s="40"/>
      <c r="N204" s="40"/>
      <c r="O204" s="458"/>
      <c r="P204" s="4"/>
      <c r="Q204" s="11"/>
      <c r="R204" s="11"/>
      <c r="S204" s="11"/>
      <c r="T204" s="11"/>
      <c r="U204" s="2"/>
      <c r="V204" s="2"/>
      <c r="W204" s="2"/>
      <c r="X204" s="2"/>
    </row>
    <row r="205" spans="1:24" s="19" customFormat="1" ht="12.75" customHeight="1" x14ac:dyDescent="0.25">
      <c r="A205" s="2"/>
      <c r="B205" s="7"/>
      <c r="C205" s="7"/>
      <c r="D205" s="1245" t="str">
        <f>Translations!$B$230</f>
        <v>Beräkningsfaktorer:</v>
      </c>
      <c r="E205" s="1245"/>
      <c r="F205" s="1245"/>
      <c r="G205" s="1245"/>
      <c r="H205" s="1245"/>
      <c r="I205" s="1245"/>
      <c r="J205" s="1245"/>
      <c r="K205" s="1245"/>
      <c r="L205" s="1245"/>
      <c r="M205" s="1245"/>
      <c r="N205" s="1245"/>
      <c r="O205" s="458"/>
      <c r="P205" s="4"/>
      <c r="Q205" s="11"/>
      <c r="R205" s="11"/>
      <c r="S205" s="11"/>
      <c r="T205" s="11"/>
      <c r="U205" s="2"/>
      <c r="V205" s="2"/>
      <c r="W205" s="2"/>
      <c r="X205" s="2"/>
    </row>
    <row r="206" spans="1:24" s="19" customFormat="1" ht="5.15" customHeight="1" x14ac:dyDescent="0.25">
      <c r="A206" s="2"/>
      <c r="B206" s="7"/>
      <c r="C206" s="7"/>
      <c r="D206" s="9"/>
      <c r="E206" s="20"/>
      <c r="F206" s="7"/>
      <c r="G206" s="7"/>
      <c r="H206" s="7"/>
      <c r="I206" s="7"/>
      <c r="J206" s="7"/>
      <c r="K206" s="7"/>
      <c r="L206" s="7"/>
      <c r="M206" s="7"/>
      <c r="N206" s="7"/>
      <c r="O206" s="458"/>
      <c r="P206" s="4"/>
      <c r="Q206" s="11"/>
      <c r="R206" s="11"/>
      <c r="S206" s="11"/>
      <c r="T206" s="11"/>
      <c r="U206" s="2"/>
      <c r="V206" s="2"/>
      <c r="W206" s="2"/>
      <c r="X206" s="2"/>
    </row>
    <row r="207" spans="1:24" s="19" customFormat="1" ht="12.75" customHeight="1" x14ac:dyDescent="0.25">
      <c r="A207" s="2"/>
      <c r="B207" s="7"/>
      <c r="C207" s="7"/>
      <c r="D207" s="9" t="s">
        <v>140</v>
      </c>
      <c r="E207" s="20" t="str">
        <f>Translations!$B$253</f>
        <v>Nivåer som tillämpas på beräkningsfaktorer:</v>
      </c>
      <c r="F207" s="7"/>
      <c r="G207" s="7"/>
      <c r="H207" s="7"/>
      <c r="I207" s="7"/>
      <c r="J207" s="7"/>
      <c r="K207" s="7"/>
      <c r="L207" s="7"/>
      <c r="M207" s="7"/>
      <c r="N207" s="7"/>
      <c r="O207" s="458"/>
      <c r="P207" s="4"/>
      <c r="Q207" s="11"/>
      <c r="R207" s="11"/>
      <c r="S207" s="11"/>
      <c r="T207" s="11"/>
      <c r="U207" s="2"/>
      <c r="V207" s="2"/>
      <c r="W207" s="2"/>
      <c r="X207" s="2"/>
    </row>
    <row r="208" spans="1:24" s="19" customFormat="1" ht="5.15" customHeight="1" x14ac:dyDescent="0.25">
      <c r="A208" s="2"/>
      <c r="B208" s="7"/>
      <c r="C208" s="7"/>
      <c r="D208" s="9"/>
      <c r="E208" s="20"/>
      <c r="F208" s="7"/>
      <c r="G208" s="7"/>
      <c r="H208" s="7"/>
      <c r="I208" s="7"/>
      <c r="J208" s="7"/>
      <c r="K208" s="7"/>
      <c r="L208" s="7"/>
      <c r="M208" s="7"/>
      <c r="N208" s="7"/>
      <c r="O208" s="458"/>
      <c r="P208" s="4"/>
      <c r="Q208" s="11"/>
      <c r="R208" s="11"/>
      <c r="S208" s="11"/>
      <c r="T208" s="11"/>
      <c r="U208" s="2"/>
      <c r="V208" s="2"/>
      <c r="W208" s="2"/>
      <c r="X208" s="2"/>
    </row>
    <row r="209" spans="1:24" s="19" customFormat="1" ht="25.5" customHeight="1" x14ac:dyDescent="0.25">
      <c r="A209" s="2"/>
      <c r="B209" s="7"/>
      <c r="C209" s="7"/>
      <c r="D209" s="7"/>
      <c r="E209" s="1244" t="str">
        <f>Translations!$B$254</f>
        <v>beräkningsfaktor</v>
      </c>
      <c r="F209" s="1244"/>
      <c r="G209" s="1244"/>
      <c r="H209" s="29" t="str">
        <f>Translations!$B$255</f>
        <v>nivå som krävs</v>
      </c>
      <c r="I209" s="522" t="str">
        <f>Translations!$B$256</f>
        <v>nivå som använts</v>
      </c>
      <c r="J209" s="1246" t="str">
        <f>Translations!$B$257</f>
        <v>hela texten för den tillämpade nivån</v>
      </c>
      <c r="K209" s="1247"/>
      <c r="L209" s="1247"/>
      <c r="M209" s="1247"/>
      <c r="N209" s="1248"/>
      <c r="O209" s="458"/>
      <c r="P209" s="4"/>
      <c r="Q209" s="11"/>
      <c r="R209" s="11"/>
      <c r="S209" s="11"/>
      <c r="T209" s="11" t="s">
        <v>148</v>
      </c>
      <c r="U209" s="2"/>
      <c r="V209" s="2"/>
      <c r="W209" s="2"/>
      <c r="X209" s="30" t="s">
        <v>149</v>
      </c>
    </row>
    <row r="210" spans="1:24" s="19" customFormat="1" ht="12.75" customHeight="1" x14ac:dyDescent="0.25">
      <c r="A210" s="2"/>
      <c r="B210" s="7"/>
      <c r="C210" s="7"/>
      <c r="D210" s="28" t="s">
        <v>16</v>
      </c>
      <c r="E210" s="1240" t="str">
        <f>Translations!$B$741</f>
        <v>Enhetens omvandlingsfaktor</v>
      </c>
      <c r="F210" s="1240"/>
      <c r="G210" s="1240"/>
      <c r="H210" s="535" t="str">
        <f>IF(H161="","",IF(M159=INDEX(SourceCategory,2),EUconst_NoTier,IF(CNTR_Category="A",INDEX(EUwideConstants!$G:$G,MATCH(R210,EUwideConstants!$S:$S,0)),INDEX(EUwideConstants!$P:$P,MATCH(R210,EUwideConstants!$S:$S,0)))))</f>
        <v/>
      </c>
      <c r="I210" s="135"/>
      <c r="J210" s="1241" t="str">
        <f>IF(OR(ISBLANK(I210),I210=EUconst_NoTier),"",IF(T210=0,EUconst_NotApplicable,IF(ISERROR(T210),"",T210)))</f>
        <v/>
      </c>
      <c r="K210" s="1242"/>
      <c r="L210" s="1242"/>
      <c r="M210" s="1242"/>
      <c r="N210" s="1243"/>
      <c r="O210" s="458"/>
      <c r="P210" s="4"/>
      <c r="Q210" s="11"/>
      <c r="R210" s="59" t="str">
        <f>EUconst_CNTR_NCV&amp;H161</f>
        <v>NCV_</v>
      </c>
      <c r="S210" s="11"/>
      <c r="T210" s="537" t="str">
        <f>IF(ISBLANK(I210),"",IF(I210=EUconst_NA,"",INDEX(EUwideConstants!$H:$O,MATCH(R210,EUwideConstants!$S:$S,0),MATCH(I210,CNTR_TierList,0))))</f>
        <v/>
      </c>
      <c r="U210" s="2"/>
      <c r="V210" s="2"/>
      <c r="W210" s="2"/>
      <c r="X210" s="533" t="b">
        <f>(H210=EUconst_NA)</f>
        <v>0</v>
      </c>
    </row>
    <row r="211" spans="1:24" s="19" customFormat="1" ht="12.75" customHeight="1" x14ac:dyDescent="0.25">
      <c r="A211" s="2"/>
      <c r="B211" s="7"/>
      <c r="C211" s="7"/>
      <c r="D211" s="28" t="s">
        <v>17</v>
      </c>
      <c r="E211" s="1240" t="str">
        <f>Translations!$B$258</f>
        <v>Emissionsfaktor (preliminär)</v>
      </c>
      <c r="F211" s="1240"/>
      <c r="G211" s="1240"/>
      <c r="H211" s="535" t="str">
        <f>IF(H161="","",IF(M159=INDEX(SourceCategory,2),EUconst_NoTier,IF(CNTR_Category="A",INDEX(EUwideConstants!$G:$G,MATCH(R211,EUwideConstants!$S:$S,0)),INDEX(EUwideConstants!$P:$P,MATCH(R211,EUwideConstants!$S:$S,0)))))</f>
        <v/>
      </c>
      <c r="I211" s="135"/>
      <c r="J211" s="1241" t="str">
        <f>IF(OR(ISBLANK(I211),I211=EUconst_NoTier),"",IF(T211=0,EUconst_NotApplicable,IF(ISERROR(T211),"",T211)))</f>
        <v/>
      </c>
      <c r="K211" s="1242"/>
      <c r="L211" s="1242"/>
      <c r="M211" s="1242"/>
      <c r="N211" s="1243"/>
      <c r="O211" s="458"/>
      <c r="P211" s="4"/>
      <c r="Q211" s="11"/>
      <c r="R211" s="59" t="str">
        <f>EUconst_CNTR_EF&amp;H161</f>
        <v>EF_</v>
      </c>
      <c r="S211" s="11"/>
      <c r="T211" s="537" t="str">
        <f>IF(ISBLANK(I211),"",IF(I211=EUconst_NA,"",INDEX(EUwideConstants!$H:$O,MATCH(R211,EUwideConstants!$S:$S,0),MATCH(I211,CNTR_TierList,0))))</f>
        <v/>
      </c>
      <c r="U211" s="2"/>
      <c r="V211" s="2"/>
      <c r="W211" s="2"/>
      <c r="X211" s="533" t="b">
        <f>(H211=EUconst_NA)</f>
        <v>0</v>
      </c>
    </row>
    <row r="212" spans="1:24" s="19" customFormat="1" ht="12.75" customHeight="1" x14ac:dyDescent="0.25">
      <c r="A212" s="2"/>
      <c r="B212" s="7"/>
      <c r="C212" s="7"/>
      <c r="D212" s="28" t="s">
        <v>18</v>
      </c>
      <c r="E212" s="1240" t="str">
        <f>Translations!$B$259</f>
        <v>Biomassafraktion (om tillämplig)</v>
      </c>
      <c r="F212" s="1240"/>
      <c r="G212" s="1240"/>
      <c r="H212" s="535" t="str">
        <f>IF(H161="","",IF(M159=INDEX(SourceCategory,2),EUconst_NoTier,IF(CNTR_Category="A",INDEX(EUwideConstants!$G:$G,MATCH(R212,EUwideConstants!$S:$S,0)),INDEX(EUwideConstants!$P:$P,MATCH(R212,EUwideConstants!$S:$S,0)))))</f>
        <v/>
      </c>
      <c r="I212" s="538"/>
      <c r="J212" s="1241" t="str">
        <f>IF(OR(ISBLANK(I212),I212=EUconst_NoTier),"",IF(T212=0,EUconst_NotApplicable,IF(ISERROR(T212),"",T212)))</f>
        <v/>
      </c>
      <c r="K212" s="1242"/>
      <c r="L212" s="1242"/>
      <c r="M212" s="1242"/>
      <c r="N212" s="1243"/>
      <c r="O212" s="458"/>
      <c r="P212" s="4"/>
      <c r="Q212" s="11"/>
      <c r="R212" s="59" t="str">
        <f>EUconst_CNTR_BiomassContent&amp;H161</f>
        <v>BioC_</v>
      </c>
      <c r="S212" s="11"/>
      <c r="T212" s="537" t="str">
        <f>IF(ISBLANK(I212),"",IF(I212=EUconst_NA,"",INDEX(EUwideConstants!$H:$O,MATCH(R212,EUwideConstants!$S:$S,0),MATCH(I212,CNTR_TierList,0))))</f>
        <v/>
      </c>
      <c r="U212" s="2"/>
      <c r="V212" s="2"/>
      <c r="W212" s="2"/>
      <c r="X212" s="533" t="b">
        <f>(H212=EUconst_NA)</f>
        <v>0</v>
      </c>
    </row>
    <row r="213" spans="1:24" s="19" customFormat="1" ht="5.15" customHeight="1" x14ac:dyDescent="0.25">
      <c r="A213" s="2"/>
      <c r="B213" s="7"/>
      <c r="C213" s="7"/>
      <c r="D213" s="9"/>
      <c r="E213" s="7"/>
      <c r="F213" s="7"/>
      <c r="G213" s="7"/>
      <c r="H213" s="7"/>
      <c r="I213" s="7"/>
      <c r="J213" s="7"/>
      <c r="K213" s="7"/>
      <c r="L213" s="7"/>
      <c r="M213" s="7"/>
      <c r="N213" s="7"/>
      <c r="O213" s="458"/>
      <c r="P213" s="4"/>
      <c r="Q213" s="11"/>
      <c r="R213" s="2"/>
      <c r="S213" s="2"/>
      <c r="T213" s="2"/>
      <c r="U213" s="2"/>
      <c r="V213" s="2"/>
      <c r="W213" s="2"/>
      <c r="X213" s="2"/>
    </row>
    <row r="214" spans="1:24" s="19" customFormat="1" ht="13" x14ac:dyDescent="0.25">
      <c r="A214" s="2"/>
      <c r="B214" s="7"/>
      <c r="C214" s="7"/>
      <c r="D214" s="9" t="s">
        <v>152</v>
      </c>
      <c r="E214" s="20" t="str">
        <f>Translations!$B$268</f>
        <v>Detaljerade uppgifter om beräkningsfaktorerna:</v>
      </c>
      <c r="F214" s="40"/>
      <c r="G214" s="40"/>
      <c r="H214" s="40"/>
      <c r="I214" s="40"/>
      <c r="J214" s="40"/>
      <c r="K214" s="40"/>
      <c r="L214" s="40"/>
      <c r="M214" s="40"/>
      <c r="N214" s="40"/>
      <c r="O214" s="458"/>
      <c r="P214" s="4"/>
      <c r="Q214" s="11"/>
      <c r="R214" s="2"/>
      <c r="S214" s="2"/>
      <c r="T214" s="2"/>
      <c r="U214" s="2"/>
      <c r="V214" s="2"/>
      <c r="W214" s="2"/>
      <c r="X214" s="2"/>
    </row>
    <row r="215" spans="1:24" s="19" customFormat="1" ht="5.15" customHeight="1" x14ac:dyDescent="0.25">
      <c r="A215" s="2"/>
      <c r="B215" s="7"/>
      <c r="C215" s="7"/>
      <c r="D215" s="9"/>
      <c r="E215" s="40"/>
      <c r="F215" s="40"/>
      <c r="G215" s="40"/>
      <c r="H215" s="40"/>
      <c r="I215" s="40"/>
      <c r="J215" s="40"/>
      <c r="K215" s="40"/>
      <c r="L215" s="40"/>
      <c r="M215" s="40"/>
      <c r="N215" s="40"/>
      <c r="O215" s="458"/>
      <c r="P215" s="4"/>
      <c r="Q215" s="11"/>
      <c r="R215" s="2"/>
      <c r="S215" s="2"/>
      <c r="T215" s="2"/>
      <c r="U215" s="2"/>
      <c r="V215" s="2"/>
      <c r="W215" s="2"/>
      <c r="X215" s="2"/>
    </row>
    <row r="216" spans="1:24" s="19" customFormat="1" ht="25.5" customHeight="1" x14ac:dyDescent="0.25">
      <c r="A216" s="2"/>
      <c r="B216" s="7"/>
      <c r="C216" s="7"/>
      <c r="D216" s="7"/>
      <c r="E216" s="1244" t="str">
        <f>E209</f>
        <v>beräkningsfaktor</v>
      </c>
      <c r="F216" s="1244"/>
      <c r="G216" s="1244"/>
      <c r="H216" s="522" t="str">
        <f>I209</f>
        <v>nivå som använts</v>
      </c>
      <c r="I216" s="29" t="str">
        <f>Translations!$B$269</f>
        <v>standardvärde</v>
      </c>
      <c r="J216" s="29" t="str">
        <f>Translations!$B$270</f>
        <v>enhet</v>
      </c>
      <c r="K216" s="29" t="str">
        <f>Translations!$B$271</f>
        <v>datakällans identifieringskod</v>
      </c>
      <c r="L216" s="29" t="str">
        <f>Translations!$B$272</f>
        <v>analysens identifieringskod</v>
      </c>
      <c r="M216" s="29" t="str">
        <f>Translations!$B$273</f>
        <v>provtagningens identifieringskod</v>
      </c>
      <c r="N216" s="29" t="str">
        <f>Translations!$B$274</f>
        <v>analysfrekvens</v>
      </c>
      <c r="O216" s="458"/>
      <c r="P216" s="4"/>
      <c r="Q216" s="11"/>
      <c r="R216" s="2"/>
      <c r="S216" s="2"/>
      <c r="T216" s="30" t="s">
        <v>153</v>
      </c>
      <c r="U216" s="2"/>
      <c r="V216" s="2"/>
      <c r="W216" s="2"/>
      <c r="X216" s="30" t="s">
        <v>149</v>
      </c>
    </row>
    <row r="217" spans="1:24" s="19" customFormat="1" ht="12.75" customHeight="1" x14ac:dyDescent="0.25">
      <c r="A217" s="2"/>
      <c r="B217" s="7"/>
      <c r="C217" s="7"/>
      <c r="D217" s="28" t="s">
        <v>16</v>
      </c>
      <c r="E217" s="1240" t="str">
        <f>E210</f>
        <v>Enhetens omvandlingsfaktor</v>
      </c>
      <c r="F217" s="1240"/>
      <c r="G217" s="1240"/>
      <c r="H217" s="535" t="str">
        <f>IF(OR(ISBLANK(I210),I210=EUconst_NA),"",I210)</f>
        <v/>
      </c>
      <c r="I217" s="135"/>
      <c r="J217" s="135"/>
      <c r="K217" s="539"/>
      <c r="L217" s="160"/>
      <c r="M217" s="160"/>
      <c r="N217" s="540"/>
      <c r="O217" s="456"/>
      <c r="P217" s="7"/>
      <c r="Q217" s="143"/>
      <c r="R217" s="2"/>
      <c r="S217" s="2"/>
      <c r="T217" s="541" t="str">
        <f>IF(H217="","",IF(I210=EUconst_NA,"",INDEX(EUwideConstants!$AL:$AR,MATCH(R210,EUwideConstants!$S:$S,0),MATCH(I210,CNTR_TierList,0))))</f>
        <v/>
      </c>
      <c r="U217" s="2"/>
      <c r="V217" s="2"/>
      <c r="W217" s="2"/>
      <c r="X217" s="533" t="b">
        <f>AND(H159&lt;&gt;"",OR(H217="",H217=EUconst_NA,J210=EUconst_NotApplicable))</f>
        <v>0</v>
      </c>
    </row>
    <row r="218" spans="1:24" s="19" customFormat="1" ht="12.75" customHeight="1" x14ac:dyDescent="0.25">
      <c r="A218" s="2"/>
      <c r="B218" s="7"/>
      <c r="C218" s="7"/>
      <c r="D218" s="28" t="s">
        <v>17</v>
      </c>
      <c r="E218" s="1240" t="str">
        <f>E211</f>
        <v>Emissionsfaktor (preliminär)</v>
      </c>
      <c r="F218" s="1240"/>
      <c r="G218" s="1240"/>
      <c r="H218" s="535" t="str">
        <f>IF(OR(ISBLANK(I211),I211=EUconst_NA),"",I211)</f>
        <v/>
      </c>
      <c r="I218" s="135"/>
      <c r="J218" s="135"/>
      <c r="K218" s="160"/>
      <c r="L218" s="160"/>
      <c r="M218" s="160"/>
      <c r="N218" s="540"/>
      <c r="O218" s="458"/>
      <c r="P218" s="4"/>
      <c r="Q218" s="11"/>
      <c r="R218" s="2"/>
      <c r="S218" s="2"/>
      <c r="T218" s="541" t="str">
        <f>IF(H218="","",IF(I211=EUconst_NA,"",INDEX(EUwideConstants!$AL:$AR,MATCH(R211,EUwideConstants!$S:$S,0),MATCH(I211,CNTR_TierList,0))))</f>
        <v/>
      </c>
      <c r="U218" s="2"/>
      <c r="V218" s="2"/>
      <c r="W218" s="2"/>
      <c r="X218" s="533" t="b">
        <f>AND(H159&lt;&gt;"",OR(H218="",H218=EUconst_NA,J211=EUconst_NotApplicable))</f>
        <v>0</v>
      </c>
    </row>
    <row r="219" spans="1:24" s="19" customFormat="1" ht="12.75" customHeight="1" x14ac:dyDescent="0.25">
      <c r="A219" s="2"/>
      <c r="B219" s="7"/>
      <c r="C219" s="7"/>
      <c r="D219" s="28" t="s">
        <v>21</v>
      </c>
      <c r="E219" s="1240" t="str">
        <f>E212</f>
        <v>Biomassafraktion (om tillämplig)</v>
      </c>
      <c r="F219" s="1240"/>
      <c r="G219" s="1240"/>
      <c r="H219" s="535" t="str">
        <f>IF(OR(ISBLANK(I212),I212=EUconst_NA),"",I212)</f>
        <v/>
      </c>
      <c r="I219" s="135"/>
      <c r="J219" s="436" t="s">
        <v>154</v>
      </c>
      <c r="K219" s="160"/>
      <c r="L219" s="160"/>
      <c r="M219" s="160"/>
      <c r="N219" s="540"/>
      <c r="O219" s="458"/>
      <c r="P219" s="4"/>
      <c r="Q219" s="542"/>
      <c r="R219" s="2"/>
      <c r="S219" s="2"/>
      <c r="T219" s="541" t="str">
        <f>IF(H219="","",IF(I212=EUconst_NA,"",INDEX(EUwideConstants!$AL:$AR,MATCH(R212,EUwideConstants!$S:$S,0),MATCH(I212,CNTR_TierList,0))))</f>
        <v/>
      </c>
      <c r="U219" s="2"/>
      <c r="V219" s="2"/>
      <c r="W219" s="2"/>
      <c r="X219" s="533" t="b">
        <f>AND(H159&lt;&gt;"",OR(H219="",H219=EUconst_NA,J212=EUconst_NotApplicable))</f>
        <v>0</v>
      </c>
    </row>
    <row r="220" spans="1:24" s="19" customFormat="1" ht="12.75" customHeight="1" x14ac:dyDescent="0.25">
      <c r="A220" s="2"/>
      <c r="B220" s="7"/>
      <c r="C220" s="7"/>
      <c r="D220" s="9"/>
      <c r="E220" s="7"/>
      <c r="F220" s="7"/>
      <c r="G220" s="7"/>
      <c r="H220" s="7"/>
      <c r="I220" s="7"/>
      <c r="J220" s="7"/>
      <c r="K220" s="7"/>
      <c r="L220" s="7"/>
      <c r="M220" s="7"/>
      <c r="N220" s="7"/>
      <c r="O220" s="458"/>
      <c r="P220" s="4"/>
      <c r="Q220" s="11"/>
      <c r="R220" s="2"/>
      <c r="S220" s="2"/>
      <c r="T220" s="2"/>
      <c r="U220" s="2"/>
      <c r="V220" s="2"/>
      <c r="W220" s="2"/>
      <c r="X220" s="2"/>
    </row>
    <row r="221" spans="1:24" s="19" customFormat="1" ht="15" customHeight="1" x14ac:dyDescent="0.25">
      <c r="A221" s="2"/>
      <c r="B221" s="7"/>
      <c r="C221" s="7"/>
      <c r="D221" s="1245" t="str">
        <f>Translations!$B$279</f>
        <v>Anmärkningar och förklaringar:</v>
      </c>
      <c r="E221" s="1245"/>
      <c r="F221" s="1245"/>
      <c r="G221" s="1245"/>
      <c r="H221" s="1245"/>
      <c r="I221" s="1245"/>
      <c r="J221" s="1245"/>
      <c r="K221" s="1245"/>
      <c r="L221" s="1245"/>
      <c r="M221" s="1245"/>
      <c r="N221" s="1245"/>
      <c r="O221" s="458"/>
      <c r="P221" s="4"/>
      <c r="Q221" s="11"/>
      <c r="R221" s="11"/>
      <c r="S221" s="2"/>
      <c r="T221" s="2"/>
      <c r="U221" s="2"/>
      <c r="V221" s="2"/>
      <c r="W221" s="2"/>
      <c r="X221" s="2"/>
    </row>
    <row r="222" spans="1:24" s="19" customFormat="1" ht="5.15" customHeight="1" x14ac:dyDescent="0.25">
      <c r="A222" s="2"/>
      <c r="B222" s="7"/>
      <c r="C222" s="7"/>
      <c r="D222" s="9"/>
      <c r="E222" s="7"/>
      <c r="F222" s="7"/>
      <c r="G222" s="7"/>
      <c r="H222" s="7"/>
      <c r="I222" s="7"/>
      <c r="J222" s="7"/>
      <c r="K222" s="7"/>
      <c r="L222" s="7"/>
      <c r="M222" s="7"/>
      <c r="N222" s="7"/>
      <c r="O222" s="458"/>
      <c r="P222" s="4"/>
      <c r="Q222" s="11"/>
      <c r="R222" s="2"/>
      <c r="S222" s="2"/>
      <c r="T222" s="2"/>
      <c r="U222" s="2"/>
      <c r="V222" s="2"/>
      <c r="W222" s="2"/>
      <c r="X222" s="2"/>
    </row>
    <row r="223" spans="1:24" s="19" customFormat="1" ht="12.75" customHeight="1" x14ac:dyDescent="0.25">
      <c r="A223" s="2"/>
      <c r="B223" s="7"/>
      <c r="C223" s="7"/>
      <c r="D223" s="9" t="s">
        <v>159</v>
      </c>
      <c r="E223" s="1110" t="str">
        <f>Translations!$B$744</f>
        <v>Övriga anmärkningar och motiveringar, om de erforderliga nivåerna inte tillämpas:</v>
      </c>
      <c r="F223" s="1110"/>
      <c r="G223" s="1110"/>
      <c r="H223" s="1110"/>
      <c r="I223" s="1110"/>
      <c r="J223" s="1110"/>
      <c r="K223" s="1110"/>
      <c r="L223" s="1110"/>
      <c r="M223" s="1110"/>
      <c r="N223" s="1110"/>
      <c r="O223" s="458"/>
      <c r="P223" s="4"/>
      <c r="Q223" s="11"/>
      <c r="R223" s="2"/>
      <c r="S223" s="2"/>
      <c r="T223" s="2"/>
      <c r="U223" s="2"/>
      <c r="V223" s="2"/>
      <c r="W223" s="2"/>
      <c r="X223" s="2"/>
    </row>
    <row r="224" spans="1:24" s="19" customFormat="1" ht="5.15" customHeight="1" x14ac:dyDescent="0.25">
      <c r="A224" s="2"/>
      <c r="B224" s="7"/>
      <c r="C224" s="7"/>
      <c r="D224" s="9"/>
      <c r="E224" s="543"/>
      <c r="F224" s="7"/>
      <c r="G224" s="7"/>
      <c r="H224" s="7"/>
      <c r="I224" s="7"/>
      <c r="J224" s="7"/>
      <c r="K224" s="7"/>
      <c r="L224" s="7"/>
      <c r="M224" s="7"/>
      <c r="N224" s="7"/>
      <c r="O224" s="458"/>
      <c r="P224" s="4"/>
      <c r="Q224" s="11"/>
      <c r="R224" s="2"/>
      <c r="S224" s="2"/>
      <c r="T224" s="2"/>
      <c r="U224" s="2"/>
      <c r="V224" s="2"/>
      <c r="W224" s="2"/>
      <c r="X224" s="2"/>
    </row>
    <row r="225" spans="1:24" s="19" customFormat="1" ht="12.75" customHeight="1" x14ac:dyDescent="0.25">
      <c r="A225" s="2"/>
      <c r="B225" s="7"/>
      <c r="C225" s="7"/>
      <c r="D225" s="9"/>
      <c r="E225" s="1235"/>
      <c r="F225" s="1238"/>
      <c r="G225" s="1238"/>
      <c r="H225" s="1238"/>
      <c r="I225" s="1238"/>
      <c r="J225" s="1238"/>
      <c r="K225" s="1238"/>
      <c r="L225" s="1238"/>
      <c r="M225" s="1238"/>
      <c r="N225" s="1239"/>
      <c r="O225" s="458"/>
      <c r="P225" s="4"/>
      <c r="Q225" s="11"/>
      <c r="R225" s="2"/>
      <c r="S225" s="2"/>
      <c r="T225" s="2"/>
      <c r="U225" s="2"/>
      <c r="V225" s="2"/>
      <c r="W225" s="2"/>
      <c r="X225" s="2"/>
    </row>
    <row r="226" spans="1:24" s="19" customFormat="1" ht="12.75" customHeight="1" x14ac:dyDescent="0.25">
      <c r="A226" s="2"/>
      <c r="B226" s="7"/>
      <c r="C226" s="7"/>
      <c r="D226" s="9"/>
      <c r="E226" s="1099"/>
      <c r="F226" s="991"/>
      <c r="G226" s="991"/>
      <c r="H226" s="991"/>
      <c r="I226" s="991"/>
      <c r="J226" s="991"/>
      <c r="K226" s="991"/>
      <c r="L226" s="991"/>
      <c r="M226" s="991"/>
      <c r="N226" s="1100"/>
      <c r="O226" s="458"/>
      <c r="P226" s="4"/>
      <c r="Q226" s="11"/>
      <c r="R226" s="2"/>
      <c r="S226" s="2"/>
      <c r="T226" s="2"/>
      <c r="U226" s="2"/>
      <c r="V226" s="2"/>
      <c r="W226" s="2"/>
      <c r="X226" s="2"/>
    </row>
    <row r="227" spans="1:24" s="19" customFormat="1" ht="12.75" customHeight="1" x14ac:dyDescent="0.25">
      <c r="A227" s="2"/>
      <c r="B227" s="7"/>
      <c r="C227" s="7"/>
      <c r="D227" s="9"/>
      <c r="E227" s="1101"/>
      <c r="F227" s="1102"/>
      <c r="G227" s="1102"/>
      <c r="H227" s="1102"/>
      <c r="I227" s="1102"/>
      <c r="J227" s="1102"/>
      <c r="K227" s="1102"/>
      <c r="L227" s="1102"/>
      <c r="M227" s="1102"/>
      <c r="N227" s="1103"/>
      <c r="O227" s="458"/>
      <c r="P227" s="4"/>
      <c r="Q227" s="11"/>
      <c r="R227" s="2"/>
      <c r="S227" s="2"/>
      <c r="T227" s="2"/>
      <c r="U227" s="2"/>
      <c r="V227" s="2"/>
      <c r="W227" s="2"/>
      <c r="X227" s="2"/>
    </row>
    <row r="228" spans="1:24" ht="12.75" customHeight="1" thickBot="1" x14ac:dyDescent="0.3">
      <c r="A228" s="45"/>
      <c r="C228" s="867"/>
      <c r="D228" s="868"/>
      <c r="E228" s="869"/>
      <c r="F228" s="867"/>
      <c r="G228" s="870"/>
      <c r="H228" s="870"/>
      <c r="I228" s="870"/>
      <c r="J228" s="870"/>
      <c r="K228" s="870"/>
      <c r="L228" s="870"/>
      <c r="M228" s="870"/>
      <c r="N228" s="870"/>
      <c r="O228" s="458"/>
      <c r="P228" s="4"/>
      <c r="Q228" s="11"/>
      <c r="R228" s="45"/>
      <c r="S228" s="45"/>
      <c r="T228" s="48"/>
      <c r="U228" s="45"/>
      <c r="V228" s="45"/>
      <c r="W228" s="45"/>
      <c r="X228" s="45"/>
    </row>
    <row r="229" spans="1:24" ht="12.75" customHeight="1" thickBot="1" x14ac:dyDescent="0.3">
      <c r="A229" s="45"/>
      <c r="D229" s="9"/>
      <c r="E229" s="18"/>
      <c r="G229" s="10"/>
      <c r="H229" s="10"/>
      <c r="I229" s="10"/>
      <c r="J229" s="10"/>
      <c r="L229" s="10"/>
      <c r="M229" s="10"/>
      <c r="N229" s="10"/>
      <c r="O229" s="458"/>
      <c r="P229" s="4"/>
      <c r="Q229" s="11"/>
      <c r="R229" s="45"/>
      <c r="S229" s="45"/>
      <c r="T229" s="39" t="s">
        <v>143</v>
      </c>
      <c r="U229" s="73" t="s">
        <v>144</v>
      </c>
      <c r="V229" s="73" t="s">
        <v>145</v>
      </c>
      <c r="W229" s="45"/>
      <c r="X229" s="45"/>
    </row>
    <row r="230" spans="1:24" s="133" customFormat="1" ht="15" customHeight="1" thickBot="1" x14ac:dyDescent="0.3">
      <c r="A230" s="222">
        <f>R230</f>
        <v>3</v>
      </c>
      <c r="B230" s="22"/>
      <c r="C230" s="23" t="str">
        <f>"P"&amp;R230</f>
        <v>P3</v>
      </c>
      <c r="D230" s="1245" t="str">
        <f>CONCATENATE(EUconst_FuelStream," ", R230,":")</f>
        <v>Bränsleflöde 3:</v>
      </c>
      <c r="E230" s="1245"/>
      <c r="F230" s="1245"/>
      <c r="G230" s="1260"/>
      <c r="H230" s="1261" t="str">
        <f>IF(INDEX('C_Beskrivining av den RE'!$F$115:$F$139,MATCH(C230,'C_Beskrivining av den RE'!$E$115:$E$139,0))&gt;0,INDEX('C_Beskrivining av den RE'!$F$115:$F$139,MATCH(C230,'C_Beskrivining av den RE'!$E$115:$E$139,0)),"")</f>
        <v/>
      </c>
      <c r="I230" s="1261"/>
      <c r="J230" s="1261"/>
      <c r="K230" s="1261"/>
      <c r="L230" s="1262"/>
      <c r="M230" s="1263" t="str">
        <f>IF(T230=TRUE,IF(V230="",U230,V230),"")</f>
        <v/>
      </c>
      <c r="N230" s="1264"/>
      <c r="O230" s="458"/>
      <c r="P230" s="4"/>
      <c r="Q230" s="419" t="str">
        <f>IF(COUNTA('C_Beskrivining av den RE'!$F$115:$G$139)=0,D230,IF(H230="","",C230&amp;": "&amp;H230))</f>
        <v>Bränsleflöde 3:</v>
      </c>
      <c r="R230" s="21">
        <f>R159+1</f>
        <v>3</v>
      </c>
      <c r="S230" s="532"/>
      <c r="T230" s="39" t="b">
        <f>IF(INDEX('C_Beskrivining av den RE'!$M:$M,MATCH(R232,'C_Beskrivining av den RE'!$R:$R,0))="",FALSE,TRUE)</f>
        <v>0</v>
      </c>
      <c r="U230" s="59" t="str">
        <f>INDEX(SourceCategory,1)</f>
        <v>Betydande</v>
      </c>
      <c r="V230" s="39" t="str">
        <f>IF(T230=TRUE,IF(ISBLANK(INDEX('C_Beskrivining av den RE'!$N:$N,MATCH(R232,'C_Beskrivining av den RE'!$R:$R,0))),"",INDEX('C_Beskrivining av den RE'!$N:$N,MATCH(R232,'C_Beskrivining av den RE'!$R:$R,0))),"")</f>
        <v/>
      </c>
      <c r="W230" s="532"/>
      <c r="X230" s="532"/>
    </row>
    <row r="231" spans="1:24" s="19" customFormat="1" ht="5.15" customHeight="1" x14ac:dyDescent="0.25">
      <c r="A231" s="45"/>
      <c r="B231" s="4"/>
      <c r="C231" s="4"/>
      <c r="D231" s="4"/>
      <c r="E231" s="4"/>
      <c r="F231" s="4"/>
      <c r="G231" s="4"/>
      <c r="H231" s="4"/>
      <c r="I231" s="4"/>
      <c r="J231" s="4"/>
      <c r="K231" s="4"/>
      <c r="L231" s="4"/>
      <c r="M231" s="3"/>
      <c r="N231" s="3"/>
      <c r="O231" s="458"/>
      <c r="P231" s="4"/>
      <c r="Q231" s="13"/>
      <c r="R231" s="8"/>
      <c r="S231" s="2"/>
      <c r="T231" s="2"/>
      <c r="U231" s="2"/>
      <c r="V231" s="2"/>
      <c r="W231" s="2"/>
      <c r="X231" s="2"/>
    </row>
    <row r="232" spans="1:24" s="19" customFormat="1" ht="12.75" customHeight="1" x14ac:dyDescent="0.25">
      <c r="A232" s="45"/>
      <c r="B232" s="4"/>
      <c r="C232" s="4"/>
      <c r="D232" s="9"/>
      <c r="E232" s="1088" t="str">
        <f>Translations!$B$691</f>
        <v>Bränsleflödets typ:</v>
      </c>
      <c r="F232" s="1088"/>
      <c r="G232" s="1084"/>
      <c r="H232" s="1250" t="str">
        <f>IF(INDEX('C_Beskrivining av den RE'!$H$115:$H$139,MATCH(C230,'C_Beskrivining av den RE'!$E$115:$E$139,0))&gt;0,INDEX('C_Beskrivining av den RE'!$H$115:$H$139,MATCH(C230,'C_Beskrivining av den RE'!$E$115:$E$139,0)),"")</f>
        <v/>
      </c>
      <c r="I232" s="1251"/>
      <c r="J232" s="1251"/>
      <c r="K232" s="1251"/>
      <c r="L232" s="1252"/>
      <c r="M232" s="7"/>
      <c r="N232" s="7"/>
      <c r="O232" s="458"/>
      <c r="P232" s="4"/>
      <c r="Q232" s="13"/>
      <c r="R232" s="25" t="str">
        <f>EUconst_CNTR_SourceCategory&amp;C230</f>
        <v>SourceCategory_P3</v>
      </c>
      <c r="S232" s="2"/>
      <c r="T232" s="2"/>
      <c r="U232" s="2"/>
      <c r="V232" s="2"/>
      <c r="W232" s="2"/>
      <c r="X232" s="2"/>
    </row>
    <row r="233" spans="1:24" s="19" customFormat="1" ht="12.75" customHeight="1" x14ac:dyDescent="0.25">
      <c r="A233" s="45"/>
      <c r="B233" s="4"/>
      <c r="C233" s="4"/>
      <c r="D233" s="9"/>
      <c r="E233" s="1088" t="str">
        <f>Translations!$B$692</f>
        <v>Metoder för frisläppande för konsumtion:</v>
      </c>
      <c r="F233" s="1088"/>
      <c r="G233" s="1084"/>
      <c r="H233" s="1250" t="str">
        <f>IF(INDEX('C_Beskrivining av den RE'!$K$115:$K$139,MATCH(C230,'C_Beskrivining av den RE'!$E$115:$E$139,0))&gt;0,INDEX('C_Beskrivining av den RE'!$K$115:$K$139,MATCH(C230,'C_Beskrivining av den RE'!$E$115:$E$139,0)),"")</f>
        <v/>
      </c>
      <c r="I233" s="1251"/>
      <c r="J233" s="1251"/>
      <c r="K233" s="1251"/>
      <c r="L233" s="1252"/>
      <c r="M233" s="7"/>
      <c r="N233" s="7"/>
      <c r="O233" s="458"/>
      <c r="P233" s="4"/>
      <c r="Q233" s="13"/>
      <c r="R233" s="8"/>
      <c r="S233" s="2"/>
      <c r="T233" s="2"/>
      <c r="U233" s="2"/>
      <c r="V233" s="2"/>
      <c r="W233" s="2"/>
      <c r="X233" s="2"/>
    </row>
    <row r="234" spans="1:24" s="19" customFormat="1" ht="12.75" customHeight="1" x14ac:dyDescent="0.25">
      <c r="A234" s="45"/>
      <c r="B234" s="4"/>
      <c r="C234" s="4"/>
      <c r="D234" s="9"/>
      <c r="E234" s="1088" t="str">
        <f>Translations!$B$693</f>
        <v>Förmedlarpart:</v>
      </c>
      <c r="F234" s="1088"/>
      <c r="G234" s="1084"/>
      <c r="H234" s="1250" t="str">
        <f>IF(INDEX('C_Beskrivining av den RE'!$M$115:$M$139,MATCH(C230,'C_Beskrivining av den RE'!$E$115:$E$139,0))&gt;0,INDEX('C_Beskrivining av den RE'!$M$115:$M$139,MATCH(C230,'C_Beskrivining av den RE'!$E$115:$E$139,0)),"")</f>
        <v/>
      </c>
      <c r="I234" s="1251"/>
      <c r="J234" s="1251"/>
      <c r="K234" s="1251"/>
      <c r="L234" s="1252"/>
      <c r="M234" s="7"/>
      <c r="N234" s="7"/>
      <c r="O234" s="458"/>
      <c r="P234" s="4"/>
      <c r="Q234" s="13"/>
      <c r="R234" s="8"/>
      <c r="S234" s="2"/>
      <c r="T234" s="2"/>
      <c r="U234" s="2"/>
      <c r="V234" s="2"/>
      <c r="W234" s="2"/>
      <c r="X234" s="2"/>
    </row>
    <row r="235" spans="1:24" s="19" customFormat="1" ht="5.15" customHeight="1" x14ac:dyDescent="0.25">
      <c r="A235" s="2"/>
      <c r="B235" s="7"/>
      <c r="C235" s="7"/>
      <c r="D235" s="9"/>
      <c r="E235" s="7"/>
      <c r="F235" s="7"/>
      <c r="G235" s="7"/>
      <c r="H235" s="7"/>
      <c r="I235" s="7"/>
      <c r="J235" s="7"/>
      <c r="K235" s="7"/>
      <c r="L235" s="7"/>
      <c r="M235" s="7"/>
      <c r="N235" s="7"/>
      <c r="O235" s="458"/>
      <c r="P235" s="4"/>
      <c r="Q235" s="11"/>
      <c r="R235" s="2"/>
      <c r="S235" s="2"/>
      <c r="T235" s="2"/>
      <c r="U235" s="2"/>
      <c r="V235" s="2"/>
      <c r="W235" s="2"/>
      <c r="X235" s="2"/>
    </row>
    <row r="236" spans="1:24" s="19" customFormat="1" ht="15" customHeight="1" x14ac:dyDescent="0.25">
      <c r="A236" s="2"/>
      <c r="B236" s="7"/>
      <c r="C236" s="7"/>
      <c r="D236" s="1245" t="str">
        <f>Translations!$B$697</f>
        <v>Bränslemängd som frisläppts för konsumtion:</v>
      </c>
      <c r="E236" s="1245"/>
      <c r="F236" s="1245"/>
      <c r="G236" s="1245"/>
      <c r="H236" s="1245"/>
      <c r="I236" s="1245"/>
      <c r="J236" s="1245"/>
      <c r="K236" s="1245"/>
      <c r="L236" s="1245"/>
      <c r="M236" s="1245"/>
      <c r="N236" s="1245"/>
      <c r="O236" s="458"/>
      <c r="P236" s="4"/>
      <c r="Q236" s="11"/>
      <c r="R236" s="2"/>
      <c r="S236" s="2"/>
      <c r="T236" s="2"/>
      <c r="U236" s="2"/>
      <c r="V236" s="2"/>
      <c r="W236" s="2"/>
      <c r="X236" s="2"/>
    </row>
    <row r="237" spans="1:24" s="19" customFormat="1" ht="5.15" customHeight="1" x14ac:dyDescent="0.25">
      <c r="A237" s="2"/>
      <c r="B237" s="7"/>
      <c r="C237" s="7"/>
      <c r="D237" s="9"/>
      <c r="E237" s="7"/>
      <c r="F237" s="7"/>
      <c r="G237" s="7"/>
      <c r="H237" s="7"/>
      <c r="I237" s="7"/>
      <c r="J237" s="7"/>
      <c r="K237" s="7"/>
      <c r="L237" s="7"/>
      <c r="M237" s="7"/>
      <c r="N237" s="7"/>
      <c r="O237" s="462"/>
      <c r="P237" s="4"/>
      <c r="Q237" s="11"/>
      <c r="R237" s="2"/>
      <c r="S237" s="2"/>
      <c r="T237" s="2"/>
      <c r="U237" s="2"/>
      <c r="V237" s="2"/>
      <c r="W237" s="2"/>
      <c r="X237" s="2"/>
    </row>
    <row r="238" spans="1:24" s="19" customFormat="1" ht="13" x14ac:dyDescent="0.25">
      <c r="A238" s="2"/>
      <c r="B238" s="7"/>
      <c r="C238" s="7"/>
      <c r="D238" s="9" t="s">
        <v>5</v>
      </c>
      <c r="E238" s="1011" t="str">
        <f>Translations!$B$698</f>
        <v>Bestämningssätt för den bränslemängd som frisläppts för konsumtion:</v>
      </c>
      <c r="F238" s="1011"/>
      <c r="G238" s="1011"/>
      <c r="H238" s="1011"/>
      <c r="I238" s="1011"/>
      <c r="J238" s="1011"/>
      <c r="K238" s="1011"/>
      <c r="L238" s="1011"/>
      <c r="M238" s="1011"/>
      <c r="N238" s="1011"/>
      <c r="O238" s="458"/>
      <c r="P238" s="4"/>
      <c r="Q238" s="11"/>
      <c r="R238" s="2"/>
      <c r="S238" s="2"/>
      <c r="T238" s="2"/>
      <c r="U238" s="2"/>
      <c r="V238" s="2"/>
      <c r="W238" s="2"/>
      <c r="X238" s="2"/>
    </row>
    <row r="239" spans="1:24" s="19" customFormat="1" ht="5.15" customHeight="1" x14ac:dyDescent="0.25">
      <c r="A239" s="2"/>
      <c r="B239" s="7"/>
      <c r="C239" s="7"/>
      <c r="D239" s="9"/>
      <c r="E239" s="20"/>
      <c r="F239" s="20"/>
      <c r="G239" s="20"/>
      <c r="H239" s="20"/>
      <c r="I239" s="20"/>
      <c r="J239" s="7"/>
      <c r="K239" s="7"/>
      <c r="L239" s="18"/>
      <c r="M239" s="7"/>
      <c r="N239" s="7"/>
      <c r="O239" s="458"/>
      <c r="P239" s="4"/>
      <c r="Q239" s="11"/>
      <c r="R239" s="2"/>
      <c r="S239" s="2"/>
      <c r="T239" s="2"/>
      <c r="U239" s="2"/>
      <c r="V239" s="2"/>
      <c r="W239" s="2"/>
      <c r="X239" s="2"/>
    </row>
    <row r="240" spans="1:24" s="19" customFormat="1" ht="12.75" customHeight="1" x14ac:dyDescent="0.25">
      <c r="A240" s="2"/>
      <c r="B240" s="7"/>
      <c r="C240" s="7"/>
      <c r="D240" s="28" t="s">
        <v>16</v>
      </c>
      <c r="E240" s="7" t="str">
        <f>Translations!$B$699</f>
        <v>Tillämpligt bestämningssätt:</v>
      </c>
      <c r="F240" s="7"/>
      <c r="G240" s="20"/>
      <c r="H240" s="7"/>
      <c r="I240" s="1253"/>
      <c r="J240" s="1253"/>
      <c r="K240" s="1253"/>
      <c r="L240" s="1253"/>
      <c r="M240" s="7"/>
      <c r="N240" s="7"/>
      <c r="O240" s="458"/>
      <c r="P240" s="4"/>
      <c r="Q240" s="144"/>
      <c r="R240" s="2"/>
      <c r="S240" s="2"/>
      <c r="T240" s="2"/>
      <c r="U240" s="2"/>
      <c r="V240" s="2"/>
      <c r="W240" s="2"/>
      <c r="X240" s="2"/>
    </row>
    <row r="241" spans="1:24" s="19" customFormat="1" ht="5.15" customHeight="1" x14ac:dyDescent="0.25">
      <c r="A241" s="2"/>
      <c r="B241" s="7"/>
      <c r="C241" s="7"/>
      <c r="D241" s="28"/>
      <c r="E241" s="7"/>
      <c r="F241" s="7"/>
      <c r="G241" s="20"/>
      <c r="H241" s="90"/>
      <c r="I241" s="90"/>
      <c r="J241" s="7"/>
      <c r="K241" s="7"/>
      <c r="L241" s="7"/>
      <c r="M241" s="7"/>
      <c r="N241" s="7"/>
      <c r="O241" s="458"/>
      <c r="P241" s="4"/>
      <c r="Q241" s="11"/>
      <c r="R241" s="2"/>
      <c r="S241" s="2"/>
      <c r="T241" s="2"/>
      <c r="U241" s="2"/>
      <c r="V241" s="2"/>
      <c r="W241" s="2"/>
      <c r="X241" s="2"/>
    </row>
    <row r="242" spans="1:24" s="19" customFormat="1" ht="25.5" customHeight="1" x14ac:dyDescent="0.25">
      <c r="A242" s="2"/>
      <c r="B242" s="7"/>
      <c r="C242" s="7"/>
      <c r="D242" s="28" t="s">
        <v>17</v>
      </c>
      <c r="E242" s="928" t="str">
        <f>Translations!$B$702</f>
        <v>Undantag från kalenderåret vid fastställandet av övervakningsåret:</v>
      </c>
      <c r="F242" s="928"/>
      <c r="G242" s="928"/>
      <c r="H242" s="1254"/>
      <c r="I242" s="1253"/>
      <c r="J242" s="1253"/>
      <c r="K242" s="1253"/>
      <c r="L242" s="1253"/>
      <c r="M242" s="7"/>
      <c r="N242" s="7"/>
      <c r="O242" s="462"/>
      <c r="P242" s="4"/>
      <c r="Q242" s="11"/>
      <c r="R242" s="2"/>
      <c r="S242" s="2"/>
      <c r="T242" s="2"/>
      <c r="U242" s="2"/>
      <c r="V242" s="11"/>
      <c r="W242" s="2"/>
      <c r="X242" s="2"/>
    </row>
    <row r="243" spans="1:24" s="19" customFormat="1" ht="5.15" customHeight="1" x14ac:dyDescent="0.25">
      <c r="A243" s="2"/>
      <c r="B243" s="7"/>
      <c r="C243" s="7"/>
      <c r="D243" s="7"/>
      <c r="E243" s="7"/>
      <c r="F243" s="7"/>
      <c r="G243" s="7"/>
      <c r="H243" s="7"/>
      <c r="I243" s="7"/>
      <c r="J243" s="7"/>
      <c r="K243" s="7"/>
      <c r="L243" s="7"/>
      <c r="M243" s="7"/>
      <c r="N243" s="7"/>
      <c r="O243" s="458"/>
      <c r="P243" s="4"/>
      <c r="Q243" s="11"/>
      <c r="R243" s="2"/>
      <c r="S243" s="2"/>
      <c r="T243" s="2"/>
      <c r="U243" s="2"/>
      <c r="V243" s="2"/>
      <c r="W243" s="2"/>
      <c r="X243" s="2"/>
    </row>
    <row r="244" spans="1:24" s="19" customFormat="1" ht="12.75" customHeight="1" x14ac:dyDescent="0.25">
      <c r="A244" s="2"/>
      <c r="B244" s="7"/>
      <c r="C244" s="7"/>
      <c r="D244" s="28" t="s">
        <v>18</v>
      </c>
      <c r="E244" s="7" t="str">
        <f>Translations!$B$206</f>
        <v>Kontroll av mätinstrument:</v>
      </c>
      <c r="F244" s="7"/>
      <c r="G244" s="20"/>
      <c r="H244" s="7"/>
      <c r="I244" s="1255"/>
      <c r="J244" s="1256"/>
      <c r="K244" s="7"/>
      <c r="L244" s="7"/>
      <c r="M244" s="7"/>
      <c r="N244" s="7"/>
      <c r="O244" s="458"/>
      <c r="P244" s="4"/>
      <c r="Q244" s="11"/>
      <c r="R244" s="2"/>
      <c r="S244" s="2"/>
      <c r="T244" s="2"/>
      <c r="U244" s="2"/>
      <c r="V244" s="2"/>
      <c r="W244" s="366" t="s">
        <v>142</v>
      </c>
      <c r="X244" s="533" t="b">
        <f>M230=INDEX(SourceCategory,2)</f>
        <v>0</v>
      </c>
    </row>
    <row r="245" spans="1:24" s="19" customFormat="1" ht="5.15" customHeight="1" x14ac:dyDescent="0.25">
      <c r="A245" s="2"/>
      <c r="B245" s="7"/>
      <c r="C245" s="7"/>
      <c r="D245" s="28"/>
      <c r="E245" s="7"/>
      <c r="F245" s="7"/>
      <c r="G245" s="20"/>
      <c r="H245" s="90"/>
      <c r="I245" s="90"/>
      <c r="J245" s="28"/>
      <c r="K245" s="7"/>
      <c r="L245" s="7"/>
      <c r="M245" s="7"/>
      <c r="N245" s="7"/>
      <c r="O245" s="462"/>
      <c r="P245" s="4"/>
      <c r="Q245" s="11"/>
      <c r="R245" s="2"/>
      <c r="S245" s="2"/>
      <c r="T245" s="2"/>
      <c r="U245" s="2"/>
      <c r="V245" s="2"/>
      <c r="W245" s="2"/>
      <c r="X245" s="2"/>
    </row>
    <row r="246" spans="1:24" s="19" customFormat="1" ht="12.75" customHeight="1" x14ac:dyDescent="0.25">
      <c r="A246" s="2"/>
      <c r="B246" s="7"/>
      <c r="C246" s="7"/>
      <c r="D246" s="9" t="s">
        <v>6</v>
      </c>
      <c r="E246" s="20" t="str">
        <f>Translations!$B$213</f>
        <v>Använda mätinstrument:</v>
      </c>
      <c r="F246" s="7"/>
      <c r="G246" s="7"/>
      <c r="H246" s="534"/>
      <c r="I246" s="534"/>
      <c r="J246" s="534"/>
      <c r="K246" s="534"/>
      <c r="L246" s="534"/>
      <c r="M246" s="534"/>
      <c r="N246" s="7"/>
      <c r="O246" s="458"/>
      <c r="P246" s="4"/>
      <c r="Q246" s="11"/>
      <c r="R246" s="2"/>
      <c r="S246" s="2"/>
      <c r="T246" s="2"/>
      <c r="U246" s="2"/>
      <c r="V246" s="2"/>
      <c r="W246" s="366" t="s">
        <v>142</v>
      </c>
      <c r="X246" s="533" t="b">
        <f>OR(M230=INDEX(SourceCategory,2),AND(I240=INDEX(EUconst_ActivityDeterminationMethod,1),I244=INDEX(EUconst_OwnerInstrument,2)))</f>
        <v>0</v>
      </c>
    </row>
    <row r="247" spans="1:24" s="19" customFormat="1" ht="5.15" customHeight="1" x14ac:dyDescent="0.25">
      <c r="A247" s="2"/>
      <c r="B247" s="7"/>
      <c r="C247" s="7"/>
      <c r="D247" s="9"/>
      <c r="E247" s="20"/>
      <c r="F247" s="7"/>
      <c r="G247" s="7"/>
      <c r="H247" s="7"/>
      <c r="I247" s="7"/>
      <c r="J247" s="7"/>
      <c r="K247" s="7"/>
      <c r="L247" s="7"/>
      <c r="M247" s="7"/>
      <c r="N247" s="7"/>
      <c r="O247" s="458"/>
      <c r="P247" s="4"/>
      <c r="Q247" s="11"/>
      <c r="R247" s="2"/>
      <c r="S247" s="2"/>
      <c r="T247" s="2"/>
      <c r="U247" s="2"/>
      <c r="V247" s="2"/>
      <c r="W247" s="2"/>
      <c r="X247" s="2"/>
    </row>
    <row r="248" spans="1:24" s="19" customFormat="1" ht="13" x14ac:dyDescent="0.25">
      <c r="A248" s="2"/>
      <c r="B248" s="7"/>
      <c r="C248" s="7"/>
      <c r="D248" s="9"/>
      <c r="E248" s="7" t="str">
        <f>Translations!$B$215</f>
        <v>Beskrivning av beräkningen av bränslemängden och osäkerhetsberäkningen eller något annat nödvändigt förfarande, om flera mätinstrument används:</v>
      </c>
      <c r="F248" s="7"/>
      <c r="G248" s="7"/>
      <c r="H248" s="7"/>
      <c r="I248" s="7"/>
      <c r="J248" s="7"/>
      <c r="K248" s="7"/>
      <c r="L248" s="7"/>
      <c r="M248" s="7"/>
      <c r="N248" s="7"/>
      <c r="O248" s="453"/>
      <c r="P248" s="22"/>
      <c r="Q248" s="11"/>
      <c r="R248" s="2"/>
      <c r="S248" s="2"/>
      <c r="T248" s="2"/>
      <c r="U248" s="2"/>
      <c r="V248" s="2"/>
      <c r="W248" s="2"/>
      <c r="X248" s="2"/>
    </row>
    <row r="249" spans="1:24" s="19" customFormat="1" ht="12.75" customHeight="1" x14ac:dyDescent="0.25">
      <c r="A249" s="2"/>
      <c r="B249" s="7"/>
      <c r="C249" s="7"/>
      <c r="D249" s="9"/>
      <c r="E249" s="1232"/>
      <c r="F249" s="1233"/>
      <c r="G249" s="1233"/>
      <c r="H249" s="1233"/>
      <c r="I249" s="1233"/>
      <c r="J249" s="1233"/>
      <c r="K249" s="1233"/>
      <c r="L249" s="1233"/>
      <c r="M249" s="1233"/>
      <c r="N249" s="1234"/>
      <c r="O249" s="453"/>
      <c r="P249" s="22"/>
      <c r="Q249" s="11"/>
      <c r="R249" s="2"/>
      <c r="S249" s="2"/>
      <c r="T249" s="2"/>
      <c r="U249" s="2"/>
      <c r="V249" s="2"/>
      <c r="W249" s="2"/>
      <c r="X249" s="2"/>
    </row>
    <row r="250" spans="1:24" s="19" customFormat="1" ht="13" x14ac:dyDescent="0.25">
      <c r="A250" s="2"/>
      <c r="B250" s="7"/>
      <c r="C250" s="7"/>
      <c r="D250" s="9"/>
      <c r="E250" s="1099"/>
      <c r="F250" s="991"/>
      <c r="G250" s="991"/>
      <c r="H250" s="991"/>
      <c r="I250" s="991"/>
      <c r="J250" s="991"/>
      <c r="K250" s="991"/>
      <c r="L250" s="991"/>
      <c r="M250" s="991"/>
      <c r="N250" s="1100"/>
      <c r="O250" s="458"/>
      <c r="P250" s="4"/>
      <c r="Q250" s="11"/>
      <c r="R250" s="11"/>
      <c r="S250" s="11"/>
      <c r="T250" s="2"/>
      <c r="U250" s="2"/>
      <c r="V250" s="2"/>
      <c r="W250" s="2"/>
      <c r="X250" s="2"/>
    </row>
    <row r="251" spans="1:24" s="19" customFormat="1" ht="13" x14ac:dyDescent="0.25">
      <c r="A251" s="2"/>
      <c r="B251" s="7"/>
      <c r="C251" s="7"/>
      <c r="D251" s="9"/>
      <c r="E251" s="1101"/>
      <c r="F251" s="1102"/>
      <c r="G251" s="1102"/>
      <c r="H251" s="1102"/>
      <c r="I251" s="1102"/>
      <c r="J251" s="1102"/>
      <c r="K251" s="1102"/>
      <c r="L251" s="1102"/>
      <c r="M251" s="1102"/>
      <c r="N251" s="1103"/>
      <c r="O251" s="458"/>
      <c r="P251" s="4"/>
      <c r="Q251" s="11"/>
      <c r="R251" s="11"/>
      <c r="S251" s="11"/>
      <c r="T251" s="2"/>
      <c r="U251" s="2"/>
      <c r="V251" s="2"/>
      <c r="W251" s="2"/>
      <c r="X251" s="2"/>
    </row>
    <row r="252" spans="1:24" s="19" customFormat="1" ht="13" x14ac:dyDescent="0.25">
      <c r="A252" s="2"/>
      <c r="B252" s="7"/>
      <c r="C252" s="7"/>
      <c r="D252" s="9"/>
      <c r="E252" s="7"/>
      <c r="F252" s="7"/>
      <c r="G252" s="7"/>
      <c r="H252" s="7"/>
      <c r="I252" s="7"/>
      <c r="J252" s="7"/>
      <c r="K252" s="7"/>
      <c r="L252" s="7"/>
      <c r="M252" s="7"/>
      <c r="N252" s="7"/>
      <c r="O252" s="458"/>
      <c r="P252" s="4"/>
      <c r="Q252" s="11"/>
      <c r="R252" s="11"/>
      <c r="S252" s="11"/>
      <c r="T252" s="2"/>
      <c r="U252" s="2"/>
      <c r="V252" s="2"/>
      <c r="W252" s="2"/>
      <c r="X252" s="2"/>
    </row>
    <row r="253" spans="1:24" s="19" customFormat="1" ht="13" x14ac:dyDescent="0.25">
      <c r="A253" s="2"/>
      <c r="B253" s="7"/>
      <c r="C253" s="7"/>
      <c r="D253" s="9" t="s">
        <v>7</v>
      </c>
      <c r="E253" s="20" t="str">
        <f>Translations!$B$710</f>
        <v>Nivåer på den bränslemängd som frisläppts för konsumtion:</v>
      </c>
      <c r="F253" s="7"/>
      <c r="G253" s="7"/>
      <c r="H253" s="7"/>
      <c r="I253" s="7"/>
      <c r="J253" s="7"/>
      <c r="K253" s="7"/>
      <c r="L253" s="7"/>
      <c r="M253" s="7"/>
      <c r="N253" s="7"/>
      <c r="O253" s="458"/>
      <c r="P253" s="4"/>
      <c r="Q253" s="11"/>
      <c r="R253" s="11"/>
      <c r="S253" s="11"/>
      <c r="T253" s="2"/>
      <c r="U253" s="2"/>
      <c r="V253" s="2"/>
      <c r="W253" s="2"/>
      <c r="X253" s="2"/>
    </row>
    <row r="254" spans="1:24" s="19" customFormat="1" ht="13" x14ac:dyDescent="0.25">
      <c r="A254" s="2"/>
      <c r="B254" s="7"/>
      <c r="C254" s="7"/>
      <c r="D254" s="28" t="s">
        <v>16</v>
      </c>
      <c r="E254" s="20" t="str">
        <f>Translations!$B$711</f>
        <v>Tillämplig enhet:</v>
      </c>
      <c r="F254" s="9"/>
      <c r="G254" s="9"/>
      <c r="H254" s="9"/>
      <c r="I254" s="135"/>
      <c r="J254" s="9"/>
      <c r="K254" s="9"/>
      <c r="L254" s="9"/>
      <c r="M254" s="9"/>
      <c r="N254" s="9"/>
      <c r="O254" s="458"/>
      <c r="P254" s="4"/>
      <c r="Q254" s="11"/>
      <c r="R254" s="11"/>
      <c r="S254" s="11"/>
      <c r="T254" s="2"/>
      <c r="U254" s="2"/>
      <c r="V254" s="2"/>
      <c r="W254" s="2"/>
      <c r="X254" s="2"/>
    </row>
    <row r="255" spans="1:24" s="19" customFormat="1" ht="5.15" customHeight="1" x14ac:dyDescent="0.25">
      <c r="A255" s="2"/>
      <c r="B255" s="7"/>
      <c r="C255" s="7"/>
      <c r="D255" s="7"/>
      <c r="E255" s="7"/>
      <c r="F255" s="7"/>
      <c r="G255" s="7"/>
      <c r="H255" s="7"/>
      <c r="I255" s="7"/>
      <c r="J255" s="7"/>
      <c r="K255" s="7"/>
      <c r="L255" s="7"/>
      <c r="M255" s="7"/>
      <c r="N255" s="9"/>
      <c r="O255" s="458"/>
      <c r="P255" s="4"/>
      <c r="Q255" s="11"/>
      <c r="R255" s="11"/>
      <c r="S255" s="11"/>
      <c r="T255" s="2"/>
      <c r="U255" s="2"/>
      <c r="V255" s="2"/>
      <c r="W255" s="2"/>
      <c r="X255" s="2"/>
    </row>
    <row r="256" spans="1:24" s="19" customFormat="1" ht="12.75" customHeight="1" x14ac:dyDescent="0.25">
      <c r="A256" s="2"/>
      <c r="B256" s="7"/>
      <c r="C256" s="7"/>
      <c r="D256" s="28" t="s">
        <v>17</v>
      </c>
      <c r="E256" s="20" t="str">
        <f>Translations!$B$712</f>
        <v>Nivå som krävs:</v>
      </c>
      <c r="F256" s="7"/>
      <c r="G256" s="7"/>
      <c r="H256" s="7"/>
      <c r="I256" s="535" t="str">
        <f>IF(H232="","",IF(M230=INDEX(SourceCategory,2),EUconst_NoTier,IF(CNTR_Category="A",INDEX(EUwideConstants!$G:$G,MATCH(R256,EUwideConstants!$S:$S,0)),INDEX(EUwideConstants!$P:$P,MATCH(R256,EUwideConstants!$S:$S,0)))))</f>
        <v/>
      </c>
      <c r="J256" s="1241" t="str">
        <f>IF(I256="","",IF(I256=EUconst_NoTier,EUconst_MsgDeMinimis,IF(T256=0,EUconst_NA,IF(ISERROR(T256),"",EUconst_MsgTierActivityLevel&amp;" "&amp;T256))))</f>
        <v/>
      </c>
      <c r="K256" s="1242"/>
      <c r="L256" s="1242"/>
      <c r="M256" s="1242"/>
      <c r="N256" s="1243"/>
      <c r="O256" s="458"/>
      <c r="P256" s="4"/>
      <c r="Q256" s="11"/>
      <c r="R256" s="59" t="str">
        <f>EUconst_CNTR_ActivityData&amp;H232</f>
        <v>ActivityData_</v>
      </c>
      <c r="S256" s="11"/>
      <c r="T256" s="533" t="str">
        <f>IF(I256="","",IF(I256=EUconst_NA,"",INDEX(EUwideConstants!$H:$O,MATCH(R256,EUwideConstants!$S:$S,0),MATCH(I256,CNTR_TierList,0))))</f>
        <v/>
      </c>
      <c r="U256" s="2"/>
      <c r="V256" s="2"/>
      <c r="W256" s="2"/>
      <c r="X256" s="2"/>
    </row>
    <row r="257" spans="1:24" s="19" customFormat="1" ht="12.75" customHeight="1" x14ac:dyDescent="0.25">
      <c r="A257" s="2"/>
      <c r="B257" s="7"/>
      <c r="C257" s="7"/>
      <c r="D257" s="28" t="s">
        <v>18</v>
      </c>
      <c r="E257" s="20" t="str">
        <f>Translations!$B$713</f>
        <v>Tillämplig nivå:</v>
      </c>
      <c r="F257" s="7"/>
      <c r="G257" s="7"/>
      <c r="H257" s="7"/>
      <c r="I257" s="135"/>
      <c r="J257" s="1241" t="str">
        <f>IF(OR(ISBLANK(I257),I257=EUconst_NoTier),"",IF(T257=0,EUconst_NA,IF(ISERROR(T257),"",EUconst_MsgTierActivityLevel &amp; " " &amp;T257)))</f>
        <v/>
      </c>
      <c r="K257" s="1242"/>
      <c r="L257" s="1242"/>
      <c r="M257" s="1242"/>
      <c r="N257" s="1243"/>
      <c r="O257" s="458"/>
      <c r="P257" s="4"/>
      <c r="Q257" s="11"/>
      <c r="R257" s="59" t="str">
        <f>EUconst_CNTR_ActivityData&amp;H232</f>
        <v>ActivityData_</v>
      </c>
      <c r="S257" s="11"/>
      <c r="T257" s="533" t="str">
        <f>IF(ISBLANK(I257),"",IF(I257=EUconst_NA,"",INDEX(EUwideConstants!$H:$O,MATCH(R257,EUwideConstants!$S:$S,0),MATCH(I257,CNTR_TierList,0))))</f>
        <v/>
      </c>
      <c r="U257" s="2"/>
      <c r="V257" s="2"/>
      <c r="W257" s="366" t="s">
        <v>142</v>
      </c>
      <c r="X257" s="533" t="b">
        <f>I240=INDEX(EUconst_ActivityDeterminationMethod,1)</f>
        <v>0</v>
      </c>
    </row>
    <row r="258" spans="1:24" s="19" customFormat="1" ht="12.75" customHeight="1" x14ac:dyDescent="0.25">
      <c r="A258" s="2"/>
      <c r="B258" s="7"/>
      <c r="C258" s="7"/>
      <c r="D258" s="28" t="s">
        <v>19</v>
      </c>
      <c r="E258" s="20" t="str">
        <f>Translations!$B$219</f>
        <v>Uppnådd osäkerhet:</v>
      </c>
      <c r="F258" s="7"/>
      <c r="G258" s="7"/>
      <c r="H258" s="7"/>
      <c r="I258" s="536"/>
      <c r="J258" s="20" t="str">
        <f>Translations!$B$220</f>
        <v>Anmärkning:</v>
      </c>
      <c r="K258" s="1265"/>
      <c r="L258" s="1266"/>
      <c r="M258" s="1266"/>
      <c r="N258" s="1267"/>
      <c r="O258" s="458"/>
      <c r="P258" s="4"/>
      <c r="Q258" s="11"/>
      <c r="R258" s="11"/>
      <c r="S258" s="11"/>
      <c r="T258" s="2"/>
      <c r="U258" s="2"/>
      <c r="V258" s="2"/>
      <c r="W258" s="366" t="s">
        <v>142</v>
      </c>
      <c r="X258" s="533" t="b">
        <f>OR(M230=INDEX(SourceCategory,2),I240=INDEX(EUconst_ActivityDeterminationMethod,1))</f>
        <v>0</v>
      </c>
    </row>
    <row r="259" spans="1:24" s="19" customFormat="1" ht="5.15" customHeight="1" x14ac:dyDescent="0.25">
      <c r="A259" s="2"/>
      <c r="B259" s="7"/>
      <c r="C259" s="7"/>
      <c r="D259" s="9"/>
      <c r="E259" s="40"/>
      <c r="F259" s="40"/>
      <c r="G259" s="40"/>
      <c r="H259" s="40"/>
      <c r="I259" s="40"/>
      <c r="J259" s="40"/>
      <c r="K259" s="40"/>
      <c r="L259" s="40"/>
      <c r="M259" s="40"/>
      <c r="N259" s="40"/>
      <c r="O259" s="458"/>
      <c r="P259" s="4"/>
      <c r="Q259" s="11"/>
      <c r="R259" s="11"/>
      <c r="S259" s="11"/>
      <c r="T259" s="2"/>
      <c r="U259" s="2"/>
      <c r="V259" s="2"/>
      <c r="W259" s="2"/>
      <c r="X259" s="2"/>
    </row>
    <row r="260" spans="1:24" s="19" customFormat="1" ht="14" x14ac:dyDescent="0.25">
      <c r="A260" s="2"/>
      <c r="B260" s="7"/>
      <c r="C260" s="7"/>
      <c r="D260" s="1245" t="str">
        <f>Translations!$B$715</f>
        <v>Täckningsfaktor:</v>
      </c>
      <c r="E260" s="1245"/>
      <c r="F260" s="1245"/>
      <c r="G260" s="1245"/>
      <c r="H260" s="1245"/>
      <c r="I260" s="1245"/>
      <c r="J260" s="1245"/>
      <c r="K260" s="1245"/>
      <c r="L260" s="1245"/>
      <c r="M260" s="1245"/>
      <c r="N260" s="1245"/>
      <c r="O260" s="458"/>
      <c r="P260" s="4"/>
      <c r="Q260" s="11"/>
      <c r="R260" s="11"/>
      <c r="S260" s="11"/>
      <c r="T260" s="11"/>
      <c r="U260" s="2"/>
      <c r="V260" s="2"/>
      <c r="W260" s="2"/>
      <c r="X260" s="2"/>
    </row>
    <row r="261" spans="1:24" s="19" customFormat="1" ht="5.15" customHeight="1" x14ac:dyDescent="0.25">
      <c r="A261" s="2"/>
      <c r="B261" s="7"/>
      <c r="C261" s="7"/>
      <c r="D261" s="9"/>
      <c r="E261" s="20"/>
      <c r="F261" s="7"/>
      <c r="G261" s="7"/>
      <c r="H261" s="7"/>
      <c r="I261" s="7"/>
      <c r="J261" s="7"/>
      <c r="K261" s="7"/>
      <c r="L261" s="7"/>
      <c r="M261" s="7"/>
      <c r="N261" s="7"/>
      <c r="O261" s="458"/>
      <c r="P261" s="4"/>
      <c r="Q261" s="11"/>
      <c r="R261" s="11"/>
      <c r="S261" s="11"/>
      <c r="T261" s="11"/>
      <c r="U261" s="2"/>
      <c r="V261" s="2"/>
      <c r="W261" s="2"/>
      <c r="X261" s="2"/>
    </row>
    <row r="262" spans="1:24" s="19" customFormat="1" ht="25.5" customHeight="1" x14ac:dyDescent="0.25">
      <c r="A262" s="2"/>
      <c r="B262" s="7"/>
      <c r="C262" s="7"/>
      <c r="D262" s="9" t="s">
        <v>8</v>
      </c>
      <c r="E262" s="1244" t="str">
        <f>Translations!$B$717</f>
        <v>Täckningsfaktor</v>
      </c>
      <c r="F262" s="1244"/>
      <c r="G262" s="1244"/>
      <c r="H262" s="29" t="str">
        <f>Translations!$B$255</f>
        <v>nivå som krävs</v>
      </c>
      <c r="I262" s="29" t="str">
        <f>Translations!$B$256</f>
        <v>nivå som använts</v>
      </c>
      <c r="J262" s="1246" t="str">
        <f>Translations!$B$257</f>
        <v>hela texten för den tillämpade nivån</v>
      </c>
      <c r="K262" s="1247"/>
      <c r="L262" s="1247"/>
      <c r="M262" s="1247"/>
      <c r="N262" s="1247"/>
      <c r="O262" s="458"/>
      <c r="P262" s="4"/>
      <c r="Q262" s="11"/>
      <c r="R262" s="11"/>
      <c r="S262" s="11"/>
      <c r="T262" s="11"/>
      <c r="U262" s="2"/>
      <c r="V262" s="2"/>
      <c r="W262" s="2"/>
      <c r="X262" s="2"/>
    </row>
    <row r="263" spans="1:24" s="19" customFormat="1" x14ac:dyDescent="0.25">
      <c r="A263" s="2"/>
      <c r="B263" s="7"/>
      <c r="C263" s="7"/>
      <c r="D263" s="28" t="s">
        <v>16</v>
      </c>
      <c r="E263" s="1240" t="str">
        <f>Translations!$B$718</f>
        <v>Täckningsfaktor, nivå</v>
      </c>
      <c r="F263" s="1240"/>
      <c r="G263" s="1240"/>
      <c r="H263" s="535" t="str">
        <f>IF(H230="","",3)</f>
        <v/>
      </c>
      <c r="I263" s="135"/>
      <c r="J263" s="1241" t="str">
        <f>IF(OR(ISBLANK(I263),I263=EUconst_NoTier),"",IF(T263=0,EUconst_NotApplicable,IF(ISERROR(T263),"",T263)))</f>
        <v/>
      </c>
      <c r="K263" s="1242"/>
      <c r="L263" s="1242"/>
      <c r="M263" s="1242"/>
      <c r="N263" s="1243"/>
      <c r="O263" s="458"/>
      <c r="P263" s="4"/>
      <c r="Q263" s="11"/>
      <c r="R263" s="59" t="str">
        <f>EUconst_CNTR_ScopeFactor&amp;H232</f>
        <v>ScopeFactor_</v>
      </c>
      <c r="S263" s="11"/>
      <c r="T263" s="537" t="str">
        <f>IF(ISBLANK(I263),"",IF(I263=EUconst_NA,"",INDEX(EUwideConstants!$H:$O,MATCH(R263,EUwideConstants!$S:$S,0),MATCH(I263,CNTR_TierList,0))))</f>
        <v/>
      </c>
      <c r="U263" s="2"/>
      <c r="V263" s="2"/>
      <c r="W263" s="2"/>
      <c r="X263" s="2"/>
    </row>
    <row r="264" spans="1:24" s="19" customFormat="1" x14ac:dyDescent="0.25">
      <c r="A264" s="2"/>
      <c r="B264" s="7"/>
      <c r="C264" s="7"/>
      <c r="D264" s="28" t="s">
        <v>17</v>
      </c>
      <c r="E264" s="1240" t="str">
        <f>Translations!$B$719</f>
        <v>Täckningsfaktor, metod</v>
      </c>
      <c r="F264" s="1240"/>
      <c r="G264" s="1240"/>
      <c r="H264" s="1249"/>
      <c r="I264" s="1249"/>
      <c r="J264" s="1241" t="str">
        <f>IF(H264="","",INDEX(ScopeMethodsDetails,MATCH(H264,INDEX(ScopeMethodsDetails,,1),0),2))</f>
        <v/>
      </c>
      <c r="K264" s="1242"/>
      <c r="L264" s="1242"/>
      <c r="M264" s="1242"/>
      <c r="N264" s="1243"/>
      <c r="O264" s="458"/>
      <c r="P264" s="4"/>
      <c r="Q264" s="11"/>
      <c r="R264" s="350" t="str">
        <f>IF(I263="","",INDEX(ScopeAddress,MATCH(I263,ScopeTiers,0)))</f>
        <v/>
      </c>
      <c r="S264" s="11"/>
      <c r="T264" s="11"/>
      <c r="U264" s="2"/>
      <c r="V264" s="2"/>
      <c r="W264" s="2"/>
      <c r="X264" s="2"/>
    </row>
    <row r="265" spans="1:24" s="19" customFormat="1" ht="5.15" customHeight="1" x14ac:dyDescent="0.25">
      <c r="A265" s="2"/>
      <c r="B265" s="7"/>
      <c r="C265" s="7"/>
      <c r="D265" s="9"/>
      <c r="E265" s="40"/>
      <c r="F265" s="40"/>
      <c r="G265" s="40"/>
      <c r="H265" s="40"/>
      <c r="I265" s="40"/>
      <c r="J265" s="40"/>
      <c r="K265" s="40"/>
      <c r="L265" s="40"/>
      <c r="M265" s="40"/>
      <c r="N265" s="40"/>
      <c r="O265" s="458"/>
      <c r="P265" s="4"/>
      <c r="Q265" s="11"/>
      <c r="R265" s="11"/>
      <c r="S265" s="11"/>
      <c r="T265" s="11"/>
      <c r="U265" s="11"/>
      <c r="V265" s="11"/>
      <c r="W265" s="11"/>
      <c r="X265" s="11"/>
    </row>
    <row r="266" spans="1:24" s="19" customFormat="1" ht="13" x14ac:dyDescent="0.25">
      <c r="A266" s="2"/>
      <c r="B266" s="7"/>
      <c r="C266" s="7"/>
      <c r="D266" s="28" t="s">
        <v>18</v>
      </c>
      <c r="E266" s="20" t="str">
        <f>Translations!$B$723</f>
        <v>Detaljerad beskrivning av täckningsfaktorns metod:</v>
      </c>
      <c r="F266" s="40"/>
      <c r="G266" s="40"/>
      <c r="H266" s="40"/>
      <c r="I266" s="40"/>
      <c r="J266" s="40"/>
      <c r="K266" s="40"/>
      <c r="L266" s="40"/>
      <c r="M266" s="40"/>
      <c r="N266" s="40"/>
      <c r="O266" s="458"/>
      <c r="P266" s="4"/>
      <c r="Q266" s="11"/>
      <c r="R266" s="11"/>
      <c r="S266" s="11"/>
      <c r="T266" s="11"/>
      <c r="U266" s="2"/>
      <c r="V266" s="2"/>
      <c r="W266" s="2"/>
      <c r="X266" s="2"/>
    </row>
    <row r="267" spans="1:24" s="19" customFormat="1" ht="25.5" customHeight="1" x14ac:dyDescent="0.25">
      <c r="A267" s="2"/>
      <c r="B267" s="7"/>
      <c r="C267" s="7"/>
      <c r="D267" s="9"/>
      <c r="E267" s="1235"/>
      <c r="F267" s="1236"/>
      <c r="G267" s="1236"/>
      <c r="H267" s="1236"/>
      <c r="I267" s="1236"/>
      <c r="J267" s="1236"/>
      <c r="K267" s="1236"/>
      <c r="L267" s="1236"/>
      <c r="M267" s="1236"/>
      <c r="N267" s="1237"/>
      <c r="O267" s="458"/>
      <c r="P267" s="4"/>
      <c r="Q267" s="11"/>
      <c r="R267" s="11"/>
      <c r="S267" s="11"/>
      <c r="T267" s="11"/>
      <c r="U267" s="2"/>
      <c r="V267" s="2"/>
      <c r="W267" s="2"/>
      <c r="X267" s="2"/>
    </row>
    <row r="268" spans="1:24" s="19" customFormat="1" ht="13" x14ac:dyDescent="0.25">
      <c r="A268" s="2"/>
      <c r="B268" s="7"/>
      <c r="C268" s="7"/>
      <c r="D268" s="9"/>
      <c r="E268" s="1099"/>
      <c r="F268" s="991"/>
      <c r="G268" s="991"/>
      <c r="H268" s="991"/>
      <c r="I268" s="991"/>
      <c r="J268" s="991"/>
      <c r="K268" s="991"/>
      <c r="L268" s="991"/>
      <c r="M268" s="991"/>
      <c r="N268" s="1100"/>
      <c r="O268" s="458"/>
      <c r="P268" s="4"/>
      <c r="Q268" s="11"/>
      <c r="R268" s="11"/>
      <c r="S268" s="11"/>
      <c r="T268" s="11"/>
      <c r="U268" s="2"/>
      <c r="V268" s="2"/>
      <c r="W268" s="2"/>
      <c r="X268" s="2"/>
    </row>
    <row r="269" spans="1:24" s="19" customFormat="1" ht="13" x14ac:dyDescent="0.25">
      <c r="A269" s="2"/>
      <c r="B269" s="7"/>
      <c r="C269" s="7"/>
      <c r="D269" s="9"/>
      <c r="E269" s="1101"/>
      <c r="F269" s="1102"/>
      <c r="G269" s="1102"/>
      <c r="H269" s="1102"/>
      <c r="I269" s="1102"/>
      <c r="J269" s="1102"/>
      <c r="K269" s="1102"/>
      <c r="L269" s="1102"/>
      <c r="M269" s="1102"/>
      <c r="N269" s="1103"/>
      <c r="O269" s="458"/>
      <c r="P269" s="4"/>
      <c r="Q269" s="11"/>
      <c r="R269" s="11"/>
      <c r="S269" s="11"/>
      <c r="T269" s="11"/>
      <c r="U269" s="2"/>
      <c r="V269" s="2"/>
      <c r="W269" s="2"/>
      <c r="X269" s="2"/>
    </row>
    <row r="270" spans="1:24" s="19" customFormat="1" ht="5.15" customHeight="1" x14ac:dyDescent="0.25">
      <c r="A270" s="2"/>
      <c r="B270" s="7"/>
      <c r="C270" s="7"/>
      <c r="D270" s="9"/>
      <c r="E270" s="40"/>
      <c r="F270" s="40"/>
      <c r="G270" s="40"/>
      <c r="H270" s="40"/>
      <c r="I270" s="40"/>
      <c r="J270" s="40"/>
      <c r="K270" s="40"/>
      <c r="L270" s="40"/>
      <c r="M270" s="40"/>
      <c r="N270" s="40"/>
      <c r="O270" s="458"/>
      <c r="P270" s="4"/>
      <c r="Q270" s="11"/>
      <c r="R270" s="11"/>
      <c r="S270" s="11"/>
      <c r="T270" s="11"/>
      <c r="U270" s="2"/>
      <c r="V270" s="2"/>
      <c r="W270" s="2"/>
      <c r="X270" s="2"/>
    </row>
    <row r="271" spans="1:24" s="19" customFormat="1" ht="13" x14ac:dyDescent="0.25">
      <c r="A271" s="2"/>
      <c r="B271" s="7"/>
      <c r="C271" s="7"/>
      <c r="D271" s="28" t="s">
        <v>19</v>
      </c>
      <c r="E271" s="20" t="str">
        <f>Translations!$B$726</f>
        <v xml:space="preserve">Identifiering av slutanvändare av bränsleflöde och CRF-koder </v>
      </c>
      <c r="F271" s="40"/>
      <c r="G271" s="40"/>
      <c r="H271" s="40"/>
      <c r="I271" s="40"/>
      <c r="J271" s="40"/>
      <c r="K271" s="40"/>
      <c r="L271" s="40"/>
      <c r="M271" s="40"/>
      <c r="N271" s="40"/>
      <c r="O271" s="453"/>
      <c r="P271" s="22"/>
      <c r="Q271" s="11"/>
      <c r="R271" s="11"/>
      <c r="S271" s="11"/>
      <c r="T271" s="11"/>
      <c r="U271" s="2"/>
      <c r="V271" s="2"/>
      <c r="W271" s="2"/>
      <c r="X271" s="2"/>
    </row>
    <row r="272" spans="1:24" s="19" customFormat="1" ht="25.5" customHeight="1" x14ac:dyDescent="0.25">
      <c r="A272" s="2"/>
      <c r="B272" s="7"/>
      <c r="C272" s="7"/>
      <c r="D272" s="9"/>
      <c r="E272" s="1235"/>
      <c r="F272" s="1236"/>
      <c r="G272" s="1236"/>
      <c r="H272" s="1236"/>
      <c r="I272" s="1236"/>
      <c r="J272" s="1236"/>
      <c r="K272" s="1236"/>
      <c r="L272" s="1236"/>
      <c r="M272" s="1236"/>
      <c r="N272" s="1237"/>
      <c r="O272" s="458"/>
      <c r="P272" s="4"/>
      <c r="Q272" s="11"/>
      <c r="R272" s="11"/>
      <c r="S272" s="11"/>
      <c r="T272" s="11"/>
      <c r="U272" s="2"/>
      <c r="V272" s="2"/>
      <c r="W272" s="2"/>
      <c r="X272" s="2"/>
    </row>
    <row r="273" spans="1:24" s="19" customFormat="1" ht="13" x14ac:dyDescent="0.25">
      <c r="A273" s="2"/>
      <c r="B273" s="7"/>
      <c r="C273" s="7"/>
      <c r="D273" s="9"/>
      <c r="E273" s="1099"/>
      <c r="F273" s="991"/>
      <c r="G273" s="991"/>
      <c r="H273" s="991"/>
      <c r="I273" s="991"/>
      <c r="J273" s="991"/>
      <c r="K273" s="991"/>
      <c r="L273" s="991"/>
      <c r="M273" s="991"/>
      <c r="N273" s="1100"/>
      <c r="O273" s="458"/>
      <c r="P273" s="4"/>
      <c r="Q273" s="11"/>
      <c r="R273" s="11"/>
      <c r="S273" s="11"/>
      <c r="T273" s="11"/>
      <c r="U273" s="2"/>
      <c r="V273" s="2"/>
      <c r="W273" s="2"/>
      <c r="X273" s="2"/>
    </row>
    <row r="274" spans="1:24" s="19" customFormat="1" ht="13" x14ac:dyDescent="0.25">
      <c r="A274" s="2"/>
      <c r="B274" s="7"/>
      <c r="C274" s="7"/>
      <c r="D274" s="9"/>
      <c r="E274" s="1101"/>
      <c r="F274" s="1102"/>
      <c r="G274" s="1102"/>
      <c r="H274" s="1102"/>
      <c r="I274" s="1102"/>
      <c r="J274" s="1102"/>
      <c r="K274" s="1102"/>
      <c r="L274" s="1102"/>
      <c r="M274" s="1102"/>
      <c r="N274" s="1103"/>
      <c r="O274" s="458"/>
      <c r="P274" s="4"/>
      <c r="Q274" s="11"/>
      <c r="R274" s="11"/>
      <c r="S274" s="11"/>
      <c r="T274" s="11"/>
      <c r="U274" s="2"/>
      <c r="V274" s="2"/>
      <c r="W274" s="2"/>
      <c r="X274" s="2"/>
    </row>
    <row r="275" spans="1:24" s="19" customFormat="1" ht="5.15" customHeight="1" x14ac:dyDescent="0.25">
      <c r="A275" s="2"/>
      <c r="B275" s="7"/>
      <c r="C275" s="7"/>
      <c r="D275" s="9"/>
      <c r="E275" s="40"/>
      <c r="F275" s="40"/>
      <c r="G275" s="40"/>
      <c r="H275" s="40"/>
      <c r="I275" s="40"/>
      <c r="J275" s="40"/>
      <c r="K275" s="40"/>
      <c r="L275" s="40"/>
      <c r="M275" s="40"/>
      <c r="N275" s="40"/>
      <c r="O275" s="458"/>
      <c r="P275" s="4"/>
      <c r="Q275" s="11"/>
      <c r="R275" s="11"/>
      <c r="S275" s="11"/>
      <c r="T275" s="11"/>
      <c r="U275" s="2"/>
      <c r="V275" s="2"/>
      <c r="W275" s="2"/>
      <c r="X275" s="2"/>
    </row>
    <row r="276" spans="1:24" s="19" customFormat="1" ht="12.75" customHeight="1" x14ac:dyDescent="0.25">
      <c r="A276" s="2"/>
      <c r="B276" s="7"/>
      <c r="C276" s="7"/>
      <c r="D276" s="1245" t="str">
        <f>Translations!$B$230</f>
        <v>Beräkningsfaktorer:</v>
      </c>
      <c r="E276" s="1245"/>
      <c r="F276" s="1245"/>
      <c r="G276" s="1245"/>
      <c r="H276" s="1245"/>
      <c r="I276" s="1245"/>
      <c r="J276" s="1245"/>
      <c r="K276" s="1245"/>
      <c r="L276" s="1245"/>
      <c r="M276" s="1245"/>
      <c r="N276" s="1245"/>
      <c r="O276" s="458"/>
      <c r="P276" s="4"/>
      <c r="Q276" s="11"/>
      <c r="R276" s="11"/>
      <c r="S276" s="11"/>
      <c r="T276" s="11"/>
      <c r="U276" s="2"/>
      <c r="V276" s="2"/>
      <c r="W276" s="2"/>
      <c r="X276" s="2"/>
    </row>
    <row r="277" spans="1:24" s="19" customFormat="1" ht="5.15" customHeight="1" x14ac:dyDescent="0.25">
      <c r="A277" s="2"/>
      <c r="B277" s="7"/>
      <c r="C277" s="7"/>
      <c r="D277" s="9"/>
      <c r="E277" s="20"/>
      <c r="F277" s="7"/>
      <c r="G277" s="7"/>
      <c r="H277" s="7"/>
      <c r="I277" s="7"/>
      <c r="J277" s="7"/>
      <c r="K277" s="7"/>
      <c r="L277" s="7"/>
      <c r="M277" s="7"/>
      <c r="N277" s="7"/>
      <c r="O277" s="458"/>
      <c r="P277" s="4"/>
      <c r="Q277" s="11"/>
      <c r="R277" s="11"/>
      <c r="S277" s="11"/>
      <c r="T277" s="11"/>
      <c r="U277" s="2"/>
      <c r="V277" s="2"/>
      <c r="W277" s="2"/>
      <c r="X277" s="2"/>
    </row>
    <row r="278" spans="1:24" s="19" customFormat="1" ht="12.75" customHeight="1" x14ac:dyDescent="0.25">
      <c r="A278" s="2"/>
      <c r="B278" s="7"/>
      <c r="C278" s="7"/>
      <c r="D278" s="9" t="s">
        <v>140</v>
      </c>
      <c r="E278" s="20" t="str">
        <f>Translations!$B$253</f>
        <v>Nivåer som tillämpas på beräkningsfaktorer:</v>
      </c>
      <c r="F278" s="7"/>
      <c r="G278" s="7"/>
      <c r="H278" s="7"/>
      <c r="I278" s="7"/>
      <c r="J278" s="7"/>
      <c r="K278" s="7"/>
      <c r="L278" s="7"/>
      <c r="M278" s="7"/>
      <c r="N278" s="7"/>
      <c r="O278" s="458"/>
      <c r="P278" s="4"/>
      <c r="Q278" s="11"/>
      <c r="R278" s="11"/>
      <c r="S278" s="11"/>
      <c r="T278" s="11"/>
      <c r="U278" s="2"/>
      <c r="V278" s="2"/>
      <c r="W278" s="2"/>
      <c r="X278" s="2"/>
    </row>
    <row r="279" spans="1:24" s="19" customFormat="1" ht="5.15" customHeight="1" x14ac:dyDescent="0.25">
      <c r="A279" s="2"/>
      <c r="B279" s="7"/>
      <c r="C279" s="7"/>
      <c r="D279" s="9"/>
      <c r="E279" s="20"/>
      <c r="F279" s="7"/>
      <c r="G279" s="7"/>
      <c r="H279" s="7"/>
      <c r="I279" s="7"/>
      <c r="J279" s="7"/>
      <c r="K279" s="7"/>
      <c r="L279" s="7"/>
      <c r="M279" s="7"/>
      <c r="N279" s="7"/>
      <c r="O279" s="458"/>
      <c r="P279" s="4"/>
      <c r="Q279" s="11"/>
      <c r="R279" s="11"/>
      <c r="S279" s="11"/>
      <c r="T279" s="11"/>
      <c r="U279" s="2"/>
      <c r="V279" s="2"/>
      <c r="W279" s="2"/>
      <c r="X279" s="2"/>
    </row>
    <row r="280" spans="1:24" s="19" customFormat="1" ht="25.5" customHeight="1" x14ac:dyDescent="0.25">
      <c r="A280" s="2"/>
      <c r="B280" s="7"/>
      <c r="C280" s="7"/>
      <c r="D280" s="7"/>
      <c r="E280" s="1244" t="str">
        <f>Translations!$B$254</f>
        <v>beräkningsfaktor</v>
      </c>
      <c r="F280" s="1244"/>
      <c r="G280" s="1244"/>
      <c r="H280" s="29" t="str">
        <f>Translations!$B$255</f>
        <v>nivå som krävs</v>
      </c>
      <c r="I280" s="522" t="str">
        <f>Translations!$B$256</f>
        <v>nivå som använts</v>
      </c>
      <c r="J280" s="1246" t="str">
        <f>Translations!$B$257</f>
        <v>hela texten för den tillämpade nivån</v>
      </c>
      <c r="K280" s="1247"/>
      <c r="L280" s="1247"/>
      <c r="M280" s="1247"/>
      <c r="N280" s="1248"/>
      <c r="O280" s="458"/>
      <c r="P280" s="4"/>
      <c r="Q280" s="11"/>
      <c r="R280" s="11"/>
      <c r="S280" s="11"/>
      <c r="T280" s="11" t="s">
        <v>148</v>
      </c>
      <c r="U280" s="2"/>
      <c r="V280" s="2"/>
      <c r="W280" s="2"/>
      <c r="X280" s="30" t="s">
        <v>149</v>
      </c>
    </row>
    <row r="281" spans="1:24" s="19" customFormat="1" ht="12.75" customHeight="1" x14ac:dyDescent="0.25">
      <c r="A281" s="2"/>
      <c r="B281" s="7"/>
      <c r="C281" s="7"/>
      <c r="D281" s="28" t="s">
        <v>16</v>
      </c>
      <c r="E281" s="1240" t="str">
        <f>Translations!$B$741</f>
        <v>Enhetens omvandlingsfaktor</v>
      </c>
      <c r="F281" s="1240"/>
      <c r="G281" s="1240"/>
      <c r="H281" s="535" t="str">
        <f>IF(H232="","",IF(M230=INDEX(SourceCategory,2),EUconst_NoTier,IF(CNTR_Category="A",INDEX(EUwideConstants!$G:$G,MATCH(R281,EUwideConstants!$S:$S,0)),INDEX(EUwideConstants!$P:$P,MATCH(R281,EUwideConstants!$S:$S,0)))))</f>
        <v/>
      </c>
      <c r="I281" s="135"/>
      <c r="J281" s="1241" t="str">
        <f>IF(OR(ISBLANK(I281),I281=EUconst_NoTier),"",IF(T281=0,EUconst_NotApplicable,IF(ISERROR(T281),"",T281)))</f>
        <v/>
      </c>
      <c r="K281" s="1242"/>
      <c r="L281" s="1242"/>
      <c r="M281" s="1242"/>
      <c r="N281" s="1243"/>
      <c r="O281" s="458"/>
      <c r="P281" s="4"/>
      <c r="Q281" s="11"/>
      <c r="R281" s="59" t="str">
        <f>EUconst_CNTR_NCV&amp;H232</f>
        <v>NCV_</v>
      </c>
      <c r="S281" s="11"/>
      <c r="T281" s="537" t="str">
        <f>IF(ISBLANK(I281),"",IF(I281=EUconst_NA,"",INDEX(EUwideConstants!$H:$O,MATCH(R281,EUwideConstants!$S:$S,0),MATCH(I281,CNTR_TierList,0))))</f>
        <v/>
      </c>
      <c r="U281" s="2"/>
      <c r="V281" s="2"/>
      <c r="W281" s="2"/>
      <c r="X281" s="533" t="b">
        <f>(H281=EUconst_NA)</f>
        <v>0</v>
      </c>
    </row>
    <row r="282" spans="1:24" s="19" customFormat="1" ht="12.75" customHeight="1" x14ac:dyDescent="0.25">
      <c r="A282" s="2"/>
      <c r="B282" s="7"/>
      <c r="C282" s="7"/>
      <c r="D282" s="28" t="s">
        <v>17</v>
      </c>
      <c r="E282" s="1240" t="str">
        <f>Translations!$B$258</f>
        <v>Emissionsfaktor (preliminär)</v>
      </c>
      <c r="F282" s="1240"/>
      <c r="G282" s="1240"/>
      <c r="H282" s="535" t="str">
        <f>IF(H232="","",IF(M230=INDEX(SourceCategory,2),EUconst_NoTier,IF(CNTR_Category="A",INDEX(EUwideConstants!$G:$G,MATCH(R282,EUwideConstants!$S:$S,0)),INDEX(EUwideConstants!$P:$P,MATCH(R282,EUwideConstants!$S:$S,0)))))</f>
        <v/>
      </c>
      <c r="I282" s="135"/>
      <c r="J282" s="1241" t="str">
        <f>IF(OR(ISBLANK(I282),I282=EUconst_NoTier),"",IF(T282=0,EUconst_NotApplicable,IF(ISERROR(T282),"",T282)))</f>
        <v/>
      </c>
      <c r="K282" s="1242"/>
      <c r="L282" s="1242"/>
      <c r="M282" s="1242"/>
      <c r="N282" s="1243"/>
      <c r="O282" s="458"/>
      <c r="P282" s="4"/>
      <c r="Q282" s="11"/>
      <c r="R282" s="59" t="str">
        <f>EUconst_CNTR_EF&amp;H232</f>
        <v>EF_</v>
      </c>
      <c r="S282" s="11"/>
      <c r="T282" s="537" t="str">
        <f>IF(ISBLANK(I282),"",IF(I282=EUconst_NA,"",INDEX(EUwideConstants!$H:$O,MATCH(R282,EUwideConstants!$S:$S,0),MATCH(I282,CNTR_TierList,0))))</f>
        <v/>
      </c>
      <c r="U282" s="2"/>
      <c r="V282" s="2"/>
      <c r="W282" s="2"/>
      <c r="X282" s="533" t="b">
        <f>(H282=EUconst_NA)</f>
        <v>0</v>
      </c>
    </row>
    <row r="283" spans="1:24" s="19" customFormat="1" ht="12.75" customHeight="1" x14ac:dyDescent="0.25">
      <c r="A283" s="2"/>
      <c r="B283" s="7"/>
      <c r="C283" s="7"/>
      <c r="D283" s="28" t="s">
        <v>18</v>
      </c>
      <c r="E283" s="1240" t="str">
        <f>Translations!$B$259</f>
        <v>Biomassafraktion (om tillämplig)</v>
      </c>
      <c r="F283" s="1240"/>
      <c r="G283" s="1240"/>
      <c r="H283" s="535" t="str">
        <f>IF(H232="","",IF(M230=INDEX(SourceCategory,2),EUconst_NoTier,IF(CNTR_Category="A",INDEX(EUwideConstants!$G:$G,MATCH(R283,EUwideConstants!$S:$S,0)),INDEX(EUwideConstants!$P:$P,MATCH(R283,EUwideConstants!$S:$S,0)))))</f>
        <v/>
      </c>
      <c r="I283" s="538"/>
      <c r="J283" s="1241" t="str">
        <f>IF(OR(ISBLANK(I283),I283=EUconst_NoTier),"",IF(T283=0,EUconst_NotApplicable,IF(ISERROR(T283),"",T283)))</f>
        <v/>
      </c>
      <c r="K283" s="1242"/>
      <c r="L283" s="1242"/>
      <c r="M283" s="1242"/>
      <c r="N283" s="1243"/>
      <c r="O283" s="458"/>
      <c r="P283" s="4"/>
      <c r="Q283" s="11"/>
      <c r="R283" s="59" t="str">
        <f>EUconst_CNTR_BiomassContent&amp;H232</f>
        <v>BioC_</v>
      </c>
      <c r="S283" s="11"/>
      <c r="T283" s="537" t="str">
        <f>IF(ISBLANK(I283),"",IF(I283=EUconst_NA,"",INDEX(EUwideConstants!$H:$O,MATCH(R283,EUwideConstants!$S:$S,0),MATCH(I283,CNTR_TierList,0))))</f>
        <v/>
      </c>
      <c r="U283" s="2"/>
      <c r="V283" s="2"/>
      <c r="W283" s="2"/>
      <c r="X283" s="533" t="b">
        <f>(H283=EUconst_NA)</f>
        <v>0</v>
      </c>
    </row>
    <row r="284" spans="1:24" s="19" customFormat="1" ht="5.15" customHeight="1" x14ac:dyDescent="0.25">
      <c r="A284" s="2"/>
      <c r="B284" s="7"/>
      <c r="C284" s="7"/>
      <c r="D284" s="9"/>
      <c r="E284" s="7"/>
      <c r="F284" s="7"/>
      <c r="G284" s="7"/>
      <c r="H284" s="7"/>
      <c r="I284" s="7"/>
      <c r="J284" s="7"/>
      <c r="K284" s="7"/>
      <c r="L284" s="7"/>
      <c r="M284" s="7"/>
      <c r="N284" s="7"/>
      <c r="O284" s="458"/>
      <c r="P284" s="4"/>
      <c r="Q284" s="11"/>
      <c r="R284" s="2"/>
      <c r="S284" s="2"/>
      <c r="T284" s="2"/>
      <c r="U284" s="2"/>
      <c r="V284" s="2"/>
      <c r="W284" s="2"/>
      <c r="X284" s="2"/>
    </row>
    <row r="285" spans="1:24" s="19" customFormat="1" ht="13" x14ac:dyDescent="0.25">
      <c r="A285" s="2"/>
      <c r="B285" s="7"/>
      <c r="C285" s="7"/>
      <c r="D285" s="9" t="s">
        <v>152</v>
      </c>
      <c r="E285" s="20" t="str">
        <f>Translations!$B$268</f>
        <v>Detaljerade uppgifter om beräkningsfaktorerna:</v>
      </c>
      <c r="F285" s="40"/>
      <c r="G285" s="40"/>
      <c r="H285" s="40"/>
      <c r="I285" s="40"/>
      <c r="J285" s="40"/>
      <c r="K285" s="40"/>
      <c r="L285" s="40"/>
      <c r="M285" s="40"/>
      <c r="N285" s="40"/>
      <c r="O285" s="458"/>
      <c r="P285" s="4"/>
      <c r="Q285" s="11"/>
      <c r="R285" s="2"/>
      <c r="S285" s="2"/>
      <c r="T285" s="2"/>
      <c r="U285" s="2"/>
      <c r="V285" s="2"/>
      <c r="W285" s="2"/>
      <c r="X285" s="2"/>
    </row>
    <row r="286" spans="1:24" s="19" customFormat="1" ht="5.15" customHeight="1" x14ac:dyDescent="0.25">
      <c r="A286" s="2"/>
      <c r="B286" s="7"/>
      <c r="C286" s="7"/>
      <c r="D286" s="9"/>
      <c r="E286" s="40"/>
      <c r="F286" s="40"/>
      <c r="G286" s="40"/>
      <c r="H286" s="40"/>
      <c r="I286" s="40"/>
      <c r="J286" s="40"/>
      <c r="K286" s="40"/>
      <c r="L286" s="40"/>
      <c r="M286" s="40"/>
      <c r="N286" s="40"/>
      <c r="O286" s="458"/>
      <c r="P286" s="4"/>
      <c r="Q286" s="11"/>
      <c r="R286" s="2"/>
      <c r="S286" s="2"/>
      <c r="T286" s="2"/>
      <c r="U286" s="2"/>
      <c r="V286" s="2"/>
      <c r="W286" s="2"/>
      <c r="X286" s="2"/>
    </row>
    <row r="287" spans="1:24" s="19" customFormat="1" ht="25.5" customHeight="1" x14ac:dyDescent="0.25">
      <c r="A287" s="2"/>
      <c r="B287" s="7"/>
      <c r="C287" s="7"/>
      <c r="D287" s="7"/>
      <c r="E287" s="1244" t="str">
        <f>E280</f>
        <v>beräkningsfaktor</v>
      </c>
      <c r="F287" s="1244"/>
      <c r="G287" s="1244"/>
      <c r="H287" s="522" t="str">
        <f>I280</f>
        <v>nivå som använts</v>
      </c>
      <c r="I287" s="29" t="str">
        <f>Translations!$B$269</f>
        <v>standardvärde</v>
      </c>
      <c r="J287" s="29" t="str">
        <f>Translations!$B$270</f>
        <v>enhet</v>
      </c>
      <c r="K287" s="29" t="str">
        <f>Translations!$B$271</f>
        <v>datakällans identifieringskod</v>
      </c>
      <c r="L287" s="29" t="str">
        <f>Translations!$B$272</f>
        <v>analysens identifieringskod</v>
      </c>
      <c r="M287" s="29" t="str">
        <f>Translations!$B$273</f>
        <v>provtagningens identifieringskod</v>
      </c>
      <c r="N287" s="29" t="str">
        <f>Translations!$B$274</f>
        <v>analysfrekvens</v>
      </c>
      <c r="O287" s="458"/>
      <c r="P287" s="4"/>
      <c r="Q287" s="11"/>
      <c r="R287" s="2"/>
      <c r="S287" s="2"/>
      <c r="T287" s="30" t="s">
        <v>153</v>
      </c>
      <c r="U287" s="2"/>
      <c r="V287" s="2"/>
      <c r="W287" s="2"/>
      <c r="X287" s="30" t="s">
        <v>149</v>
      </c>
    </row>
    <row r="288" spans="1:24" s="19" customFormat="1" ht="12.75" customHeight="1" x14ac:dyDescent="0.25">
      <c r="A288" s="2"/>
      <c r="B288" s="7"/>
      <c r="C288" s="7"/>
      <c r="D288" s="28" t="s">
        <v>16</v>
      </c>
      <c r="E288" s="1240" t="str">
        <f>E281</f>
        <v>Enhetens omvandlingsfaktor</v>
      </c>
      <c r="F288" s="1240"/>
      <c r="G288" s="1240"/>
      <c r="H288" s="535" t="str">
        <f>IF(OR(ISBLANK(I281),I281=EUconst_NA),"",I281)</f>
        <v/>
      </c>
      <c r="I288" s="135"/>
      <c r="J288" s="135"/>
      <c r="K288" s="539"/>
      <c r="L288" s="160"/>
      <c r="M288" s="160"/>
      <c r="N288" s="540"/>
      <c r="O288" s="456"/>
      <c r="P288" s="7"/>
      <c r="Q288" s="143"/>
      <c r="R288" s="2"/>
      <c r="S288" s="2"/>
      <c r="T288" s="541" t="str">
        <f>IF(H288="","",IF(I281=EUconst_NA,"",INDEX(EUwideConstants!$AL:$AR,MATCH(R281,EUwideConstants!$S:$S,0),MATCH(I281,CNTR_TierList,0))))</f>
        <v/>
      </c>
      <c r="U288" s="2"/>
      <c r="V288" s="2"/>
      <c r="W288" s="2"/>
      <c r="X288" s="533" t="b">
        <f>AND(H230&lt;&gt;"",OR(H288="",H288=EUconst_NA,J281=EUconst_NotApplicable))</f>
        <v>0</v>
      </c>
    </row>
    <row r="289" spans="1:24" s="19" customFormat="1" ht="12.75" customHeight="1" x14ac:dyDescent="0.25">
      <c r="A289" s="2"/>
      <c r="B289" s="7"/>
      <c r="C289" s="7"/>
      <c r="D289" s="28" t="s">
        <v>17</v>
      </c>
      <c r="E289" s="1240" t="str">
        <f>E282</f>
        <v>Emissionsfaktor (preliminär)</v>
      </c>
      <c r="F289" s="1240"/>
      <c r="G289" s="1240"/>
      <c r="H289" s="535" t="str">
        <f>IF(OR(ISBLANK(I282),I282=EUconst_NA),"",I282)</f>
        <v/>
      </c>
      <c r="I289" s="135"/>
      <c r="J289" s="135"/>
      <c r="K289" s="160"/>
      <c r="L289" s="160"/>
      <c r="M289" s="160"/>
      <c r="N289" s="540"/>
      <c r="O289" s="458"/>
      <c r="P289" s="4"/>
      <c r="Q289" s="11"/>
      <c r="R289" s="2"/>
      <c r="S289" s="2"/>
      <c r="T289" s="541" t="str">
        <f>IF(H289="","",IF(I282=EUconst_NA,"",INDEX(EUwideConstants!$AL:$AR,MATCH(R282,EUwideConstants!$S:$S,0),MATCH(I282,CNTR_TierList,0))))</f>
        <v/>
      </c>
      <c r="U289" s="2"/>
      <c r="V289" s="2"/>
      <c r="W289" s="2"/>
      <c r="X289" s="533" t="b">
        <f>AND(H230&lt;&gt;"",OR(H289="",H289=EUconst_NA,J282=EUconst_NotApplicable))</f>
        <v>0</v>
      </c>
    </row>
    <row r="290" spans="1:24" s="19" customFormat="1" ht="12.75" customHeight="1" x14ac:dyDescent="0.25">
      <c r="A290" s="2"/>
      <c r="B290" s="7"/>
      <c r="C290" s="7"/>
      <c r="D290" s="28" t="s">
        <v>21</v>
      </c>
      <c r="E290" s="1240" t="str">
        <f>E283</f>
        <v>Biomassafraktion (om tillämplig)</v>
      </c>
      <c r="F290" s="1240"/>
      <c r="G290" s="1240"/>
      <c r="H290" s="535" t="str">
        <f>IF(OR(ISBLANK(I283),I283=EUconst_NA),"",I283)</f>
        <v/>
      </c>
      <c r="I290" s="135"/>
      <c r="J290" s="436" t="s">
        <v>154</v>
      </c>
      <c r="K290" s="160"/>
      <c r="L290" s="160"/>
      <c r="M290" s="160"/>
      <c r="N290" s="540"/>
      <c r="O290" s="458"/>
      <c r="P290" s="4"/>
      <c r="Q290" s="542"/>
      <c r="R290" s="2"/>
      <c r="S290" s="2"/>
      <c r="T290" s="541" t="str">
        <f>IF(H290="","",IF(I283=EUconst_NA,"",INDEX(EUwideConstants!$AL:$AR,MATCH(R283,EUwideConstants!$S:$S,0),MATCH(I283,CNTR_TierList,0))))</f>
        <v/>
      </c>
      <c r="U290" s="2"/>
      <c r="V290" s="2"/>
      <c r="W290" s="2"/>
      <c r="X290" s="533" t="b">
        <f>AND(H230&lt;&gt;"",OR(H290="",H290=EUconst_NA,J283=EUconst_NotApplicable))</f>
        <v>0</v>
      </c>
    </row>
    <row r="291" spans="1:24" s="19" customFormat="1" ht="12.75" customHeight="1" x14ac:dyDescent="0.25">
      <c r="A291" s="2"/>
      <c r="B291" s="7"/>
      <c r="C291" s="7"/>
      <c r="D291" s="9"/>
      <c r="E291" s="7"/>
      <c r="F291" s="7"/>
      <c r="G291" s="7"/>
      <c r="H291" s="7"/>
      <c r="I291" s="7"/>
      <c r="J291" s="7"/>
      <c r="K291" s="7"/>
      <c r="L291" s="7"/>
      <c r="M291" s="7"/>
      <c r="N291" s="7"/>
      <c r="O291" s="458"/>
      <c r="P291" s="4"/>
      <c r="Q291" s="11"/>
      <c r="R291" s="2"/>
      <c r="S291" s="2"/>
      <c r="T291" s="2"/>
      <c r="U291" s="2"/>
      <c r="V291" s="2"/>
      <c r="W291" s="2"/>
      <c r="X291" s="2"/>
    </row>
    <row r="292" spans="1:24" s="19" customFormat="1" ht="15" customHeight="1" x14ac:dyDescent="0.25">
      <c r="A292" s="2"/>
      <c r="B292" s="7"/>
      <c r="C292" s="7"/>
      <c r="D292" s="1245" t="str">
        <f>Translations!$B$279</f>
        <v>Anmärkningar och förklaringar:</v>
      </c>
      <c r="E292" s="1245"/>
      <c r="F292" s="1245"/>
      <c r="G292" s="1245"/>
      <c r="H292" s="1245"/>
      <c r="I292" s="1245"/>
      <c r="J292" s="1245"/>
      <c r="K292" s="1245"/>
      <c r="L292" s="1245"/>
      <c r="M292" s="1245"/>
      <c r="N292" s="1245"/>
      <c r="O292" s="458"/>
      <c r="P292" s="4"/>
      <c r="Q292" s="11"/>
      <c r="R292" s="11"/>
      <c r="S292" s="2"/>
      <c r="T292" s="2"/>
      <c r="U292" s="2"/>
      <c r="V292" s="2"/>
      <c r="W292" s="2"/>
      <c r="X292" s="2"/>
    </row>
    <row r="293" spans="1:24" s="19" customFormat="1" ht="5.15" customHeight="1" x14ac:dyDescent="0.25">
      <c r="A293" s="2"/>
      <c r="B293" s="7"/>
      <c r="C293" s="7"/>
      <c r="D293" s="9"/>
      <c r="E293" s="7"/>
      <c r="F293" s="7"/>
      <c r="G293" s="7"/>
      <c r="H293" s="7"/>
      <c r="I293" s="7"/>
      <c r="J293" s="7"/>
      <c r="K293" s="7"/>
      <c r="L293" s="7"/>
      <c r="M293" s="7"/>
      <c r="N293" s="7"/>
      <c r="O293" s="458"/>
      <c r="P293" s="4"/>
      <c r="Q293" s="11"/>
      <c r="R293" s="2"/>
      <c r="S293" s="2"/>
      <c r="T293" s="2"/>
      <c r="U293" s="2"/>
      <c r="V293" s="2"/>
      <c r="W293" s="2"/>
      <c r="X293" s="2"/>
    </row>
    <row r="294" spans="1:24" s="19" customFormat="1" ht="12.75" customHeight="1" x14ac:dyDescent="0.25">
      <c r="A294" s="2"/>
      <c r="B294" s="7"/>
      <c r="C294" s="7"/>
      <c r="D294" s="9" t="s">
        <v>159</v>
      </c>
      <c r="E294" s="1110" t="str">
        <f>Translations!$B$744</f>
        <v>Övriga anmärkningar och motiveringar, om de erforderliga nivåerna inte tillämpas:</v>
      </c>
      <c r="F294" s="1110"/>
      <c r="G294" s="1110"/>
      <c r="H294" s="1110"/>
      <c r="I294" s="1110"/>
      <c r="J294" s="1110"/>
      <c r="K294" s="1110"/>
      <c r="L294" s="1110"/>
      <c r="M294" s="1110"/>
      <c r="N294" s="1110"/>
      <c r="O294" s="458"/>
      <c r="P294" s="4"/>
      <c r="Q294" s="11"/>
      <c r="R294" s="2"/>
      <c r="S294" s="2"/>
      <c r="T294" s="2"/>
      <c r="U294" s="2"/>
      <c r="V294" s="2"/>
      <c r="W294" s="2"/>
      <c r="X294" s="2"/>
    </row>
    <row r="295" spans="1:24" s="19" customFormat="1" ht="5.15" customHeight="1" x14ac:dyDescent="0.25">
      <c r="A295" s="2"/>
      <c r="B295" s="7"/>
      <c r="C295" s="7"/>
      <c r="D295" s="9"/>
      <c r="E295" s="543"/>
      <c r="F295" s="7"/>
      <c r="G295" s="7"/>
      <c r="H295" s="7"/>
      <c r="I295" s="7"/>
      <c r="J295" s="7"/>
      <c r="K295" s="7"/>
      <c r="L295" s="7"/>
      <c r="M295" s="7"/>
      <c r="N295" s="7"/>
      <c r="O295" s="458"/>
      <c r="P295" s="4"/>
      <c r="Q295" s="11"/>
      <c r="R295" s="2"/>
      <c r="S295" s="2"/>
      <c r="T295" s="2"/>
      <c r="U295" s="2"/>
      <c r="V295" s="2"/>
      <c r="W295" s="2"/>
      <c r="X295" s="2"/>
    </row>
    <row r="296" spans="1:24" s="19" customFormat="1" ht="12.75" customHeight="1" x14ac:dyDescent="0.25">
      <c r="A296" s="2"/>
      <c r="B296" s="7"/>
      <c r="C296" s="7"/>
      <c r="D296" s="9"/>
      <c r="E296" s="1235"/>
      <c r="F296" s="1238"/>
      <c r="G296" s="1238"/>
      <c r="H296" s="1238"/>
      <c r="I296" s="1238"/>
      <c r="J296" s="1238"/>
      <c r="K296" s="1238"/>
      <c r="L296" s="1238"/>
      <c r="M296" s="1238"/>
      <c r="N296" s="1239"/>
      <c r="O296" s="458"/>
      <c r="P296" s="4"/>
      <c r="Q296" s="11"/>
      <c r="R296" s="2"/>
      <c r="S296" s="2"/>
      <c r="T296" s="2"/>
      <c r="U296" s="2"/>
      <c r="V296" s="2"/>
      <c r="W296" s="2"/>
      <c r="X296" s="2"/>
    </row>
    <row r="297" spans="1:24" s="19" customFormat="1" ht="12.75" customHeight="1" x14ac:dyDescent="0.25">
      <c r="A297" s="2"/>
      <c r="B297" s="7"/>
      <c r="C297" s="7"/>
      <c r="D297" s="9"/>
      <c r="E297" s="1099"/>
      <c r="F297" s="991"/>
      <c r="G297" s="991"/>
      <c r="H297" s="991"/>
      <c r="I297" s="991"/>
      <c r="J297" s="991"/>
      <c r="K297" s="991"/>
      <c r="L297" s="991"/>
      <c r="M297" s="991"/>
      <c r="N297" s="1100"/>
      <c r="O297" s="458"/>
      <c r="P297" s="4"/>
      <c r="Q297" s="11"/>
      <c r="R297" s="2"/>
      <c r="S297" s="2"/>
      <c r="T297" s="2"/>
      <c r="U297" s="2"/>
      <c r="V297" s="2"/>
      <c r="W297" s="2"/>
      <c r="X297" s="2"/>
    </row>
    <row r="298" spans="1:24" s="19" customFormat="1" ht="12.75" customHeight="1" x14ac:dyDescent="0.25">
      <c r="A298" s="2"/>
      <c r="B298" s="7"/>
      <c r="C298" s="7"/>
      <c r="D298" s="9"/>
      <c r="E298" s="1101"/>
      <c r="F298" s="1102"/>
      <c r="G298" s="1102"/>
      <c r="H298" s="1102"/>
      <c r="I298" s="1102"/>
      <c r="J298" s="1102"/>
      <c r="K298" s="1102"/>
      <c r="L298" s="1102"/>
      <c r="M298" s="1102"/>
      <c r="N298" s="1103"/>
      <c r="O298" s="458"/>
      <c r="P298" s="4"/>
      <c r="Q298" s="11"/>
      <c r="R298" s="2"/>
      <c r="S298" s="2"/>
      <c r="T298" s="2"/>
      <c r="U298" s="2"/>
      <c r="V298" s="2"/>
      <c r="W298" s="2"/>
      <c r="X298" s="2"/>
    </row>
    <row r="299" spans="1:24" ht="12.75" customHeight="1" thickBot="1" x14ac:dyDescent="0.3">
      <c r="A299" s="45"/>
      <c r="C299" s="867"/>
      <c r="D299" s="868"/>
      <c r="E299" s="869"/>
      <c r="F299" s="867"/>
      <c r="G299" s="870"/>
      <c r="H299" s="870"/>
      <c r="I299" s="870"/>
      <c r="J299" s="870"/>
      <c r="K299" s="870"/>
      <c r="L299" s="870"/>
      <c r="M299" s="870"/>
      <c r="N299" s="870"/>
      <c r="O299" s="458"/>
      <c r="P299" s="4"/>
      <c r="Q299" s="11"/>
      <c r="R299" s="45"/>
      <c r="S299" s="45"/>
      <c r="T299" s="48"/>
      <c r="U299" s="45"/>
      <c r="V299" s="45"/>
      <c r="W299" s="45"/>
      <c r="X299" s="45"/>
    </row>
    <row r="300" spans="1:24" ht="12.75" customHeight="1" thickBot="1" x14ac:dyDescent="0.3">
      <c r="A300" s="45"/>
      <c r="D300" s="9"/>
      <c r="E300" s="18"/>
      <c r="G300" s="10"/>
      <c r="H300" s="10"/>
      <c r="I300" s="10"/>
      <c r="J300" s="10"/>
      <c r="L300" s="10"/>
      <c r="M300" s="10"/>
      <c r="N300" s="10"/>
      <c r="O300" s="458"/>
      <c r="P300" s="4"/>
      <c r="Q300" s="11"/>
      <c r="R300" s="45"/>
      <c r="S300" s="45"/>
      <c r="T300" s="39" t="s">
        <v>143</v>
      </c>
      <c r="U300" s="73" t="s">
        <v>144</v>
      </c>
      <c r="V300" s="73" t="s">
        <v>145</v>
      </c>
      <c r="W300" s="45"/>
      <c r="X300" s="45"/>
    </row>
    <row r="301" spans="1:24" s="133" customFormat="1" ht="15" customHeight="1" thickBot="1" x14ac:dyDescent="0.3">
      <c r="A301" s="222">
        <f>R301</f>
        <v>4</v>
      </c>
      <c r="B301" s="22"/>
      <c r="C301" s="23" t="str">
        <f>"P"&amp;R301</f>
        <v>P4</v>
      </c>
      <c r="D301" s="1245" t="str">
        <f>CONCATENATE(EUconst_FuelStream," ", R301,":")</f>
        <v>Bränsleflöde 4:</v>
      </c>
      <c r="E301" s="1245"/>
      <c r="F301" s="1245"/>
      <c r="G301" s="1260"/>
      <c r="H301" s="1261" t="str">
        <f>IF(INDEX('C_Beskrivining av den RE'!$F$115:$F$139,MATCH(C301,'C_Beskrivining av den RE'!$E$115:$E$139,0))&gt;0,INDEX('C_Beskrivining av den RE'!$F$115:$F$139,MATCH(C301,'C_Beskrivining av den RE'!$E$115:$E$139,0)),"")</f>
        <v/>
      </c>
      <c r="I301" s="1261"/>
      <c r="J301" s="1261"/>
      <c r="K301" s="1261"/>
      <c r="L301" s="1262"/>
      <c r="M301" s="1263" t="str">
        <f>IF(T301=TRUE,IF(V301="",U301,V301),"")</f>
        <v/>
      </c>
      <c r="N301" s="1264"/>
      <c r="O301" s="458"/>
      <c r="P301" s="4"/>
      <c r="Q301" s="419" t="str">
        <f>IF(COUNTA('C_Beskrivining av den RE'!$F$115:$G$139)=0,D301,IF(H301="","",C301&amp;": "&amp;H301))</f>
        <v>Bränsleflöde 4:</v>
      </c>
      <c r="R301" s="21">
        <f>R230+1</f>
        <v>4</v>
      </c>
      <c r="S301" s="532"/>
      <c r="T301" s="39" t="b">
        <f>IF(INDEX('C_Beskrivining av den RE'!$M:$M,MATCH(R303,'C_Beskrivining av den RE'!$R:$R,0))="",FALSE,TRUE)</f>
        <v>0</v>
      </c>
      <c r="U301" s="59" t="str">
        <f>INDEX(SourceCategory,1)</f>
        <v>Betydande</v>
      </c>
      <c r="V301" s="39" t="str">
        <f>IF(T301=TRUE,IF(ISBLANK(INDEX('C_Beskrivining av den RE'!$N:$N,MATCH(R303,'C_Beskrivining av den RE'!$R:$R,0))),"",INDEX('C_Beskrivining av den RE'!$N:$N,MATCH(R303,'C_Beskrivining av den RE'!$R:$R,0))),"")</f>
        <v/>
      </c>
      <c r="W301" s="532"/>
      <c r="X301" s="532"/>
    </row>
    <row r="302" spans="1:24" s="19" customFormat="1" ht="5.15" customHeight="1" x14ac:dyDescent="0.25">
      <c r="A302" s="45"/>
      <c r="B302" s="4"/>
      <c r="C302" s="4"/>
      <c r="D302" s="4"/>
      <c r="E302" s="4"/>
      <c r="F302" s="4"/>
      <c r="G302" s="4"/>
      <c r="H302" s="4"/>
      <c r="I302" s="4"/>
      <c r="J302" s="4"/>
      <c r="K302" s="4"/>
      <c r="L302" s="4"/>
      <c r="M302" s="3"/>
      <c r="N302" s="3"/>
      <c r="O302" s="458"/>
      <c r="P302" s="4"/>
      <c r="Q302" s="13"/>
      <c r="R302" s="8"/>
      <c r="S302" s="2"/>
      <c r="T302" s="2"/>
      <c r="U302" s="2"/>
      <c r="V302" s="2"/>
      <c r="W302" s="2"/>
      <c r="X302" s="2"/>
    </row>
    <row r="303" spans="1:24" s="19" customFormat="1" ht="12.75" customHeight="1" x14ac:dyDescent="0.25">
      <c r="A303" s="45"/>
      <c r="B303" s="4"/>
      <c r="C303" s="4"/>
      <c r="D303" s="9"/>
      <c r="E303" s="1088" t="str">
        <f>Translations!$B$691</f>
        <v>Bränsleflödets typ:</v>
      </c>
      <c r="F303" s="1088"/>
      <c r="G303" s="1084"/>
      <c r="H303" s="1250" t="str">
        <f>IF(INDEX('C_Beskrivining av den RE'!$H$115:$H$139,MATCH(C301,'C_Beskrivining av den RE'!$E$115:$E$139,0))&gt;0,INDEX('C_Beskrivining av den RE'!$H$115:$H$139,MATCH(C301,'C_Beskrivining av den RE'!$E$115:$E$139,0)),"")</f>
        <v/>
      </c>
      <c r="I303" s="1251"/>
      <c r="J303" s="1251"/>
      <c r="K303" s="1251"/>
      <c r="L303" s="1252"/>
      <c r="M303" s="7"/>
      <c r="N303" s="7"/>
      <c r="O303" s="458"/>
      <c r="P303" s="4"/>
      <c r="Q303" s="13"/>
      <c r="R303" s="25" t="str">
        <f>EUconst_CNTR_SourceCategory&amp;C301</f>
        <v>SourceCategory_P4</v>
      </c>
      <c r="S303" s="2"/>
      <c r="T303" s="2"/>
      <c r="U303" s="2"/>
      <c r="V303" s="2"/>
      <c r="W303" s="2"/>
      <c r="X303" s="2"/>
    </row>
    <row r="304" spans="1:24" s="19" customFormat="1" ht="12.75" customHeight="1" x14ac:dyDescent="0.25">
      <c r="A304" s="45"/>
      <c r="B304" s="4"/>
      <c r="C304" s="4"/>
      <c r="D304" s="9"/>
      <c r="E304" s="1088" t="str">
        <f>Translations!$B$692</f>
        <v>Metoder för frisläppande för konsumtion:</v>
      </c>
      <c r="F304" s="1088"/>
      <c r="G304" s="1084"/>
      <c r="H304" s="1250" t="str">
        <f>IF(INDEX('C_Beskrivining av den RE'!$K$115:$K$139,MATCH(C301,'C_Beskrivining av den RE'!$E$115:$E$139,0))&gt;0,INDEX('C_Beskrivining av den RE'!$K$115:$K$139,MATCH(C301,'C_Beskrivining av den RE'!$E$115:$E$139,0)),"")</f>
        <v/>
      </c>
      <c r="I304" s="1251"/>
      <c r="J304" s="1251"/>
      <c r="K304" s="1251"/>
      <c r="L304" s="1252"/>
      <c r="M304" s="7"/>
      <c r="N304" s="7"/>
      <c r="O304" s="458"/>
      <c r="P304" s="4"/>
      <c r="Q304" s="13"/>
      <c r="R304" s="8"/>
      <c r="S304" s="2"/>
      <c r="T304" s="2"/>
      <c r="U304" s="2"/>
      <c r="V304" s="2"/>
      <c r="W304" s="2"/>
      <c r="X304" s="2"/>
    </row>
    <row r="305" spans="1:24" s="19" customFormat="1" ht="12.75" customHeight="1" x14ac:dyDescent="0.25">
      <c r="A305" s="45"/>
      <c r="B305" s="4"/>
      <c r="C305" s="4"/>
      <c r="D305" s="9"/>
      <c r="E305" s="1088" t="str">
        <f>Translations!$B$693</f>
        <v>Förmedlarpart:</v>
      </c>
      <c r="F305" s="1088"/>
      <c r="G305" s="1084"/>
      <c r="H305" s="1250" t="str">
        <f>IF(INDEX('C_Beskrivining av den RE'!$M$115:$M$139,MATCH(C301,'C_Beskrivining av den RE'!$E$115:$E$139,0))&gt;0,INDEX('C_Beskrivining av den RE'!$M$115:$M$139,MATCH(C301,'C_Beskrivining av den RE'!$E$115:$E$139,0)),"")</f>
        <v/>
      </c>
      <c r="I305" s="1251"/>
      <c r="J305" s="1251"/>
      <c r="K305" s="1251"/>
      <c r="L305" s="1252"/>
      <c r="M305" s="7"/>
      <c r="N305" s="7"/>
      <c r="O305" s="458"/>
      <c r="P305" s="4"/>
      <c r="Q305" s="13"/>
      <c r="R305" s="8"/>
      <c r="S305" s="2"/>
      <c r="T305" s="2"/>
      <c r="U305" s="2"/>
      <c r="V305" s="2"/>
      <c r="W305" s="2"/>
      <c r="X305" s="2"/>
    </row>
    <row r="306" spans="1:24" s="19" customFormat="1" ht="5.15" customHeight="1" x14ac:dyDescent="0.25">
      <c r="A306" s="2"/>
      <c r="B306" s="7"/>
      <c r="C306" s="7"/>
      <c r="D306" s="9"/>
      <c r="E306" s="7"/>
      <c r="F306" s="7"/>
      <c r="G306" s="7"/>
      <c r="H306" s="7"/>
      <c r="I306" s="7"/>
      <c r="J306" s="7"/>
      <c r="K306" s="7"/>
      <c r="L306" s="7"/>
      <c r="M306" s="7"/>
      <c r="N306" s="7"/>
      <c r="O306" s="458"/>
      <c r="P306" s="4"/>
      <c r="Q306" s="11"/>
      <c r="R306" s="2"/>
      <c r="S306" s="2"/>
      <c r="T306" s="2"/>
      <c r="U306" s="2"/>
      <c r="V306" s="2"/>
      <c r="W306" s="2"/>
      <c r="X306" s="2"/>
    </row>
    <row r="307" spans="1:24" s="19" customFormat="1" ht="15" customHeight="1" x14ac:dyDescent="0.25">
      <c r="A307" s="2"/>
      <c r="B307" s="7"/>
      <c r="C307" s="7"/>
      <c r="D307" s="1245" t="str">
        <f>Translations!$B$697</f>
        <v>Bränslemängd som frisläppts för konsumtion:</v>
      </c>
      <c r="E307" s="1245"/>
      <c r="F307" s="1245"/>
      <c r="G307" s="1245"/>
      <c r="H307" s="1245"/>
      <c r="I307" s="1245"/>
      <c r="J307" s="1245"/>
      <c r="K307" s="1245"/>
      <c r="L307" s="1245"/>
      <c r="M307" s="1245"/>
      <c r="N307" s="1245"/>
      <c r="O307" s="458"/>
      <c r="P307" s="4"/>
      <c r="Q307" s="11"/>
      <c r="R307" s="2"/>
      <c r="S307" s="2"/>
      <c r="T307" s="2"/>
      <c r="U307" s="2"/>
      <c r="V307" s="2"/>
      <c r="W307" s="2"/>
      <c r="X307" s="2"/>
    </row>
    <row r="308" spans="1:24" s="19" customFormat="1" ht="5.15" customHeight="1" x14ac:dyDescent="0.25">
      <c r="A308" s="2"/>
      <c r="B308" s="7"/>
      <c r="C308" s="7"/>
      <c r="D308" s="9"/>
      <c r="E308" s="7"/>
      <c r="F308" s="7"/>
      <c r="G308" s="7"/>
      <c r="H308" s="7"/>
      <c r="I308" s="7"/>
      <c r="J308" s="7"/>
      <c r="K308" s="7"/>
      <c r="L308" s="7"/>
      <c r="M308" s="7"/>
      <c r="N308" s="7"/>
      <c r="O308" s="462"/>
      <c r="P308" s="4"/>
      <c r="Q308" s="11"/>
      <c r="R308" s="2"/>
      <c r="S308" s="2"/>
      <c r="T308" s="2"/>
      <c r="U308" s="2"/>
      <c r="V308" s="2"/>
      <c r="W308" s="2"/>
      <c r="X308" s="2"/>
    </row>
    <row r="309" spans="1:24" s="19" customFormat="1" ht="13" x14ac:dyDescent="0.25">
      <c r="A309" s="2"/>
      <c r="B309" s="7"/>
      <c r="C309" s="7"/>
      <c r="D309" s="9" t="s">
        <v>5</v>
      </c>
      <c r="E309" s="1011" t="str">
        <f>Translations!$B$698</f>
        <v>Bestämningssätt för den bränslemängd som frisläppts för konsumtion:</v>
      </c>
      <c r="F309" s="1011"/>
      <c r="G309" s="1011"/>
      <c r="H309" s="1011"/>
      <c r="I309" s="1011"/>
      <c r="J309" s="1011"/>
      <c r="K309" s="1011"/>
      <c r="L309" s="1011"/>
      <c r="M309" s="1011"/>
      <c r="N309" s="1011"/>
      <c r="O309" s="458"/>
      <c r="P309" s="4"/>
      <c r="Q309" s="11"/>
      <c r="R309" s="2"/>
      <c r="S309" s="2"/>
      <c r="T309" s="2"/>
      <c r="U309" s="2"/>
      <c r="V309" s="2"/>
      <c r="W309" s="2"/>
      <c r="X309" s="2"/>
    </row>
    <row r="310" spans="1:24" s="19" customFormat="1" ht="5.15" customHeight="1" x14ac:dyDescent="0.25">
      <c r="A310" s="2"/>
      <c r="B310" s="7"/>
      <c r="C310" s="7"/>
      <c r="D310" s="9"/>
      <c r="E310" s="20"/>
      <c r="F310" s="20"/>
      <c r="G310" s="20"/>
      <c r="H310" s="20"/>
      <c r="I310" s="20"/>
      <c r="J310" s="7"/>
      <c r="K310" s="7"/>
      <c r="L310" s="18"/>
      <c r="M310" s="7"/>
      <c r="N310" s="7"/>
      <c r="O310" s="458"/>
      <c r="P310" s="4"/>
      <c r="Q310" s="11"/>
      <c r="R310" s="2"/>
      <c r="S310" s="2"/>
      <c r="T310" s="2"/>
      <c r="U310" s="2"/>
      <c r="V310" s="2"/>
      <c r="W310" s="2"/>
      <c r="X310" s="2"/>
    </row>
    <row r="311" spans="1:24" s="19" customFormat="1" ht="12.75" customHeight="1" x14ac:dyDescent="0.25">
      <c r="A311" s="2"/>
      <c r="B311" s="7"/>
      <c r="C311" s="7"/>
      <c r="D311" s="28" t="s">
        <v>16</v>
      </c>
      <c r="E311" s="7" t="str">
        <f>Translations!$B$699</f>
        <v>Tillämpligt bestämningssätt:</v>
      </c>
      <c r="F311" s="7"/>
      <c r="G311" s="20"/>
      <c r="H311" s="7"/>
      <c r="I311" s="1253"/>
      <c r="J311" s="1253"/>
      <c r="K311" s="1253"/>
      <c r="L311" s="1253"/>
      <c r="M311" s="7"/>
      <c r="N311" s="7"/>
      <c r="O311" s="458"/>
      <c r="P311" s="4"/>
      <c r="Q311" s="144"/>
      <c r="R311" s="2"/>
      <c r="S311" s="2"/>
      <c r="T311" s="2"/>
      <c r="U311" s="2"/>
      <c r="V311" s="2"/>
      <c r="W311" s="2"/>
      <c r="X311" s="2"/>
    </row>
    <row r="312" spans="1:24" s="19" customFormat="1" ht="5.15" customHeight="1" x14ac:dyDescent="0.25">
      <c r="A312" s="2"/>
      <c r="B312" s="7"/>
      <c r="C312" s="7"/>
      <c r="D312" s="28"/>
      <c r="E312" s="7"/>
      <c r="F312" s="7"/>
      <c r="G312" s="20"/>
      <c r="H312" s="90"/>
      <c r="I312" s="90"/>
      <c r="J312" s="7"/>
      <c r="K312" s="7"/>
      <c r="L312" s="7"/>
      <c r="M312" s="7"/>
      <c r="N312" s="7"/>
      <c r="O312" s="458"/>
      <c r="P312" s="4"/>
      <c r="Q312" s="11"/>
      <c r="R312" s="2"/>
      <c r="S312" s="2"/>
      <c r="T312" s="2"/>
      <c r="U312" s="2"/>
      <c r="V312" s="2"/>
      <c r="W312" s="2"/>
      <c r="X312" s="2"/>
    </row>
    <row r="313" spans="1:24" s="19" customFormat="1" ht="25.5" customHeight="1" x14ac:dyDescent="0.25">
      <c r="A313" s="2"/>
      <c r="B313" s="7"/>
      <c r="C313" s="7"/>
      <c r="D313" s="28" t="s">
        <v>17</v>
      </c>
      <c r="E313" s="928" t="str">
        <f>Translations!$B$702</f>
        <v>Undantag från kalenderåret vid fastställandet av övervakningsåret:</v>
      </c>
      <c r="F313" s="928"/>
      <c r="G313" s="928"/>
      <c r="H313" s="1254"/>
      <c r="I313" s="1253"/>
      <c r="J313" s="1253"/>
      <c r="K313" s="1253"/>
      <c r="L313" s="1253"/>
      <c r="M313" s="7"/>
      <c r="N313" s="7"/>
      <c r="O313" s="462"/>
      <c r="P313" s="4"/>
      <c r="Q313" s="11"/>
      <c r="R313" s="2"/>
      <c r="S313" s="2"/>
      <c r="T313" s="2"/>
      <c r="U313" s="2"/>
      <c r="V313" s="11"/>
      <c r="W313" s="2"/>
      <c r="X313" s="2"/>
    </row>
    <row r="314" spans="1:24" s="19" customFormat="1" ht="5.15" customHeight="1" x14ac:dyDescent="0.25">
      <c r="A314" s="2"/>
      <c r="B314" s="7"/>
      <c r="C314" s="7"/>
      <c r="D314" s="7"/>
      <c r="E314" s="7"/>
      <c r="F314" s="7"/>
      <c r="G314" s="7"/>
      <c r="H314" s="7"/>
      <c r="I314" s="7"/>
      <c r="J314" s="7"/>
      <c r="K314" s="7"/>
      <c r="L314" s="7"/>
      <c r="M314" s="7"/>
      <c r="N314" s="7"/>
      <c r="O314" s="458"/>
      <c r="P314" s="4"/>
      <c r="Q314" s="11"/>
      <c r="R314" s="2"/>
      <c r="S314" s="2"/>
      <c r="T314" s="2"/>
      <c r="U314" s="2"/>
      <c r="V314" s="2"/>
      <c r="W314" s="2"/>
      <c r="X314" s="2"/>
    </row>
    <row r="315" spans="1:24" s="19" customFormat="1" ht="12.75" customHeight="1" x14ac:dyDescent="0.25">
      <c r="A315" s="2"/>
      <c r="B315" s="7"/>
      <c r="C315" s="7"/>
      <c r="D315" s="28" t="s">
        <v>18</v>
      </c>
      <c r="E315" s="7" t="str">
        <f>Translations!$B$206</f>
        <v>Kontroll av mätinstrument:</v>
      </c>
      <c r="F315" s="7"/>
      <c r="G315" s="20"/>
      <c r="H315" s="7"/>
      <c r="I315" s="1255"/>
      <c r="J315" s="1256"/>
      <c r="K315" s="7"/>
      <c r="L315" s="7"/>
      <c r="M315" s="7"/>
      <c r="N315" s="7"/>
      <c r="O315" s="458"/>
      <c r="P315" s="4"/>
      <c r="Q315" s="11"/>
      <c r="R315" s="2"/>
      <c r="S315" s="2"/>
      <c r="T315" s="2"/>
      <c r="U315" s="2"/>
      <c r="V315" s="2"/>
      <c r="W315" s="366" t="s">
        <v>142</v>
      </c>
      <c r="X315" s="533" t="b">
        <f>M301=INDEX(SourceCategory,2)</f>
        <v>0</v>
      </c>
    </row>
    <row r="316" spans="1:24" s="19" customFormat="1" ht="5.15" customHeight="1" x14ac:dyDescent="0.25">
      <c r="A316" s="2"/>
      <c r="B316" s="7"/>
      <c r="C316" s="7"/>
      <c r="D316" s="28"/>
      <c r="E316" s="7"/>
      <c r="F316" s="7"/>
      <c r="G316" s="20"/>
      <c r="H316" s="90"/>
      <c r="I316" s="90"/>
      <c r="J316" s="28"/>
      <c r="K316" s="7"/>
      <c r="L316" s="7"/>
      <c r="M316" s="7"/>
      <c r="N316" s="7"/>
      <c r="O316" s="462"/>
      <c r="P316" s="4"/>
      <c r="Q316" s="11"/>
      <c r="R316" s="2"/>
      <c r="S316" s="2"/>
      <c r="T316" s="2"/>
      <c r="U316" s="2"/>
      <c r="V316" s="2"/>
      <c r="W316" s="2"/>
      <c r="X316" s="2"/>
    </row>
    <row r="317" spans="1:24" s="19" customFormat="1" ht="12.75" customHeight="1" x14ac:dyDescent="0.25">
      <c r="A317" s="2"/>
      <c r="B317" s="7"/>
      <c r="C317" s="7"/>
      <c r="D317" s="9" t="s">
        <v>6</v>
      </c>
      <c r="E317" s="20" t="str">
        <f>Translations!$B$213</f>
        <v>Använda mätinstrument:</v>
      </c>
      <c r="F317" s="7"/>
      <c r="G317" s="7"/>
      <c r="H317" s="534"/>
      <c r="I317" s="534"/>
      <c r="J317" s="534"/>
      <c r="K317" s="534"/>
      <c r="L317" s="534"/>
      <c r="M317" s="534"/>
      <c r="N317" s="7"/>
      <c r="O317" s="458"/>
      <c r="P317" s="4"/>
      <c r="Q317" s="11"/>
      <c r="R317" s="2"/>
      <c r="S317" s="2"/>
      <c r="T317" s="2"/>
      <c r="U317" s="2"/>
      <c r="V317" s="2"/>
      <c r="W317" s="366" t="s">
        <v>142</v>
      </c>
      <c r="X317" s="533" t="b">
        <f>OR(M301=INDEX(SourceCategory,2),AND(I311=INDEX(EUconst_ActivityDeterminationMethod,1),I315=INDEX(EUconst_OwnerInstrument,2)))</f>
        <v>0</v>
      </c>
    </row>
    <row r="318" spans="1:24" s="19" customFormat="1" ht="5.15" customHeight="1" x14ac:dyDescent="0.25">
      <c r="A318" s="2"/>
      <c r="B318" s="7"/>
      <c r="C318" s="7"/>
      <c r="D318" s="9"/>
      <c r="E318" s="20"/>
      <c r="F318" s="7"/>
      <c r="G318" s="7"/>
      <c r="H318" s="7"/>
      <c r="I318" s="7"/>
      <c r="J318" s="7"/>
      <c r="K318" s="7"/>
      <c r="L318" s="7"/>
      <c r="M318" s="7"/>
      <c r="N318" s="7"/>
      <c r="O318" s="458"/>
      <c r="P318" s="4"/>
      <c r="Q318" s="11"/>
      <c r="R318" s="2"/>
      <c r="S318" s="2"/>
      <c r="T318" s="2"/>
      <c r="U318" s="2"/>
      <c r="V318" s="2"/>
      <c r="W318" s="2"/>
      <c r="X318" s="2"/>
    </row>
    <row r="319" spans="1:24" s="19" customFormat="1" ht="13" x14ac:dyDescent="0.25">
      <c r="A319" s="2"/>
      <c r="B319" s="7"/>
      <c r="C319" s="7"/>
      <c r="D319" s="9"/>
      <c r="E319" s="7" t="str">
        <f>Translations!$B$215</f>
        <v>Beskrivning av beräkningen av bränslemängden och osäkerhetsberäkningen eller något annat nödvändigt förfarande, om flera mätinstrument används:</v>
      </c>
      <c r="F319" s="7"/>
      <c r="G319" s="7"/>
      <c r="H319" s="7"/>
      <c r="I319" s="7"/>
      <c r="J319" s="7"/>
      <c r="K319" s="7"/>
      <c r="L319" s="7"/>
      <c r="M319" s="7"/>
      <c r="N319" s="7"/>
      <c r="O319" s="453"/>
      <c r="P319" s="22"/>
      <c r="Q319" s="11"/>
      <c r="R319" s="2"/>
      <c r="S319" s="2"/>
      <c r="T319" s="2"/>
      <c r="U319" s="2"/>
      <c r="V319" s="2"/>
      <c r="W319" s="2"/>
      <c r="X319" s="2"/>
    </row>
    <row r="320" spans="1:24" s="19" customFormat="1" ht="12.75" customHeight="1" x14ac:dyDescent="0.25">
      <c r="A320" s="2"/>
      <c r="B320" s="7"/>
      <c r="C320" s="7"/>
      <c r="D320" s="9"/>
      <c r="E320" s="1232"/>
      <c r="F320" s="1233"/>
      <c r="G320" s="1233"/>
      <c r="H320" s="1233"/>
      <c r="I320" s="1233"/>
      <c r="J320" s="1233"/>
      <c r="K320" s="1233"/>
      <c r="L320" s="1233"/>
      <c r="M320" s="1233"/>
      <c r="N320" s="1234"/>
      <c r="O320" s="453"/>
      <c r="P320" s="22"/>
      <c r="Q320" s="11"/>
      <c r="R320" s="2"/>
      <c r="S320" s="2"/>
      <c r="T320" s="2"/>
      <c r="U320" s="2"/>
      <c r="V320" s="2"/>
      <c r="W320" s="2"/>
      <c r="X320" s="2"/>
    </row>
    <row r="321" spans="1:24" s="19" customFormat="1" ht="13" x14ac:dyDescent="0.25">
      <c r="A321" s="2"/>
      <c r="B321" s="7"/>
      <c r="C321" s="7"/>
      <c r="D321" s="9"/>
      <c r="E321" s="1099"/>
      <c r="F321" s="991"/>
      <c r="G321" s="991"/>
      <c r="H321" s="991"/>
      <c r="I321" s="991"/>
      <c r="J321" s="991"/>
      <c r="K321" s="991"/>
      <c r="L321" s="991"/>
      <c r="M321" s="991"/>
      <c r="N321" s="1100"/>
      <c r="O321" s="458"/>
      <c r="P321" s="4"/>
      <c r="Q321" s="11"/>
      <c r="R321" s="11"/>
      <c r="S321" s="11"/>
      <c r="T321" s="2"/>
      <c r="U321" s="2"/>
      <c r="V321" s="2"/>
      <c r="W321" s="2"/>
      <c r="X321" s="2"/>
    </row>
    <row r="322" spans="1:24" s="19" customFormat="1" ht="13" x14ac:dyDescent="0.25">
      <c r="A322" s="2"/>
      <c r="B322" s="7"/>
      <c r="C322" s="7"/>
      <c r="D322" s="9"/>
      <c r="E322" s="1101"/>
      <c r="F322" s="1102"/>
      <c r="G322" s="1102"/>
      <c r="H322" s="1102"/>
      <c r="I322" s="1102"/>
      <c r="J322" s="1102"/>
      <c r="K322" s="1102"/>
      <c r="L322" s="1102"/>
      <c r="M322" s="1102"/>
      <c r="N322" s="1103"/>
      <c r="O322" s="458"/>
      <c r="P322" s="4"/>
      <c r="Q322" s="11"/>
      <c r="R322" s="11"/>
      <c r="S322" s="11"/>
      <c r="T322" s="2"/>
      <c r="U322" s="2"/>
      <c r="V322" s="2"/>
      <c r="W322" s="2"/>
      <c r="X322" s="2"/>
    </row>
    <row r="323" spans="1:24" s="19" customFormat="1" ht="13" x14ac:dyDescent="0.25">
      <c r="A323" s="2"/>
      <c r="B323" s="7"/>
      <c r="C323" s="7"/>
      <c r="D323" s="9"/>
      <c r="E323" s="7"/>
      <c r="F323" s="7"/>
      <c r="G323" s="7"/>
      <c r="H323" s="7"/>
      <c r="I323" s="7"/>
      <c r="J323" s="7"/>
      <c r="K323" s="7"/>
      <c r="L323" s="7"/>
      <c r="M323" s="7"/>
      <c r="N323" s="7"/>
      <c r="O323" s="458"/>
      <c r="P323" s="4"/>
      <c r="Q323" s="11"/>
      <c r="R323" s="11"/>
      <c r="S323" s="11"/>
      <c r="T323" s="2"/>
      <c r="U323" s="2"/>
      <c r="V323" s="2"/>
      <c r="W323" s="2"/>
      <c r="X323" s="2"/>
    </row>
    <row r="324" spans="1:24" s="19" customFormat="1" ht="13" x14ac:dyDescent="0.25">
      <c r="A324" s="2"/>
      <c r="B324" s="7"/>
      <c r="C324" s="7"/>
      <c r="D324" s="9" t="s">
        <v>7</v>
      </c>
      <c r="E324" s="20" t="str">
        <f>Translations!$B$710</f>
        <v>Nivåer på den bränslemängd som frisläppts för konsumtion:</v>
      </c>
      <c r="F324" s="7"/>
      <c r="G324" s="7"/>
      <c r="H324" s="7"/>
      <c r="I324" s="7"/>
      <c r="J324" s="7"/>
      <c r="K324" s="7"/>
      <c r="L324" s="7"/>
      <c r="M324" s="7"/>
      <c r="N324" s="7"/>
      <c r="O324" s="458"/>
      <c r="P324" s="4"/>
      <c r="Q324" s="11"/>
      <c r="R324" s="11"/>
      <c r="S324" s="11"/>
      <c r="T324" s="2"/>
      <c r="U324" s="2"/>
      <c r="V324" s="2"/>
      <c r="W324" s="2"/>
      <c r="X324" s="2"/>
    </row>
    <row r="325" spans="1:24" s="19" customFormat="1" ht="13" x14ac:dyDescent="0.25">
      <c r="A325" s="2"/>
      <c r="B325" s="7"/>
      <c r="C325" s="7"/>
      <c r="D325" s="28" t="s">
        <v>16</v>
      </c>
      <c r="E325" s="20" t="str">
        <f>Translations!$B$711</f>
        <v>Tillämplig enhet:</v>
      </c>
      <c r="F325" s="9"/>
      <c r="G325" s="9"/>
      <c r="H325" s="9"/>
      <c r="I325" s="135"/>
      <c r="J325" s="9"/>
      <c r="K325" s="9"/>
      <c r="L325" s="9"/>
      <c r="M325" s="9"/>
      <c r="N325" s="9"/>
      <c r="O325" s="458"/>
      <c r="P325" s="4"/>
      <c r="Q325" s="11"/>
      <c r="R325" s="11"/>
      <c r="S325" s="11"/>
      <c r="T325" s="2"/>
      <c r="U325" s="2"/>
      <c r="V325" s="2"/>
      <c r="W325" s="2"/>
      <c r="X325" s="2"/>
    </row>
    <row r="326" spans="1:24" s="19" customFormat="1" ht="5.15" customHeight="1" x14ac:dyDescent="0.25">
      <c r="A326" s="2"/>
      <c r="B326" s="7"/>
      <c r="C326" s="7"/>
      <c r="D326" s="7"/>
      <c r="E326" s="7"/>
      <c r="F326" s="7"/>
      <c r="G326" s="7"/>
      <c r="H326" s="7"/>
      <c r="I326" s="7"/>
      <c r="J326" s="7"/>
      <c r="K326" s="7"/>
      <c r="L326" s="7"/>
      <c r="M326" s="7"/>
      <c r="N326" s="9"/>
      <c r="O326" s="458"/>
      <c r="P326" s="4"/>
      <c r="Q326" s="11"/>
      <c r="R326" s="11"/>
      <c r="S326" s="11"/>
      <c r="T326" s="2"/>
      <c r="U326" s="2"/>
      <c r="V326" s="2"/>
      <c r="W326" s="2"/>
      <c r="X326" s="2"/>
    </row>
    <row r="327" spans="1:24" s="19" customFormat="1" ht="12.75" customHeight="1" x14ac:dyDescent="0.25">
      <c r="A327" s="2"/>
      <c r="B327" s="7"/>
      <c r="C327" s="7"/>
      <c r="D327" s="28" t="s">
        <v>17</v>
      </c>
      <c r="E327" s="20" t="str">
        <f>Translations!$B$712</f>
        <v>Nivå som krävs:</v>
      </c>
      <c r="F327" s="7"/>
      <c r="G327" s="7"/>
      <c r="H327" s="7"/>
      <c r="I327" s="535" t="str">
        <f>IF(H303="","",IF(M301=INDEX(SourceCategory,2),EUconst_NoTier,IF(CNTR_Category="A",INDEX(EUwideConstants!$G:$G,MATCH(R327,EUwideConstants!$S:$S,0)),INDEX(EUwideConstants!$P:$P,MATCH(R327,EUwideConstants!$S:$S,0)))))</f>
        <v/>
      </c>
      <c r="J327" s="1241" t="str">
        <f>IF(I327="","",IF(I327=EUconst_NoTier,EUconst_MsgDeMinimis,IF(T327=0,EUconst_NA,IF(ISERROR(T327),"",EUconst_MsgTierActivityLevel&amp;" "&amp;T327))))</f>
        <v/>
      </c>
      <c r="K327" s="1242"/>
      <c r="L327" s="1242"/>
      <c r="M327" s="1242"/>
      <c r="N327" s="1243"/>
      <c r="O327" s="458"/>
      <c r="P327" s="4"/>
      <c r="Q327" s="11"/>
      <c r="R327" s="59" t="str">
        <f>EUconst_CNTR_ActivityData&amp;H303</f>
        <v>ActivityData_</v>
      </c>
      <c r="S327" s="11"/>
      <c r="T327" s="533" t="str">
        <f>IF(I327="","",IF(I327=EUconst_NA,"",INDEX(EUwideConstants!$H:$O,MATCH(R327,EUwideConstants!$S:$S,0),MATCH(I327,CNTR_TierList,0))))</f>
        <v/>
      </c>
      <c r="U327" s="2"/>
      <c r="V327" s="2"/>
      <c r="W327" s="2"/>
      <c r="X327" s="2"/>
    </row>
    <row r="328" spans="1:24" s="19" customFormat="1" ht="12.75" customHeight="1" x14ac:dyDescent="0.25">
      <c r="A328" s="2"/>
      <c r="B328" s="7"/>
      <c r="C328" s="7"/>
      <c r="D328" s="28" t="s">
        <v>18</v>
      </c>
      <c r="E328" s="20" t="str">
        <f>Translations!$B$713</f>
        <v>Tillämplig nivå:</v>
      </c>
      <c r="F328" s="7"/>
      <c r="G328" s="7"/>
      <c r="H328" s="7"/>
      <c r="I328" s="135"/>
      <c r="J328" s="1241" t="str">
        <f>IF(OR(ISBLANK(I328),I328=EUconst_NoTier),"",IF(T328=0,EUconst_NA,IF(ISERROR(T328),"",EUconst_MsgTierActivityLevel &amp; " " &amp;T328)))</f>
        <v/>
      </c>
      <c r="K328" s="1242"/>
      <c r="L328" s="1242"/>
      <c r="M328" s="1242"/>
      <c r="N328" s="1243"/>
      <c r="O328" s="458"/>
      <c r="P328" s="4"/>
      <c r="Q328" s="11"/>
      <c r="R328" s="59" t="str">
        <f>EUconst_CNTR_ActivityData&amp;H303</f>
        <v>ActivityData_</v>
      </c>
      <c r="S328" s="11"/>
      <c r="T328" s="533" t="str">
        <f>IF(ISBLANK(I328),"",IF(I328=EUconst_NA,"",INDEX(EUwideConstants!$H:$O,MATCH(R328,EUwideConstants!$S:$S,0),MATCH(I328,CNTR_TierList,0))))</f>
        <v/>
      </c>
      <c r="U328" s="2"/>
      <c r="V328" s="2"/>
      <c r="W328" s="366" t="s">
        <v>142</v>
      </c>
      <c r="X328" s="533" t="b">
        <f>I311=INDEX(EUconst_ActivityDeterminationMethod,1)</f>
        <v>0</v>
      </c>
    </row>
    <row r="329" spans="1:24" s="19" customFormat="1" ht="12.75" customHeight="1" x14ac:dyDescent="0.25">
      <c r="A329" s="2"/>
      <c r="B329" s="7"/>
      <c r="C329" s="7"/>
      <c r="D329" s="28" t="s">
        <v>19</v>
      </c>
      <c r="E329" s="20" t="str">
        <f>Translations!$B$219</f>
        <v>Uppnådd osäkerhet:</v>
      </c>
      <c r="F329" s="7"/>
      <c r="G329" s="7"/>
      <c r="H329" s="7"/>
      <c r="I329" s="536"/>
      <c r="J329" s="20" t="str">
        <f>Translations!$B$220</f>
        <v>Anmärkning:</v>
      </c>
      <c r="K329" s="1265"/>
      <c r="L329" s="1266"/>
      <c r="M329" s="1266"/>
      <c r="N329" s="1267"/>
      <c r="O329" s="458"/>
      <c r="P329" s="4"/>
      <c r="Q329" s="11"/>
      <c r="R329" s="11"/>
      <c r="S329" s="11"/>
      <c r="T329" s="2"/>
      <c r="U329" s="2"/>
      <c r="V329" s="2"/>
      <c r="W329" s="366" t="s">
        <v>142</v>
      </c>
      <c r="X329" s="533" t="b">
        <f>OR(M301=INDEX(SourceCategory,2),I311=INDEX(EUconst_ActivityDeterminationMethod,1))</f>
        <v>0</v>
      </c>
    </row>
    <row r="330" spans="1:24" s="19" customFormat="1" ht="5.15" customHeight="1" x14ac:dyDescent="0.25">
      <c r="A330" s="2"/>
      <c r="B330" s="7"/>
      <c r="C330" s="7"/>
      <c r="D330" s="9"/>
      <c r="E330" s="40"/>
      <c r="F330" s="40"/>
      <c r="G330" s="40"/>
      <c r="H330" s="40"/>
      <c r="I330" s="40"/>
      <c r="J330" s="40"/>
      <c r="K330" s="40"/>
      <c r="L330" s="40"/>
      <c r="M330" s="40"/>
      <c r="N330" s="40"/>
      <c r="O330" s="458"/>
      <c r="P330" s="4"/>
      <c r="Q330" s="11"/>
      <c r="R330" s="11"/>
      <c r="S330" s="11"/>
      <c r="T330" s="2"/>
      <c r="U330" s="2"/>
      <c r="V330" s="2"/>
      <c r="W330" s="2"/>
      <c r="X330" s="2"/>
    </row>
    <row r="331" spans="1:24" s="19" customFormat="1" ht="14" x14ac:dyDescent="0.25">
      <c r="A331" s="2"/>
      <c r="B331" s="7"/>
      <c r="C331" s="7"/>
      <c r="D331" s="1245" t="str">
        <f>Translations!$B$715</f>
        <v>Täckningsfaktor:</v>
      </c>
      <c r="E331" s="1245"/>
      <c r="F331" s="1245"/>
      <c r="G331" s="1245"/>
      <c r="H331" s="1245"/>
      <c r="I331" s="1245"/>
      <c r="J331" s="1245"/>
      <c r="K331" s="1245"/>
      <c r="L331" s="1245"/>
      <c r="M331" s="1245"/>
      <c r="N331" s="1245"/>
      <c r="O331" s="458"/>
      <c r="P331" s="4"/>
      <c r="Q331" s="11"/>
      <c r="R331" s="11"/>
      <c r="S331" s="11"/>
      <c r="T331" s="11"/>
      <c r="U331" s="2"/>
      <c r="V331" s="2"/>
      <c r="W331" s="2"/>
      <c r="X331" s="2"/>
    </row>
    <row r="332" spans="1:24" s="19" customFormat="1" ht="5.15" customHeight="1" x14ac:dyDescent="0.25">
      <c r="A332" s="2"/>
      <c r="B332" s="7"/>
      <c r="C332" s="7"/>
      <c r="D332" s="9"/>
      <c r="E332" s="20"/>
      <c r="F332" s="7"/>
      <c r="G332" s="7"/>
      <c r="H332" s="7"/>
      <c r="I332" s="7"/>
      <c r="J332" s="7"/>
      <c r="K332" s="7"/>
      <c r="L332" s="7"/>
      <c r="M332" s="7"/>
      <c r="N332" s="7"/>
      <c r="O332" s="458"/>
      <c r="P332" s="4"/>
      <c r="Q332" s="11"/>
      <c r="R332" s="11"/>
      <c r="S332" s="11"/>
      <c r="T332" s="11"/>
      <c r="U332" s="2"/>
      <c r="V332" s="2"/>
      <c r="W332" s="2"/>
      <c r="X332" s="2"/>
    </row>
    <row r="333" spans="1:24" s="19" customFormat="1" ht="25.5" customHeight="1" x14ac:dyDescent="0.25">
      <c r="A333" s="2"/>
      <c r="B333" s="7"/>
      <c r="C333" s="7"/>
      <c r="D333" s="9" t="s">
        <v>8</v>
      </c>
      <c r="E333" s="1244" t="str">
        <f>Translations!$B$717</f>
        <v>Täckningsfaktor</v>
      </c>
      <c r="F333" s="1244"/>
      <c r="G333" s="1244"/>
      <c r="H333" s="29" t="str">
        <f>Translations!$B$255</f>
        <v>nivå som krävs</v>
      </c>
      <c r="I333" s="29" t="str">
        <f>Translations!$B$256</f>
        <v>nivå som använts</v>
      </c>
      <c r="J333" s="1246" t="str">
        <f>Translations!$B$257</f>
        <v>hela texten för den tillämpade nivån</v>
      </c>
      <c r="K333" s="1247"/>
      <c r="L333" s="1247"/>
      <c r="M333" s="1247"/>
      <c r="N333" s="1247"/>
      <c r="O333" s="458"/>
      <c r="P333" s="4"/>
      <c r="Q333" s="11"/>
      <c r="R333" s="11"/>
      <c r="S333" s="11"/>
      <c r="T333" s="11"/>
      <c r="U333" s="2"/>
      <c r="V333" s="2"/>
      <c r="W333" s="2"/>
      <c r="X333" s="2"/>
    </row>
    <row r="334" spans="1:24" s="19" customFormat="1" x14ac:dyDescent="0.25">
      <c r="A334" s="2"/>
      <c r="B334" s="7"/>
      <c r="C334" s="7"/>
      <c r="D334" s="28" t="s">
        <v>16</v>
      </c>
      <c r="E334" s="1240" t="str">
        <f>Translations!$B$718</f>
        <v>Täckningsfaktor, nivå</v>
      </c>
      <c r="F334" s="1240"/>
      <c r="G334" s="1240"/>
      <c r="H334" s="535" t="str">
        <f>IF(H301="","",3)</f>
        <v/>
      </c>
      <c r="I334" s="135"/>
      <c r="J334" s="1241" t="str">
        <f>IF(OR(ISBLANK(I334),I334=EUconst_NoTier),"",IF(T334=0,EUconst_NotApplicable,IF(ISERROR(T334),"",T334)))</f>
        <v/>
      </c>
      <c r="K334" s="1242"/>
      <c r="L334" s="1242"/>
      <c r="M334" s="1242"/>
      <c r="N334" s="1243"/>
      <c r="O334" s="458"/>
      <c r="P334" s="4"/>
      <c r="Q334" s="11"/>
      <c r="R334" s="59" t="str">
        <f>EUconst_CNTR_ScopeFactor&amp;H303</f>
        <v>ScopeFactor_</v>
      </c>
      <c r="S334" s="11"/>
      <c r="T334" s="537" t="str">
        <f>IF(ISBLANK(I334),"",IF(I334=EUconst_NA,"",INDEX(EUwideConstants!$H:$O,MATCH(R334,EUwideConstants!$S:$S,0),MATCH(I334,CNTR_TierList,0))))</f>
        <v/>
      </c>
      <c r="U334" s="2"/>
      <c r="V334" s="2"/>
      <c r="W334" s="2"/>
      <c r="X334" s="2"/>
    </row>
    <row r="335" spans="1:24" s="19" customFormat="1" x14ac:dyDescent="0.25">
      <c r="A335" s="2"/>
      <c r="B335" s="7"/>
      <c r="C335" s="7"/>
      <c r="D335" s="28" t="s">
        <v>17</v>
      </c>
      <c r="E335" s="1240" t="str">
        <f>Translations!$B$719</f>
        <v>Täckningsfaktor, metod</v>
      </c>
      <c r="F335" s="1240"/>
      <c r="G335" s="1240"/>
      <c r="H335" s="1249"/>
      <c r="I335" s="1249"/>
      <c r="J335" s="1241" t="str">
        <f>IF(H335="","",INDEX(ScopeMethodsDetails,MATCH(H335,INDEX(ScopeMethodsDetails,,1),0),2))</f>
        <v/>
      </c>
      <c r="K335" s="1242"/>
      <c r="L335" s="1242"/>
      <c r="M335" s="1242"/>
      <c r="N335" s="1243"/>
      <c r="O335" s="458"/>
      <c r="P335" s="4"/>
      <c r="Q335" s="11"/>
      <c r="R335" s="350" t="str">
        <f>IF(I334="","",INDEX(ScopeAddress,MATCH(I334,ScopeTiers,0)))</f>
        <v/>
      </c>
      <c r="S335" s="11"/>
      <c r="T335" s="11"/>
      <c r="U335" s="2"/>
      <c r="V335" s="2"/>
      <c r="W335" s="2"/>
      <c r="X335" s="2"/>
    </row>
    <row r="336" spans="1:24" s="19" customFormat="1" ht="5.15" customHeight="1" x14ac:dyDescent="0.25">
      <c r="A336" s="2"/>
      <c r="B336" s="7"/>
      <c r="C336" s="7"/>
      <c r="D336" s="9"/>
      <c r="E336" s="40"/>
      <c r="F336" s="40"/>
      <c r="G336" s="40"/>
      <c r="H336" s="40"/>
      <c r="I336" s="40"/>
      <c r="J336" s="40"/>
      <c r="K336" s="40"/>
      <c r="L336" s="40"/>
      <c r="M336" s="40"/>
      <c r="N336" s="40"/>
      <c r="O336" s="458"/>
      <c r="P336" s="4"/>
      <c r="Q336" s="11"/>
      <c r="R336" s="11"/>
      <c r="S336" s="11"/>
      <c r="T336" s="11"/>
      <c r="U336" s="11"/>
      <c r="V336" s="11"/>
      <c r="W336" s="11"/>
      <c r="X336" s="11"/>
    </row>
    <row r="337" spans="1:24" s="19" customFormat="1" ht="13" x14ac:dyDescent="0.25">
      <c r="A337" s="2"/>
      <c r="B337" s="7"/>
      <c r="C337" s="7"/>
      <c r="D337" s="28" t="s">
        <v>18</v>
      </c>
      <c r="E337" s="20" t="str">
        <f>Translations!$B$723</f>
        <v>Detaljerad beskrivning av täckningsfaktorns metod:</v>
      </c>
      <c r="F337" s="40"/>
      <c r="G337" s="40"/>
      <c r="H337" s="40"/>
      <c r="I337" s="40"/>
      <c r="J337" s="40"/>
      <c r="K337" s="40"/>
      <c r="L337" s="40"/>
      <c r="M337" s="40"/>
      <c r="N337" s="40"/>
      <c r="O337" s="458"/>
      <c r="P337" s="4"/>
      <c r="Q337" s="11"/>
      <c r="R337" s="11"/>
      <c r="S337" s="11"/>
      <c r="T337" s="11"/>
      <c r="U337" s="2"/>
      <c r="V337" s="2"/>
      <c r="W337" s="2"/>
      <c r="X337" s="2"/>
    </row>
    <row r="338" spans="1:24" s="19" customFormat="1" ht="25.5" customHeight="1" x14ac:dyDescent="0.25">
      <c r="A338" s="2"/>
      <c r="B338" s="7"/>
      <c r="C338" s="7"/>
      <c r="D338" s="9"/>
      <c r="E338" s="1235"/>
      <c r="F338" s="1236"/>
      <c r="G338" s="1236"/>
      <c r="H338" s="1236"/>
      <c r="I338" s="1236"/>
      <c r="J338" s="1236"/>
      <c r="K338" s="1236"/>
      <c r="L338" s="1236"/>
      <c r="M338" s="1236"/>
      <c r="N338" s="1237"/>
      <c r="O338" s="458"/>
      <c r="P338" s="4"/>
      <c r="Q338" s="11"/>
      <c r="R338" s="11"/>
      <c r="S338" s="11"/>
      <c r="T338" s="11"/>
      <c r="U338" s="2"/>
      <c r="V338" s="2"/>
      <c r="W338" s="2"/>
      <c r="X338" s="2"/>
    </row>
    <row r="339" spans="1:24" s="19" customFormat="1" ht="13" x14ac:dyDescent="0.25">
      <c r="A339" s="2"/>
      <c r="B339" s="7"/>
      <c r="C339" s="7"/>
      <c r="D339" s="9"/>
      <c r="E339" s="1099"/>
      <c r="F339" s="991"/>
      <c r="G339" s="991"/>
      <c r="H339" s="991"/>
      <c r="I339" s="991"/>
      <c r="J339" s="991"/>
      <c r="K339" s="991"/>
      <c r="L339" s="991"/>
      <c r="M339" s="991"/>
      <c r="N339" s="1100"/>
      <c r="O339" s="458"/>
      <c r="P339" s="4"/>
      <c r="Q339" s="11"/>
      <c r="R339" s="11"/>
      <c r="S339" s="11"/>
      <c r="T339" s="11"/>
      <c r="U339" s="2"/>
      <c r="V339" s="2"/>
      <c r="W339" s="2"/>
      <c r="X339" s="2"/>
    </row>
    <row r="340" spans="1:24" s="19" customFormat="1" ht="13" x14ac:dyDescent="0.25">
      <c r="A340" s="2"/>
      <c r="B340" s="7"/>
      <c r="C340" s="7"/>
      <c r="D340" s="9"/>
      <c r="E340" s="1101"/>
      <c r="F340" s="1102"/>
      <c r="G340" s="1102"/>
      <c r="H340" s="1102"/>
      <c r="I340" s="1102"/>
      <c r="J340" s="1102"/>
      <c r="K340" s="1102"/>
      <c r="L340" s="1102"/>
      <c r="M340" s="1102"/>
      <c r="N340" s="1103"/>
      <c r="O340" s="458"/>
      <c r="P340" s="4"/>
      <c r="Q340" s="11"/>
      <c r="R340" s="11"/>
      <c r="S340" s="11"/>
      <c r="T340" s="11"/>
      <c r="U340" s="2"/>
      <c r="V340" s="2"/>
      <c r="W340" s="2"/>
      <c r="X340" s="2"/>
    </row>
    <row r="341" spans="1:24" s="19" customFormat="1" ht="5.15" customHeight="1" x14ac:dyDescent="0.25">
      <c r="A341" s="2"/>
      <c r="B341" s="7"/>
      <c r="C341" s="7"/>
      <c r="D341" s="9"/>
      <c r="E341" s="40"/>
      <c r="F341" s="40"/>
      <c r="G341" s="40"/>
      <c r="H341" s="40"/>
      <c r="I341" s="40"/>
      <c r="J341" s="40"/>
      <c r="K341" s="40"/>
      <c r="L341" s="40"/>
      <c r="M341" s="40"/>
      <c r="N341" s="40"/>
      <c r="O341" s="458"/>
      <c r="P341" s="4"/>
      <c r="Q341" s="11"/>
      <c r="R341" s="11"/>
      <c r="S341" s="11"/>
      <c r="T341" s="11"/>
      <c r="U341" s="2"/>
      <c r="V341" s="2"/>
      <c r="W341" s="2"/>
      <c r="X341" s="2"/>
    </row>
    <row r="342" spans="1:24" s="19" customFormat="1" ht="13" x14ac:dyDescent="0.25">
      <c r="A342" s="2"/>
      <c r="B342" s="7"/>
      <c r="C342" s="7"/>
      <c r="D342" s="28" t="s">
        <v>19</v>
      </c>
      <c r="E342" s="20" t="str">
        <f>Translations!$B$726</f>
        <v xml:space="preserve">Identifiering av slutanvändare av bränsleflöde och CRF-koder </v>
      </c>
      <c r="F342" s="40"/>
      <c r="G342" s="40"/>
      <c r="H342" s="40"/>
      <c r="I342" s="40"/>
      <c r="J342" s="40"/>
      <c r="K342" s="40"/>
      <c r="L342" s="40"/>
      <c r="M342" s="40"/>
      <c r="N342" s="40"/>
      <c r="O342" s="453"/>
      <c r="P342" s="22"/>
      <c r="Q342" s="11"/>
      <c r="R342" s="11"/>
      <c r="S342" s="11"/>
      <c r="T342" s="11"/>
      <c r="U342" s="2"/>
      <c r="V342" s="2"/>
      <c r="W342" s="2"/>
      <c r="X342" s="2"/>
    </row>
    <row r="343" spans="1:24" s="19" customFormat="1" ht="25.5" customHeight="1" x14ac:dyDescent="0.25">
      <c r="A343" s="2"/>
      <c r="B343" s="7"/>
      <c r="C343" s="7"/>
      <c r="D343" s="9"/>
      <c r="E343" s="1235"/>
      <c r="F343" s="1236"/>
      <c r="G343" s="1236"/>
      <c r="H343" s="1236"/>
      <c r="I343" s="1236"/>
      <c r="J343" s="1236"/>
      <c r="K343" s="1236"/>
      <c r="L343" s="1236"/>
      <c r="M343" s="1236"/>
      <c r="N343" s="1237"/>
      <c r="O343" s="458"/>
      <c r="P343" s="4"/>
      <c r="Q343" s="11"/>
      <c r="R343" s="11"/>
      <c r="S343" s="11"/>
      <c r="T343" s="11"/>
      <c r="U343" s="2"/>
      <c r="V343" s="2"/>
      <c r="W343" s="2"/>
      <c r="X343" s="2"/>
    </row>
    <row r="344" spans="1:24" s="19" customFormat="1" ht="13" x14ac:dyDescent="0.25">
      <c r="A344" s="2"/>
      <c r="B344" s="7"/>
      <c r="C344" s="7"/>
      <c r="D344" s="9"/>
      <c r="E344" s="1099"/>
      <c r="F344" s="991"/>
      <c r="G344" s="991"/>
      <c r="H344" s="991"/>
      <c r="I344" s="991"/>
      <c r="J344" s="991"/>
      <c r="K344" s="991"/>
      <c r="L344" s="991"/>
      <c r="M344" s="991"/>
      <c r="N344" s="1100"/>
      <c r="O344" s="458"/>
      <c r="P344" s="4"/>
      <c r="Q344" s="11"/>
      <c r="R344" s="11"/>
      <c r="S344" s="11"/>
      <c r="T344" s="11"/>
      <c r="U344" s="2"/>
      <c r="V344" s="2"/>
      <c r="W344" s="2"/>
      <c r="X344" s="2"/>
    </row>
    <row r="345" spans="1:24" s="19" customFormat="1" ht="13" x14ac:dyDescent="0.25">
      <c r="A345" s="2"/>
      <c r="B345" s="7"/>
      <c r="C345" s="7"/>
      <c r="D345" s="9"/>
      <c r="E345" s="1101"/>
      <c r="F345" s="1102"/>
      <c r="G345" s="1102"/>
      <c r="H345" s="1102"/>
      <c r="I345" s="1102"/>
      <c r="J345" s="1102"/>
      <c r="K345" s="1102"/>
      <c r="L345" s="1102"/>
      <c r="M345" s="1102"/>
      <c r="N345" s="1103"/>
      <c r="O345" s="458"/>
      <c r="P345" s="4"/>
      <c r="Q345" s="11"/>
      <c r="R345" s="11"/>
      <c r="S345" s="11"/>
      <c r="T345" s="11"/>
      <c r="U345" s="2"/>
      <c r="V345" s="2"/>
      <c r="W345" s="2"/>
      <c r="X345" s="2"/>
    </row>
    <row r="346" spans="1:24" s="19" customFormat="1" ht="5.15" customHeight="1" x14ac:dyDescent="0.25">
      <c r="A346" s="2"/>
      <c r="B346" s="7"/>
      <c r="C346" s="7"/>
      <c r="D346" s="9"/>
      <c r="E346" s="40"/>
      <c r="F346" s="40"/>
      <c r="G346" s="40"/>
      <c r="H346" s="40"/>
      <c r="I346" s="40"/>
      <c r="J346" s="40"/>
      <c r="K346" s="40"/>
      <c r="L346" s="40"/>
      <c r="M346" s="40"/>
      <c r="N346" s="40"/>
      <c r="O346" s="458"/>
      <c r="P346" s="4"/>
      <c r="Q346" s="11"/>
      <c r="R346" s="11"/>
      <c r="S346" s="11"/>
      <c r="T346" s="11"/>
      <c r="U346" s="2"/>
      <c r="V346" s="2"/>
      <c r="W346" s="2"/>
      <c r="X346" s="2"/>
    </row>
    <row r="347" spans="1:24" s="19" customFormat="1" ht="12.75" customHeight="1" x14ac:dyDescent="0.25">
      <c r="A347" s="2"/>
      <c r="B347" s="7"/>
      <c r="C347" s="7"/>
      <c r="D347" s="1245" t="str">
        <f>Translations!$B$230</f>
        <v>Beräkningsfaktorer:</v>
      </c>
      <c r="E347" s="1245"/>
      <c r="F347" s="1245"/>
      <c r="G347" s="1245"/>
      <c r="H347" s="1245"/>
      <c r="I347" s="1245"/>
      <c r="J347" s="1245"/>
      <c r="K347" s="1245"/>
      <c r="L347" s="1245"/>
      <c r="M347" s="1245"/>
      <c r="N347" s="1245"/>
      <c r="O347" s="458"/>
      <c r="P347" s="4"/>
      <c r="Q347" s="11"/>
      <c r="R347" s="11"/>
      <c r="S347" s="11"/>
      <c r="T347" s="11"/>
      <c r="U347" s="2"/>
      <c r="V347" s="2"/>
      <c r="W347" s="2"/>
      <c r="X347" s="2"/>
    </row>
    <row r="348" spans="1:24" s="19" customFormat="1" ht="5.15" customHeight="1" x14ac:dyDescent="0.25">
      <c r="A348" s="2"/>
      <c r="B348" s="7"/>
      <c r="C348" s="7"/>
      <c r="D348" s="9"/>
      <c r="E348" s="20"/>
      <c r="F348" s="7"/>
      <c r="G348" s="7"/>
      <c r="H348" s="7"/>
      <c r="I348" s="7"/>
      <c r="J348" s="7"/>
      <c r="K348" s="7"/>
      <c r="L348" s="7"/>
      <c r="M348" s="7"/>
      <c r="N348" s="7"/>
      <c r="O348" s="458"/>
      <c r="P348" s="4"/>
      <c r="Q348" s="11"/>
      <c r="R348" s="11"/>
      <c r="S348" s="11"/>
      <c r="T348" s="11"/>
      <c r="U348" s="2"/>
      <c r="V348" s="2"/>
      <c r="W348" s="2"/>
      <c r="X348" s="2"/>
    </row>
    <row r="349" spans="1:24" s="19" customFormat="1" ht="12.75" customHeight="1" x14ac:dyDescent="0.25">
      <c r="A349" s="2"/>
      <c r="B349" s="7"/>
      <c r="C349" s="7"/>
      <c r="D349" s="9" t="s">
        <v>140</v>
      </c>
      <c r="E349" s="20" t="str">
        <f>Translations!$B$253</f>
        <v>Nivåer som tillämpas på beräkningsfaktorer:</v>
      </c>
      <c r="F349" s="7"/>
      <c r="G349" s="7"/>
      <c r="H349" s="7"/>
      <c r="I349" s="7"/>
      <c r="J349" s="7"/>
      <c r="K349" s="7"/>
      <c r="L349" s="7"/>
      <c r="M349" s="7"/>
      <c r="N349" s="7"/>
      <c r="O349" s="458"/>
      <c r="P349" s="4"/>
      <c r="Q349" s="11"/>
      <c r="R349" s="11"/>
      <c r="S349" s="11"/>
      <c r="T349" s="11"/>
      <c r="U349" s="2"/>
      <c r="V349" s="2"/>
      <c r="W349" s="2"/>
      <c r="X349" s="2"/>
    </row>
    <row r="350" spans="1:24" s="19" customFormat="1" ht="5.15" customHeight="1" x14ac:dyDescent="0.25">
      <c r="A350" s="2"/>
      <c r="B350" s="7"/>
      <c r="C350" s="7"/>
      <c r="D350" s="9"/>
      <c r="E350" s="20"/>
      <c r="F350" s="7"/>
      <c r="G350" s="7"/>
      <c r="H350" s="7"/>
      <c r="I350" s="7"/>
      <c r="J350" s="7"/>
      <c r="K350" s="7"/>
      <c r="L350" s="7"/>
      <c r="M350" s="7"/>
      <c r="N350" s="7"/>
      <c r="O350" s="458"/>
      <c r="P350" s="4"/>
      <c r="Q350" s="11"/>
      <c r="R350" s="11"/>
      <c r="S350" s="11"/>
      <c r="T350" s="11"/>
      <c r="U350" s="2"/>
      <c r="V350" s="2"/>
      <c r="W350" s="2"/>
      <c r="X350" s="2"/>
    </row>
    <row r="351" spans="1:24" s="19" customFormat="1" ht="25.5" customHeight="1" x14ac:dyDescent="0.25">
      <c r="A351" s="2"/>
      <c r="B351" s="7"/>
      <c r="C351" s="7"/>
      <c r="D351" s="7"/>
      <c r="E351" s="1244" t="str">
        <f>Translations!$B$254</f>
        <v>beräkningsfaktor</v>
      </c>
      <c r="F351" s="1244"/>
      <c r="G351" s="1244"/>
      <c r="H351" s="29" t="str">
        <f>Translations!$B$255</f>
        <v>nivå som krävs</v>
      </c>
      <c r="I351" s="522" t="str">
        <f>Translations!$B$256</f>
        <v>nivå som använts</v>
      </c>
      <c r="J351" s="1246" t="str">
        <f>Translations!$B$257</f>
        <v>hela texten för den tillämpade nivån</v>
      </c>
      <c r="K351" s="1247"/>
      <c r="L351" s="1247"/>
      <c r="M351" s="1247"/>
      <c r="N351" s="1248"/>
      <c r="O351" s="458"/>
      <c r="P351" s="4"/>
      <c r="Q351" s="11"/>
      <c r="R351" s="11"/>
      <c r="S351" s="11"/>
      <c r="T351" s="11" t="s">
        <v>148</v>
      </c>
      <c r="U351" s="2"/>
      <c r="V351" s="2"/>
      <c r="W351" s="2"/>
      <c r="X351" s="30" t="s">
        <v>149</v>
      </c>
    </row>
    <row r="352" spans="1:24" s="19" customFormat="1" ht="12.75" customHeight="1" x14ac:dyDescent="0.25">
      <c r="A352" s="2"/>
      <c r="B352" s="7"/>
      <c r="C352" s="7"/>
      <c r="D352" s="28" t="s">
        <v>16</v>
      </c>
      <c r="E352" s="1240" t="str">
        <f>Translations!$B$741</f>
        <v>Enhetens omvandlingsfaktor</v>
      </c>
      <c r="F352" s="1240"/>
      <c r="G352" s="1240"/>
      <c r="H352" s="535" t="str">
        <f>IF(H303="","",IF(M301=INDEX(SourceCategory,2),EUconst_NoTier,IF(CNTR_Category="A",INDEX(EUwideConstants!$G:$G,MATCH(R352,EUwideConstants!$S:$S,0)),INDEX(EUwideConstants!$P:$P,MATCH(R352,EUwideConstants!$S:$S,0)))))</f>
        <v/>
      </c>
      <c r="I352" s="135"/>
      <c r="J352" s="1241" t="str">
        <f>IF(OR(ISBLANK(I352),I352=EUconst_NoTier),"",IF(T352=0,EUconst_NotApplicable,IF(ISERROR(T352),"",T352)))</f>
        <v/>
      </c>
      <c r="K352" s="1242"/>
      <c r="L352" s="1242"/>
      <c r="M352" s="1242"/>
      <c r="N352" s="1243"/>
      <c r="O352" s="458"/>
      <c r="P352" s="4"/>
      <c r="Q352" s="11"/>
      <c r="R352" s="59" t="str">
        <f>EUconst_CNTR_NCV&amp;H303</f>
        <v>NCV_</v>
      </c>
      <c r="S352" s="11"/>
      <c r="T352" s="537" t="str">
        <f>IF(ISBLANK(I352),"",IF(I352=EUconst_NA,"",INDEX(EUwideConstants!$H:$O,MATCH(R352,EUwideConstants!$S:$S,0),MATCH(I352,CNTR_TierList,0))))</f>
        <v/>
      </c>
      <c r="U352" s="2"/>
      <c r="V352" s="2"/>
      <c r="W352" s="2"/>
      <c r="X352" s="533" t="b">
        <f>(H352=EUconst_NA)</f>
        <v>0</v>
      </c>
    </row>
    <row r="353" spans="1:24" s="19" customFormat="1" ht="12.75" customHeight="1" x14ac:dyDescent="0.25">
      <c r="A353" s="2"/>
      <c r="B353" s="7"/>
      <c r="C353" s="7"/>
      <c r="D353" s="28" t="s">
        <v>17</v>
      </c>
      <c r="E353" s="1240" t="str">
        <f>Translations!$B$258</f>
        <v>Emissionsfaktor (preliminär)</v>
      </c>
      <c r="F353" s="1240"/>
      <c r="G353" s="1240"/>
      <c r="H353" s="535" t="str">
        <f>IF(H303="","",IF(M301=INDEX(SourceCategory,2),EUconst_NoTier,IF(CNTR_Category="A",INDEX(EUwideConstants!$G:$G,MATCH(R353,EUwideConstants!$S:$S,0)),INDEX(EUwideConstants!$P:$P,MATCH(R353,EUwideConstants!$S:$S,0)))))</f>
        <v/>
      </c>
      <c r="I353" s="135"/>
      <c r="J353" s="1241" t="str">
        <f>IF(OR(ISBLANK(I353),I353=EUconst_NoTier),"",IF(T353=0,EUconst_NotApplicable,IF(ISERROR(T353),"",T353)))</f>
        <v/>
      </c>
      <c r="K353" s="1242"/>
      <c r="L353" s="1242"/>
      <c r="M353" s="1242"/>
      <c r="N353" s="1243"/>
      <c r="O353" s="458"/>
      <c r="P353" s="4"/>
      <c r="Q353" s="11"/>
      <c r="R353" s="59" t="str">
        <f>EUconst_CNTR_EF&amp;H303</f>
        <v>EF_</v>
      </c>
      <c r="S353" s="11"/>
      <c r="T353" s="537" t="str">
        <f>IF(ISBLANK(I353),"",IF(I353=EUconst_NA,"",INDEX(EUwideConstants!$H:$O,MATCH(R353,EUwideConstants!$S:$S,0),MATCH(I353,CNTR_TierList,0))))</f>
        <v/>
      </c>
      <c r="U353" s="2"/>
      <c r="V353" s="2"/>
      <c r="W353" s="2"/>
      <c r="X353" s="533" t="b">
        <f>(H353=EUconst_NA)</f>
        <v>0</v>
      </c>
    </row>
    <row r="354" spans="1:24" s="19" customFormat="1" ht="12.75" customHeight="1" x14ac:dyDescent="0.25">
      <c r="A354" s="2"/>
      <c r="B354" s="7"/>
      <c r="C354" s="7"/>
      <c r="D354" s="28" t="s">
        <v>18</v>
      </c>
      <c r="E354" s="1240" t="str">
        <f>Translations!$B$259</f>
        <v>Biomassafraktion (om tillämplig)</v>
      </c>
      <c r="F354" s="1240"/>
      <c r="G354" s="1240"/>
      <c r="H354" s="535" t="str">
        <f>IF(H303="","",IF(M301=INDEX(SourceCategory,2),EUconst_NoTier,IF(CNTR_Category="A",INDEX(EUwideConstants!$G:$G,MATCH(R354,EUwideConstants!$S:$S,0)),INDEX(EUwideConstants!$P:$P,MATCH(R354,EUwideConstants!$S:$S,0)))))</f>
        <v/>
      </c>
      <c r="I354" s="538"/>
      <c r="J354" s="1241" t="str">
        <f>IF(OR(ISBLANK(I354),I354=EUconst_NoTier),"",IF(T354=0,EUconst_NotApplicable,IF(ISERROR(T354),"",T354)))</f>
        <v/>
      </c>
      <c r="K354" s="1242"/>
      <c r="L354" s="1242"/>
      <c r="M354" s="1242"/>
      <c r="N354" s="1243"/>
      <c r="O354" s="458"/>
      <c r="P354" s="4"/>
      <c r="Q354" s="11"/>
      <c r="R354" s="59" t="str">
        <f>EUconst_CNTR_BiomassContent&amp;H303</f>
        <v>BioC_</v>
      </c>
      <c r="S354" s="11"/>
      <c r="T354" s="537" t="str">
        <f>IF(ISBLANK(I354),"",IF(I354=EUconst_NA,"",INDEX(EUwideConstants!$H:$O,MATCH(R354,EUwideConstants!$S:$S,0),MATCH(I354,CNTR_TierList,0))))</f>
        <v/>
      </c>
      <c r="U354" s="2"/>
      <c r="V354" s="2"/>
      <c r="W354" s="2"/>
      <c r="X354" s="533" t="b">
        <f>(H354=EUconst_NA)</f>
        <v>0</v>
      </c>
    </row>
    <row r="355" spans="1:24" s="19" customFormat="1" ht="5.15" customHeight="1" x14ac:dyDescent="0.25">
      <c r="A355" s="2"/>
      <c r="B355" s="7"/>
      <c r="C355" s="7"/>
      <c r="D355" s="9"/>
      <c r="E355" s="7"/>
      <c r="F355" s="7"/>
      <c r="G355" s="7"/>
      <c r="H355" s="7"/>
      <c r="I355" s="7"/>
      <c r="J355" s="7"/>
      <c r="K355" s="7"/>
      <c r="L355" s="7"/>
      <c r="M355" s="7"/>
      <c r="N355" s="7"/>
      <c r="O355" s="458"/>
      <c r="P355" s="4"/>
      <c r="Q355" s="11"/>
      <c r="R355" s="2"/>
      <c r="S355" s="2"/>
      <c r="T355" s="2"/>
      <c r="U355" s="2"/>
      <c r="V355" s="2"/>
      <c r="W355" s="2"/>
      <c r="X355" s="2"/>
    </row>
    <row r="356" spans="1:24" s="19" customFormat="1" ht="13" x14ac:dyDescent="0.25">
      <c r="A356" s="2"/>
      <c r="B356" s="7"/>
      <c r="C356" s="7"/>
      <c r="D356" s="9" t="s">
        <v>152</v>
      </c>
      <c r="E356" s="20" t="str">
        <f>Translations!$B$268</f>
        <v>Detaljerade uppgifter om beräkningsfaktorerna:</v>
      </c>
      <c r="F356" s="40"/>
      <c r="G356" s="40"/>
      <c r="H356" s="40"/>
      <c r="I356" s="40"/>
      <c r="J356" s="40"/>
      <c r="K356" s="40"/>
      <c r="L356" s="40"/>
      <c r="M356" s="40"/>
      <c r="N356" s="40"/>
      <c r="O356" s="458"/>
      <c r="P356" s="4"/>
      <c r="Q356" s="11"/>
      <c r="R356" s="2"/>
      <c r="S356" s="2"/>
      <c r="T356" s="2"/>
      <c r="U356" s="2"/>
      <c r="V356" s="2"/>
      <c r="W356" s="2"/>
      <c r="X356" s="2"/>
    </row>
    <row r="357" spans="1:24" s="19" customFormat="1" ht="5.15" customHeight="1" x14ac:dyDescent="0.25">
      <c r="A357" s="2"/>
      <c r="B357" s="7"/>
      <c r="C357" s="7"/>
      <c r="D357" s="9"/>
      <c r="E357" s="40"/>
      <c r="F357" s="40"/>
      <c r="G357" s="40"/>
      <c r="H357" s="40"/>
      <c r="I357" s="40"/>
      <c r="J357" s="40"/>
      <c r="K357" s="40"/>
      <c r="L357" s="40"/>
      <c r="M357" s="40"/>
      <c r="N357" s="40"/>
      <c r="O357" s="458"/>
      <c r="P357" s="4"/>
      <c r="Q357" s="11"/>
      <c r="R357" s="2"/>
      <c r="S357" s="2"/>
      <c r="T357" s="2"/>
      <c r="U357" s="2"/>
      <c r="V357" s="2"/>
      <c r="W357" s="2"/>
      <c r="X357" s="2"/>
    </row>
    <row r="358" spans="1:24" s="19" customFormat="1" ht="25.5" customHeight="1" x14ac:dyDescent="0.25">
      <c r="A358" s="2"/>
      <c r="B358" s="7"/>
      <c r="C358" s="7"/>
      <c r="D358" s="7"/>
      <c r="E358" s="1244" t="str">
        <f>E351</f>
        <v>beräkningsfaktor</v>
      </c>
      <c r="F358" s="1244"/>
      <c r="G358" s="1244"/>
      <c r="H358" s="522" t="str">
        <f>I351</f>
        <v>nivå som använts</v>
      </c>
      <c r="I358" s="29" t="str">
        <f>Translations!$B$269</f>
        <v>standardvärde</v>
      </c>
      <c r="J358" s="29" t="str">
        <f>Translations!$B$270</f>
        <v>enhet</v>
      </c>
      <c r="K358" s="29" t="str">
        <f>Translations!$B$271</f>
        <v>datakällans identifieringskod</v>
      </c>
      <c r="L358" s="29" t="str">
        <f>Translations!$B$272</f>
        <v>analysens identifieringskod</v>
      </c>
      <c r="M358" s="29" t="str">
        <f>Translations!$B$273</f>
        <v>provtagningens identifieringskod</v>
      </c>
      <c r="N358" s="29" t="str">
        <f>Translations!$B$274</f>
        <v>analysfrekvens</v>
      </c>
      <c r="O358" s="458"/>
      <c r="P358" s="4"/>
      <c r="Q358" s="11"/>
      <c r="R358" s="2"/>
      <c r="S358" s="2"/>
      <c r="T358" s="30" t="s">
        <v>153</v>
      </c>
      <c r="U358" s="2"/>
      <c r="V358" s="2"/>
      <c r="W358" s="2"/>
      <c r="X358" s="30" t="s">
        <v>149</v>
      </c>
    </row>
    <row r="359" spans="1:24" s="19" customFormat="1" ht="12.75" customHeight="1" x14ac:dyDescent="0.25">
      <c r="A359" s="2"/>
      <c r="B359" s="7"/>
      <c r="C359" s="7"/>
      <c r="D359" s="28" t="s">
        <v>16</v>
      </c>
      <c r="E359" s="1240" t="str">
        <f>E352</f>
        <v>Enhetens omvandlingsfaktor</v>
      </c>
      <c r="F359" s="1240"/>
      <c r="G359" s="1240"/>
      <c r="H359" s="535" t="str">
        <f>IF(OR(ISBLANK(I352),I352=EUconst_NA),"",I352)</f>
        <v/>
      </c>
      <c r="I359" s="135"/>
      <c r="J359" s="135"/>
      <c r="K359" s="539"/>
      <c r="L359" s="160"/>
      <c r="M359" s="160"/>
      <c r="N359" s="540"/>
      <c r="O359" s="456"/>
      <c r="P359" s="7"/>
      <c r="Q359" s="143"/>
      <c r="R359" s="2"/>
      <c r="S359" s="2"/>
      <c r="T359" s="541" t="str">
        <f>IF(H359="","",IF(I352=EUconst_NA,"",INDEX(EUwideConstants!$AL:$AR,MATCH(R352,EUwideConstants!$S:$S,0),MATCH(I352,CNTR_TierList,0))))</f>
        <v/>
      </c>
      <c r="U359" s="2"/>
      <c r="V359" s="2"/>
      <c r="W359" s="2"/>
      <c r="X359" s="533" t="b">
        <f>AND(H301&lt;&gt;"",OR(H359="",H359=EUconst_NA,J352=EUconst_NotApplicable))</f>
        <v>0</v>
      </c>
    </row>
    <row r="360" spans="1:24" s="19" customFormat="1" ht="12.75" customHeight="1" x14ac:dyDescent="0.25">
      <c r="A360" s="2"/>
      <c r="B360" s="7"/>
      <c r="C360" s="7"/>
      <c r="D360" s="28" t="s">
        <v>17</v>
      </c>
      <c r="E360" s="1240" t="str">
        <f>E353</f>
        <v>Emissionsfaktor (preliminär)</v>
      </c>
      <c r="F360" s="1240"/>
      <c r="G360" s="1240"/>
      <c r="H360" s="535" t="str">
        <f>IF(OR(ISBLANK(I353),I353=EUconst_NA),"",I353)</f>
        <v/>
      </c>
      <c r="I360" s="135"/>
      <c r="J360" s="135"/>
      <c r="K360" s="160"/>
      <c r="L360" s="160"/>
      <c r="M360" s="160"/>
      <c r="N360" s="540"/>
      <c r="O360" s="458"/>
      <c r="P360" s="4"/>
      <c r="Q360" s="11"/>
      <c r="R360" s="2"/>
      <c r="S360" s="2"/>
      <c r="T360" s="541" t="str">
        <f>IF(H360="","",IF(I353=EUconst_NA,"",INDEX(EUwideConstants!$AL:$AR,MATCH(R353,EUwideConstants!$S:$S,0),MATCH(I353,CNTR_TierList,0))))</f>
        <v/>
      </c>
      <c r="U360" s="2"/>
      <c r="V360" s="2"/>
      <c r="W360" s="2"/>
      <c r="X360" s="533" t="b">
        <f>AND(H301&lt;&gt;"",OR(H360="",H360=EUconst_NA,J353=EUconst_NotApplicable))</f>
        <v>0</v>
      </c>
    </row>
    <row r="361" spans="1:24" s="19" customFormat="1" ht="12.75" customHeight="1" x14ac:dyDescent="0.25">
      <c r="A361" s="2"/>
      <c r="B361" s="7"/>
      <c r="C361" s="7"/>
      <c r="D361" s="28" t="s">
        <v>21</v>
      </c>
      <c r="E361" s="1240" t="str">
        <f>E354</f>
        <v>Biomassafraktion (om tillämplig)</v>
      </c>
      <c r="F361" s="1240"/>
      <c r="G361" s="1240"/>
      <c r="H361" s="535" t="str">
        <f>IF(OR(ISBLANK(I354),I354=EUconst_NA),"",I354)</f>
        <v/>
      </c>
      <c r="I361" s="135"/>
      <c r="J361" s="436" t="s">
        <v>154</v>
      </c>
      <c r="K361" s="160"/>
      <c r="L361" s="160"/>
      <c r="M361" s="160"/>
      <c r="N361" s="540"/>
      <c r="O361" s="458"/>
      <c r="P361" s="4"/>
      <c r="Q361" s="542"/>
      <c r="R361" s="2"/>
      <c r="S361" s="2"/>
      <c r="T361" s="541" t="str">
        <f>IF(H361="","",IF(I354=EUconst_NA,"",INDEX(EUwideConstants!$AL:$AR,MATCH(R354,EUwideConstants!$S:$S,0),MATCH(I354,CNTR_TierList,0))))</f>
        <v/>
      </c>
      <c r="U361" s="2"/>
      <c r="V361" s="2"/>
      <c r="W361" s="2"/>
      <c r="X361" s="533" t="b">
        <f>AND(H301&lt;&gt;"",OR(H361="",H361=EUconst_NA,J354=EUconst_NotApplicable))</f>
        <v>0</v>
      </c>
    </row>
    <row r="362" spans="1:24" s="19" customFormat="1" ht="12.75" customHeight="1" x14ac:dyDescent="0.25">
      <c r="A362" s="2"/>
      <c r="B362" s="7"/>
      <c r="C362" s="7"/>
      <c r="D362" s="9"/>
      <c r="E362" s="7"/>
      <c r="F362" s="7"/>
      <c r="G362" s="7"/>
      <c r="H362" s="7"/>
      <c r="I362" s="7"/>
      <c r="J362" s="7"/>
      <c r="K362" s="7"/>
      <c r="L362" s="7"/>
      <c r="M362" s="7"/>
      <c r="N362" s="7"/>
      <c r="O362" s="458"/>
      <c r="P362" s="4"/>
      <c r="Q362" s="11"/>
      <c r="R362" s="2"/>
      <c r="S362" s="2"/>
      <c r="T362" s="2"/>
      <c r="U362" s="2"/>
      <c r="V362" s="2"/>
      <c r="W362" s="2"/>
      <c r="X362" s="2"/>
    </row>
    <row r="363" spans="1:24" s="19" customFormat="1" ht="15" customHeight="1" x14ac:dyDescent="0.25">
      <c r="A363" s="2"/>
      <c r="B363" s="7"/>
      <c r="C363" s="7"/>
      <c r="D363" s="1245" t="str">
        <f>Translations!$B$279</f>
        <v>Anmärkningar och förklaringar:</v>
      </c>
      <c r="E363" s="1245"/>
      <c r="F363" s="1245"/>
      <c r="G363" s="1245"/>
      <c r="H363" s="1245"/>
      <c r="I363" s="1245"/>
      <c r="J363" s="1245"/>
      <c r="K363" s="1245"/>
      <c r="L363" s="1245"/>
      <c r="M363" s="1245"/>
      <c r="N363" s="1245"/>
      <c r="O363" s="458"/>
      <c r="P363" s="4"/>
      <c r="Q363" s="11"/>
      <c r="R363" s="11"/>
      <c r="S363" s="2"/>
      <c r="T363" s="2"/>
      <c r="U363" s="2"/>
      <c r="V363" s="2"/>
      <c r="W363" s="2"/>
      <c r="X363" s="2"/>
    </row>
    <row r="364" spans="1:24" s="19" customFormat="1" ht="5.15" customHeight="1" x14ac:dyDescent="0.25">
      <c r="A364" s="2"/>
      <c r="B364" s="7"/>
      <c r="C364" s="7"/>
      <c r="D364" s="9"/>
      <c r="E364" s="7"/>
      <c r="F364" s="7"/>
      <c r="G364" s="7"/>
      <c r="H364" s="7"/>
      <c r="I364" s="7"/>
      <c r="J364" s="7"/>
      <c r="K364" s="7"/>
      <c r="L364" s="7"/>
      <c r="M364" s="7"/>
      <c r="N364" s="7"/>
      <c r="O364" s="458"/>
      <c r="P364" s="4"/>
      <c r="Q364" s="11"/>
      <c r="R364" s="2"/>
      <c r="S364" s="2"/>
      <c r="T364" s="2"/>
      <c r="U364" s="2"/>
      <c r="V364" s="2"/>
      <c r="W364" s="2"/>
      <c r="X364" s="2"/>
    </row>
    <row r="365" spans="1:24" s="19" customFormat="1" ht="12.75" customHeight="1" x14ac:dyDescent="0.25">
      <c r="A365" s="2"/>
      <c r="B365" s="7"/>
      <c r="C365" s="7"/>
      <c r="D365" s="9" t="s">
        <v>159</v>
      </c>
      <c r="E365" s="1110" t="str">
        <f>Translations!$B$744</f>
        <v>Övriga anmärkningar och motiveringar, om de erforderliga nivåerna inte tillämpas:</v>
      </c>
      <c r="F365" s="1110"/>
      <c r="G365" s="1110"/>
      <c r="H365" s="1110"/>
      <c r="I365" s="1110"/>
      <c r="J365" s="1110"/>
      <c r="K365" s="1110"/>
      <c r="L365" s="1110"/>
      <c r="M365" s="1110"/>
      <c r="N365" s="1110"/>
      <c r="O365" s="458"/>
      <c r="P365" s="4"/>
      <c r="Q365" s="11"/>
      <c r="R365" s="2"/>
      <c r="S365" s="2"/>
      <c r="T365" s="2"/>
      <c r="U365" s="2"/>
      <c r="V365" s="2"/>
      <c r="W365" s="2"/>
      <c r="X365" s="2"/>
    </row>
    <row r="366" spans="1:24" s="19" customFormat="1" ht="5.15" customHeight="1" x14ac:dyDescent="0.25">
      <c r="A366" s="2"/>
      <c r="B366" s="7"/>
      <c r="C366" s="7"/>
      <c r="D366" s="9"/>
      <c r="E366" s="543"/>
      <c r="F366" s="7"/>
      <c r="G366" s="7"/>
      <c r="H366" s="7"/>
      <c r="I366" s="7"/>
      <c r="J366" s="7"/>
      <c r="K366" s="7"/>
      <c r="L366" s="7"/>
      <c r="M366" s="7"/>
      <c r="N366" s="7"/>
      <c r="O366" s="458"/>
      <c r="P366" s="4"/>
      <c r="Q366" s="11"/>
      <c r="R366" s="2"/>
      <c r="S366" s="2"/>
      <c r="T366" s="2"/>
      <c r="U366" s="2"/>
      <c r="V366" s="2"/>
      <c r="W366" s="2"/>
      <c r="X366" s="2"/>
    </row>
    <row r="367" spans="1:24" s="19" customFormat="1" ht="12.75" customHeight="1" x14ac:dyDescent="0.25">
      <c r="A367" s="2"/>
      <c r="B367" s="7"/>
      <c r="C367" s="7"/>
      <c r="D367" s="9"/>
      <c r="E367" s="1235"/>
      <c r="F367" s="1238"/>
      <c r="G367" s="1238"/>
      <c r="H367" s="1238"/>
      <c r="I367" s="1238"/>
      <c r="J367" s="1238"/>
      <c r="K367" s="1238"/>
      <c r="L367" s="1238"/>
      <c r="M367" s="1238"/>
      <c r="N367" s="1239"/>
      <c r="O367" s="458"/>
      <c r="P367" s="4"/>
      <c r="Q367" s="11"/>
      <c r="R367" s="2"/>
      <c r="S367" s="2"/>
      <c r="T367" s="2"/>
      <c r="U367" s="2"/>
      <c r="V367" s="2"/>
      <c r="W367" s="2"/>
      <c r="X367" s="2"/>
    </row>
    <row r="368" spans="1:24" s="19" customFormat="1" ht="12.75" customHeight="1" x14ac:dyDescent="0.25">
      <c r="A368" s="2"/>
      <c r="B368" s="7"/>
      <c r="C368" s="7"/>
      <c r="D368" s="9"/>
      <c r="E368" s="1099"/>
      <c r="F368" s="991"/>
      <c r="G368" s="991"/>
      <c r="H368" s="991"/>
      <c r="I368" s="991"/>
      <c r="J368" s="991"/>
      <c r="K368" s="991"/>
      <c r="L368" s="991"/>
      <c r="M368" s="991"/>
      <c r="N368" s="1100"/>
      <c r="O368" s="458"/>
      <c r="P368" s="4"/>
      <c r="Q368" s="11"/>
      <c r="R368" s="2"/>
      <c r="S368" s="2"/>
      <c r="T368" s="2"/>
      <c r="U368" s="2"/>
      <c r="V368" s="2"/>
      <c r="W368" s="2"/>
      <c r="X368" s="2"/>
    </row>
    <row r="369" spans="1:24" s="19" customFormat="1" ht="12.75" customHeight="1" x14ac:dyDescent="0.25">
      <c r="A369" s="2"/>
      <c r="B369" s="7"/>
      <c r="C369" s="7"/>
      <c r="D369" s="9"/>
      <c r="E369" s="1101"/>
      <c r="F369" s="1102"/>
      <c r="G369" s="1102"/>
      <c r="H369" s="1102"/>
      <c r="I369" s="1102"/>
      <c r="J369" s="1102"/>
      <c r="K369" s="1102"/>
      <c r="L369" s="1102"/>
      <c r="M369" s="1102"/>
      <c r="N369" s="1103"/>
      <c r="O369" s="458"/>
      <c r="P369" s="4"/>
      <c r="Q369" s="11"/>
      <c r="R369" s="2"/>
      <c r="S369" s="2"/>
      <c r="T369" s="2"/>
      <c r="U369" s="2"/>
      <c r="V369" s="2"/>
      <c r="W369" s="2"/>
      <c r="X369" s="2"/>
    </row>
    <row r="370" spans="1:24" ht="12.75" customHeight="1" thickBot="1" x14ac:dyDescent="0.3">
      <c r="A370" s="45"/>
      <c r="C370" s="867"/>
      <c r="D370" s="868"/>
      <c r="E370" s="869"/>
      <c r="F370" s="867"/>
      <c r="G370" s="870"/>
      <c r="H370" s="870"/>
      <c r="I370" s="870"/>
      <c r="J370" s="870"/>
      <c r="K370" s="870"/>
      <c r="L370" s="870"/>
      <c r="M370" s="870"/>
      <c r="N370" s="870"/>
      <c r="O370" s="458"/>
      <c r="P370" s="4"/>
      <c r="Q370" s="11"/>
      <c r="R370" s="45"/>
      <c r="S370" s="45"/>
      <c r="T370" s="48"/>
      <c r="U370" s="45"/>
      <c r="V370" s="45"/>
      <c r="W370" s="45"/>
      <c r="X370" s="45"/>
    </row>
    <row r="371" spans="1:24" ht="12.75" customHeight="1" thickBot="1" x14ac:dyDescent="0.3">
      <c r="A371" s="45"/>
      <c r="D371" s="9"/>
      <c r="E371" s="18"/>
      <c r="G371" s="10"/>
      <c r="H371" s="10"/>
      <c r="I371" s="10"/>
      <c r="J371" s="10"/>
      <c r="L371" s="10"/>
      <c r="M371" s="10"/>
      <c r="N371" s="10"/>
      <c r="O371" s="458"/>
      <c r="P371" s="4"/>
      <c r="Q371" s="11"/>
      <c r="R371" s="45"/>
      <c r="S371" s="45"/>
      <c r="T371" s="39" t="s">
        <v>143</v>
      </c>
      <c r="U371" s="73" t="s">
        <v>144</v>
      </c>
      <c r="V371" s="73" t="s">
        <v>145</v>
      </c>
      <c r="W371" s="45"/>
      <c r="X371" s="45"/>
    </row>
    <row r="372" spans="1:24" s="133" customFormat="1" ht="15" customHeight="1" thickBot="1" x14ac:dyDescent="0.3">
      <c r="A372" s="222">
        <f>R372</f>
        <v>5</v>
      </c>
      <c r="B372" s="22"/>
      <c r="C372" s="23" t="str">
        <f>"P"&amp;R372</f>
        <v>P5</v>
      </c>
      <c r="D372" s="1245" t="str">
        <f>CONCATENATE(EUconst_FuelStream," ", R372,":")</f>
        <v>Bränsleflöde 5:</v>
      </c>
      <c r="E372" s="1245"/>
      <c r="F372" s="1245"/>
      <c r="G372" s="1260"/>
      <c r="H372" s="1261" t="str">
        <f>IF(INDEX('C_Beskrivining av den RE'!$F$115:$F$139,MATCH(C372,'C_Beskrivining av den RE'!$E$115:$E$139,0))&gt;0,INDEX('C_Beskrivining av den RE'!$F$115:$F$139,MATCH(C372,'C_Beskrivining av den RE'!$E$115:$E$139,0)),"")</f>
        <v/>
      </c>
      <c r="I372" s="1261"/>
      <c r="J372" s="1261"/>
      <c r="K372" s="1261"/>
      <c r="L372" s="1262"/>
      <c r="M372" s="1263" t="str">
        <f>IF(T372=TRUE,IF(V372="",U372,V372),"")</f>
        <v/>
      </c>
      <c r="N372" s="1264"/>
      <c r="O372" s="458"/>
      <c r="P372" s="4"/>
      <c r="Q372" s="419" t="str">
        <f>IF(COUNTA('C_Beskrivining av den RE'!$F$115:$G$139)=0,D372,IF(H372="","",C372&amp;": "&amp;H372))</f>
        <v>Bränsleflöde 5:</v>
      </c>
      <c r="R372" s="21">
        <f>R301+1</f>
        <v>5</v>
      </c>
      <c r="S372" s="532"/>
      <c r="T372" s="39" t="b">
        <f>IF(INDEX('C_Beskrivining av den RE'!$M:$M,MATCH(R374,'C_Beskrivining av den RE'!$R:$R,0))="",FALSE,TRUE)</f>
        <v>0</v>
      </c>
      <c r="U372" s="59" t="str">
        <f>INDEX(SourceCategory,1)</f>
        <v>Betydande</v>
      </c>
      <c r="V372" s="39" t="str">
        <f>IF(T372=TRUE,IF(ISBLANK(INDEX('C_Beskrivining av den RE'!$N:$N,MATCH(R374,'C_Beskrivining av den RE'!$R:$R,0))),"",INDEX('C_Beskrivining av den RE'!$N:$N,MATCH(R374,'C_Beskrivining av den RE'!$R:$R,0))),"")</f>
        <v/>
      </c>
      <c r="W372" s="532"/>
      <c r="X372" s="532"/>
    </row>
    <row r="373" spans="1:24" s="19" customFormat="1" ht="5.15" customHeight="1" x14ac:dyDescent="0.25">
      <c r="A373" s="45"/>
      <c r="B373" s="4"/>
      <c r="C373" s="4"/>
      <c r="D373" s="4"/>
      <c r="E373" s="4"/>
      <c r="F373" s="4"/>
      <c r="G373" s="4"/>
      <c r="H373" s="4"/>
      <c r="I373" s="4"/>
      <c r="J373" s="4"/>
      <c r="K373" s="4"/>
      <c r="L373" s="4"/>
      <c r="M373" s="3"/>
      <c r="N373" s="3"/>
      <c r="O373" s="458"/>
      <c r="P373" s="4"/>
      <c r="Q373" s="13"/>
      <c r="R373" s="8"/>
      <c r="S373" s="2"/>
      <c r="T373" s="2"/>
      <c r="U373" s="2"/>
      <c r="V373" s="2"/>
      <c r="W373" s="2"/>
      <c r="X373" s="2"/>
    </row>
    <row r="374" spans="1:24" s="19" customFormat="1" ht="12.75" customHeight="1" x14ac:dyDescent="0.25">
      <c r="A374" s="45"/>
      <c r="B374" s="4"/>
      <c r="C374" s="4"/>
      <c r="D374" s="9"/>
      <c r="E374" s="1088" t="str">
        <f>Translations!$B$691</f>
        <v>Bränsleflödets typ:</v>
      </c>
      <c r="F374" s="1088"/>
      <c r="G374" s="1084"/>
      <c r="H374" s="1250" t="str">
        <f>IF(INDEX('C_Beskrivining av den RE'!$H$115:$H$139,MATCH(C372,'C_Beskrivining av den RE'!$E$115:$E$139,0))&gt;0,INDEX('C_Beskrivining av den RE'!$H$115:$H$139,MATCH(C372,'C_Beskrivining av den RE'!$E$115:$E$139,0)),"")</f>
        <v/>
      </c>
      <c r="I374" s="1251"/>
      <c r="J374" s="1251"/>
      <c r="K374" s="1251"/>
      <c r="L374" s="1252"/>
      <c r="M374" s="7"/>
      <c r="N374" s="7"/>
      <c r="O374" s="458"/>
      <c r="P374" s="4"/>
      <c r="Q374" s="13"/>
      <c r="R374" s="25" t="str">
        <f>EUconst_CNTR_SourceCategory&amp;C372</f>
        <v>SourceCategory_P5</v>
      </c>
      <c r="S374" s="2"/>
      <c r="T374" s="2"/>
      <c r="U374" s="2"/>
      <c r="V374" s="2"/>
      <c r="W374" s="2"/>
      <c r="X374" s="2"/>
    </row>
    <row r="375" spans="1:24" s="19" customFormat="1" ht="12.75" customHeight="1" x14ac:dyDescent="0.25">
      <c r="A375" s="45"/>
      <c r="B375" s="4"/>
      <c r="C375" s="4"/>
      <c r="D375" s="9"/>
      <c r="E375" s="1088" t="str">
        <f>Translations!$B$692</f>
        <v>Metoder för frisläppande för konsumtion:</v>
      </c>
      <c r="F375" s="1088"/>
      <c r="G375" s="1084"/>
      <c r="H375" s="1250" t="str">
        <f>IF(INDEX('C_Beskrivining av den RE'!$K$115:$K$139,MATCH(C372,'C_Beskrivining av den RE'!$E$115:$E$139,0))&gt;0,INDEX('C_Beskrivining av den RE'!$K$115:$K$139,MATCH(C372,'C_Beskrivining av den RE'!$E$115:$E$139,0)),"")</f>
        <v/>
      </c>
      <c r="I375" s="1251"/>
      <c r="J375" s="1251"/>
      <c r="K375" s="1251"/>
      <c r="L375" s="1252"/>
      <c r="M375" s="7"/>
      <c r="N375" s="7"/>
      <c r="O375" s="458"/>
      <c r="P375" s="4"/>
      <c r="Q375" s="13"/>
      <c r="R375" s="8"/>
      <c r="S375" s="2"/>
      <c r="T375" s="2"/>
      <c r="U375" s="2"/>
      <c r="V375" s="2"/>
      <c r="W375" s="2"/>
      <c r="X375" s="2"/>
    </row>
    <row r="376" spans="1:24" s="19" customFormat="1" ht="12.75" customHeight="1" x14ac:dyDescent="0.25">
      <c r="A376" s="45"/>
      <c r="B376" s="4"/>
      <c r="C376" s="4"/>
      <c r="D376" s="9"/>
      <c r="E376" s="1088" t="str">
        <f>Translations!$B$693</f>
        <v>Förmedlarpart:</v>
      </c>
      <c r="F376" s="1088"/>
      <c r="G376" s="1084"/>
      <c r="H376" s="1250" t="str">
        <f>IF(INDEX('C_Beskrivining av den RE'!$M$115:$M$139,MATCH(C372,'C_Beskrivining av den RE'!$E$115:$E$139,0))&gt;0,INDEX('C_Beskrivining av den RE'!$M$115:$M$139,MATCH(C372,'C_Beskrivining av den RE'!$E$115:$E$139,0)),"")</f>
        <v/>
      </c>
      <c r="I376" s="1251"/>
      <c r="J376" s="1251"/>
      <c r="K376" s="1251"/>
      <c r="L376" s="1252"/>
      <c r="M376" s="7"/>
      <c r="N376" s="7"/>
      <c r="O376" s="458"/>
      <c r="P376" s="4"/>
      <c r="Q376" s="13"/>
      <c r="R376" s="8"/>
      <c r="S376" s="2"/>
      <c r="T376" s="2"/>
      <c r="U376" s="2"/>
      <c r="V376" s="2"/>
      <c r="W376" s="2"/>
      <c r="X376" s="2"/>
    </row>
    <row r="377" spans="1:24" s="19" customFormat="1" ht="5.15" customHeight="1" x14ac:dyDescent="0.25">
      <c r="A377" s="2"/>
      <c r="B377" s="7"/>
      <c r="C377" s="7"/>
      <c r="D377" s="9"/>
      <c r="E377" s="7"/>
      <c r="F377" s="7"/>
      <c r="G377" s="7"/>
      <c r="H377" s="7"/>
      <c r="I377" s="7"/>
      <c r="J377" s="7"/>
      <c r="K377" s="7"/>
      <c r="L377" s="7"/>
      <c r="M377" s="7"/>
      <c r="N377" s="7"/>
      <c r="O377" s="458"/>
      <c r="P377" s="4"/>
      <c r="Q377" s="11"/>
      <c r="R377" s="2"/>
      <c r="S377" s="2"/>
      <c r="T377" s="2"/>
      <c r="U377" s="2"/>
      <c r="V377" s="2"/>
      <c r="W377" s="2"/>
      <c r="X377" s="2"/>
    </row>
    <row r="378" spans="1:24" s="19" customFormat="1" ht="15" customHeight="1" x14ac:dyDescent="0.25">
      <c r="A378" s="2"/>
      <c r="B378" s="7"/>
      <c r="C378" s="7"/>
      <c r="D378" s="1245" t="str">
        <f>Translations!$B$697</f>
        <v>Bränslemängd som frisläppts för konsumtion:</v>
      </c>
      <c r="E378" s="1245"/>
      <c r="F378" s="1245"/>
      <c r="G378" s="1245"/>
      <c r="H378" s="1245"/>
      <c r="I378" s="1245"/>
      <c r="J378" s="1245"/>
      <c r="K378" s="1245"/>
      <c r="L378" s="1245"/>
      <c r="M378" s="1245"/>
      <c r="N378" s="1245"/>
      <c r="O378" s="458"/>
      <c r="P378" s="4"/>
      <c r="Q378" s="11"/>
      <c r="R378" s="2"/>
      <c r="S378" s="2"/>
      <c r="T378" s="2"/>
      <c r="U378" s="2"/>
      <c r="V378" s="2"/>
      <c r="W378" s="2"/>
      <c r="X378" s="2"/>
    </row>
    <row r="379" spans="1:24" s="19" customFormat="1" ht="5.15" customHeight="1" x14ac:dyDescent="0.25">
      <c r="A379" s="2"/>
      <c r="B379" s="7"/>
      <c r="C379" s="7"/>
      <c r="D379" s="9"/>
      <c r="E379" s="7"/>
      <c r="F379" s="7"/>
      <c r="G379" s="7"/>
      <c r="H379" s="7"/>
      <c r="I379" s="7"/>
      <c r="J379" s="7"/>
      <c r="K379" s="7"/>
      <c r="L379" s="7"/>
      <c r="M379" s="7"/>
      <c r="N379" s="7"/>
      <c r="O379" s="462"/>
      <c r="P379" s="4"/>
      <c r="Q379" s="11"/>
      <c r="R379" s="2"/>
      <c r="S379" s="2"/>
      <c r="T379" s="2"/>
      <c r="U379" s="2"/>
      <c r="V379" s="2"/>
      <c r="W379" s="2"/>
      <c r="X379" s="2"/>
    </row>
    <row r="380" spans="1:24" s="19" customFormat="1" ht="13" x14ac:dyDescent="0.25">
      <c r="A380" s="2"/>
      <c r="B380" s="7"/>
      <c r="C380" s="7"/>
      <c r="D380" s="9" t="s">
        <v>5</v>
      </c>
      <c r="E380" s="1011" t="str">
        <f>Translations!$B$698</f>
        <v>Bestämningssätt för den bränslemängd som frisläppts för konsumtion:</v>
      </c>
      <c r="F380" s="1011"/>
      <c r="G380" s="1011"/>
      <c r="H380" s="1011"/>
      <c r="I380" s="1011"/>
      <c r="J380" s="1011"/>
      <c r="K380" s="1011"/>
      <c r="L380" s="1011"/>
      <c r="M380" s="1011"/>
      <c r="N380" s="1011"/>
      <c r="O380" s="458"/>
      <c r="P380" s="4"/>
      <c r="Q380" s="11"/>
      <c r="R380" s="2"/>
      <c r="S380" s="2"/>
      <c r="T380" s="2"/>
      <c r="U380" s="2"/>
      <c r="V380" s="2"/>
      <c r="W380" s="2"/>
      <c r="X380" s="2"/>
    </row>
    <row r="381" spans="1:24" s="19" customFormat="1" ht="5.15" customHeight="1" x14ac:dyDescent="0.25">
      <c r="A381" s="2"/>
      <c r="B381" s="7"/>
      <c r="C381" s="7"/>
      <c r="D381" s="9"/>
      <c r="E381" s="20"/>
      <c r="F381" s="20"/>
      <c r="G381" s="20"/>
      <c r="H381" s="20"/>
      <c r="I381" s="20"/>
      <c r="J381" s="7"/>
      <c r="K381" s="7"/>
      <c r="L381" s="18"/>
      <c r="M381" s="7"/>
      <c r="N381" s="7"/>
      <c r="O381" s="458"/>
      <c r="P381" s="4"/>
      <c r="Q381" s="11"/>
      <c r="R381" s="2"/>
      <c r="S381" s="2"/>
      <c r="T381" s="2"/>
      <c r="U381" s="2"/>
      <c r="V381" s="2"/>
      <c r="W381" s="2"/>
      <c r="X381" s="2"/>
    </row>
    <row r="382" spans="1:24" s="19" customFormat="1" ht="12.75" customHeight="1" x14ac:dyDescent="0.25">
      <c r="A382" s="2"/>
      <c r="B382" s="7"/>
      <c r="C382" s="7"/>
      <c r="D382" s="28" t="s">
        <v>16</v>
      </c>
      <c r="E382" s="7" t="str">
        <f>Translations!$B$699</f>
        <v>Tillämpligt bestämningssätt:</v>
      </c>
      <c r="F382" s="7"/>
      <c r="G382" s="20"/>
      <c r="H382" s="7"/>
      <c r="I382" s="1253"/>
      <c r="J382" s="1253"/>
      <c r="K382" s="1253"/>
      <c r="L382" s="1253"/>
      <c r="M382" s="7"/>
      <c r="N382" s="7"/>
      <c r="O382" s="458"/>
      <c r="P382" s="4"/>
      <c r="Q382" s="144"/>
      <c r="R382" s="2"/>
      <c r="S382" s="2"/>
      <c r="T382" s="2"/>
      <c r="U382" s="2"/>
      <c r="V382" s="2"/>
      <c r="W382" s="2"/>
      <c r="X382" s="2"/>
    </row>
    <row r="383" spans="1:24" s="19" customFormat="1" ht="5.15" customHeight="1" x14ac:dyDescent="0.25">
      <c r="A383" s="2"/>
      <c r="B383" s="7"/>
      <c r="C383" s="7"/>
      <c r="D383" s="28"/>
      <c r="E383" s="7"/>
      <c r="F383" s="7"/>
      <c r="G383" s="20"/>
      <c r="H383" s="90"/>
      <c r="I383" s="90"/>
      <c r="J383" s="7"/>
      <c r="K383" s="7"/>
      <c r="L383" s="7"/>
      <c r="M383" s="7"/>
      <c r="N383" s="7"/>
      <c r="O383" s="458"/>
      <c r="P383" s="4"/>
      <c r="Q383" s="11"/>
      <c r="R383" s="2"/>
      <c r="S383" s="2"/>
      <c r="T383" s="2"/>
      <c r="U383" s="2"/>
      <c r="V383" s="2"/>
      <c r="W383" s="2"/>
      <c r="X383" s="2"/>
    </row>
    <row r="384" spans="1:24" s="19" customFormat="1" ht="25.5" customHeight="1" x14ac:dyDescent="0.25">
      <c r="A384" s="2"/>
      <c r="B384" s="7"/>
      <c r="C384" s="7"/>
      <c r="D384" s="28" t="s">
        <v>17</v>
      </c>
      <c r="E384" s="928" t="str">
        <f>Translations!$B$702</f>
        <v>Undantag från kalenderåret vid fastställandet av övervakningsåret:</v>
      </c>
      <c r="F384" s="928"/>
      <c r="G384" s="928"/>
      <c r="H384" s="1254"/>
      <c r="I384" s="1253"/>
      <c r="J384" s="1253"/>
      <c r="K384" s="1253"/>
      <c r="L384" s="1253"/>
      <c r="M384" s="7"/>
      <c r="N384" s="7"/>
      <c r="O384" s="462"/>
      <c r="P384" s="4"/>
      <c r="Q384" s="11"/>
      <c r="R384" s="2"/>
      <c r="S384" s="2"/>
      <c r="T384" s="2"/>
      <c r="U384" s="2"/>
      <c r="V384" s="11"/>
      <c r="W384" s="2"/>
      <c r="X384" s="2"/>
    </row>
    <row r="385" spans="1:24" s="19" customFormat="1" ht="5.15" customHeight="1" x14ac:dyDescent="0.25">
      <c r="A385" s="2"/>
      <c r="B385" s="7"/>
      <c r="C385" s="7"/>
      <c r="D385" s="7"/>
      <c r="E385" s="7"/>
      <c r="F385" s="7"/>
      <c r="G385" s="7"/>
      <c r="H385" s="7"/>
      <c r="I385" s="7"/>
      <c r="J385" s="7"/>
      <c r="K385" s="7"/>
      <c r="L385" s="7"/>
      <c r="M385" s="7"/>
      <c r="N385" s="7"/>
      <c r="O385" s="458"/>
      <c r="P385" s="4"/>
      <c r="Q385" s="11"/>
      <c r="R385" s="2"/>
      <c r="S385" s="2"/>
      <c r="T385" s="2"/>
      <c r="U385" s="2"/>
      <c r="V385" s="2"/>
      <c r="W385" s="2"/>
      <c r="X385" s="2"/>
    </row>
    <row r="386" spans="1:24" s="19" customFormat="1" ht="12.75" customHeight="1" x14ac:dyDescent="0.25">
      <c r="A386" s="2"/>
      <c r="B386" s="7"/>
      <c r="C386" s="7"/>
      <c r="D386" s="28" t="s">
        <v>18</v>
      </c>
      <c r="E386" s="7" t="str">
        <f>Translations!$B$206</f>
        <v>Kontroll av mätinstrument:</v>
      </c>
      <c r="F386" s="7"/>
      <c r="G386" s="20"/>
      <c r="H386" s="7"/>
      <c r="I386" s="1255"/>
      <c r="J386" s="1256"/>
      <c r="K386" s="7"/>
      <c r="L386" s="7"/>
      <c r="M386" s="7"/>
      <c r="N386" s="7"/>
      <c r="O386" s="458"/>
      <c r="P386" s="4"/>
      <c r="Q386" s="11"/>
      <c r="R386" s="2"/>
      <c r="S386" s="2"/>
      <c r="T386" s="2"/>
      <c r="U386" s="2"/>
      <c r="V386" s="2"/>
      <c r="W386" s="366" t="s">
        <v>142</v>
      </c>
      <c r="X386" s="533" t="b">
        <f>M372=INDEX(SourceCategory,2)</f>
        <v>0</v>
      </c>
    </row>
    <row r="387" spans="1:24" s="19" customFormat="1" ht="5.15" customHeight="1" x14ac:dyDescent="0.25">
      <c r="A387" s="2"/>
      <c r="B387" s="7"/>
      <c r="C387" s="7"/>
      <c r="D387" s="28"/>
      <c r="E387" s="7"/>
      <c r="F387" s="7"/>
      <c r="G387" s="20"/>
      <c r="H387" s="90"/>
      <c r="I387" s="90"/>
      <c r="J387" s="28"/>
      <c r="K387" s="7"/>
      <c r="L387" s="7"/>
      <c r="M387" s="7"/>
      <c r="N387" s="7"/>
      <c r="O387" s="462"/>
      <c r="P387" s="4"/>
      <c r="Q387" s="11"/>
      <c r="R387" s="2"/>
      <c r="S387" s="2"/>
      <c r="T387" s="2"/>
      <c r="U387" s="2"/>
      <c r="V387" s="2"/>
      <c r="W387" s="2"/>
      <c r="X387" s="2"/>
    </row>
    <row r="388" spans="1:24" s="19" customFormat="1" ht="12.75" customHeight="1" x14ac:dyDescent="0.25">
      <c r="A388" s="2"/>
      <c r="B388" s="7"/>
      <c r="C388" s="7"/>
      <c r="D388" s="9" t="s">
        <v>6</v>
      </c>
      <c r="E388" s="20" t="str">
        <f>Translations!$B$213</f>
        <v>Använda mätinstrument:</v>
      </c>
      <c r="F388" s="7"/>
      <c r="G388" s="7"/>
      <c r="H388" s="534"/>
      <c r="I388" s="534"/>
      <c r="J388" s="534"/>
      <c r="K388" s="534"/>
      <c r="L388" s="534"/>
      <c r="M388" s="534"/>
      <c r="N388" s="7"/>
      <c r="O388" s="458"/>
      <c r="P388" s="4"/>
      <c r="Q388" s="11"/>
      <c r="R388" s="2"/>
      <c r="S388" s="2"/>
      <c r="T388" s="2"/>
      <c r="U388" s="2"/>
      <c r="V388" s="2"/>
      <c r="W388" s="366" t="s">
        <v>142</v>
      </c>
      <c r="X388" s="533" t="b">
        <f>OR(M372=INDEX(SourceCategory,2),AND(I382=INDEX(EUconst_ActivityDeterminationMethod,1),I386=INDEX(EUconst_OwnerInstrument,2)))</f>
        <v>0</v>
      </c>
    </row>
    <row r="389" spans="1:24" s="19" customFormat="1" ht="5.15" customHeight="1" x14ac:dyDescent="0.25">
      <c r="A389" s="2"/>
      <c r="B389" s="7"/>
      <c r="C389" s="7"/>
      <c r="D389" s="9"/>
      <c r="E389" s="20"/>
      <c r="F389" s="7"/>
      <c r="G389" s="7"/>
      <c r="H389" s="7"/>
      <c r="I389" s="7"/>
      <c r="J389" s="7"/>
      <c r="K389" s="7"/>
      <c r="L389" s="7"/>
      <c r="M389" s="7"/>
      <c r="N389" s="7"/>
      <c r="O389" s="458"/>
      <c r="P389" s="4"/>
      <c r="Q389" s="11"/>
      <c r="R389" s="2"/>
      <c r="S389" s="2"/>
      <c r="T389" s="2"/>
      <c r="U389" s="2"/>
      <c r="V389" s="2"/>
      <c r="W389" s="2"/>
      <c r="X389" s="2"/>
    </row>
    <row r="390" spans="1:24" s="19" customFormat="1" ht="13" x14ac:dyDescent="0.25">
      <c r="A390" s="2"/>
      <c r="B390" s="7"/>
      <c r="C390" s="7"/>
      <c r="D390" s="9"/>
      <c r="E390" s="7" t="str">
        <f>Translations!$B$215</f>
        <v>Beskrivning av beräkningen av bränslemängden och osäkerhetsberäkningen eller något annat nödvändigt förfarande, om flera mätinstrument används:</v>
      </c>
      <c r="F390" s="7"/>
      <c r="G390" s="7"/>
      <c r="H390" s="7"/>
      <c r="I390" s="7"/>
      <c r="J390" s="7"/>
      <c r="K390" s="7"/>
      <c r="L390" s="7"/>
      <c r="M390" s="7"/>
      <c r="N390" s="7"/>
      <c r="O390" s="453"/>
      <c r="P390" s="22"/>
      <c r="Q390" s="11"/>
      <c r="R390" s="2"/>
      <c r="S390" s="2"/>
      <c r="T390" s="2"/>
      <c r="U390" s="2"/>
      <c r="V390" s="2"/>
      <c r="W390" s="2"/>
      <c r="X390" s="2"/>
    </row>
    <row r="391" spans="1:24" s="19" customFormat="1" ht="12.75" customHeight="1" x14ac:dyDescent="0.25">
      <c r="A391" s="2"/>
      <c r="B391" s="7"/>
      <c r="C391" s="7"/>
      <c r="D391" s="9"/>
      <c r="E391" s="1232"/>
      <c r="F391" s="1233"/>
      <c r="G391" s="1233"/>
      <c r="H391" s="1233"/>
      <c r="I391" s="1233"/>
      <c r="J391" s="1233"/>
      <c r="K391" s="1233"/>
      <c r="L391" s="1233"/>
      <c r="M391" s="1233"/>
      <c r="N391" s="1234"/>
      <c r="O391" s="453"/>
      <c r="P391" s="22"/>
      <c r="Q391" s="11"/>
      <c r="R391" s="2"/>
      <c r="S391" s="2"/>
      <c r="T391" s="2"/>
      <c r="U391" s="2"/>
      <c r="V391" s="2"/>
      <c r="W391" s="2"/>
      <c r="X391" s="2"/>
    </row>
    <row r="392" spans="1:24" s="19" customFormat="1" ht="13" x14ac:dyDescent="0.25">
      <c r="A392" s="2"/>
      <c r="B392" s="7"/>
      <c r="C392" s="7"/>
      <c r="D392" s="9"/>
      <c r="E392" s="1099"/>
      <c r="F392" s="991"/>
      <c r="G392" s="991"/>
      <c r="H392" s="991"/>
      <c r="I392" s="991"/>
      <c r="J392" s="991"/>
      <c r="K392" s="991"/>
      <c r="L392" s="991"/>
      <c r="M392" s="991"/>
      <c r="N392" s="1100"/>
      <c r="O392" s="458"/>
      <c r="P392" s="4"/>
      <c r="Q392" s="11"/>
      <c r="R392" s="11"/>
      <c r="S392" s="11"/>
      <c r="T392" s="2"/>
      <c r="U392" s="2"/>
      <c r="V392" s="2"/>
      <c r="W392" s="2"/>
      <c r="X392" s="2"/>
    </row>
    <row r="393" spans="1:24" s="19" customFormat="1" ht="13" x14ac:dyDescent="0.25">
      <c r="A393" s="2"/>
      <c r="B393" s="7"/>
      <c r="C393" s="7"/>
      <c r="D393" s="9"/>
      <c r="E393" s="1101"/>
      <c r="F393" s="1102"/>
      <c r="G393" s="1102"/>
      <c r="H393" s="1102"/>
      <c r="I393" s="1102"/>
      <c r="J393" s="1102"/>
      <c r="K393" s="1102"/>
      <c r="L393" s="1102"/>
      <c r="M393" s="1102"/>
      <c r="N393" s="1103"/>
      <c r="O393" s="458"/>
      <c r="P393" s="4"/>
      <c r="Q393" s="11"/>
      <c r="R393" s="11"/>
      <c r="S393" s="11"/>
      <c r="T393" s="2"/>
      <c r="U393" s="2"/>
      <c r="V393" s="2"/>
      <c r="W393" s="2"/>
      <c r="X393" s="2"/>
    </row>
    <row r="394" spans="1:24" s="19" customFormat="1" ht="13" x14ac:dyDescent="0.25">
      <c r="A394" s="2"/>
      <c r="B394" s="7"/>
      <c r="C394" s="7"/>
      <c r="D394" s="9"/>
      <c r="E394" s="7"/>
      <c r="F394" s="7"/>
      <c r="G394" s="7"/>
      <c r="H394" s="7"/>
      <c r="I394" s="7"/>
      <c r="J394" s="7"/>
      <c r="K394" s="7"/>
      <c r="L394" s="7"/>
      <c r="M394" s="7"/>
      <c r="N394" s="7"/>
      <c r="O394" s="458"/>
      <c r="P394" s="4"/>
      <c r="Q394" s="11"/>
      <c r="R394" s="11"/>
      <c r="S394" s="11"/>
      <c r="T394" s="2"/>
      <c r="U394" s="2"/>
      <c r="V394" s="2"/>
      <c r="W394" s="2"/>
      <c r="X394" s="2"/>
    </row>
    <row r="395" spans="1:24" s="19" customFormat="1" ht="13" x14ac:dyDescent="0.25">
      <c r="A395" s="2"/>
      <c r="B395" s="7"/>
      <c r="C395" s="7"/>
      <c r="D395" s="9" t="s">
        <v>7</v>
      </c>
      <c r="E395" s="20" t="str">
        <f>Translations!$B$710</f>
        <v>Nivåer på den bränslemängd som frisläppts för konsumtion:</v>
      </c>
      <c r="F395" s="7"/>
      <c r="G395" s="7"/>
      <c r="H395" s="7"/>
      <c r="I395" s="7"/>
      <c r="J395" s="7"/>
      <c r="K395" s="7"/>
      <c r="L395" s="7"/>
      <c r="M395" s="7"/>
      <c r="N395" s="7"/>
      <c r="O395" s="458"/>
      <c r="P395" s="4"/>
      <c r="Q395" s="11"/>
      <c r="R395" s="11"/>
      <c r="S395" s="11"/>
      <c r="T395" s="2"/>
      <c r="U395" s="2"/>
      <c r="V395" s="2"/>
      <c r="W395" s="2"/>
      <c r="X395" s="2"/>
    </row>
    <row r="396" spans="1:24" s="19" customFormat="1" ht="13" x14ac:dyDescent="0.25">
      <c r="A396" s="2"/>
      <c r="B396" s="7"/>
      <c r="C396" s="7"/>
      <c r="D396" s="28" t="s">
        <v>16</v>
      </c>
      <c r="E396" s="20" t="str">
        <f>Translations!$B$711</f>
        <v>Tillämplig enhet:</v>
      </c>
      <c r="F396" s="9"/>
      <c r="G396" s="9"/>
      <c r="H396" s="9"/>
      <c r="I396" s="135"/>
      <c r="J396" s="9"/>
      <c r="K396" s="9"/>
      <c r="L396" s="9"/>
      <c r="M396" s="9"/>
      <c r="N396" s="9"/>
      <c r="O396" s="458"/>
      <c r="P396" s="4"/>
      <c r="Q396" s="11"/>
      <c r="R396" s="11"/>
      <c r="S396" s="11"/>
      <c r="T396" s="2"/>
      <c r="U396" s="2"/>
      <c r="V396" s="2"/>
      <c r="W396" s="2"/>
      <c r="X396" s="2"/>
    </row>
    <row r="397" spans="1:24" s="19" customFormat="1" ht="5.15" customHeight="1" x14ac:dyDescent="0.25">
      <c r="A397" s="2"/>
      <c r="B397" s="7"/>
      <c r="C397" s="7"/>
      <c r="D397" s="7"/>
      <c r="E397" s="7"/>
      <c r="F397" s="7"/>
      <c r="G397" s="7"/>
      <c r="H397" s="7"/>
      <c r="I397" s="7"/>
      <c r="J397" s="7"/>
      <c r="K397" s="7"/>
      <c r="L397" s="7"/>
      <c r="M397" s="7"/>
      <c r="N397" s="9"/>
      <c r="O397" s="458"/>
      <c r="P397" s="4"/>
      <c r="Q397" s="11"/>
      <c r="R397" s="11"/>
      <c r="S397" s="11"/>
      <c r="T397" s="2"/>
      <c r="U397" s="2"/>
      <c r="V397" s="2"/>
      <c r="W397" s="2"/>
      <c r="X397" s="2"/>
    </row>
    <row r="398" spans="1:24" s="19" customFormat="1" ht="12.75" customHeight="1" x14ac:dyDescent="0.25">
      <c r="A398" s="2"/>
      <c r="B398" s="7"/>
      <c r="C398" s="7"/>
      <c r="D398" s="28" t="s">
        <v>17</v>
      </c>
      <c r="E398" s="20" t="str">
        <f>Translations!$B$712</f>
        <v>Nivå som krävs:</v>
      </c>
      <c r="F398" s="7"/>
      <c r="G398" s="7"/>
      <c r="H398" s="7"/>
      <c r="I398" s="535" t="str">
        <f>IF(H374="","",IF(M372=INDEX(SourceCategory,2),EUconst_NoTier,IF(CNTR_Category="A",INDEX(EUwideConstants!$G:$G,MATCH(R398,EUwideConstants!$S:$S,0)),INDEX(EUwideConstants!$P:$P,MATCH(R398,EUwideConstants!$S:$S,0)))))</f>
        <v/>
      </c>
      <c r="J398" s="1241" t="str">
        <f>IF(I398="","",IF(I398=EUconst_NoTier,EUconst_MsgDeMinimis,IF(T398=0,EUconst_NA,IF(ISERROR(T398),"",EUconst_MsgTierActivityLevel&amp;" "&amp;T398))))</f>
        <v/>
      </c>
      <c r="K398" s="1242"/>
      <c r="L398" s="1242"/>
      <c r="M398" s="1242"/>
      <c r="N398" s="1243"/>
      <c r="O398" s="458"/>
      <c r="P398" s="4"/>
      <c r="Q398" s="11"/>
      <c r="R398" s="59" t="str">
        <f>EUconst_CNTR_ActivityData&amp;H374</f>
        <v>ActivityData_</v>
      </c>
      <c r="S398" s="11"/>
      <c r="T398" s="533" t="str">
        <f>IF(I398="","",IF(I398=EUconst_NA,"",INDEX(EUwideConstants!$H:$O,MATCH(R398,EUwideConstants!$S:$S,0),MATCH(I398,CNTR_TierList,0))))</f>
        <v/>
      </c>
      <c r="U398" s="2"/>
      <c r="V398" s="2"/>
      <c r="W398" s="2"/>
      <c r="X398" s="2"/>
    </row>
    <row r="399" spans="1:24" s="19" customFormat="1" ht="12.75" customHeight="1" x14ac:dyDescent="0.25">
      <c r="A399" s="2"/>
      <c r="B399" s="7"/>
      <c r="C399" s="7"/>
      <c r="D399" s="28" t="s">
        <v>18</v>
      </c>
      <c r="E399" s="20" t="str">
        <f>Translations!$B$713</f>
        <v>Tillämplig nivå:</v>
      </c>
      <c r="F399" s="7"/>
      <c r="G399" s="7"/>
      <c r="H399" s="7"/>
      <c r="I399" s="135"/>
      <c r="J399" s="1241" t="str">
        <f>IF(OR(ISBLANK(I399),I399=EUconst_NoTier),"",IF(T399=0,EUconst_NA,IF(ISERROR(T399),"",EUconst_MsgTierActivityLevel &amp; " " &amp;T399)))</f>
        <v/>
      </c>
      <c r="K399" s="1242"/>
      <c r="L399" s="1242"/>
      <c r="M399" s="1242"/>
      <c r="N399" s="1243"/>
      <c r="O399" s="458"/>
      <c r="P399" s="4"/>
      <c r="Q399" s="11"/>
      <c r="R399" s="59" t="str">
        <f>EUconst_CNTR_ActivityData&amp;H374</f>
        <v>ActivityData_</v>
      </c>
      <c r="S399" s="11"/>
      <c r="T399" s="533" t="str">
        <f>IF(ISBLANK(I399),"",IF(I399=EUconst_NA,"",INDEX(EUwideConstants!$H:$O,MATCH(R399,EUwideConstants!$S:$S,0),MATCH(I399,CNTR_TierList,0))))</f>
        <v/>
      </c>
      <c r="U399" s="2"/>
      <c r="V399" s="2"/>
      <c r="W399" s="366" t="s">
        <v>142</v>
      </c>
      <c r="X399" s="533" t="b">
        <f>I382=INDEX(EUconst_ActivityDeterminationMethod,1)</f>
        <v>0</v>
      </c>
    </row>
    <row r="400" spans="1:24" s="19" customFormat="1" ht="12.75" customHeight="1" x14ac:dyDescent="0.25">
      <c r="A400" s="2"/>
      <c r="B400" s="7"/>
      <c r="C400" s="7"/>
      <c r="D400" s="28" t="s">
        <v>19</v>
      </c>
      <c r="E400" s="20" t="str">
        <f>Translations!$B$219</f>
        <v>Uppnådd osäkerhet:</v>
      </c>
      <c r="F400" s="7"/>
      <c r="G400" s="7"/>
      <c r="H400" s="7"/>
      <c r="I400" s="536"/>
      <c r="J400" s="20" t="str">
        <f>Translations!$B$220</f>
        <v>Anmärkning:</v>
      </c>
      <c r="K400" s="1265"/>
      <c r="L400" s="1266"/>
      <c r="M400" s="1266"/>
      <c r="N400" s="1267"/>
      <c r="O400" s="458"/>
      <c r="P400" s="4"/>
      <c r="Q400" s="11"/>
      <c r="R400" s="11"/>
      <c r="S400" s="11"/>
      <c r="T400" s="2"/>
      <c r="U400" s="2"/>
      <c r="V400" s="2"/>
      <c r="W400" s="366" t="s">
        <v>142</v>
      </c>
      <c r="X400" s="533" t="b">
        <f>OR(M372=INDEX(SourceCategory,2),I382=INDEX(EUconst_ActivityDeterminationMethod,1))</f>
        <v>0</v>
      </c>
    </row>
    <row r="401" spans="1:24" s="19" customFormat="1" ht="5.15" customHeight="1" x14ac:dyDescent="0.25">
      <c r="A401" s="2"/>
      <c r="B401" s="7"/>
      <c r="C401" s="7"/>
      <c r="D401" s="9"/>
      <c r="E401" s="40"/>
      <c r="F401" s="40"/>
      <c r="G401" s="40"/>
      <c r="H401" s="40"/>
      <c r="I401" s="40"/>
      <c r="J401" s="40"/>
      <c r="K401" s="40"/>
      <c r="L401" s="40"/>
      <c r="M401" s="40"/>
      <c r="N401" s="40"/>
      <c r="O401" s="458"/>
      <c r="P401" s="4"/>
      <c r="Q401" s="11"/>
      <c r="R401" s="11"/>
      <c r="S401" s="11"/>
      <c r="T401" s="2"/>
      <c r="U401" s="2"/>
      <c r="V401" s="2"/>
      <c r="W401" s="2"/>
      <c r="X401" s="2"/>
    </row>
    <row r="402" spans="1:24" s="19" customFormat="1" ht="14" x14ac:dyDescent="0.25">
      <c r="A402" s="2"/>
      <c r="B402" s="7"/>
      <c r="C402" s="7"/>
      <c r="D402" s="1245" t="str">
        <f>Translations!$B$715</f>
        <v>Täckningsfaktor:</v>
      </c>
      <c r="E402" s="1245"/>
      <c r="F402" s="1245"/>
      <c r="G402" s="1245"/>
      <c r="H402" s="1245"/>
      <c r="I402" s="1245"/>
      <c r="J402" s="1245"/>
      <c r="K402" s="1245"/>
      <c r="L402" s="1245"/>
      <c r="M402" s="1245"/>
      <c r="N402" s="1245"/>
      <c r="O402" s="458"/>
      <c r="P402" s="4"/>
      <c r="Q402" s="11"/>
      <c r="R402" s="11"/>
      <c r="S402" s="11"/>
      <c r="T402" s="11"/>
      <c r="U402" s="2"/>
      <c r="V402" s="2"/>
      <c r="W402" s="2"/>
      <c r="X402" s="2"/>
    </row>
    <row r="403" spans="1:24" s="19" customFormat="1" ht="5.15" customHeight="1" x14ac:dyDescent="0.25">
      <c r="A403" s="2"/>
      <c r="B403" s="7"/>
      <c r="C403" s="7"/>
      <c r="D403" s="9"/>
      <c r="E403" s="20"/>
      <c r="F403" s="7"/>
      <c r="G403" s="7"/>
      <c r="H403" s="7"/>
      <c r="I403" s="7"/>
      <c r="J403" s="7"/>
      <c r="K403" s="7"/>
      <c r="L403" s="7"/>
      <c r="M403" s="7"/>
      <c r="N403" s="7"/>
      <c r="O403" s="458"/>
      <c r="P403" s="4"/>
      <c r="Q403" s="11"/>
      <c r="R403" s="11"/>
      <c r="S403" s="11"/>
      <c r="T403" s="11"/>
      <c r="U403" s="2"/>
      <c r="V403" s="2"/>
      <c r="W403" s="2"/>
      <c r="X403" s="2"/>
    </row>
    <row r="404" spans="1:24" s="19" customFormat="1" ht="25.5" customHeight="1" x14ac:dyDescent="0.25">
      <c r="A404" s="2"/>
      <c r="B404" s="7"/>
      <c r="C404" s="7"/>
      <c r="D404" s="9" t="s">
        <v>8</v>
      </c>
      <c r="E404" s="1244" t="str">
        <f>Translations!$B$717</f>
        <v>Täckningsfaktor</v>
      </c>
      <c r="F404" s="1244"/>
      <c r="G404" s="1244"/>
      <c r="H404" s="29" t="str">
        <f>Translations!$B$255</f>
        <v>nivå som krävs</v>
      </c>
      <c r="I404" s="29" t="str">
        <f>Translations!$B$256</f>
        <v>nivå som använts</v>
      </c>
      <c r="J404" s="1246" t="str">
        <f>Translations!$B$257</f>
        <v>hela texten för den tillämpade nivån</v>
      </c>
      <c r="K404" s="1247"/>
      <c r="L404" s="1247"/>
      <c r="M404" s="1247"/>
      <c r="N404" s="1247"/>
      <c r="O404" s="458"/>
      <c r="P404" s="4"/>
      <c r="Q404" s="11"/>
      <c r="R404" s="11"/>
      <c r="S404" s="11"/>
      <c r="T404" s="11"/>
      <c r="U404" s="2"/>
      <c r="V404" s="2"/>
      <c r="W404" s="2"/>
      <c r="X404" s="2"/>
    </row>
    <row r="405" spans="1:24" s="19" customFormat="1" x14ac:dyDescent="0.25">
      <c r="A405" s="2"/>
      <c r="B405" s="7"/>
      <c r="C405" s="7"/>
      <c r="D405" s="28" t="s">
        <v>16</v>
      </c>
      <c r="E405" s="1240" t="str">
        <f>Translations!$B$718</f>
        <v>Täckningsfaktor, nivå</v>
      </c>
      <c r="F405" s="1240"/>
      <c r="G405" s="1240"/>
      <c r="H405" s="535" t="str">
        <f>IF(H372="","",3)</f>
        <v/>
      </c>
      <c r="I405" s="135"/>
      <c r="J405" s="1241" t="str">
        <f>IF(OR(ISBLANK(I405),I405=EUconst_NoTier),"",IF(T405=0,EUconst_NotApplicable,IF(ISERROR(T405),"",T405)))</f>
        <v/>
      </c>
      <c r="K405" s="1242"/>
      <c r="L405" s="1242"/>
      <c r="M405" s="1242"/>
      <c r="N405" s="1243"/>
      <c r="O405" s="458"/>
      <c r="P405" s="4"/>
      <c r="Q405" s="11"/>
      <c r="R405" s="59" t="str">
        <f>EUconst_CNTR_ScopeFactor&amp;H374</f>
        <v>ScopeFactor_</v>
      </c>
      <c r="S405" s="11"/>
      <c r="T405" s="537" t="str">
        <f>IF(ISBLANK(I405),"",IF(I405=EUconst_NA,"",INDEX(EUwideConstants!$H:$O,MATCH(R405,EUwideConstants!$S:$S,0),MATCH(I405,CNTR_TierList,0))))</f>
        <v/>
      </c>
      <c r="U405" s="2"/>
      <c r="V405" s="2"/>
      <c r="W405" s="2"/>
      <c r="X405" s="2"/>
    </row>
    <row r="406" spans="1:24" s="19" customFormat="1" x14ac:dyDescent="0.25">
      <c r="A406" s="2"/>
      <c r="B406" s="7"/>
      <c r="C406" s="7"/>
      <c r="D406" s="28" t="s">
        <v>17</v>
      </c>
      <c r="E406" s="1240" t="str">
        <f>Translations!$B$719</f>
        <v>Täckningsfaktor, metod</v>
      </c>
      <c r="F406" s="1240"/>
      <c r="G406" s="1240"/>
      <c r="H406" s="1249"/>
      <c r="I406" s="1249"/>
      <c r="J406" s="1241" t="str">
        <f>IF(H406="","",INDEX(ScopeMethodsDetails,MATCH(H406,INDEX(ScopeMethodsDetails,,1),0),2))</f>
        <v/>
      </c>
      <c r="K406" s="1242"/>
      <c r="L406" s="1242"/>
      <c r="M406" s="1242"/>
      <c r="N406" s="1243"/>
      <c r="O406" s="458"/>
      <c r="P406" s="4"/>
      <c r="Q406" s="11"/>
      <c r="R406" s="350" t="str">
        <f>IF(I405="","",INDEX(ScopeAddress,MATCH(I405,ScopeTiers,0)))</f>
        <v/>
      </c>
      <c r="S406" s="11"/>
      <c r="T406" s="11"/>
      <c r="U406" s="2"/>
      <c r="V406" s="2"/>
      <c r="W406" s="2"/>
      <c r="X406" s="2"/>
    </row>
    <row r="407" spans="1:24" s="19" customFormat="1" ht="5.15" customHeight="1" x14ac:dyDescent="0.25">
      <c r="A407" s="2"/>
      <c r="B407" s="7"/>
      <c r="C407" s="7"/>
      <c r="D407" s="9"/>
      <c r="E407" s="40"/>
      <c r="F407" s="40"/>
      <c r="G407" s="40"/>
      <c r="H407" s="40"/>
      <c r="I407" s="40"/>
      <c r="J407" s="40"/>
      <c r="K407" s="40"/>
      <c r="L407" s="40"/>
      <c r="M407" s="40"/>
      <c r="N407" s="40"/>
      <c r="O407" s="458"/>
      <c r="P407" s="4"/>
      <c r="Q407" s="11"/>
      <c r="R407" s="11"/>
      <c r="S407" s="11"/>
      <c r="T407" s="11"/>
      <c r="U407" s="11"/>
      <c r="V407" s="11"/>
      <c r="W407" s="11"/>
      <c r="X407" s="11"/>
    </row>
    <row r="408" spans="1:24" s="19" customFormat="1" ht="13" x14ac:dyDescent="0.25">
      <c r="A408" s="2"/>
      <c r="B408" s="7"/>
      <c r="C408" s="7"/>
      <c r="D408" s="28" t="s">
        <v>18</v>
      </c>
      <c r="E408" s="20" t="str">
        <f>Translations!$B$723</f>
        <v>Detaljerad beskrivning av täckningsfaktorns metod:</v>
      </c>
      <c r="F408" s="40"/>
      <c r="G408" s="40"/>
      <c r="H408" s="40"/>
      <c r="I408" s="40"/>
      <c r="J408" s="40"/>
      <c r="K408" s="40"/>
      <c r="L408" s="40"/>
      <c r="M408" s="40"/>
      <c r="N408" s="40"/>
      <c r="O408" s="458"/>
      <c r="P408" s="4"/>
      <c r="Q408" s="11"/>
      <c r="R408" s="11"/>
      <c r="S408" s="11"/>
      <c r="T408" s="11"/>
      <c r="U408" s="2"/>
      <c r="V408" s="2"/>
      <c r="W408" s="2"/>
      <c r="X408" s="2"/>
    </row>
    <row r="409" spans="1:24" s="19" customFormat="1" ht="25.5" customHeight="1" x14ac:dyDescent="0.25">
      <c r="A409" s="2"/>
      <c r="B409" s="7"/>
      <c r="C409" s="7"/>
      <c r="D409" s="9"/>
      <c r="E409" s="1235"/>
      <c r="F409" s="1236"/>
      <c r="G409" s="1236"/>
      <c r="H409" s="1236"/>
      <c r="I409" s="1236"/>
      <c r="J409" s="1236"/>
      <c r="K409" s="1236"/>
      <c r="L409" s="1236"/>
      <c r="M409" s="1236"/>
      <c r="N409" s="1237"/>
      <c r="O409" s="458"/>
      <c r="P409" s="4"/>
      <c r="Q409" s="11"/>
      <c r="R409" s="11"/>
      <c r="S409" s="11"/>
      <c r="T409" s="11"/>
      <c r="U409" s="2"/>
      <c r="V409" s="2"/>
      <c r="W409" s="2"/>
      <c r="X409" s="2"/>
    </row>
    <row r="410" spans="1:24" s="19" customFormat="1" ht="13" x14ac:dyDescent="0.25">
      <c r="A410" s="2"/>
      <c r="B410" s="7"/>
      <c r="C410" s="7"/>
      <c r="D410" s="9"/>
      <c r="E410" s="1099"/>
      <c r="F410" s="991"/>
      <c r="G410" s="991"/>
      <c r="H410" s="991"/>
      <c r="I410" s="991"/>
      <c r="J410" s="991"/>
      <c r="K410" s="991"/>
      <c r="L410" s="991"/>
      <c r="M410" s="991"/>
      <c r="N410" s="1100"/>
      <c r="O410" s="458"/>
      <c r="P410" s="4"/>
      <c r="Q410" s="11"/>
      <c r="R410" s="11"/>
      <c r="S410" s="11"/>
      <c r="T410" s="11"/>
      <c r="U410" s="2"/>
      <c r="V410" s="2"/>
      <c r="W410" s="2"/>
      <c r="X410" s="2"/>
    </row>
    <row r="411" spans="1:24" s="19" customFormat="1" ht="13" x14ac:dyDescent="0.25">
      <c r="A411" s="2"/>
      <c r="B411" s="7"/>
      <c r="C411" s="7"/>
      <c r="D411" s="9"/>
      <c r="E411" s="1101"/>
      <c r="F411" s="1102"/>
      <c r="G411" s="1102"/>
      <c r="H411" s="1102"/>
      <c r="I411" s="1102"/>
      <c r="J411" s="1102"/>
      <c r="K411" s="1102"/>
      <c r="L411" s="1102"/>
      <c r="M411" s="1102"/>
      <c r="N411" s="1103"/>
      <c r="O411" s="458"/>
      <c r="P411" s="4"/>
      <c r="Q411" s="11"/>
      <c r="R411" s="11"/>
      <c r="S411" s="11"/>
      <c r="T411" s="11"/>
      <c r="U411" s="2"/>
      <c r="V411" s="2"/>
      <c r="W411" s="2"/>
      <c r="X411" s="2"/>
    </row>
    <row r="412" spans="1:24" s="19" customFormat="1" ht="5.15" customHeight="1" x14ac:dyDescent="0.25">
      <c r="A412" s="2"/>
      <c r="B412" s="7"/>
      <c r="C412" s="7"/>
      <c r="D412" s="9"/>
      <c r="E412" s="40"/>
      <c r="F412" s="40"/>
      <c r="G412" s="40"/>
      <c r="H412" s="40"/>
      <c r="I412" s="40"/>
      <c r="J412" s="40"/>
      <c r="K412" s="40"/>
      <c r="L412" s="40"/>
      <c r="M412" s="40"/>
      <c r="N412" s="40"/>
      <c r="O412" s="458"/>
      <c r="P412" s="4"/>
      <c r="Q412" s="11"/>
      <c r="R412" s="11"/>
      <c r="S412" s="11"/>
      <c r="T412" s="11"/>
      <c r="U412" s="2"/>
      <c r="V412" s="2"/>
      <c r="W412" s="2"/>
      <c r="X412" s="2"/>
    </row>
    <row r="413" spans="1:24" s="19" customFormat="1" ht="13" x14ac:dyDescent="0.25">
      <c r="A413" s="2"/>
      <c r="B413" s="7"/>
      <c r="C413" s="7"/>
      <c r="D413" s="28" t="s">
        <v>19</v>
      </c>
      <c r="E413" s="20" t="str">
        <f>Translations!$B$726</f>
        <v xml:space="preserve">Identifiering av slutanvändare av bränsleflöde och CRF-koder </v>
      </c>
      <c r="F413" s="40"/>
      <c r="G413" s="40"/>
      <c r="H413" s="40"/>
      <c r="I413" s="40"/>
      <c r="J413" s="40"/>
      <c r="K413" s="40"/>
      <c r="L413" s="40"/>
      <c r="M413" s="40"/>
      <c r="N413" s="40"/>
      <c r="O413" s="453"/>
      <c r="P413" s="22"/>
      <c r="Q413" s="11"/>
      <c r="R413" s="11"/>
      <c r="S413" s="11"/>
      <c r="T413" s="11"/>
      <c r="U413" s="2"/>
      <c r="V413" s="2"/>
      <c r="W413" s="2"/>
      <c r="X413" s="2"/>
    </row>
    <row r="414" spans="1:24" s="19" customFormat="1" ht="25.5" customHeight="1" x14ac:dyDescent="0.25">
      <c r="A414" s="2"/>
      <c r="B414" s="7"/>
      <c r="C414" s="7"/>
      <c r="D414" s="9"/>
      <c r="E414" s="1235"/>
      <c r="F414" s="1236"/>
      <c r="G414" s="1236"/>
      <c r="H414" s="1236"/>
      <c r="I414" s="1236"/>
      <c r="J414" s="1236"/>
      <c r="K414" s="1236"/>
      <c r="L414" s="1236"/>
      <c r="M414" s="1236"/>
      <c r="N414" s="1237"/>
      <c r="O414" s="458"/>
      <c r="P414" s="4"/>
      <c r="Q414" s="11"/>
      <c r="R414" s="11"/>
      <c r="S414" s="11"/>
      <c r="T414" s="11"/>
      <c r="U414" s="2"/>
      <c r="V414" s="2"/>
      <c r="W414" s="2"/>
      <c r="X414" s="2"/>
    </row>
    <row r="415" spans="1:24" s="19" customFormat="1" ht="13" x14ac:dyDescent="0.25">
      <c r="A415" s="2"/>
      <c r="B415" s="7"/>
      <c r="C415" s="7"/>
      <c r="D415" s="9"/>
      <c r="E415" s="1099"/>
      <c r="F415" s="991"/>
      <c r="G415" s="991"/>
      <c r="H415" s="991"/>
      <c r="I415" s="991"/>
      <c r="J415" s="991"/>
      <c r="K415" s="991"/>
      <c r="L415" s="991"/>
      <c r="M415" s="991"/>
      <c r="N415" s="1100"/>
      <c r="O415" s="458"/>
      <c r="P415" s="4"/>
      <c r="Q415" s="11"/>
      <c r="R415" s="11"/>
      <c r="S415" s="11"/>
      <c r="T415" s="11"/>
      <c r="U415" s="2"/>
      <c r="V415" s="2"/>
      <c r="W415" s="2"/>
      <c r="X415" s="2"/>
    </row>
    <row r="416" spans="1:24" s="19" customFormat="1" ht="13" x14ac:dyDescent="0.25">
      <c r="A416" s="2"/>
      <c r="B416" s="7"/>
      <c r="C416" s="7"/>
      <c r="D416" s="9"/>
      <c r="E416" s="1101"/>
      <c r="F416" s="1102"/>
      <c r="G416" s="1102"/>
      <c r="H416" s="1102"/>
      <c r="I416" s="1102"/>
      <c r="J416" s="1102"/>
      <c r="K416" s="1102"/>
      <c r="L416" s="1102"/>
      <c r="M416" s="1102"/>
      <c r="N416" s="1103"/>
      <c r="O416" s="458"/>
      <c r="P416" s="4"/>
      <c r="Q416" s="11"/>
      <c r="R416" s="11"/>
      <c r="S416" s="11"/>
      <c r="T416" s="11"/>
      <c r="U416" s="2"/>
      <c r="V416" s="2"/>
      <c r="W416" s="2"/>
      <c r="X416" s="2"/>
    </row>
    <row r="417" spans="1:24" s="19" customFormat="1" ht="5.15" customHeight="1" x14ac:dyDescent="0.25">
      <c r="A417" s="2"/>
      <c r="B417" s="7"/>
      <c r="C417" s="7"/>
      <c r="D417" s="9"/>
      <c r="E417" s="40"/>
      <c r="F417" s="40"/>
      <c r="G417" s="40"/>
      <c r="H417" s="40"/>
      <c r="I417" s="40"/>
      <c r="J417" s="40"/>
      <c r="K417" s="40"/>
      <c r="L417" s="40"/>
      <c r="M417" s="40"/>
      <c r="N417" s="40"/>
      <c r="O417" s="458"/>
      <c r="P417" s="4"/>
      <c r="Q417" s="11"/>
      <c r="R417" s="11"/>
      <c r="S417" s="11"/>
      <c r="T417" s="11"/>
      <c r="U417" s="2"/>
      <c r="V417" s="2"/>
      <c r="W417" s="2"/>
      <c r="X417" s="2"/>
    </row>
    <row r="418" spans="1:24" s="19" customFormat="1" ht="12.75" customHeight="1" x14ac:dyDescent="0.25">
      <c r="A418" s="2"/>
      <c r="B418" s="7"/>
      <c r="C418" s="7"/>
      <c r="D418" s="1245" t="str">
        <f>Translations!$B$230</f>
        <v>Beräkningsfaktorer:</v>
      </c>
      <c r="E418" s="1245"/>
      <c r="F418" s="1245"/>
      <c r="G418" s="1245"/>
      <c r="H418" s="1245"/>
      <c r="I418" s="1245"/>
      <c r="J418" s="1245"/>
      <c r="K418" s="1245"/>
      <c r="L418" s="1245"/>
      <c r="M418" s="1245"/>
      <c r="N418" s="1245"/>
      <c r="O418" s="458"/>
      <c r="P418" s="4"/>
      <c r="Q418" s="11"/>
      <c r="R418" s="11"/>
      <c r="S418" s="11"/>
      <c r="T418" s="11"/>
      <c r="U418" s="2"/>
      <c r="V418" s="2"/>
      <c r="W418" s="2"/>
      <c r="X418" s="2"/>
    </row>
    <row r="419" spans="1:24" s="19" customFormat="1" ht="5.15" customHeight="1" x14ac:dyDescent="0.25">
      <c r="A419" s="2"/>
      <c r="B419" s="7"/>
      <c r="C419" s="7"/>
      <c r="D419" s="9"/>
      <c r="E419" s="20"/>
      <c r="F419" s="7"/>
      <c r="G419" s="7"/>
      <c r="H419" s="7"/>
      <c r="I419" s="7"/>
      <c r="J419" s="7"/>
      <c r="K419" s="7"/>
      <c r="L419" s="7"/>
      <c r="M419" s="7"/>
      <c r="N419" s="7"/>
      <c r="O419" s="458"/>
      <c r="P419" s="4"/>
      <c r="Q419" s="11"/>
      <c r="R419" s="11"/>
      <c r="S419" s="11"/>
      <c r="T419" s="11"/>
      <c r="U419" s="2"/>
      <c r="V419" s="2"/>
      <c r="W419" s="2"/>
      <c r="X419" s="2"/>
    </row>
    <row r="420" spans="1:24" s="19" customFormat="1" ht="12.75" customHeight="1" x14ac:dyDescent="0.25">
      <c r="A420" s="2"/>
      <c r="B420" s="7"/>
      <c r="C420" s="7"/>
      <c r="D420" s="9" t="s">
        <v>140</v>
      </c>
      <c r="E420" s="20" t="str">
        <f>Translations!$B$253</f>
        <v>Nivåer som tillämpas på beräkningsfaktorer:</v>
      </c>
      <c r="F420" s="7"/>
      <c r="G420" s="7"/>
      <c r="H420" s="7"/>
      <c r="I420" s="7"/>
      <c r="J420" s="7"/>
      <c r="K420" s="7"/>
      <c r="L420" s="7"/>
      <c r="M420" s="7"/>
      <c r="N420" s="7"/>
      <c r="O420" s="458"/>
      <c r="P420" s="4"/>
      <c r="Q420" s="11"/>
      <c r="R420" s="11"/>
      <c r="S420" s="11"/>
      <c r="T420" s="11"/>
      <c r="U420" s="2"/>
      <c r="V420" s="2"/>
      <c r="W420" s="2"/>
      <c r="X420" s="2"/>
    </row>
    <row r="421" spans="1:24" s="19" customFormat="1" ht="5.15" customHeight="1" x14ac:dyDescent="0.25">
      <c r="A421" s="2"/>
      <c r="B421" s="7"/>
      <c r="C421" s="7"/>
      <c r="D421" s="9"/>
      <c r="E421" s="20"/>
      <c r="F421" s="7"/>
      <c r="G421" s="7"/>
      <c r="H421" s="7"/>
      <c r="I421" s="7"/>
      <c r="J421" s="7"/>
      <c r="K421" s="7"/>
      <c r="L421" s="7"/>
      <c r="M421" s="7"/>
      <c r="N421" s="7"/>
      <c r="O421" s="458"/>
      <c r="P421" s="4"/>
      <c r="Q421" s="11"/>
      <c r="R421" s="11"/>
      <c r="S421" s="11"/>
      <c r="T421" s="11"/>
      <c r="U421" s="2"/>
      <c r="V421" s="2"/>
      <c r="W421" s="2"/>
      <c r="X421" s="2"/>
    </row>
    <row r="422" spans="1:24" s="19" customFormat="1" ht="25.5" customHeight="1" x14ac:dyDescent="0.25">
      <c r="A422" s="2"/>
      <c r="B422" s="7"/>
      <c r="C422" s="7"/>
      <c r="D422" s="7"/>
      <c r="E422" s="1244" t="str">
        <f>Translations!$B$254</f>
        <v>beräkningsfaktor</v>
      </c>
      <c r="F422" s="1244"/>
      <c r="G422" s="1244"/>
      <c r="H422" s="29" t="str">
        <f>Translations!$B$255</f>
        <v>nivå som krävs</v>
      </c>
      <c r="I422" s="522" t="str">
        <f>Translations!$B$256</f>
        <v>nivå som använts</v>
      </c>
      <c r="J422" s="1246" t="str">
        <f>Translations!$B$257</f>
        <v>hela texten för den tillämpade nivån</v>
      </c>
      <c r="K422" s="1247"/>
      <c r="L422" s="1247"/>
      <c r="M422" s="1247"/>
      <c r="N422" s="1248"/>
      <c r="O422" s="458"/>
      <c r="P422" s="4"/>
      <c r="Q422" s="11"/>
      <c r="R422" s="11"/>
      <c r="S422" s="11"/>
      <c r="T422" s="11" t="s">
        <v>148</v>
      </c>
      <c r="U422" s="2"/>
      <c r="V422" s="2"/>
      <c r="W422" s="2"/>
      <c r="X422" s="30" t="s">
        <v>149</v>
      </c>
    </row>
    <row r="423" spans="1:24" s="19" customFormat="1" ht="12.75" customHeight="1" x14ac:dyDescent="0.25">
      <c r="A423" s="2"/>
      <c r="B423" s="7"/>
      <c r="C423" s="7"/>
      <c r="D423" s="28" t="s">
        <v>16</v>
      </c>
      <c r="E423" s="1240" t="str">
        <f>Translations!$B$741</f>
        <v>Enhetens omvandlingsfaktor</v>
      </c>
      <c r="F423" s="1240"/>
      <c r="G423" s="1240"/>
      <c r="H423" s="535" t="str">
        <f>IF(H374="","",IF(M372=INDEX(SourceCategory,2),EUconst_NoTier,IF(CNTR_Category="A",INDEX(EUwideConstants!$G:$G,MATCH(R423,EUwideConstants!$S:$S,0)),INDEX(EUwideConstants!$P:$P,MATCH(R423,EUwideConstants!$S:$S,0)))))</f>
        <v/>
      </c>
      <c r="I423" s="135"/>
      <c r="J423" s="1241" t="str">
        <f>IF(OR(ISBLANK(I423),I423=EUconst_NoTier),"",IF(T423=0,EUconst_NotApplicable,IF(ISERROR(T423),"",T423)))</f>
        <v/>
      </c>
      <c r="K423" s="1242"/>
      <c r="L423" s="1242"/>
      <c r="M423" s="1242"/>
      <c r="N423" s="1243"/>
      <c r="O423" s="458"/>
      <c r="P423" s="4"/>
      <c r="Q423" s="11"/>
      <c r="R423" s="59" t="str">
        <f>EUconst_CNTR_NCV&amp;H374</f>
        <v>NCV_</v>
      </c>
      <c r="S423" s="11"/>
      <c r="T423" s="537" t="str">
        <f>IF(ISBLANK(I423),"",IF(I423=EUconst_NA,"",INDEX(EUwideConstants!$H:$O,MATCH(R423,EUwideConstants!$S:$S,0),MATCH(I423,CNTR_TierList,0))))</f>
        <v/>
      </c>
      <c r="U423" s="2"/>
      <c r="V423" s="2"/>
      <c r="W423" s="2"/>
      <c r="X423" s="533" t="b">
        <f>(H423=EUconst_NA)</f>
        <v>0</v>
      </c>
    </row>
    <row r="424" spans="1:24" s="19" customFormat="1" ht="12.75" customHeight="1" x14ac:dyDescent="0.25">
      <c r="A424" s="2"/>
      <c r="B424" s="7"/>
      <c r="C424" s="7"/>
      <c r="D424" s="28" t="s">
        <v>17</v>
      </c>
      <c r="E424" s="1240" t="str">
        <f>Translations!$B$258</f>
        <v>Emissionsfaktor (preliminär)</v>
      </c>
      <c r="F424" s="1240"/>
      <c r="G424" s="1240"/>
      <c r="H424" s="535" t="str">
        <f>IF(H374="","",IF(M372=INDEX(SourceCategory,2),EUconst_NoTier,IF(CNTR_Category="A",INDEX(EUwideConstants!$G:$G,MATCH(R424,EUwideConstants!$S:$S,0)),INDEX(EUwideConstants!$P:$P,MATCH(R424,EUwideConstants!$S:$S,0)))))</f>
        <v/>
      </c>
      <c r="I424" s="135"/>
      <c r="J424" s="1241" t="str">
        <f>IF(OR(ISBLANK(I424),I424=EUconst_NoTier),"",IF(T424=0,EUconst_NotApplicable,IF(ISERROR(T424),"",T424)))</f>
        <v/>
      </c>
      <c r="K424" s="1242"/>
      <c r="L424" s="1242"/>
      <c r="M424" s="1242"/>
      <c r="N424" s="1243"/>
      <c r="O424" s="458"/>
      <c r="P424" s="4"/>
      <c r="Q424" s="11"/>
      <c r="R424" s="59" t="str">
        <f>EUconst_CNTR_EF&amp;H374</f>
        <v>EF_</v>
      </c>
      <c r="S424" s="11"/>
      <c r="T424" s="537" t="str">
        <f>IF(ISBLANK(I424),"",IF(I424=EUconst_NA,"",INDEX(EUwideConstants!$H:$O,MATCH(R424,EUwideConstants!$S:$S,0),MATCH(I424,CNTR_TierList,0))))</f>
        <v/>
      </c>
      <c r="U424" s="2"/>
      <c r="V424" s="2"/>
      <c r="W424" s="2"/>
      <c r="X424" s="533" t="b">
        <f>(H424=EUconst_NA)</f>
        <v>0</v>
      </c>
    </row>
    <row r="425" spans="1:24" s="19" customFormat="1" ht="12.75" customHeight="1" x14ac:dyDescent="0.25">
      <c r="A425" s="2"/>
      <c r="B425" s="7"/>
      <c r="C425" s="7"/>
      <c r="D425" s="28" t="s">
        <v>18</v>
      </c>
      <c r="E425" s="1240" t="str">
        <f>Translations!$B$259</f>
        <v>Biomassafraktion (om tillämplig)</v>
      </c>
      <c r="F425" s="1240"/>
      <c r="G425" s="1240"/>
      <c r="H425" s="535" t="str">
        <f>IF(H374="","",IF(M372=INDEX(SourceCategory,2),EUconst_NoTier,IF(CNTR_Category="A",INDEX(EUwideConstants!$G:$G,MATCH(R425,EUwideConstants!$S:$S,0)),INDEX(EUwideConstants!$P:$P,MATCH(R425,EUwideConstants!$S:$S,0)))))</f>
        <v/>
      </c>
      <c r="I425" s="538"/>
      <c r="J425" s="1241" t="str">
        <f>IF(OR(ISBLANK(I425),I425=EUconst_NoTier),"",IF(T425=0,EUconst_NotApplicable,IF(ISERROR(T425),"",T425)))</f>
        <v/>
      </c>
      <c r="K425" s="1242"/>
      <c r="L425" s="1242"/>
      <c r="M425" s="1242"/>
      <c r="N425" s="1243"/>
      <c r="O425" s="458"/>
      <c r="P425" s="4"/>
      <c r="Q425" s="11"/>
      <c r="R425" s="59" t="str">
        <f>EUconst_CNTR_BiomassContent&amp;H374</f>
        <v>BioC_</v>
      </c>
      <c r="S425" s="11"/>
      <c r="T425" s="537" t="str">
        <f>IF(ISBLANK(I425),"",IF(I425=EUconst_NA,"",INDEX(EUwideConstants!$H:$O,MATCH(R425,EUwideConstants!$S:$S,0),MATCH(I425,CNTR_TierList,0))))</f>
        <v/>
      </c>
      <c r="U425" s="2"/>
      <c r="V425" s="2"/>
      <c r="W425" s="2"/>
      <c r="X425" s="533" t="b">
        <f>(H425=EUconst_NA)</f>
        <v>0</v>
      </c>
    </row>
    <row r="426" spans="1:24" s="19" customFormat="1" ht="5.15" customHeight="1" x14ac:dyDescent="0.25">
      <c r="A426" s="2"/>
      <c r="B426" s="7"/>
      <c r="C426" s="7"/>
      <c r="D426" s="9"/>
      <c r="E426" s="7"/>
      <c r="F426" s="7"/>
      <c r="G426" s="7"/>
      <c r="H426" s="7"/>
      <c r="I426" s="7"/>
      <c r="J426" s="7"/>
      <c r="K426" s="7"/>
      <c r="L426" s="7"/>
      <c r="M426" s="7"/>
      <c r="N426" s="7"/>
      <c r="O426" s="458"/>
      <c r="P426" s="4"/>
      <c r="Q426" s="11"/>
      <c r="R426" s="2"/>
      <c r="S426" s="2"/>
      <c r="T426" s="2"/>
      <c r="U426" s="2"/>
      <c r="V426" s="2"/>
      <c r="W426" s="2"/>
      <c r="X426" s="2"/>
    </row>
    <row r="427" spans="1:24" s="19" customFormat="1" ht="13" x14ac:dyDescent="0.25">
      <c r="A427" s="2"/>
      <c r="B427" s="7"/>
      <c r="C427" s="7"/>
      <c r="D427" s="9" t="s">
        <v>152</v>
      </c>
      <c r="E427" s="20" t="str">
        <f>Translations!$B$268</f>
        <v>Detaljerade uppgifter om beräkningsfaktorerna:</v>
      </c>
      <c r="F427" s="40"/>
      <c r="G427" s="40"/>
      <c r="H427" s="40"/>
      <c r="I427" s="40"/>
      <c r="J427" s="40"/>
      <c r="K427" s="40"/>
      <c r="L427" s="40"/>
      <c r="M427" s="40"/>
      <c r="N427" s="40"/>
      <c r="O427" s="458"/>
      <c r="P427" s="4"/>
      <c r="Q427" s="11"/>
      <c r="R427" s="2"/>
      <c r="S427" s="2"/>
      <c r="T427" s="2"/>
      <c r="U427" s="2"/>
      <c r="V427" s="2"/>
      <c r="W427" s="2"/>
      <c r="X427" s="2"/>
    </row>
    <row r="428" spans="1:24" s="19" customFormat="1" ht="5.15" customHeight="1" x14ac:dyDescent="0.25">
      <c r="A428" s="2"/>
      <c r="B428" s="7"/>
      <c r="C428" s="7"/>
      <c r="D428" s="9"/>
      <c r="E428" s="40"/>
      <c r="F428" s="40"/>
      <c r="G428" s="40"/>
      <c r="H428" s="40"/>
      <c r="I428" s="40"/>
      <c r="J428" s="40"/>
      <c r="K428" s="40"/>
      <c r="L428" s="40"/>
      <c r="M428" s="40"/>
      <c r="N428" s="40"/>
      <c r="O428" s="458"/>
      <c r="P428" s="4"/>
      <c r="Q428" s="11"/>
      <c r="R428" s="2"/>
      <c r="S428" s="2"/>
      <c r="T428" s="2"/>
      <c r="U428" s="2"/>
      <c r="V428" s="2"/>
      <c r="W428" s="2"/>
      <c r="X428" s="2"/>
    </row>
    <row r="429" spans="1:24" s="19" customFormat="1" ht="25.5" customHeight="1" x14ac:dyDescent="0.25">
      <c r="A429" s="2"/>
      <c r="B429" s="7"/>
      <c r="C429" s="7"/>
      <c r="D429" s="7"/>
      <c r="E429" s="1244" t="str">
        <f>E422</f>
        <v>beräkningsfaktor</v>
      </c>
      <c r="F429" s="1244"/>
      <c r="G429" s="1244"/>
      <c r="H429" s="522" t="str">
        <f>I422</f>
        <v>nivå som använts</v>
      </c>
      <c r="I429" s="29" t="str">
        <f>Translations!$B$269</f>
        <v>standardvärde</v>
      </c>
      <c r="J429" s="29" t="str">
        <f>Translations!$B$270</f>
        <v>enhet</v>
      </c>
      <c r="K429" s="29" t="str">
        <f>Translations!$B$271</f>
        <v>datakällans identifieringskod</v>
      </c>
      <c r="L429" s="29" t="str">
        <f>Translations!$B$272</f>
        <v>analysens identifieringskod</v>
      </c>
      <c r="M429" s="29" t="str">
        <f>Translations!$B$273</f>
        <v>provtagningens identifieringskod</v>
      </c>
      <c r="N429" s="29" t="str">
        <f>Translations!$B$274</f>
        <v>analysfrekvens</v>
      </c>
      <c r="O429" s="458"/>
      <c r="P429" s="4"/>
      <c r="Q429" s="11"/>
      <c r="R429" s="2"/>
      <c r="S429" s="2"/>
      <c r="T429" s="30" t="s">
        <v>153</v>
      </c>
      <c r="U429" s="2"/>
      <c r="V429" s="2"/>
      <c r="W429" s="2"/>
      <c r="X429" s="30" t="s">
        <v>149</v>
      </c>
    </row>
    <row r="430" spans="1:24" s="19" customFormat="1" ht="12.75" customHeight="1" x14ac:dyDescent="0.25">
      <c r="A430" s="2"/>
      <c r="B430" s="7"/>
      <c r="C430" s="7"/>
      <c r="D430" s="28" t="s">
        <v>16</v>
      </c>
      <c r="E430" s="1240" t="str">
        <f>E423</f>
        <v>Enhetens omvandlingsfaktor</v>
      </c>
      <c r="F430" s="1240"/>
      <c r="G430" s="1240"/>
      <c r="H430" s="535" t="str">
        <f>IF(OR(ISBLANK(I423),I423=EUconst_NA),"",I423)</f>
        <v/>
      </c>
      <c r="I430" s="135"/>
      <c r="J430" s="135"/>
      <c r="K430" s="539"/>
      <c r="L430" s="160"/>
      <c r="M430" s="160"/>
      <c r="N430" s="540"/>
      <c r="O430" s="456"/>
      <c r="P430" s="7"/>
      <c r="Q430" s="143"/>
      <c r="R430" s="2"/>
      <c r="S430" s="2"/>
      <c r="T430" s="541" t="str">
        <f>IF(H430="","",IF(I423=EUconst_NA,"",INDEX(EUwideConstants!$AL:$AR,MATCH(R423,EUwideConstants!$S:$S,0),MATCH(I423,CNTR_TierList,0))))</f>
        <v/>
      </c>
      <c r="U430" s="2"/>
      <c r="V430" s="2"/>
      <c r="W430" s="2"/>
      <c r="X430" s="533" t="b">
        <f>AND(H372&lt;&gt;"",OR(H430="",H430=EUconst_NA,J423=EUconst_NotApplicable))</f>
        <v>0</v>
      </c>
    </row>
    <row r="431" spans="1:24" s="19" customFormat="1" ht="12.75" customHeight="1" x14ac:dyDescent="0.25">
      <c r="A431" s="2"/>
      <c r="B431" s="7"/>
      <c r="C431" s="7"/>
      <c r="D431" s="28" t="s">
        <v>17</v>
      </c>
      <c r="E431" s="1240" t="str">
        <f>E424</f>
        <v>Emissionsfaktor (preliminär)</v>
      </c>
      <c r="F431" s="1240"/>
      <c r="G431" s="1240"/>
      <c r="H431" s="535" t="str">
        <f>IF(OR(ISBLANK(I424),I424=EUconst_NA),"",I424)</f>
        <v/>
      </c>
      <c r="I431" s="135"/>
      <c r="J431" s="135"/>
      <c r="K431" s="160"/>
      <c r="L431" s="160"/>
      <c r="M431" s="160"/>
      <c r="N431" s="540"/>
      <c r="O431" s="458"/>
      <c r="P431" s="4"/>
      <c r="Q431" s="11"/>
      <c r="R431" s="2"/>
      <c r="S431" s="2"/>
      <c r="T431" s="541" t="str">
        <f>IF(H431="","",IF(I424=EUconst_NA,"",INDEX(EUwideConstants!$AL:$AR,MATCH(R424,EUwideConstants!$S:$S,0),MATCH(I424,CNTR_TierList,0))))</f>
        <v/>
      </c>
      <c r="U431" s="2"/>
      <c r="V431" s="2"/>
      <c r="W431" s="2"/>
      <c r="X431" s="533" t="b">
        <f>AND(H372&lt;&gt;"",OR(H431="",H431=EUconst_NA,J424=EUconst_NotApplicable))</f>
        <v>0</v>
      </c>
    </row>
    <row r="432" spans="1:24" s="19" customFormat="1" ht="12.75" customHeight="1" x14ac:dyDescent="0.25">
      <c r="A432" s="2"/>
      <c r="B432" s="7"/>
      <c r="C432" s="7"/>
      <c r="D432" s="28" t="s">
        <v>21</v>
      </c>
      <c r="E432" s="1240" t="str">
        <f>E425</f>
        <v>Biomassafraktion (om tillämplig)</v>
      </c>
      <c r="F432" s="1240"/>
      <c r="G432" s="1240"/>
      <c r="H432" s="535" t="str">
        <f>IF(OR(ISBLANK(I425),I425=EUconst_NA),"",I425)</f>
        <v/>
      </c>
      <c r="I432" s="135"/>
      <c r="J432" s="436" t="s">
        <v>154</v>
      </c>
      <c r="K432" s="160"/>
      <c r="L432" s="160"/>
      <c r="M432" s="160"/>
      <c r="N432" s="540"/>
      <c r="O432" s="458"/>
      <c r="P432" s="4"/>
      <c r="Q432" s="542"/>
      <c r="R432" s="2"/>
      <c r="S432" s="2"/>
      <c r="T432" s="541" t="str">
        <f>IF(H432="","",IF(I425=EUconst_NA,"",INDEX(EUwideConstants!$AL:$AR,MATCH(R425,EUwideConstants!$S:$S,0),MATCH(I425,CNTR_TierList,0))))</f>
        <v/>
      </c>
      <c r="U432" s="2"/>
      <c r="V432" s="2"/>
      <c r="W432" s="2"/>
      <c r="X432" s="533" t="b">
        <f>AND(H372&lt;&gt;"",OR(H432="",H432=EUconst_NA,J425=EUconst_NotApplicable))</f>
        <v>0</v>
      </c>
    </row>
    <row r="433" spans="1:24" s="19" customFormat="1" ht="12.75" customHeight="1" x14ac:dyDescent="0.25">
      <c r="A433" s="2"/>
      <c r="B433" s="7"/>
      <c r="C433" s="7"/>
      <c r="D433" s="9"/>
      <c r="E433" s="7"/>
      <c r="F433" s="7"/>
      <c r="G433" s="7"/>
      <c r="H433" s="7"/>
      <c r="I433" s="7"/>
      <c r="J433" s="7"/>
      <c r="K433" s="7"/>
      <c r="L433" s="7"/>
      <c r="M433" s="7"/>
      <c r="N433" s="7"/>
      <c r="O433" s="458"/>
      <c r="P433" s="4"/>
      <c r="Q433" s="11"/>
      <c r="R433" s="2"/>
      <c r="S433" s="2"/>
      <c r="T433" s="2"/>
      <c r="U433" s="2"/>
      <c r="V433" s="2"/>
      <c r="W433" s="2"/>
      <c r="X433" s="2"/>
    </row>
    <row r="434" spans="1:24" s="19" customFormat="1" ht="15" customHeight="1" x14ac:dyDescent="0.25">
      <c r="A434" s="2"/>
      <c r="B434" s="7"/>
      <c r="C434" s="7"/>
      <c r="D434" s="1245" t="str">
        <f>Translations!$B$279</f>
        <v>Anmärkningar och förklaringar:</v>
      </c>
      <c r="E434" s="1245"/>
      <c r="F434" s="1245"/>
      <c r="G434" s="1245"/>
      <c r="H434" s="1245"/>
      <c r="I434" s="1245"/>
      <c r="J434" s="1245"/>
      <c r="K434" s="1245"/>
      <c r="L434" s="1245"/>
      <c r="M434" s="1245"/>
      <c r="N434" s="1245"/>
      <c r="O434" s="458"/>
      <c r="P434" s="4"/>
      <c r="Q434" s="11"/>
      <c r="R434" s="11"/>
      <c r="S434" s="2"/>
      <c r="T434" s="2"/>
      <c r="U434" s="2"/>
      <c r="V434" s="2"/>
      <c r="W434" s="2"/>
      <c r="X434" s="2"/>
    </row>
    <row r="435" spans="1:24" s="19" customFormat="1" ht="5.15" customHeight="1" x14ac:dyDescent="0.25">
      <c r="A435" s="2"/>
      <c r="B435" s="7"/>
      <c r="C435" s="7"/>
      <c r="D435" s="9"/>
      <c r="E435" s="7"/>
      <c r="F435" s="7"/>
      <c r="G435" s="7"/>
      <c r="H435" s="7"/>
      <c r="I435" s="7"/>
      <c r="J435" s="7"/>
      <c r="K435" s="7"/>
      <c r="L435" s="7"/>
      <c r="M435" s="7"/>
      <c r="N435" s="7"/>
      <c r="O435" s="458"/>
      <c r="P435" s="4"/>
      <c r="Q435" s="11"/>
      <c r="R435" s="2"/>
      <c r="S435" s="2"/>
      <c r="T435" s="2"/>
      <c r="U435" s="2"/>
      <c r="V435" s="2"/>
      <c r="W435" s="2"/>
      <c r="X435" s="2"/>
    </row>
    <row r="436" spans="1:24" s="19" customFormat="1" ht="12.75" customHeight="1" x14ac:dyDescent="0.25">
      <c r="A436" s="2"/>
      <c r="B436" s="7"/>
      <c r="C436" s="7"/>
      <c r="D436" s="9" t="s">
        <v>159</v>
      </c>
      <c r="E436" s="1110" t="str">
        <f>Translations!$B$744</f>
        <v>Övriga anmärkningar och motiveringar, om de erforderliga nivåerna inte tillämpas:</v>
      </c>
      <c r="F436" s="1110"/>
      <c r="G436" s="1110"/>
      <c r="H436" s="1110"/>
      <c r="I436" s="1110"/>
      <c r="J436" s="1110"/>
      <c r="K436" s="1110"/>
      <c r="L436" s="1110"/>
      <c r="M436" s="1110"/>
      <c r="N436" s="1110"/>
      <c r="O436" s="458"/>
      <c r="P436" s="4"/>
      <c r="Q436" s="11"/>
      <c r="R436" s="2"/>
      <c r="S436" s="2"/>
      <c r="T436" s="2"/>
      <c r="U436" s="2"/>
      <c r="V436" s="2"/>
      <c r="W436" s="2"/>
      <c r="X436" s="2"/>
    </row>
    <row r="437" spans="1:24" s="19" customFormat="1" ht="5.15" customHeight="1" x14ac:dyDescent="0.25">
      <c r="A437" s="2"/>
      <c r="B437" s="7"/>
      <c r="C437" s="7"/>
      <c r="D437" s="9"/>
      <c r="E437" s="543"/>
      <c r="F437" s="7"/>
      <c r="G437" s="7"/>
      <c r="H437" s="7"/>
      <c r="I437" s="7"/>
      <c r="J437" s="7"/>
      <c r="K437" s="7"/>
      <c r="L437" s="7"/>
      <c r="M437" s="7"/>
      <c r="N437" s="7"/>
      <c r="O437" s="458"/>
      <c r="P437" s="4"/>
      <c r="Q437" s="11"/>
      <c r="R437" s="2"/>
      <c r="S437" s="2"/>
      <c r="T437" s="2"/>
      <c r="U437" s="2"/>
      <c r="V437" s="2"/>
      <c r="W437" s="2"/>
      <c r="X437" s="2"/>
    </row>
    <row r="438" spans="1:24" s="19" customFormat="1" ht="12.75" customHeight="1" x14ac:dyDescent="0.25">
      <c r="A438" s="2"/>
      <c r="B438" s="7"/>
      <c r="C438" s="7"/>
      <c r="D438" s="9"/>
      <c r="E438" s="1235"/>
      <c r="F438" s="1238"/>
      <c r="G438" s="1238"/>
      <c r="H438" s="1238"/>
      <c r="I438" s="1238"/>
      <c r="J438" s="1238"/>
      <c r="K438" s="1238"/>
      <c r="L438" s="1238"/>
      <c r="M438" s="1238"/>
      <c r="N438" s="1239"/>
      <c r="O438" s="458"/>
      <c r="P438" s="4"/>
      <c r="Q438" s="11"/>
      <c r="R438" s="2"/>
      <c r="S438" s="2"/>
      <c r="T438" s="2"/>
      <c r="U438" s="2"/>
      <c r="V438" s="2"/>
      <c r="W438" s="2"/>
      <c r="X438" s="2"/>
    </row>
    <row r="439" spans="1:24" s="19" customFormat="1" ht="12.75" customHeight="1" x14ac:dyDescent="0.25">
      <c r="A439" s="2"/>
      <c r="B439" s="7"/>
      <c r="C439" s="7"/>
      <c r="D439" s="9"/>
      <c r="E439" s="1099"/>
      <c r="F439" s="991"/>
      <c r="G439" s="991"/>
      <c r="H439" s="991"/>
      <c r="I439" s="991"/>
      <c r="J439" s="991"/>
      <c r="K439" s="991"/>
      <c r="L439" s="991"/>
      <c r="M439" s="991"/>
      <c r="N439" s="1100"/>
      <c r="O439" s="458"/>
      <c r="P439" s="4"/>
      <c r="Q439" s="11"/>
      <c r="R439" s="2"/>
      <c r="S439" s="2"/>
      <c r="T439" s="2"/>
      <c r="U439" s="2"/>
      <c r="V439" s="2"/>
      <c r="W439" s="2"/>
      <c r="X439" s="2"/>
    </row>
    <row r="440" spans="1:24" s="19" customFormat="1" ht="12.75" customHeight="1" x14ac:dyDescent="0.25">
      <c r="A440" s="2"/>
      <c r="B440" s="7"/>
      <c r="C440" s="7"/>
      <c r="D440" s="9"/>
      <c r="E440" s="1101"/>
      <c r="F440" s="1102"/>
      <c r="G440" s="1102"/>
      <c r="H440" s="1102"/>
      <c r="I440" s="1102"/>
      <c r="J440" s="1102"/>
      <c r="K440" s="1102"/>
      <c r="L440" s="1102"/>
      <c r="M440" s="1102"/>
      <c r="N440" s="1103"/>
      <c r="O440" s="458"/>
      <c r="P440" s="4"/>
      <c r="Q440" s="11"/>
      <c r="R440" s="2"/>
      <c r="S440" s="2"/>
      <c r="T440" s="2"/>
      <c r="U440" s="2"/>
      <c r="V440" s="2"/>
      <c r="W440" s="2"/>
      <c r="X440" s="2"/>
    </row>
    <row r="441" spans="1:24" ht="12.75" customHeight="1" thickBot="1" x14ac:dyDescent="0.3">
      <c r="A441" s="45"/>
      <c r="C441" s="867"/>
      <c r="D441" s="868"/>
      <c r="E441" s="869"/>
      <c r="F441" s="867"/>
      <c r="G441" s="870"/>
      <c r="H441" s="870"/>
      <c r="I441" s="870"/>
      <c r="J441" s="870"/>
      <c r="K441" s="870"/>
      <c r="L441" s="870"/>
      <c r="M441" s="870"/>
      <c r="N441" s="870"/>
      <c r="O441" s="458"/>
      <c r="P441" s="4"/>
      <c r="Q441" s="11"/>
      <c r="R441" s="45"/>
      <c r="S441" s="45"/>
      <c r="T441" s="48"/>
      <c r="U441" s="45"/>
      <c r="V441" s="45"/>
      <c r="W441" s="45"/>
      <c r="X441" s="45"/>
    </row>
    <row r="442" spans="1:24" ht="12.75" customHeight="1" thickBot="1" x14ac:dyDescent="0.3">
      <c r="A442" s="45"/>
      <c r="D442" s="9"/>
      <c r="E442" s="18"/>
      <c r="G442" s="10"/>
      <c r="H442" s="10"/>
      <c r="I442" s="10"/>
      <c r="J442" s="10"/>
      <c r="L442" s="10"/>
      <c r="M442" s="10"/>
      <c r="N442" s="10"/>
      <c r="O442" s="458"/>
      <c r="P442" s="4"/>
      <c r="Q442" s="11"/>
      <c r="R442" s="45"/>
      <c r="S442" s="45"/>
      <c r="T442" s="39" t="s">
        <v>143</v>
      </c>
      <c r="U442" s="73" t="s">
        <v>144</v>
      </c>
      <c r="V442" s="73" t="s">
        <v>145</v>
      </c>
      <c r="W442" s="45"/>
      <c r="X442" s="45"/>
    </row>
    <row r="443" spans="1:24" s="133" customFormat="1" ht="15" customHeight="1" thickBot="1" x14ac:dyDescent="0.3">
      <c r="A443" s="222">
        <f>R443</f>
        <v>6</v>
      </c>
      <c r="B443" s="22"/>
      <c r="C443" s="23" t="str">
        <f>"P"&amp;R443</f>
        <v>P6</v>
      </c>
      <c r="D443" s="1245" t="str">
        <f>CONCATENATE(EUconst_FuelStream," ", R443,":")</f>
        <v>Bränsleflöde 6:</v>
      </c>
      <c r="E443" s="1245"/>
      <c r="F443" s="1245"/>
      <c r="G443" s="1260"/>
      <c r="H443" s="1261" t="str">
        <f>IF(INDEX('C_Beskrivining av den RE'!$F$115:$F$139,MATCH(C443,'C_Beskrivining av den RE'!$E$115:$E$139,0))&gt;0,INDEX('C_Beskrivining av den RE'!$F$115:$F$139,MATCH(C443,'C_Beskrivining av den RE'!$E$115:$E$139,0)),"")</f>
        <v/>
      </c>
      <c r="I443" s="1261"/>
      <c r="J443" s="1261"/>
      <c r="K443" s="1261"/>
      <c r="L443" s="1262"/>
      <c r="M443" s="1263" t="str">
        <f>IF(T443=TRUE,IF(V443="",U443,V443),"")</f>
        <v/>
      </c>
      <c r="N443" s="1264"/>
      <c r="O443" s="458"/>
      <c r="P443" s="4"/>
      <c r="Q443" s="419" t="str">
        <f>IF(COUNTA('C_Beskrivining av den RE'!$F$115:$G$139)=0,D443,IF(H443="","",C443&amp;": "&amp;H443))</f>
        <v>Bränsleflöde 6:</v>
      </c>
      <c r="R443" s="21">
        <f>R372+1</f>
        <v>6</v>
      </c>
      <c r="S443" s="532"/>
      <c r="T443" s="39" t="b">
        <f>IF(INDEX('C_Beskrivining av den RE'!$M:$M,MATCH(R445,'C_Beskrivining av den RE'!$R:$R,0))="",FALSE,TRUE)</f>
        <v>0</v>
      </c>
      <c r="U443" s="59" t="str">
        <f>INDEX(SourceCategory,1)</f>
        <v>Betydande</v>
      </c>
      <c r="V443" s="39" t="str">
        <f>IF(T443=TRUE,IF(ISBLANK(INDEX('C_Beskrivining av den RE'!$N:$N,MATCH(R445,'C_Beskrivining av den RE'!$R:$R,0))),"",INDEX('C_Beskrivining av den RE'!$N:$N,MATCH(R445,'C_Beskrivining av den RE'!$R:$R,0))),"")</f>
        <v/>
      </c>
      <c r="W443" s="532"/>
      <c r="X443" s="532"/>
    </row>
    <row r="444" spans="1:24" s="19" customFormat="1" ht="5.15" customHeight="1" x14ac:dyDescent="0.25">
      <c r="A444" s="45"/>
      <c r="B444" s="4"/>
      <c r="C444" s="4"/>
      <c r="D444" s="4"/>
      <c r="E444" s="4"/>
      <c r="F444" s="4"/>
      <c r="G444" s="4"/>
      <c r="H444" s="4"/>
      <c r="I444" s="4"/>
      <c r="J444" s="4"/>
      <c r="K444" s="4"/>
      <c r="L444" s="4"/>
      <c r="M444" s="3"/>
      <c r="N444" s="3"/>
      <c r="O444" s="458"/>
      <c r="P444" s="4"/>
      <c r="Q444" s="13"/>
      <c r="R444" s="8"/>
      <c r="S444" s="2"/>
      <c r="T444" s="2"/>
      <c r="U444" s="2"/>
      <c r="V444" s="2"/>
      <c r="W444" s="2"/>
      <c r="X444" s="2"/>
    </row>
    <row r="445" spans="1:24" s="19" customFormat="1" ht="12.75" customHeight="1" x14ac:dyDescent="0.25">
      <c r="A445" s="45"/>
      <c r="B445" s="4"/>
      <c r="C445" s="4"/>
      <c r="D445" s="9"/>
      <c r="E445" s="1088" t="str">
        <f>Translations!$B$691</f>
        <v>Bränsleflödets typ:</v>
      </c>
      <c r="F445" s="1088"/>
      <c r="G445" s="1084"/>
      <c r="H445" s="1250" t="str">
        <f>IF(INDEX('C_Beskrivining av den RE'!$H$115:$H$139,MATCH(C443,'C_Beskrivining av den RE'!$E$115:$E$139,0))&gt;0,INDEX('C_Beskrivining av den RE'!$H$115:$H$139,MATCH(C443,'C_Beskrivining av den RE'!$E$115:$E$139,0)),"")</f>
        <v/>
      </c>
      <c r="I445" s="1251"/>
      <c r="J445" s="1251"/>
      <c r="K445" s="1251"/>
      <c r="L445" s="1252"/>
      <c r="M445" s="7"/>
      <c r="N445" s="7"/>
      <c r="O445" s="458"/>
      <c r="P445" s="4"/>
      <c r="Q445" s="13"/>
      <c r="R445" s="25" t="str">
        <f>EUconst_CNTR_SourceCategory&amp;C443</f>
        <v>SourceCategory_P6</v>
      </c>
      <c r="S445" s="2"/>
      <c r="T445" s="2"/>
      <c r="U445" s="2"/>
      <c r="V445" s="2"/>
      <c r="W445" s="2"/>
      <c r="X445" s="2"/>
    </row>
    <row r="446" spans="1:24" s="19" customFormat="1" ht="12.75" customHeight="1" x14ac:dyDescent="0.25">
      <c r="A446" s="45"/>
      <c r="B446" s="4"/>
      <c r="C446" s="4"/>
      <c r="D446" s="9"/>
      <c r="E446" s="1088" t="str">
        <f>Translations!$B$692</f>
        <v>Metoder för frisläppande för konsumtion:</v>
      </c>
      <c r="F446" s="1088"/>
      <c r="G446" s="1084"/>
      <c r="H446" s="1250" t="str">
        <f>IF(INDEX('C_Beskrivining av den RE'!$K$115:$K$139,MATCH(C443,'C_Beskrivining av den RE'!$E$115:$E$139,0))&gt;0,INDEX('C_Beskrivining av den RE'!$K$115:$K$139,MATCH(C443,'C_Beskrivining av den RE'!$E$115:$E$139,0)),"")</f>
        <v/>
      </c>
      <c r="I446" s="1251"/>
      <c r="J446" s="1251"/>
      <c r="K446" s="1251"/>
      <c r="L446" s="1252"/>
      <c r="M446" s="7"/>
      <c r="N446" s="7"/>
      <c r="O446" s="458"/>
      <c r="P446" s="4"/>
      <c r="Q446" s="13"/>
      <c r="R446" s="8"/>
      <c r="S446" s="2"/>
      <c r="T446" s="2"/>
      <c r="U446" s="2"/>
      <c r="V446" s="2"/>
      <c r="W446" s="2"/>
      <c r="X446" s="2"/>
    </row>
    <row r="447" spans="1:24" s="19" customFormat="1" ht="12.75" customHeight="1" x14ac:dyDescent="0.25">
      <c r="A447" s="45"/>
      <c r="B447" s="4"/>
      <c r="C447" s="4"/>
      <c r="D447" s="9"/>
      <c r="E447" s="1088" t="str">
        <f>Translations!$B$693</f>
        <v>Förmedlarpart:</v>
      </c>
      <c r="F447" s="1088"/>
      <c r="G447" s="1084"/>
      <c r="H447" s="1250" t="str">
        <f>IF(INDEX('C_Beskrivining av den RE'!$M$115:$M$139,MATCH(C443,'C_Beskrivining av den RE'!$E$115:$E$139,0))&gt;0,INDEX('C_Beskrivining av den RE'!$M$115:$M$139,MATCH(C443,'C_Beskrivining av den RE'!$E$115:$E$139,0)),"")</f>
        <v/>
      </c>
      <c r="I447" s="1251"/>
      <c r="J447" s="1251"/>
      <c r="K447" s="1251"/>
      <c r="L447" s="1252"/>
      <c r="M447" s="7"/>
      <c r="N447" s="7"/>
      <c r="O447" s="458"/>
      <c r="P447" s="4"/>
      <c r="Q447" s="13"/>
      <c r="R447" s="8"/>
      <c r="S447" s="2"/>
      <c r="T447" s="2"/>
      <c r="U447" s="2"/>
      <c r="V447" s="2"/>
      <c r="W447" s="2"/>
      <c r="X447" s="2"/>
    </row>
    <row r="448" spans="1:24" s="19" customFormat="1" ht="5.15" customHeight="1" x14ac:dyDescent="0.25">
      <c r="A448" s="2"/>
      <c r="B448" s="7"/>
      <c r="C448" s="7"/>
      <c r="D448" s="9"/>
      <c r="E448" s="7"/>
      <c r="F448" s="7"/>
      <c r="G448" s="7"/>
      <c r="H448" s="7"/>
      <c r="I448" s="7"/>
      <c r="J448" s="7"/>
      <c r="K448" s="7"/>
      <c r="L448" s="7"/>
      <c r="M448" s="7"/>
      <c r="N448" s="7"/>
      <c r="O448" s="458"/>
      <c r="P448" s="4"/>
      <c r="Q448" s="11"/>
      <c r="R448" s="2"/>
      <c r="S448" s="2"/>
      <c r="T448" s="2"/>
      <c r="U448" s="2"/>
      <c r="V448" s="2"/>
      <c r="W448" s="2"/>
      <c r="X448" s="2"/>
    </row>
    <row r="449" spans="1:24" s="19" customFormat="1" ht="15" customHeight="1" x14ac:dyDescent="0.25">
      <c r="A449" s="2"/>
      <c r="B449" s="7"/>
      <c r="C449" s="7"/>
      <c r="D449" s="1245" t="str">
        <f>Translations!$B$697</f>
        <v>Bränslemängd som frisläppts för konsumtion:</v>
      </c>
      <c r="E449" s="1245"/>
      <c r="F449" s="1245"/>
      <c r="G449" s="1245"/>
      <c r="H449" s="1245"/>
      <c r="I449" s="1245"/>
      <c r="J449" s="1245"/>
      <c r="K449" s="1245"/>
      <c r="L449" s="1245"/>
      <c r="M449" s="1245"/>
      <c r="N449" s="1245"/>
      <c r="O449" s="458"/>
      <c r="P449" s="4"/>
      <c r="Q449" s="11"/>
      <c r="R449" s="2"/>
      <c r="S449" s="2"/>
      <c r="T449" s="2"/>
      <c r="U449" s="2"/>
      <c r="V449" s="2"/>
      <c r="W449" s="2"/>
      <c r="X449" s="2"/>
    </row>
    <row r="450" spans="1:24" s="19" customFormat="1" ht="5.15" customHeight="1" x14ac:dyDescent="0.25">
      <c r="A450" s="2"/>
      <c r="B450" s="7"/>
      <c r="C450" s="7"/>
      <c r="D450" s="9"/>
      <c r="E450" s="7"/>
      <c r="F450" s="7"/>
      <c r="G450" s="7"/>
      <c r="H450" s="7"/>
      <c r="I450" s="7"/>
      <c r="J450" s="7"/>
      <c r="K450" s="7"/>
      <c r="L450" s="7"/>
      <c r="M450" s="7"/>
      <c r="N450" s="7"/>
      <c r="O450" s="462"/>
      <c r="P450" s="4"/>
      <c r="Q450" s="11"/>
      <c r="R450" s="2"/>
      <c r="S450" s="2"/>
      <c r="T450" s="2"/>
      <c r="U450" s="2"/>
      <c r="V450" s="2"/>
      <c r="W450" s="2"/>
      <c r="X450" s="2"/>
    </row>
    <row r="451" spans="1:24" s="19" customFormat="1" ht="13" x14ac:dyDescent="0.25">
      <c r="A451" s="2"/>
      <c r="B451" s="7"/>
      <c r="C451" s="7"/>
      <c r="D451" s="9" t="s">
        <v>5</v>
      </c>
      <c r="E451" s="1011" t="str">
        <f>Translations!$B$698</f>
        <v>Bestämningssätt för den bränslemängd som frisläppts för konsumtion:</v>
      </c>
      <c r="F451" s="1011"/>
      <c r="G451" s="1011"/>
      <c r="H451" s="1011"/>
      <c r="I451" s="1011"/>
      <c r="J451" s="1011"/>
      <c r="K451" s="1011"/>
      <c r="L451" s="1011"/>
      <c r="M451" s="1011"/>
      <c r="N451" s="1011"/>
      <c r="O451" s="458"/>
      <c r="P451" s="4"/>
      <c r="Q451" s="11"/>
      <c r="R451" s="2"/>
      <c r="S451" s="2"/>
      <c r="T451" s="2"/>
      <c r="U451" s="2"/>
      <c r="V451" s="2"/>
      <c r="W451" s="2"/>
      <c r="X451" s="2"/>
    </row>
    <row r="452" spans="1:24" s="19" customFormat="1" ht="5.15" customHeight="1" x14ac:dyDescent="0.25">
      <c r="A452" s="2"/>
      <c r="B452" s="7"/>
      <c r="C452" s="7"/>
      <c r="D452" s="9"/>
      <c r="E452" s="20"/>
      <c r="F452" s="20"/>
      <c r="G452" s="20"/>
      <c r="H452" s="20"/>
      <c r="I452" s="20"/>
      <c r="J452" s="7"/>
      <c r="K452" s="7"/>
      <c r="L452" s="18"/>
      <c r="M452" s="7"/>
      <c r="N452" s="7"/>
      <c r="O452" s="458"/>
      <c r="P452" s="4"/>
      <c r="Q452" s="11"/>
      <c r="R452" s="2"/>
      <c r="S452" s="2"/>
      <c r="T452" s="2"/>
      <c r="U452" s="2"/>
      <c r="V452" s="2"/>
      <c r="W452" s="2"/>
      <c r="X452" s="2"/>
    </row>
    <row r="453" spans="1:24" s="19" customFormat="1" ht="12.75" customHeight="1" x14ac:dyDescent="0.25">
      <c r="A453" s="2"/>
      <c r="B453" s="7"/>
      <c r="C453" s="7"/>
      <c r="D453" s="28" t="s">
        <v>16</v>
      </c>
      <c r="E453" s="7" t="str">
        <f>Translations!$B$699</f>
        <v>Tillämpligt bestämningssätt:</v>
      </c>
      <c r="F453" s="7"/>
      <c r="G453" s="20"/>
      <c r="H453" s="7"/>
      <c r="I453" s="1253"/>
      <c r="J453" s="1253"/>
      <c r="K453" s="1253"/>
      <c r="L453" s="1253"/>
      <c r="M453" s="7"/>
      <c r="N453" s="7"/>
      <c r="O453" s="458"/>
      <c r="P453" s="4"/>
      <c r="Q453" s="144"/>
      <c r="R453" s="2"/>
      <c r="S453" s="2"/>
      <c r="T453" s="2"/>
      <c r="U453" s="2"/>
      <c r="V453" s="2"/>
      <c r="W453" s="2"/>
      <c r="X453" s="2"/>
    </row>
    <row r="454" spans="1:24" s="19" customFormat="1" ht="5.15" customHeight="1" x14ac:dyDescent="0.25">
      <c r="A454" s="2"/>
      <c r="B454" s="7"/>
      <c r="C454" s="7"/>
      <c r="D454" s="28"/>
      <c r="E454" s="7"/>
      <c r="F454" s="7"/>
      <c r="G454" s="20"/>
      <c r="H454" s="90"/>
      <c r="I454" s="90"/>
      <c r="J454" s="7"/>
      <c r="K454" s="7"/>
      <c r="L454" s="7"/>
      <c r="M454" s="7"/>
      <c r="N454" s="7"/>
      <c r="O454" s="458"/>
      <c r="P454" s="4"/>
      <c r="Q454" s="11"/>
      <c r="R454" s="2"/>
      <c r="S454" s="2"/>
      <c r="T454" s="2"/>
      <c r="U454" s="2"/>
      <c r="V454" s="2"/>
      <c r="W454" s="2"/>
      <c r="X454" s="2"/>
    </row>
    <row r="455" spans="1:24" s="19" customFormat="1" ht="25.5" customHeight="1" x14ac:dyDescent="0.25">
      <c r="A455" s="2"/>
      <c r="B455" s="7"/>
      <c r="C455" s="7"/>
      <c r="D455" s="28" t="s">
        <v>17</v>
      </c>
      <c r="E455" s="928" t="str">
        <f>Translations!$B$702</f>
        <v>Undantag från kalenderåret vid fastställandet av övervakningsåret:</v>
      </c>
      <c r="F455" s="928"/>
      <c r="G455" s="928"/>
      <c r="H455" s="1254"/>
      <c r="I455" s="1253"/>
      <c r="J455" s="1253"/>
      <c r="K455" s="1253"/>
      <c r="L455" s="1253"/>
      <c r="M455" s="7"/>
      <c r="N455" s="7"/>
      <c r="O455" s="462"/>
      <c r="P455" s="4"/>
      <c r="Q455" s="11"/>
      <c r="R455" s="2"/>
      <c r="S455" s="2"/>
      <c r="T455" s="2"/>
      <c r="U455" s="2"/>
      <c r="V455" s="11"/>
      <c r="W455" s="2"/>
      <c r="X455" s="2"/>
    </row>
    <row r="456" spans="1:24" s="19" customFormat="1" ht="5.15" customHeight="1" x14ac:dyDescent="0.25">
      <c r="A456" s="2"/>
      <c r="B456" s="7"/>
      <c r="C456" s="7"/>
      <c r="D456" s="7"/>
      <c r="E456" s="7"/>
      <c r="F456" s="7"/>
      <c r="G456" s="7"/>
      <c r="H456" s="7"/>
      <c r="I456" s="7"/>
      <c r="J456" s="7"/>
      <c r="K456" s="7"/>
      <c r="L456" s="7"/>
      <c r="M456" s="7"/>
      <c r="N456" s="7"/>
      <c r="O456" s="458"/>
      <c r="P456" s="4"/>
      <c r="Q456" s="11"/>
      <c r="R456" s="2"/>
      <c r="S456" s="2"/>
      <c r="T456" s="2"/>
      <c r="U456" s="2"/>
      <c r="V456" s="2"/>
      <c r="W456" s="2"/>
      <c r="X456" s="2"/>
    </row>
    <row r="457" spans="1:24" s="19" customFormat="1" ht="12.75" customHeight="1" x14ac:dyDescent="0.25">
      <c r="A457" s="2"/>
      <c r="B457" s="7"/>
      <c r="C457" s="7"/>
      <c r="D457" s="28" t="s">
        <v>18</v>
      </c>
      <c r="E457" s="7" t="str">
        <f>Translations!$B$206</f>
        <v>Kontroll av mätinstrument:</v>
      </c>
      <c r="F457" s="7"/>
      <c r="G457" s="20"/>
      <c r="H457" s="7"/>
      <c r="I457" s="1255"/>
      <c r="J457" s="1256"/>
      <c r="K457" s="7"/>
      <c r="L457" s="7"/>
      <c r="M457" s="7"/>
      <c r="N457" s="7"/>
      <c r="O457" s="458"/>
      <c r="P457" s="4"/>
      <c r="Q457" s="11"/>
      <c r="R457" s="2"/>
      <c r="S457" s="2"/>
      <c r="T457" s="2"/>
      <c r="U457" s="2"/>
      <c r="V457" s="2"/>
      <c r="W457" s="366" t="s">
        <v>142</v>
      </c>
      <c r="X457" s="533" t="b">
        <f>M443=INDEX(SourceCategory,2)</f>
        <v>0</v>
      </c>
    </row>
    <row r="458" spans="1:24" s="19" customFormat="1" ht="5.15" customHeight="1" x14ac:dyDescent="0.25">
      <c r="A458" s="2"/>
      <c r="B458" s="7"/>
      <c r="C458" s="7"/>
      <c r="D458" s="28"/>
      <c r="E458" s="7"/>
      <c r="F458" s="7"/>
      <c r="G458" s="20"/>
      <c r="H458" s="90"/>
      <c r="I458" s="90"/>
      <c r="J458" s="28"/>
      <c r="K458" s="7"/>
      <c r="L458" s="7"/>
      <c r="M458" s="7"/>
      <c r="N458" s="7"/>
      <c r="O458" s="462"/>
      <c r="P458" s="4"/>
      <c r="Q458" s="11"/>
      <c r="R458" s="2"/>
      <c r="S458" s="2"/>
      <c r="T458" s="2"/>
      <c r="U458" s="2"/>
      <c r="V458" s="2"/>
      <c r="W458" s="2"/>
      <c r="X458" s="2"/>
    </row>
    <row r="459" spans="1:24" s="19" customFormat="1" ht="12.75" customHeight="1" x14ac:dyDescent="0.25">
      <c r="A459" s="2"/>
      <c r="B459" s="7"/>
      <c r="C459" s="7"/>
      <c r="D459" s="9" t="s">
        <v>6</v>
      </c>
      <c r="E459" s="20" t="str">
        <f>Translations!$B$213</f>
        <v>Använda mätinstrument:</v>
      </c>
      <c r="F459" s="7"/>
      <c r="G459" s="7"/>
      <c r="H459" s="534"/>
      <c r="I459" s="534"/>
      <c r="J459" s="534"/>
      <c r="K459" s="534"/>
      <c r="L459" s="534"/>
      <c r="M459" s="534"/>
      <c r="N459" s="7"/>
      <c r="O459" s="458"/>
      <c r="P459" s="4"/>
      <c r="Q459" s="11"/>
      <c r="R459" s="2"/>
      <c r="S459" s="2"/>
      <c r="T459" s="2"/>
      <c r="U459" s="2"/>
      <c r="V459" s="2"/>
      <c r="W459" s="366" t="s">
        <v>142</v>
      </c>
      <c r="X459" s="533" t="b">
        <f>OR(M443=INDEX(SourceCategory,2),AND(I453=INDEX(EUconst_ActivityDeterminationMethod,1),I457=INDEX(EUconst_OwnerInstrument,2)))</f>
        <v>0</v>
      </c>
    </row>
    <row r="460" spans="1:24" s="19" customFormat="1" ht="5.15" customHeight="1" x14ac:dyDescent="0.25">
      <c r="A460" s="2"/>
      <c r="B460" s="7"/>
      <c r="C460" s="7"/>
      <c r="D460" s="9"/>
      <c r="E460" s="20"/>
      <c r="F460" s="7"/>
      <c r="G460" s="7"/>
      <c r="H460" s="7"/>
      <c r="I460" s="7"/>
      <c r="J460" s="7"/>
      <c r="K460" s="7"/>
      <c r="L460" s="7"/>
      <c r="M460" s="7"/>
      <c r="N460" s="7"/>
      <c r="O460" s="458"/>
      <c r="P460" s="4"/>
      <c r="Q460" s="11"/>
      <c r="R460" s="2"/>
      <c r="S460" s="2"/>
      <c r="T460" s="2"/>
      <c r="U460" s="2"/>
      <c r="V460" s="2"/>
      <c r="W460" s="2"/>
      <c r="X460" s="2"/>
    </row>
    <row r="461" spans="1:24" s="19" customFormat="1" ht="13" x14ac:dyDescent="0.25">
      <c r="A461" s="2"/>
      <c r="B461" s="7"/>
      <c r="C461" s="7"/>
      <c r="D461" s="9"/>
      <c r="E461" s="7" t="str">
        <f>Translations!$B$215</f>
        <v>Beskrivning av beräkningen av bränslemängden och osäkerhetsberäkningen eller något annat nödvändigt förfarande, om flera mätinstrument används:</v>
      </c>
      <c r="F461" s="7"/>
      <c r="G461" s="7"/>
      <c r="H461" s="7"/>
      <c r="I461" s="7"/>
      <c r="J461" s="7"/>
      <c r="K461" s="7"/>
      <c r="L461" s="7"/>
      <c r="M461" s="7"/>
      <c r="N461" s="7"/>
      <c r="O461" s="453"/>
      <c r="P461" s="22"/>
      <c r="Q461" s="11"/>
      <c r="R461" s="2"/>
      <c r="S461" s="2"/>
      <c r="T461" s="2"/>
      <c r="U461" s="2"/>
      <c r="V461" s="2"/>
      <c r="W461" s="2"/>
      <c r="X461" s="2"/>
    </row>
    <row r="462" spans="1:24" s="19" customFormat="1" ht="12.75" customHeight="1" x14ac:dyDescent="0.25">
      <c r="A462" s="2"/>
      <c r="B462" s="7"/>
      <c r="C462" s="7"/>
      <c r="D462" s="9"/>
      <c r="E462" s="1232"/>
      <c r="F462" s="1233"/>
      <c r="G462" s="1233"/>
      <c r="H462" s="1233"/>
      <c r="I462" s="1233"/>
      <c r="J462" s="1233"/>
      <c r="K462" s="1233"/>
      <c r="L462" s="1233"/>
      <c r="M462" s="1233"/>
      <c r="N462" s="1234"/>
      <c r="O462" s="453"/>
      <c r="P462" s="22"/>
      <c r="Q462" s="11"/>
      <c r="R462" s="2"/>
      <c r="S462" s="2"/>
      <c r="T462" s="2"/>
      <c r="U462" s="2"/>
      <c r="V462" s="2"/>
      <c r="W462" s="2"/>
      <c r="X462" s="2"/>
    </row>
    <row r="463" spans="1:24" s="19" customFormat="1" ht="13" x14ac:dyDescent="0.25">
      <c r="A463" s="2"/>
      <c r="B463" s="7"/>
      <c r="C463" s="7"/>
      <c r="D463" s="9"/>
      <c r="E463" s="1099"/>
      <c r="F463" s="991"/>
      <c r="G463" s="991"/>
      <c r="H463" s="991"/>
      <c r="I463" s="991"/>
      <c r="J463" s="991"/>
      <c r="K463" s="991"/>
      <c r="L463" s="991"/>
      <c r="M463" s="991"/>
      <c r="N463" s="1100"/>
      <c r="O463" s="458"/>
      <c r="P463" s="4"/>
      <c r="Q463" s="11"/>
      <c r="R463" s="11"/>
      <c r="S463" s="11"/>
      <c r="T463" s="2"/>
      <c r="U463" s="2"/>
      <c r="V463" s="2"/>
      <c r="W463" s="2"/>
      <c r="X463" s="2"/>
    </row>
    <row r="464" spans="1:24" s="19" customFormat="1" ht="13" x14ac:dyDescent="0.25">
      <c r="A464" s="2"/>
      <c r="B464" s="7"/>
      <c r="C464" s="7"/>
      <c r="D464" s="9"/>
      <c r="E464" s="1101"/>
      <c r="F464" s="1102"/>
      <c r="G464" s="1102"/>
      <c r="H464" s="1102"/>
      <c r="I464" s="1102"/>
      <c r="J464" s="1102"/>
      <c r="K464" s="1102"/>
      <c r="L464" s="1102"/>
      <c r="M464" s="1102"/>
      <c r="N464" s="1103"/>
      <c r="O464" s="458"/>
      <c r="P464" s="4"/>
      <c r="Q464" s="11"/>
      <c r="R464" s="11"/>
      <c r="S464" s="11"/>
      <c r="T464" s="2"/>
      <c r="U464" s="2"/>
      <c r="V464" s="2"/>
      <c r="W464" s="2"/>
      <c r="X464" s="2"/>
    </row>
    <row r="465" spans="1:24" s="19" customFormat="1" ht="13" x14ac:dyDescent="0.25">
      <c r="A465" s="2"/>
      <c r="B465" s="7"/>
      <c r="C465" s="7"/>
      <c r="D465" s="9"/>
      <c r="E465" s="7"/>
      <c r="F465" s="7"/>
      <c r="G465" s="7"/>
      <c r="H465" s="7"/>
      <c r="I465" s="7"/>
      <c r="J465" s="7"/>
      <c r="K465" s="7"/>
      <c r="L465" s="7"/>
      <c r="M465" s="7"/>
      <c r="N465" s="7"/>
      <c r="O465" s="458"/>
      <c r="P465" s="4"/>
      <c r="Q465" s="11"/>
      <c r="R465" s="11"/>
      <c r="S465" s="11"/>
      <c r="T465" s="2"/>
      <c r="U465" s="2"/>
      <c r="V465" s="2"/>
      <c r="W465" s="2"/>
      <c r="X465" s="2"/>
    </row>
    <row r="466" spans="1:24" s="19" customFormat="1" ht="13" x14ac:dyDescent="0.25">
      <c r="A466" s="2"/>
      <c r="B466" s="7"/>
      <c r="C466" s="7"/>
      <c r="D466" s="9" t="s">
        <v>7</v>
      </c>
      <c r="E466" s="20" t="str">
        <f>Translations!$B$710</f>
        <v>Nivåer på den bränslemängd som frisläppts för konsumtion:</v>
      </c>
      <c r="F466" s="7"/>
      <c r="G466" s="7"/>
      <c r="H466" s="7"/>
      <c r="I466" s="7"/>
      <c r="J466" s="7"/>
      <c r="K466" s="7"/>
      <c r="L466" s="7"/>
      <c r="M466" s="7"/>
      <c r="N466" s="7"/>
      <c r="O466" s="458"/>
      <c r="P466" s="4"/>
      <c r="Q466" s="11"/>
      <c r="R466" s="11"/>
      <c r="S466" s="11"/>
      <c r="T466" s="2"/>
      <c r="U466" s="2"/>
      <c r="V466" s="2"/>
      <c r="W466" s="2"/>
      <c r="X466" s="2"/>
    </row>
    <row r="467" spans="1:24" s="19" customFormat="1" ht="13" x14ac:dyDescent="0.25">
      <c r="A467" s="2"/>
      <c r="B467" s="7"/>
      <c r="C467" s="7"/>
      <c r="D467" s="28" t="s">
        <v>16</v>
      </c>
      <c r="E467" s="20" t="str">
        <f>Translations!$B$711</f>
        <v>Tillämplig enhet:</v>
      </c>
      <c r="F467" s="9"/>
      <c r="G467" s="9"/>
      <c r="H467" s="9"/>
      <c r="I467" s="135"/>
      <c r="J467" s="9"/>
      <c r="K467" s="9"/>
      <c r="L467" s="9"/>
      <c r="M467" s="9"/>
      <c r="N467" s="9"/>
      <c r="O467" s="458"/>
      <c r="P467" s="4"/>
      <c r="Q467" s="11"/>
      <c r="R467" s="11"/>
      <c r="S467" s="11"/>
      <c r="T467" s="2"/>
      <c r="U467" s="2"/>
      <c r="V467" s="2"/>
      <c r="W467" s="2"/>
      <c r="X467" s="2"/>
    </row>
    <row r="468" spans="1:24" s="19" customFormat="1" ht="5.15" customHeight="1" x14ac:dyDescent="0.25">
      <c r="A468" s="2"/>
      <c r="B468" s="7"/>
      <c r="C468" s="7"/>
      <c r="D468" s="7"/>
      <c r="E468" s="7"/>
      <c r="F468" s="7"/>
      <c r="G468" s="7"/>
      <c r="H468" s="7"/>
      <c r="I468" s="7"/>
      <c r="J468" s="7"/>
      <c r="K468" s="7"/>
      <c r="L468" s="7"/>
      <c r="M468" s="7"/>
      <c r="N468" s="9"/>
      <c r="O468" s="458"/>
      <c r="P468" s="4"/>
      <c r="Q468" s="11"/>
      <c r="R468" s="11"/>
      <c r="S468" s="11"/>
      <c r="T468" s="2"/>
      <c r="U468" s="2"/>
      <c r="V468" s="2"/>
      <c r="W468" s="2"/>
      <c r="X468" s="2"/>
    </row>
    <row r="469" spans="1:24" s="19" customFormat="1" ht="12.75" customHeight="1" x14ac:dyDescent="0.25">
      <c r="A469" s="2"/>
      <c r="B469" s="7"/>
      <c r="C469" s="7"/>
      <c r="D469" s="28" t="s">
        <v>17</v>
      </c>
      <c r="E469" s="20" t="str">
        <f>Translations!$B$712</f>
        <v>Nivå som krävs:</v>
      </c>
      <c r="F469" s="7"/>
      <c r="G469" s="7"/>
      <c r="H469" s="7"/>
      <c r="I469" s="535" t="str">
        <f>IF(H445="","",IF(M443=INDEX(SourceCategory,2),EUconst_NoTier,IF(CNTR_Category="A",INDEX(EUwideConstants!$G:$G,MATCH(R469,EUwideConstants!$S:$S,0)),INDEX(EUwideConstants!$P:$P,MATCH(R469,EUwideConstants!$S:$S,0)))))</f>
        <v/>
      </c>
      <c r="J469" s="1241" t="str">
        <f>IF(I469="","",IF(I469=EUconst_NoTier,EUconst_MsgDeMinimis,IF(T469=0,EUconst_NA,IF(ISERROR(T469),"",EUconst_MsgTierActivityLevel&amp;" "&amp;T469))))</f>
        <v/>
      </c>
      <c r="K469" s="1242"/>
      <c r="L469" s="1242"/>
      <c r="M469" s="1242"/>
      <c r="N469" s="1243"/>
      <c r="O469" s="458"/>
      <c r="P469" s="4"/>
      <c r="Q469" s="11"/>
      <c r="R469" s="59" t="str">
        <f>EUconst_CNTR_ActivityData&amp;H445</f>
        <v>ActivityData_</v>
      </c>
      <c r="S469" s="11"/>
      <c r="T469" s="533" t="str">
        <f>IF(I469="","",IF(I469=EUconst_NA,"",INDEX(EUwideConstants!$H:$O,MATCH(R469,EUwideConstants!$S:$S,0),MATCH(I469,CNTR_TierList,0))))</f>
        <v/>
      </c>
      <c r="U469" s="2"/>
      <c r="V469" s="2"/>
      <c r="W469" s="2"/>
      <c r="X469" s="2"/>
    </row>
    <row r="470" spans="1:24" s="19" customFormat="1" ht="12.75" customHeight="1" x14ac:dyDescent="0.25">
      <c r="A470" s="2"/>
      <c r="B470" s="7"/>
      <c r="C470" s="7"/>
      <c r="D470" s="28" t="s">
        <v>18</v>
      </c>
      <c r="E470" s="20" t="str">
        <f>Translations!$B$713</f>
        <v>Tillämplig nivå:</v>
      </c>
      <c r="F470" s="7"/>
      <c r="G470" s="7"/>
      <c r="H470" s="7"/>
      <c r="I470" s="135"/>
      <c r="J470" s="1241" t="str">
        <f>IF(OR(ISBLANK(I470),I470=EUconst_NoTier),"",IF(T470=0,EUconst_NA,IF(ISERROR(T470),"",EUconst_MsgTierActivityLevel &amp; " " &amp;T470)))</f>
        <v/>
      </c>
      <c r="K470" s="1242"/>
      <c r="L470" s="1242"/>
      <c r="M470" s="1242"/>
      <c r="N470" s="1243"/>
      <c r="O470" s="458"/>
      <c r="P470" s="4"/>
      <c r="Q470" s="11"/>
      <c r="R470" s="59" t="str">
        <f>EUconst_CNTR_ActivityData&amp;H445</f>
        <v>ActivityData_</v>
      </c>
      <c r="S470" s="11"/>
      <c r="T470" s="533" t="str">
        <f>IF(ISBLANK(I470),"",IF(I470=EUconst_NA,"",INDEX(EUwideConstants!$H:$O,MATCH(R470,EUwideConstants!$S:$S,0),MATCH(I470,CNTR_TierList,0))))</f>
        <v/>
      </c>
      <c r="U470" s="2"/>
      <c r="V470" s="2"/>
      <c r="W470" s="366" t="s">
        <v>142</v>
      </c>
      <c r="X470" s="533" t="b">
        <f>I453=INDEX(EUconst_ActivityDeterminationMethod,1)</f>
        <v>0</v>
      </c>
    </row>
    <row r="471" spans="1:24" s="19" customFormat="1" ht="12.75" customHeight="1" x14ac:dyDescent="0.25">
      <c r="A471" s="2"/>
      <c r="B471" s="7"/>
      <c r="C471" s="7"/>
      <c r="D471" s="28" t="s">
        <v>19</v>
      </c>
      <c r="E471" s="20" t="str">
        <f>Translations!$B$219</f>
        <v>Uppnådd osäkerhet:</v>
      </c>
      <c r="F471" s="7"/>
      <c r="G471" s="7"/>
      <c r="H471" s="7"/>
      <c r="I471" s="536"/>
      <c r="J471" s="20" t="str">
        <f>Translations!$B$220</f>
        <v>Anmärkning:</v>
      </c>
      <c r="K471" s="1265"/>
      <c r="L471" s="1266"/>
      <c r="M471" s="1266"/>
      <c r="N471" s="1267"/>
      <c r="O471" s="458"/>
      <c r="P471" s="4"/>
      <c r="Q471" s="11"/>
      <c r="R471" s="11"/>
      <c r="S471" s="11"/>
      <c r="T471" s="2"/>
      <c r="U471" s="2"/>
      <c r="V471" s="2"/>
      <c r="W471" s="366" t="s">
        <v>142</v>
      </c>
      <c r="X471" s="533" t="b">
        <f>OR(M443=INDEX(SourceCategory,2),I453=INDEX(EUconst_ActivityDeterminationMethod,1))</f>
        <v>0</v>
      </c>
    </row>
    <row r="472" spans="1:24" s="19" customFormat="1" ht="5.15" customHeight="1" x14ac:dyDescent="0.25">
      <c r="A472" s="2"/>
      <c r="B472" s="7"/>
      <c r="C472" s="7"/>
      <c r="D472" s="9"/>
      <c r="E472" s="40"/>
      <c r="F472" s="40"/>
      <c r="G472" s="40"/>
      <c r="H472" s="40"/>
      <c r="I472" s="40"/>
      <c r="J472" s="40"/>
      <c r="K472" s="40"/>
      <c r="L472" s="40"/>
      <c r="M472" s="40"/>
      <c r="N472" s="40"/>
      <c r="O472" s="458"/>
      <c r="P472" s="4"/>
      <c r="Q472" s="11"/>
      <c r="R472" s="11"/>
      <c r="S472" s="11"/>
      <c r="T472" s="2"/>
      <c r="U472" s="2"/>
      <c r="V472" s="2"/>
      <c r="W472" s="2"/>
      <c r="X472" s="2"/>
    </row>
    <row r="473" spans="1:24" s="19" customFormat="1" ht="14" x14ac:dyDescent="0.25">
      <c r="A473" s="2"/>
      <c r="B473" s="7"/>
      <c r="C473" s="7"/>
      <c r="D473" s="1245" t="str">
        <f>Translations!$B$715</f>
        <v>Täckningsfaktor:</v>
      </c>
      <c r="E473" s="1245"/>
      <c r="F473" s="1245"/>
      <c r="G473" s="1245"/>
      <c r="H473" s="1245"/>
      <c r="I473" s="1245"/>
      <c r="J473" s="1245"/>
      <c r="K473" s="1245"/>
      <c r="L473" s="1245"/>
      <c r="M473" s="1245"/>
      <c r="N473" s="1245"/>
      <c r="O473" s="458"/>
      <c r="P473" s="4"/>
      <c r="Q473" s="11"/>
      <c r="R473" s="11"/>
      <c r="S473" s="11"/>
      <c r="T473" s="11"/>
      <c r="U473" s="2"/>
      <c r="V473" s="2"/>
      <c r="W473" s="2"/>
      <c r="X473" s="2"/>
    </row>
    <row r="474" spans="1:24" s="19" customFormat="1" ht="5.15" customHeight="1" x14ac:dyDescent="0.25">
      <c r="A474" s="2"/>
      <c r="B474" s="7"/>
      <c r="C474" s="7"/>
      <c r="D474" s="9"/>
      <c r="E474" s="20"/>
      <c r="F474" s="7"/>
      <c r="G474" s="7"/>
      <c r="H474" s="7"/>
      <c r="I474" s="7"/>
      <c r="J474" s="7"/>
      <c r="K474" s="7"/>
      <c r="L474" s="7"/>
      <c r="M474" s="7"/>
      <c r="N474" s="7"/>
      <c r="O474" s="458"/>
      <c r="P474" s="4"/>
      <c r="Q474" s="11"/>
      <c r="R474" s="11"/>
      <c r="S474" s="11"/>
      <c r="T474" s="11"/>
      <c r="U474" s="2"/>
      <c r="V474" s="2"/>
      <c r="W474" s="2"/>
      <c r="X474" s="2"/>
    </row>
    <row r="475" spans="1:24" s="19" customFormat="1" ht="25.5" customHeight="1" x14ac:dyDescent="0.25">
      <c r="A475" s="2"/>
      <c r="B475" s="7"/>
      <c r="C475" s="7"/>
      <c r="D475" s="9" t="s">
        <v>8</v>
      </c>
      <c r="E475" s="1244" t="str">
        <f>Translations!$B$717</f>
        <v>Täckningsfaktor</v>
      </c>
      <c r="F475" s="1244"/>
      <c r="G475" s="1244"/>
      <c r="H475" s="29" t="str">
        <f>Translations!$B$255</f>
        <v>nivå som krävs</v>
      </c>
      <c r="I475" s="29" t="str">
        <f>Translations!$B$256</f>
        <v>nivå som använts</v>
      </c>
      <c r="J475" s="1246" t="str">
        <f>Translations!$B$257</f>
        <v>hela texten för den tillämpade nivån</v>
      </c>
      <c r="K475" s="1247"/>
      <c r="L475" s="1247"/>
      <c r="M475" s="1247"/>
      <c r="N475" s="1247"/>
      <c r="O475" s="458"/>
      <c r="P475" s="4"/>
      <c r="Q475" s="11"/>
      <c r="R475" s="11"/>
      <c r="S475" s="11"/>
      <c r="T475" s="11"/>
      <c r="U475" s="2"/>
      <c r="V475" s="2"/>
      <c r="W475" s="2"/>
      <c r="X475" s="2"/>
    </row>
    <row r="476" spans="1:24" s="19" customFormat="1" x14ac:dyDescent="0.25">
      <c r="A476" s="2"/>
      <c r="B476" s="7"/>
      <c r="C476" s="7"/>
      <c r="D476" s="28" t="s">
        <v>16</v>
      </c>
      <c r="E476" s="1240" t="str">
        <f>Translations!$B$718</f>
        <v>Täckningsfaktor, nivå</v>
      </c>
      <c r="F476" s="1240"/>
      <c r="G476" s="1240"/>
      <c r="H476" s="535" t="str">
        <f>IF(H443="","",3)</f>
        <v/>
      </c>
      <c r="I476" s="135"/>
      <c r="J476" s="1241" t="str">
        <f>IF(OR(ISBLANK(I476),I476=EUconst_NoTier),"",IF(T476=0,EUconst_NotApplicable,IF(ISERROR(T476),"",T476)))</f>
        <v/>
      </c>
      <c r="K476" s="1242"/>
      <c r="L476" s="1242"/>
      <c r="M476" s="1242"/>
      <c r="N476" s="1243"/>
      <c r="O476" s="458"/>
      <c r="P476" s="4"/>
      <c r="Q476" s="11"/>
      <c r="R476" s="59" t="str">
        <f>EUconst_CNTR_ScopeFactor&amp;H445</f>
        <v>ScopeFactor_</v>
      </c>
      <c r="S476" s="11"/>
      <c r="T476" s="537" t="str">
        <f>IF(ISBLANK(I476),"",IF(I476=EUconst_NA,"",INDEX(EUwideConstants!$H:$O,MATCH(R476,EUwideConstants!$S:$S,0),MATCH(I476,CNTR_TierList,0))))</f>
        <v/>
      </c>
      <c r="U476" s="2"/>
      <c r="V476" s="2"/>
      <c r="W476" s="2"/>
      <c r="X476" s="2"/>
    </row>
    <row r="477" spans="1:24" s="19" customFormat="1" x14ac:dyDescent="0.25">
      <c r="A477" s="2"/>
      <c r="B477" s="7"/>
      <c r="C477" s="7"/>
      <c r="D477" s="28" t="s">
        <v>17</v>
      </c>
      <c r="E477" s="1240" t="str">
        <f>Translations!$B$719</f>
        <v>Täckningsfaktor, metod</v>
      </c>
      <c r="F477" s="1240"/>
      <c r="G477" s="1240"/>
      <c r="H477" s="1249"/>
      <c r="I477" s="1249"/>
      <c r="J477" s="1241" t="str">
        <f>IF(H477="","",INDEX(ScopeMethodsDetails,MATCH(H477,INDEX(ScopeMethodsDetails,,1),0),2))</f>
        <v/>
      </c>
      <c r="K477" s="1242"/>
      <c r="L477" s="1242"/>
      <c r="M477" s="1242"/>
      <c r="N477" s="1243"/>
      <c r="O477" s="458"/>
      <c r="P477" s="4"/>
      <c r="Q477" s="11"/>
      <c r="R477" s="350" t="str">
        <f>IF(I476="","",INDEX(ScopeAddress,MATCH(I476,ScopeTiers,0)))</f>
        <v/>
      </c>
      <c r="S477" s="11"/>
      <c r="T477" s="11"/>
      <c r="U477" s="2"/>
      <c r="V477" s="2"/>
      <c r="W477" s="2"/>
      <c r="X477" s="2"/>
    </row>
    <row r="478" spans="1:24" s="19" customFormat="1" ht="5.15" customHeight="1" x14ac:dyDescent="0.25">
      <c r="A478" s="2"/>
      <c r="B478" s="7"/>
      <c r="C478" s="7"/>
      <c r="D478" s="9"/>
      <c r="E478" s="40"/>
      <c r="F478" s="40"/>
      <c r="G478" s="40"/>
      <c r="H478" s="40"/>
      <c r="I478" s="40"/>
      <c r="J478" s="40"/>
      <c r="K478" s="40"/>
      <c r="L478" s="40"/>
      <c r="M478" s="40"/>
      <c r="N478" s="40"/>
      <c r="O478" s="458"/>
      <c r="P478" s="4"/>
      <c r="Q478" s="11"/>
      <c r="R478" s="11"/>
      <c r="S478" s="11"/>
      <c r="T478" s="11"/>
      <c r="U478" s="11"/>
      <c r="V478" s="11"/>
      <c r="W478" s="11"/>
      <c r="X478" s="11"/>
    </row>
    <row r="479" spans="1:24" s="19" customFormat="1" ht="13" x14ac:dyDescent="0.25">
      <c r="A479" s="2"/>
      <c r="B479" s="7"/>
      <c r="C479" s="7"/>
      <c r="D479" s="28" t="s">
        <v>18</v>
      </c>
      <c r="E479" s="20" t="str">
        <f>Translations!$B$723</f>
        <v>Detaljerad beskrivning av täckningsfaktorns metod:</v>
      </c>
      <c r="F479" s="40"/>
      <c r="G479" s="40"/>
      <c r="H479" s="40"/>
      <c r="I479" s="40"/>
      <c r="J479" s="40"/>
      <c r="K479" s="40"/>
      <c r="L479" s="40"/>
      <c r="M479" s="40"/>
      <c r="N479" s="40"/>
      <c r="O479" s="458"/>
      <c r="P479" s="4"/>
      <c r="Q479" s="11"/>
      <c r="R479" s="11"/>
      <c r="S479" s="11"/>
      <c r="T479" s="11"/>
      <c r="U479" s="2"/>
      <c r="V479" s="2"/>
      <c r="W479" s="2"/>
      <c r="X479" s="2"/>
    </row>
    <row r="480" spans="1:24" s="19" customFormat="1" ht="25.5" customHeight="1" x14ac:dyDescent="0.25">
      <c r="A480" s="2"/>
      <c r="B480" s="7"/>
      <c r="C480" s="7"/>
      <c r="D480" s="9"/>
      <c r="E480" s="1235"/>
      <c r="F480" s="1236"/>
      <c r="G480" s="1236"/>
      <c r="H480" s="1236"/>
      <c r="I480" s="1236"/>
      <c r="J480" s="1236"/>
      <c r="K480" s="1236"/>
      <c r="L480" s="1236"/>
      <c r="M480" s="1236"/>
      <c r="N480" s="1237"/>
      <c r="O480" s="458"/>
      <c r="P480" s="4"/>
      <c r="Q480" s="11"/>
      <c r="R480" s="11"/>
      <c r="S480" s="11"/>
      <c r="T480" s="11"/>
      <c r="U480" s="2"/>
      <c r="V480" s="2"/>
      <c r="W480" s="2"/>
      <c r="X480" s="2"/>
    </row>
    <row r="481" spans="1:24" s="19" customFormat="1" ht="13" x14ac:dyDescent="0.25">
      <c r="A481" s="2"/>
      <c r="B481" s="7"/>
      <c r="C481" s="7"/>
      <c r="D481" s="9"/>
      <c r="E481" s="1099"/>
      <c r="F481" s="991"/>
      <c r="G481" s="991"/>
      <c r="H481" s="991"/>
      <c r="I481" s="991"/>
      <c r="J481" s="991"/>
      <c r="K481" s="991"/>
      <c r="L481" s="991"/>
      <c r="M481" s="991"/>
      <c r="N481" s="1100"/>
      <c r="O481" s="458"/>
      <c r="P481" s="4"/>
      <c r="Q481" s="11"/>
      <c r="R481" s="11"/>
      <c r="S481" s="11"/>
      <c r="T481" s="11"/>
      <c r="U481" s="2"/>
      <c r="V481" s="2"/>
      <c r="W481" s="2"/>
      <c r="X481" s="2"/>
    </row>
    <row r="482" spans="1:24" s="19" customFormat="1" ht="13" x14ac:dyDescent="0.25">
      <c r="A482" s="2"/>
      <c r="B482" s="7"/>
      <c r="C482" s="7"/>
      <c r="D482" s="9"/>
      <c r="E482" s="1101"/>
      <c r="F482" s="1102"/>
      <c r="G482" s="1102"/>
      <c r="H482" s="1102"/>
      <c r="I482" s="1102"/>
      <c r="J482" s="1102"/>
      <c r="K482" s="1102"/>
      <c r="L482" s="1102"/>
      <c r="M482" s="1102"/>
      <c r="N482" s="1103"/>
      <c r="O482" s="458"/>
      <c r="P482" s="4"/>
      <c r="Q482" s="11"/>
      <c r="R482" s="11"/>
      <c r="S482" s="11"/>
      <c r="T482" s="11"/>
      <c r="U482" s="2"/>
      <c r="V482" s="2"/>
      <c r="W482" s="2"/>
      <c r="X482" s="2"/>
    </row>
    <row r="483" spans="1:24" s="19" customFormat="1" ht="5.15" customHeight="1" x14ac:dyDescent="0.25">
      <c r="A483" s="2"/>
      <c r="B483" s="7"/>
      <c r="C483" s="7"/>
      <c r="D483" s="9"/>
      <c r="E483" s="40"/>
      <c r="F483" s="40"/>
      <c r="G483" s="40"/>
      <c r="H483" s="40"/>
      <c r="I483" s="40"/>
      <c r="J483" s="40"/>
      <c r="K483" s="40"/>
      <c r="L483" s="40"/>
      <c r="M483" s="40"/>
      <c r="N483" s="40"/>
      <c r="O483" s="458"/>
      <c r="P483" s="4"/>
      <c r="Q483" s="11"/>
      <c r="R483" s="11"/>
      <c r="S483" s="11"/>
      <c r="T483" s="11"/>
      <c r="U483" s="2"/>
      <c r="V483" s="2"/>
      <c r="W483" s="2"/>
      <c r="X483" s="2"/>
    </row>
    <row r="484" spans="1:24" s="19" customFormat="1" ht="13" x14ac:dyDescent="0.25">
      <c r="A484" s="2"/>
      <c r="B484" s="7"/>
      <c r="C484" s="7"/>
      <c r="D484" s="28" t="s">
        <v>19</v>
      </c>
      <c r="E484" s="20" t="str">
        <f>Translations!$B$726</f>
        <v xml:space="preserve">Identifiering av slutanvändare av bränsleflöde och CRF-koder </v>
      </c>
      <c r="F484" s="40"/>
      <c r="G484" s="40"/>
      <c r="H484" s="40"/>
      <c r="I484" s="40"/>
      <c r="J484" s="40"/>
      <c r="K484" s="40"/>
      <c r="L484" s="40"/>
      <c r="M484" s="40"/>
      <c r="N484" s="40"/>
      <c r="O484" s="453"/>
      <c r="P484" s="22"/>
      <c r="Q484" s="11"/>
      <c r="R484" s="11"/>
      <c r="S484" s="11"/>
      <c r="T484" s="11"/>
      <c r="U484" s="2"/>
      <c r="V484" s="2"/>
      <c r="W484" s="2"/>
      <c r="X484" s="2"/>
    </row>
    <row r="485" spans="1:24" s="19" customFormat="1" ht="25.5" customHeight="1" x14ac:dyDescent="0.25">
      <c r="A485" s="2"/>
      <c r="B485" s="7"/>
      <c r="C485" s="7"/>
      <c r="D485" s="9"/>
      <c r="E485" s="1235"/>
      <c r="F485" s="1236"/>
      <c r="G485" s="1236"/>
      <c r="H485" s="1236"/>
      <c r="I485" s="1236"/>
      <c r="J485" s="1236"/>
      <c r="K485" s="1236"/>
      <c r="L485" s="1236"/>
      <c r="M485" s="1236"/>
      <c r="N485" s="1237"/>
      <c r="O485" s="458"/>
      <c r="P485" s="4"/>
      <c r="Q485" s="11"/>
      <c r="R485" s="11"/>
      <c r="S485" s="11"/>
      <c r="T485" s="11"/>
      <c r="U485" s="2"/>
      <c r="V485" s="2"/>
      <c r="W485" s="2"/>
      <c r="X485" s="2"/>
    </row>
    <row r="486" spans="1:24" s="19" customFormat="1" ht="13" x14ac:dyDescent="0.25">
      <c r="A486" s="2"/>
      <c r="B486" s="7"/>
      <c r="C486" s="7"/>
      <c r="D486" s="9"/>
      <c r="E486" s="1099"/>
      <c r="F486" s="991"/>
      <c r="G486" s="991"/>
      <c r="H486" s="991"/>
      <c r="I486" s="991"/>
      <c r="J486" s="991"/>
      <c r="K486" s="991"/>
      <c r="L486" s="991"/>
      <c r="M486" s="991"/>
      <c r="N486" s="1100"/>
      <c r="O486" s="458"/>
      <c r="P486" s="4"/>
      <c r="Q486" s="11"/>
      <c r="R486" s="11"/>
      <c r="S486" s="11"/>
      <c r="T486" s="11"/>
      <c r="U486" s="2"/>
      <c r="V486" s="2"/>
      <c r="W486" s="2"/>
      <c r="X486" s="2"/>
    </row>
    <row r="487" spans="1:24" s="19" customFormat="1" ht="13" x14ac:dyDescent="0.25">
      <c r="A487" s="2"/>
      <c r="B487" s="7"/>
      <c r="C487" s="7"/>
      <c r="D487" s="9"/>
      <c r="E487" s="1101"/>
      <c r="F487" s="1102"/>
      <c r="G487" s="1102"/>
      <c r="H487" s="1102"/>
      <c r="I487" s="1102"/>
      <c r="J487" s="1102"/>
      <c r="K487" s="1102"/>
      <c r="L487" s="1102"/>
      <c r="M487" s="1102"/>
      <c r="N487" s="1103"/>
      <c r="O487" s="458"/>
      <c r="P487" s="4"/>
      <c r="Q487" s="11"/>
      <c r="R487" s="11"/>
      <c r="S487" s="11"/>
      <c r="T487" s="11"/>
      <c r="U487" s="2"/>
      <c r="V487" s="2"/>
      <c r="W487" s="2"/>
      <c r="X487" s="2"/>
    </row>
    <row r="488" spans="1:24" s="19" customFormat="1" ht="5.15" customHeight="1" x14ac:dyDescent="0.25">
      <c r="A488" s="2"/>
      <c r="B488" s="7"/>
      <c r="C488" s="7"/>
      <c r="D488" s="9"/>
      <c r="E488" s="40"/>
      <c r="F488" s="40"/>
      <c r="G488" s="40"/>
      <c r="H488" s="40"/>
      <c r="I488" s="40"/>
      <c r="J488" s="40"/>
      <c r="K488" s="40"/>
      <c r="L488" s="40"/>
      <c r="M488" s="40"/>
      <c r="N488" s="40"/>
      <c r="O488" s="458"/>
      <c r="P488" s="4"/>
      <c r="Q488" s="11"/>
      <c r="R488" s="11"/>
      <c r="S488" s="11"/>
      <c r="T488" s="11"/>
      <c r="U488" s="2"/>
      <c r="V488" s="2"/>
      <c r="W488" s="2"/>
      <c r="X488" s="2"/>
    </row>
    <row r="489" spans="1:24" s="19" customFormat="1" ht="12.75" customHeight="1" x14ac:dyDescent="0.25">
      <c r="A489" s="2"/>
      <c r="B489" s="7"/>
      <c r="C489" s="7"/>
      <c r="D489" s="1245" t="str">
        <f>Translations!$B$230</f>
        <v>Beräkningsfaktorer:</v>
      </c>
      <c r="E489" s="1245"/>
      <c r="F489" s="1245"/>
      <c r="G489" s="1245"/>
      <c r="H489" s="1245"/>
      <c r="I489" s="1245"/>
      <c r="J489" s="1245"/>
      <c r="K489" s="1245"/>
      <c r="L489" s="1245"/>
      <c r="M489" s="1245"/>
      <c r="N489" s="1245"/>
      <c r="O489" s="458"/>
      <c r="P489" s="4"/>
      <c r="Q489" s="11"/>
      <c r="R489" s="11"/>
      <c r="S489" s="11"/>
      <c r="T489" s="11"/>
      <c r="U489" s="2"/>
      <c r="V489" s="2"/>
      <c r="W489" s="2"/>
      <c r="X489" s="2"/>
    </row>
    <row r="490" spans="1:24" s="19" customFormat="1" ht="5.15" customHeight="1" x14ac:dyDescent="0.25">
      <c r="A490" s="2"/>
      <c r="B490" s="7"/>
      <c r="C490" s="7"/>
      <c r="D490" s="9"/>
      <c r="E490" s="20"/>
      <c r="F490" s="7"/>
      <c r="G490" s="7"/>
      <c r="H490" s="7"/>
      <c r="I490" s="7"/>
      <c r="J490" s="7"/>
      <c r="K490" s="7"/>
      <c r="L490" s="7"/>
      <c r="M490" s="7"/>
      <c r="N490" s="7"/>
      <c r="O490" s="458"/>
      <c r="P490" s="4"/>
      <c r="Q490" s="11"/>
      <c r="R490" s="11"/>
      <c r="S490" s="11"/>
      <c r="T490" s="11"/>
      <c r="U490" s="2"/>
      <c r="V490" s="2"/>
      <c r="W490" s="2"/>
      <c r="X490" s="2"/>
    </row>
    <row r="491" spans="1:24" s="19" customFormat="1" ht="12.75" customHeight="1" x14ac:dyDescent="0.25">
      <c r="A491" s="2"/>
      <c r="B491" s="7"/>
      <c r="C491" s="7"/>
      <c r="D491" s="9" t="s">
        <v>140</v>
      </c>
      <c r="E491" s="20" t="str">
        <f>Translations!$B$253</f>
        <v>Nivåer som tillämpas på beräkningsfaktorer:</v>
      </c>
      <c r="F491" s="7"/>
      <c r="G491" s="7"/>
      <c r="H491" s="7"/>
      <c r="I491" s="7"/>
      <c r="J491" s="7"/>
      <c r="K491" s="7"/>
      <c r="L491" s="7"/>
      <c r="M491" s="7"/>
      <c r="N491" s="7"/>
      <c r="O491" s="458"/>
      <c r="P491" s="4"/>
      <c r="Q491" s="11"/>
      <c r="R491" s="11"/>
      <c r="S491" s="11"/>
      <c r="T491" s="11"/>
      <c r="U491" s="2"/>
      <c r="V491" s="2"/>
      <c r="W491" s="2"/>
      <c r="X491" s="2"/>
    </row>
    <row r="492" spans="1:24" s="19" customFormat="1" ht="5.15" customHeight="1" x14ac:dyDescent="0.25">
      <c r="A492" s="2"/>
      <c r="B492" s="7"/>
      <c r="C492" s="7"/>
      <c r="D492" s="9"/>
      <c r="E492" s="20"/>
      <c r="F492" s="7"/>
      <c r="G492" s="7"/>
      <c r="H492" s="7"/>
      <c r="I492" s="7"/>
      <c r="J492" s="7"/>
      <c r="K492" s="7"/>
      <c r="L492" s="7"/>
      <c r="M492" s="7"/>
      <c r="N492" s="7"/>
      <c r="O492" s="458"/>
      <c r="P492" s="4"/>
      <c r="Q492" s="11"/>
      <c r="R492" s="11"/>
      <c r="S492" s="11"/>
      <c r="T492" s="11"/>
      <c r="U492" s="2"/>
      <c r="V492" s="2"/>
      <c r="W492" s="2"/>
      <c r="X492" s="2"/>
    </row>
    <row r="493" spans="1:24" s="19" customFormat="1" ht="25.5" customHeight="1" x14ac:dyDescent="0.25">
      <c r="A493" s="2"/>
      <c r="B493" s="7"/>
      <c r="C493" s="7"/>
      <c r="D493" s="7"/>
      <c r="E493" s="1244" t="str">
        <f>Translations!$B$254</f>
        <v>beräkningsfaktor</v>
      </c>
      <c r="F493" s="1244"/>
      <c r="G493" s="1244"/>
      <c r="H493" s="29" t="str">
        <f>Translations!$B$255</f>
        <v>nivå som krävs</v>
      </c>
      <c r="I493" s="522" t="str">
        <f>Translations!$B$256</f>
        <v>nivå som använts</v>
      </c>
      <c r="J493" s="1246" t="str">
        <f>Translations!$B$257</f>
        <v>hela texten för den tillämpade nivån</v>
      </c>
      <c r="K493" s="1247"/>
      <c r="L493" s="1247"/>
      <c r="M493" s="1247"/>
      <c r="N493" s="1248"/>
      <c r="O493" s="458"/>
      <c r="P493" s="4"/>
      <c r="Q493" s="11"/>
      <c r="R493" s="11"/>
      <c r="S493" s="11"/>
      <c r="T493" s="11" t="s">
        <v>148</v>
      </c>
      <c r="U493" s="2"/>
      <c r="V493" s="2"/>
      <c r="W493" s="2"/>
      <c r="X493" s="30" t="s">
        <v>149</v>
      </c>
    </row>
    <row r="494" spans="1:24" s="19" customFormat="1" ht="12.75" customHeight="1" x14ac:dyDescent="0.25">
      <c r="A494" s="2"/>
      <c r="B494" s="7"/>
      <c r="C494" s="7"/>
      <c r="D494" s="28" t="s">
        <v>16</v>
      </c>
      <c r="E494" s="1240" t="str">
        <f>Translations!$B$741</f>
        <v>Enhetens omvandlingsfaktor</v>
      </c>
      <c r="F494" s="1240"/>
      <c r="G494" s="1240"/>
      <c r="H494" s="535" t="str">
        <f>IF(H445="","",IF(M443=INDEX(SourceCategory,2),EUconst_NoTier,IF(CNTR_Category="A",INDEX(EUwideConstants!$G:$G,MATCH(R494,EUwideConstants!$S:$S,0)),INDEX(EUwideConstants!$P:$P,MATCH(R494,EUwideConstants!$S:$S,0)))))</f>
        <v/>
      </c>
      <c r="I494" s="135"/>
      <c r="J494" s="1241" t="str">
        <f>IF(OR(ISBLANK(I494),I494=EUconst_NoTier),"",IF(T494=0,EUconst_NotApplicable,IF(ISERROR(T494),"",T494)))</f>
        <v/>
      </c>
      <c r="K494" s="1242"/>
      <c r="L494" s="1242"/>
      <c r="M494" s="1242"/>
      <c r="N494" s="1243"/>
      <c r="O494" s="458"/>
      <c r="P494" s="4"/>
      <c r="Q494" s="11"/>
      <c r="R494" s="59" t="str">
        <f>EUconst_CNTR_NCV&amp;H445</f>
        <v>NCV_</v>
      </c>
      <c r="S494" s="11"/>
      <c r="T494" s="537" t="str">
        <f>IF(ISBLANK(I494),"",IF(I494=EUconst_NA,"",INDEX(EUwideConstants!$H:$O,MATCH(R494,EUwideConstants!$S:$S,0),MATCH(I494,CNTR_TierList,0))))</f>
        <v/>
      </c>
      <c r="U494" s="2"/>
      <c r="V494" s="2"/>
      <c r="W494" s="2"/>
      <c r="X494" s="533" t="b">
        <f>(H494=EUconst_NA)</f>
        <v>0</v>
      </c>
    </row>
    <row r="495" spans="1:24" s="19" customFormat="1" ht="12.75" customHeight="1" x14ac:dyDescent="0.25">
      <c r="A495" s="2"/>
      <c r="B495" s="7"/>
      <c r="C495" s="7"/>
      <c r="D495" s="28" t="s">
        <v>17</v>
      </c>
      <c r="E495" s="1240" t="str">
        <f>Translations!$B$258</f>
        <v>Emissionsfaktor (preliminär)</v>
      </c>
      <c r="F495" s="1240"/>
      <c r="G495" s="1240"/>
      <c r="H495" s="535" t="str">
        <f>IF(H445="","",IF(M443=INDEX(SourceCategory,2),EUconst_NoTier,IF(CNTR_Category="A",INDEX(EUwideConstants!$G:$G,MATCH(R495,EUwideConstants!$S:$S,0)),INDEX(EUwideConstants!$P:$P,MATCH(R495,EUwideConstants!$S:$S,0)))))</f>
        <v/>
      </c>
      <c r="I495" s="135"/>
      <c r="J495" s="1241" t="str">
        <f>IF(OR(ISBLANK(I495),I495=EUconst_NoTier),"",IF(T495=0,EUconst_NotApplicable,IF(ISERROR(T495),"",T495)))</f>
        <v/>
      </c>
      <c r="K495" s="1242"/>
      <c r="L495" s="1242"/>
      <c r="M495" s="1242"/>
      <c r="N495" s="1243"/>
      <c r="O495" s="458"/>
      <c r="P495" s="4"/>
      <c r="Q495" s="11"/>
      <c r="R495" s="59" t="str">
        <f>EUconst_CNTR_EF&amp;H445</f>
        <v>EF_</v>
      </c>
      <c r="S495" s="11"/>
      <c r="T495" s="537" t="str">
        <f>IF(ISBLANK(I495),"",IF(I495=EUconst_NA,"",INDEX(EUwideConstants!$H:$O,MATCH(R495,EUwideConstants!$S:$S,0),MATCH(I495,CNTR_TierList,0))))</f>
        <v/>
      </c>
      <c r="U495" s="2"/>
      <c r="V495" s="2"/>
      <c r="W495" s="2"/>
      <c r="X495" s="533" t="b">
        <f>(H495=EUconst_NA)</f>
        <v>0</v>
      </c>
    </row>
    <row r="496" spans="1:24" s="19" customFormat="1" ht="12.75" customHeight="1" x14ac:dyDescent="0.25">
      <c r="A496" s="2"/>
      <c r="B496" s="7"/>
      <c r="C496" s="7"/>
      <c r="D496" s="28" t="s">
        <v>18</v>
      </c>
      <c r="E496" s="1240" t="str">
        <f>Translations!$B$259</f>
        <v>Biomassafraktion (om tillämplig)</v>
      </c>
      <c r="F496" s="1240"/>
      <c r="G496" s="1240"/>
      <c r="H496" s="535" t="str">
        <f>IF(H445="","",IF(M443=INDEX(SourceCategory,2),EUconst_NoTier,IF(CNTR_Category="A",INDEX(EUwideConstants!$G:$G,MATCH(R496,EUwideConstants!$S:$S,0)),INDEX(EUwideConstants!$P:$P,MATCH(R496,EUwideConstants!$S:$S,0)))))</f>
        <v/>
      </c>
      <c r="I496" s="538"/>
      <c r="J496" s="1241" t="str">
        <f>IF(OR(ISBLANK(I496),I496=EUconst_NoTier),"",IF(T496=0,EUconst_NotApplicable,IF(ISERROR(T496),"",T496)))</f>
        <v/>
      </c>
      <c r="K496" s="1242"/>
      <c r="L496" s="1242"/>
      <c r="M496" s="1242"/>
      <c r="N496" s="1243"/>
      <c r="O496" s="458"/>
      <c r="P496" s="4"/>
      <c r="Q496" s="11"/>
      <c r="R496" s="59" t="str">
        <f>EUconst_CNTR_BiomassContent&amp;H445</f>
        <v>BioC_</v>
      </c>
      <c r="S496" s="11"/>
      <c r="T496" s="537" t="str">
        <f>IF(ISBLANK(I496),"",IF(I496=EUconst_NA,"",INDEX(EUwideConstants!$H:$O,MATCH(R496,EUwideConstants!$S:$S,0),MATCH(I496,CNTR_TierList,0))))</f>
        <v/>
      </c>
      <c r="U496" s="2"/>
      <c r="V496" s="2"/>
      <c r="W496" s="2"/>
      <c r="X496" s="533" t="b">
        <f>(H496=EUconst_NA)</f>
        <v>0</v>
      </c>
    </row>
    <row r="497" spans="1:24" s="19" customFormat="1" ht="5.15" customHeight="1" x14ac:dyDescent="0.25">
      <c r="A497" s="2"/>
      <c r="B497" s="7"/>
      <c r="C497" s="7"/>
      <c r="D497" s="9"/>
      <c r="E497" s="7"/>
      <c r="F497" s="7"/>
      <c r="G497" s="7"/>
      <c r="H497" s="7"/>
      <c r="I497" s="7"/>
      <c r="J497" s="7"/>
      <c r="K497" s="7"/>
      <c r="L497" s="7"/>
      <c r="M497" s="7"/>
      <c r="N497" s="7"/>
      <c r="O497" s="458"/>
      <c r="P497" s="4"/>
      <c r="Q497" s="11"/>
      <c r="R497" s="2"/>
      <c r="S497" s="2"/>
      <c r="T497" s="2"/>
      <c r="U497" s="2"/>
      <c r="V497" s="2"/>
      <c r="W497" s="2"/>
      <c r="X497" s="2"/>
    </row>
    <row r="498" spans="1:24" s="19" customFormat="1" ht="13" x14ac:dyDescent="0.25">
      <c r="A498" s="2"/>
      <c r="B498" s="7"/>
      <c r="C498" s="7"/>
      <c r="D498" s="9" t="s">
        <v>152</v>
      </c>
      <c r="E498" s="20" t="str">
        <f>Translations!$B$268</f>
        <v>Detaljerade uppgifter om beräkningsfaktorerna:</v>
      </c>
      <c r="F498" s="40"/>
      <c r="G498" s="40"/>
      <c r="H498" s="40"/>
      <c r="I498" s="40"/>
      <c r="J498" s="40"/>
      <c r="K498" s="40"/>
      <c r="L498" s="40"/>
      <c r="M498" s="40"/>
      <c r="N498" s="40"/>
      <c r="O498" s="458"/>
      <c r="P498" s="4"/>
      <c r="Q498" s="11"/>
      <c r="R498" s="2"/>
      <c r="S498" s="2"/>
      <c r="T498" s="2"/>
      <c r="U498" s="2"/>
      <c r="V498" s="2"/>
      <c r="W498" s="2"/>
      <c r="X498" s="2"/>
    </row>
    <row r="499" spans="1:24" s="19" customFormat="1" ht="5.15" customHeight="1" x14ac:dyDescent="0.25">
      <c r="A499" s="2"/>
      <c r="B499" s="7"/>
      <c r="C499" s="7"/>
      <c r="D499" s="9"/>
      <c r="E499" s="40"/>
      <c r="F499" s="40"/>
      <c r="G499" s="40"/>
      <c r="H499" s="40"/>
      <c r="I499" s="40"/>
      <c r="J499" s="40"/>
      <c r="K499" s="40"/>
      <c r="L499" s="40"/>
      <c r="M499" s="40"/>
      <c r="N499" s="40"/>
      <c r="O499" s="458"/>
      <c r="P499" s="4"/>
      <c r="Q499" s="11"/>
      <c r="R499" s="2"/>
      <c r="S499" s="2"/>
      <c r="T499" s="2"/>
      <c r="U499" s="2"/>
      <c r="V499" s="2"/>
      <c r="W499" s="2"/>
      <c r="X499" s="2"/>
    </row>
    <row r="500" spans="1:24" s="19" customFormat="1" ht="25.5" customHeight="1" x14ac:dyDescent="0.25">
      <c r="A500" s="2"/>
      <c r="B500" s="7"/>
      <c r="C500" s="7"/>
      <c r="D500" s="7"/>
      <c r="E500" s="1244" t="str">
        <f>E493</f>
        <v>beräkningsfaktor</v>
      </c>
      <c r="F500" s="1244"/>
      <c r="G500" s="1244"/>
      <c r="H500" s="522" t="str">
        <f>I493</f>
        <v>nivå som använts</v>
      </c>
      <c r="I500" s="29" t="str">
        <f>Translations!$B$269</f>
        <v>standardvärde</v>
      </c>
      <c r="J500" s="29" t="str">
        <f>Translations!$B$270</f>
        <v>enhet</v>
      </c>
      <c r="K500" s="29" t="str">
        <f>Translations!$B$271</f>
        <v>datakällans identifieringskod</v>
      </c>
      <c r="L500" s="29" t="str">
        <f>Translations!$B$272</f>
        <v>analysens identifieringskod</v>
      </c>
      <c r="M500" s="29" t="str">
        <f>Translations!$B$273</f>
        <v>provtagningens identifieringskod</v>
      </c>
      <c r="N500" s="29" t="str">
        <f>Translations!$B$274</f>
        <v>analysfrekvens</v>
      </c>
      <c r="O500" s="458"/>
      <c r="P500" s="4"/>
      <c r="Q500" s="11"/>
      <c r="R500" s="2"/>
      <c r="S500" s="2"/>
      <c r="T500" s="30" t="s">
        <v>153</v>
      </c>
      <c r="U500" s="2"/>
      <c r="V500" s="2"/>
      <c r="W500" s="2"/>
      <c r="X500" s="30" t="s">
        <v>149</v>
      </c>
    </row>
    <row r="501" spans="1:24" s="19" customFormat="1" ht="12.75" customHeight="1" x14ac:dyDescent="0.25">
      <c r="A501" s="2"/>
      <c r="B501" s="7"/>
      <c r="C501" s="7"/>
      <c r="D501" s="28" t="s">
        <v>16</v>
      </c>
      <c r="E501" s="1240" t="str">
        <f>E494</f>
        <v>Enhetens omvandlingsfaktor</v>
      </c>
      <c r="F501" s="1240"/>
      <c r="G501" s="1240"/>
      <c r="H501" s="535" t="str">
        <f>IF(OR(ISBLANK(I494),I494=EUconst_NA),"",I494)</f>
        <v/>
      </c>
      <c r="I501" s="135"/>
      <c r="J501" s="135"/>
      <c r="K501" s="539"/>
      <c r="L501" s="160"/>
      <c r="M501" s="160"/>
      <c r="N501" s="540"/>
      <c r="O501" s="456"/>
      <c r="P501" s="7"/>
      <c r="Q501" s="143"/>
      <c r="R501" s="2"/>
      <c r="S501" s="2"/>
      <c r="T501" s="541" t="str">
        <f>IF(H501="","",IF(I494=EUconst_NA,"",INDEX(EUwideConstants!$AL:$AR,MATCH(R494,EUwideConstants!$S:$S,0),MATCH(I494,CNTR_TierList,0))))</f>
        <v/>
      </c>
      <c r="U501" s="2"/>
      <c r="V501" s="2"/>
      <c r="W501" s="2"/>
      <c r="X501" s="533" t="b">
        <f>AND(H443&lt;&gt;"",OR(H501="",H501=EUconst_NA,J494=EUconst_NotApplicable))</f>
        <v>0</v>
      </c>
    </row>
    <row r="502" spans="1:24" s="19" customFormat="1" ht="12.75" customHeight="1" x14ac:dyDescent="0.25">
      <c r="A502" s="2"/>
      <c r="B502" s="7"/>
      <c r="C502" s="7"/>
      <c r="D502" s="28" t="s">
        <v>17</v>
      </c>
      <c r="E502" s="1240" t="str">
        <f>E495</f>
        <v>Emissionsfaktor (preliminär)</v>
      </c>
      <c r="F502" s="1240"/>
      <c r="G502" s="1240"/>
      <c r="H502" s="535" t="str">
        <f>IF(OR(ISBLANK(I495),I495=EUconst_NA),"",I495)</f>
        <v/>
      </c>
      <c r="I502" s="135"/>
      <c r="J502" s="135"/>
      <c r="K502" s="160"/>
      <c r="L502" s="160"/>
      <c r="M502" s="160"/>
      <c r="N502" s="540"/>
      <c r="O502" s="458"/>
      <c r="P502" s="4"/>
      <c r="Q502" s="11"/>
      <c r="R502" s="2"/>
      <c r="S502" s="2"/>
      <c r="T502" s="541" t="str">
        <f>IF(H502="","",IF(I495=EUconst_NA,"",INDEX(EUwideConstants!$AL:$AR,MATCH(R495,EUwideConstants!$S:$S,0),MATCH(I495,CNTR_TierList,0))))</f>
        <v/>
      </c>
      <c r="U502" s="2"/>
      <c r="V502" s="2"/>
      <c r="W502" s="2"/>
      <c r="X502" s="533" t="b">
        <f>AND(H443&lt;&gt;"",OR(H502="",H502=EUconst_NA,J495=EUconst_NotApplicable))</f>
        <v>0</v>
      </c>
    </row>
    <row r="503" spans="1:24" s="19" customFormat="1" ht="12.75" customHeight="1" x14ac:dyDescent="0.25">
      <c r="A503" s="2"/>
      <c r="B503" s="7"/>
      <c r="C503" s="7"/>
      <c r="D503" s="28" t="s">
        <v>21</v>
      </c>
      <c r="E503" s="1240" t="str">
        <f>E496</f>
        <v>Biomassafraktion (om tillämplig)</v>
      </c>
      <c r="F503" s="1240"/>
      <c r="G503" s="1240"/>
      <c r="H503" s="535" t="str">
        <f>IF(OR(ISBLANK(I496),I496=EUconst_NA),"",I496)</f>
        <v/>
      </c>
      <c r="I503" s="135"/>
      <c r="J503" s="436" t="s">
        <v>154</v>
      </c>
      <c r="K503" s="160"/>
      <c r="L503" s="160"/>
      <c r="M503" s="160"/>
      <c r="N503" s="540"/>
      <c r="O503" s="458"/>
      <c r="P503" s="4"/>
      <c r="Q503" s="542"/>
      <c r="R503" s="2"/>
      <c r="S503" s="2"/>
      <c r="T503" s="541" t="str">
        <f>IF(H503="","",IF(I496=EUconst_NA,"",INDEX(EUwideConstants!$AL:$AR,MATCH(R496,EUwideConstants!$S:$S,0),MATCH(I496,CNTR_TierList,0))))</f>
        <v/>
      </c>
      <c r="U503" s="2"/>
      <c r="V503" s="2"/>
      <c r="W503" s="2"/>
      <c r="X503" s="533" t="b">
        <f>AND(H443&lt;&gt;"",OR(H503="",H503=EUconst_NA,J496=EUconst_NotApplicable))</f>
        <v>0</v>
      </c>
    </row>
    <row r="504" spans="1:24" s="19" customFormat="1" ht="12.75" customHeight="1" x14ac:dyDescent="0.25">
      <c r="A504" s="2"/>
      <c r="B504" s="7"/>
      <c r="C504" s="7"/>
      <c r="D504" s="9"/>
      <c r="E504" s="7"/>
      <c r="F504" s="7"/>
      <c r="G504" s="7"/>
      <c r="H504" s="7"/>
      <c r="I504" s="7"/>
      <c r="J504" s="7"/>
      <c r="K504" s="7"/>
      <c r="L504" s="7"/>
      <c r="M504" s="7"/>
      <c r="N504" s="7"/>
      <c r="O504" s="458"/>
      <c r="P504" s="4"/>
      <c r="Q504" s="11"/>
      <c r="R504" s="2"/>
      <c r="S504" s="2"/>
      <c r="T504" s="2"/>
      <c r="U504" s="2"/>
      <c r="V504" s="2"/>
      <c r="W504" s="2"/>
      <c r="X504" s="2"/>
    </row>
    <row r="505" spans="1:24" s="19" customFormat="1" ht="15" customHeight="1" x14ac:dyDescent="0.25">
      <c r="A505" s="2"/>
      <c r="B505" s="7"/>
      <c r="C505" s="7"/>
      <c r="D505" s="1245" t="str">
        <f>Translations!$B$279</f>
        <v>Anmärkningar och förklaringar:</v>
      </c>
      <c r="E505" s="1245"/>
      <c r="F505" s="1245"/>
      <c r="G505" s="1245"/>
      <c r="H505" s="1245"/>
      <c r="I505" s="1245"/>
      <c r="J505" s="1245"/>
      <c r="K505" s="1245"/>
      <c r="L505" s="1245"/>
      <c r="M505" s="1245"/>
      <c r="N505" s="1245"/>
      <c r="O505" s="458"/>
      <c r="P505" s="4"/>
      <c r="Q505" s="11"/>
      <c r="R505" s="11"/>
      <c r="S505" s="2"/>
      <c r="T505" s="2"/>
      <c r="U505" s="2"/>
      <c r="V505" s="2"/>
      <c r="W505" s="2"/>
      <c r="X505" s="2"/>
    </row>
    <row r="506" spans="1:24" s="19" customFormat="1" ht="5.15" customHeight="1" x14ac:dyDescent="0.25">
      <c r="A506" s="2"/>
      <c r="B506" s="7"/>
      <c r="C506" s="7"/>
      <c r="D506" s="9"/>
      <c r="E506" s="7"/>
      <c r="F506" s="7"/>
      <c r="G506" s="7"/>
      <c r="H506" s="7"/>
      <c r="I506" s="7"/>
      <c r="J506" s="7"/>
      <c r="K506" s="7"/>
      <c r="L506" s="7"/>
      <c r="M506" s="7"/>
      <c r="N506" s="7"/>
      <c r="O506" s="458"/>
      <c r="P506" s="4"/>
      <c r="Q506" s="11"/>
      <c r="R506" s="2"/>
      <c r="S506" s="2"/>
      <c r="T506" s="2"/>
      <c r="U506" s="2"/>
      <c r="V506" s="2"/>
      <c r="W506" s="2"/>
      <c r="X506" s="2"/>
    </row>
    <row r="507" spans="1:24" s="19" customFormat="1" ht="12.75" customHeight="1" x14ac:dyDescent="0.25">
      <c r="A507" s="2"/>
      <c r="B507" s="7"/>
      <c r="C507" s="7"/>
      <c r="D507" s="9" t="s">
        <v>159</v>
      </c>
      <c r="E507" s="1110" t="str">
        <f>Translations!$B$744</f>
        <v>Övriga anmärkningar och motiveringar, om de erforderliga nivåerna inte tillämpas:</v>
      </c>
      <c r="F507" s="1110"/>
      <c r="G507" s="1110"/>
      <c r="H507" s="1110"/>
      <c r="I507" s="1110"/>
      <c r="J507" s="1110"/>
      <c r="K507" s="1110"/>
      <c r="L507" s="1110"/>
      <c r="M507" s="1110"/>
      <c r="N507" s="1110"/>
      <c r="O507" s="458"/>
      <c r="P507" s="4"/>
      <c r="Q507" s="11"/>
      <c r="R507" s="2"/>
      <c r="S507" s="2"/>
      <c r="T507" s="2"/>
      <c r="U507" s="2"/>
      <c r="V507" s="2"/>
      <c r="W507" s="2"/>
      <c r="X507" s="2"/>
    </row>
    <row r="508" spans="1:24" s="19" customFormat="1" ht="5.15" customHeight="1" x14ac:dyDescent="0.25">
      <c r="A508" s="2"/>
      <c r="B508" s="7"/>
      <c r="C508" s="7"/>
      <c r="D508" s="9"/>
      <c r="E508" s="543"/>
      <c r="F508" s="7"/>
      <c r="G508" s="7"/>
      <c r="H508" s="7"/>
      <c r="I508" s="7"/>
      <c r="J508" s="7"/>
      <c r="K508" s="7"/>
      <c r="L508" s="7"/>
      <c r="M508" s="7"/>
      <c r="N508" s="7"/>
      <c r="O508" s="458"/>
      <c r="P508" s="4"/>
      <c r="Q508" s="11"/>
      <c r="R508" s="2"/>
      <c r="S508" s="2"/>
      <c r="T508" s="2"/>
      <c r="U508" s="2"/>
      <c r="V508" s="2"/>
      <c r="W508" s="2"/>
      <c r="X508" s="2"/>
    </row>
    <row r="509" spans="1:24" s="19" customFormat="1" ht="12.75" customHeight="1" x14ac:dyDescent="0.25">
      <c r="A509" s="2"/>
      <c r="B509" s="7"/>
      <c r="C509" s="7"/>
      <c r="D509" s="9"/>
      <c r="E509" s="1235"/>
      <c r="F509" s="1238"/>
      <c r="G509" s="1238"/>
      <c r="H509" s="1238"/>
      <c r="I509" s="1238"/>
      <c r="J509" s="1238"/>
      <c r="K509" s="1238"/>
      <c r="L509" s="1238"/>
      <c r="M509" s="1238"/>
      <c r="N509" s="1239"/>
      <c r="O509" s="458"/>
      <c r="P509" s="4"/>
      <c r="Q509" s="11"/>
      <c r="R509" s="2"/>
      <c r="S509" s="2"/>
      <c r="T509" s="2"/>
      <c r="U509" s="2"/>
      <c r="V509" s="2"/>
      <c r="W509" s="2"/>
      <c r="X509" s="2"/>
    </row>
    <row r="510" spans="1:24" s="19" customFormat="1" ht="12.75" customHeight="1" x14ac:dyDescent="0.25">
      <c r="A510" s="2"/>
      <c r="B510" s="7"/>
      <c r="C510" s="7"/>
      <c r="D510" s="9"/>
      <c r="E510" s="1099"/>
      <c r="F510" s="991"/>
      <c r="G510" s="991"/>
      <c r="H510" s="991"/>
      <c r="I510" s="991"/>
      <c r="J510" s="991"/>
      <c r="K510" s="991"/>
      <c r="L510" s="991"/>
      <c r="M510" s="991"/>
      <c r="N510" s="1100"/>
      <c r="O510" s="458"/>
      <c r="P510" s="4"/>
      <c r="Q510" s="11"/>
      <c r="R510" s="2"/>
      <c r="S510" s="2"/>
      <c r="T510" s="2"/>
      <c r="U510" s="2"/>
      <c r="V510" s="2"/>
      <c r="W510" s="2"/>
      <c r="X510" s="2"/>
    </row>
    <row r="511" spans="1:24" s="19" customFormat="1" ht="12.75" customHeight="1" x14ac:dyDescent="0.25">
      <c r="A511" s="2"/>
      <c r="B511" s="7"/>
      <c r="C511" s="7"/>
      <c r="D511" s="9"/>
      <c r="E511" s="1101"/>
      <c r="F511" s="1102"/>
      <c r="G511" s="1102"/>
      <c r="H511" s="1102"/>
      <c r="I511" s="1102"/>
      <c r="J511" s="1102"/>
      <c r="K511" s="1102"/>
      <c r="L511" s="1102"/>
      <c r="M511" s="1102"/>
      <c r="N511" s="1103"/>
      <c r="O511" s="458"/>
      <c r="P511" s="4"/>
      <c r="Q511" s="11"/>
      <c r="R511" s="2"/>
      <c r="S511" s="2"/>
      <c r="T511" s="2"/>
      <c r="U511" s="2"/>
      <c r="V511" s="2"/>
      <c r="W511" s="2"/>
      <c r="X511" s="2"/>
    </row>
    <row r="512" spans="1:24" ht="12.75" customHeight="1" thickBot="1" x14ac:dyDescent="0.3">
      <c r="A512" s="45"/>
      <c r="C512" s="867"/>
      <c r="D512" s="868"/>
      <c r="E512" s="869"/>
      <c r="F512" s="867"/>
      <c r="G512" s="870"/>
      <c r="H512" s="870"/>
      <c r="I512" s="870"/>
      <c r="J512" s="870"/>
      <c r="K512" s="870"/>
      <c r="L512" s="870"/>
      <c r="M512" s="870"/>
      <c r="N512" s="870"/>
      <c r="O512" s="458"/>
      <c r="P512" s="4"/>
      <c r="Q512" s="11"/>
      <c r="R512" s="45"/>
      <c r="S512" s="45"/>
      <c r="T512" s="48"/>
      <c r="U512" s="45"/>
      <c r="V512" s="45"/>
      <c r="W512" s="45"/>
      <c r="X512" s="45"/>
    </row>
    <row r="513" spans="1:24" ht="12.75" customHeight="1" thickBot="1" x14ac:dyDescent="0.3">
      <c r="A513" s="45"/>
      <c r="D513" s="9"/>
      <c r="E513" s="18"/>
      <c r="G513" s="10"/>
      <c r="H513" s="10"/>
      <c r="I513" s="10"/>
      <c r="J513" s="10"/>
      <c r="L513" s="10"/>
      <c r="M513" s="10"/>
      <c r="N513" s="10"/>
      <c r="O513" s="458"/>
      <c r="P513" s="4"/>
      <c r="Q513" s="11"/>
      <c r="R513" s="45"/>
      <c r="S513" s="45"/>
      <c r="T513" s="39" t="s">
        <v>143</v>
      </c>
      <c r="U513" s="73" t="s">
        <v>144</v>
      </c>
      <c r="V513" s="73" t="s">
        <v>145</v>
      </c>
      <c r="W513" s="45"/>
      <c r="X513" s="45"/>
    </row>
    <row r="514" spans="1:24" s="133" customFormat="1" ht="15" customHeight="1" thickBot="1" x14ac:dyDescent="0.3">
      <c r="A514" s="222">
        <f>R514</f>
        <v>7</v>
      </c>
      <c r="B514" s="22"/>
      <c r="C514" s="23" t="str">
        <f>"P"&amp;R514</f>
        <v>P7</v>
      </c>
      <c r="D514" s="1245" t="str">
        <f>CONCATENATE(EUconst_FuelStream," ", R514,":")</f>
        <v>Bränsleflöde 7:</v>
      </c>
      <c r="E514" s="1245"/>
      <c r="F514" s="1245"/>
      <c r="G514" s="1260"/>
      <c r="H514" s="1261" t="str">
        <f>IF(INDEX('C_Beskrivining av den RE'!$F$115:$F$139,MATCH(C514,'C_Beskrivining av den RE'!$E$115:$E$139,0))&gt;0,INDEX('C_Beskrivining av den RE'!$F$115:$F$139,MATCH(C514,'C_Beskrivining av den RE'!$E$115:$E$139,0)),"")</f>
        <v/>
      </c>
      <c r="I514" s="1261"/>
      <c r="J514" s="1261"/>
      <c r="K514" s="1261"/>
      <c r="L514" s="1262"/>
      <c r="M514" s="1263" t="str">
        <f>IF(T514=TRUE,IF(V514="",U514,V514),"")</f>
        <v/>
      </c>
      <c r="N514" s="1264"/>
      <c r="O514" s="458"/>
      <c r="P514" s="4"/>
      <c r="Q514" s="419" t="str">
        <f>IF(COUNTA('C_Beskrivining av den RE'!$F$115:$G$139)=0,D514,IF(H514="","",C514&amp;": "&amp;H514))</f>
        <v>Bränsleflöde 7:</v>
      </c>
      <c r="R514" s="21">
        <f>R443+1</f>
        <v>7</v>
      </c>
      <c r="S514" s="532"/>
      <c r="T514" s="39" t="b">
        <f>IF(INDEX('C_Beskrivining av den RE'!$M:$M,MATCH(R516,'C_Beskrivining av den RE'!$R:$R,0))="",FALSE,TRUE)</f>
        <v>0</v>
      </c>
      <c r="U514" s="59" t="str">
        <f>INDEX(SourceCategory,1)</f>
        <v>Betydande</v>
      </c>
      <c r="V514" s="39" t="str">
        <f>IF(T514=TRUE,IF(ISBLANK(INDEX('C_Beskrivining av den RE'!$N:$N,MATCH(R516,'C_Beskrivining av den RE'!$R:$R,0))),"",INDEX('C_Beskrivining av den RE'!$N:$N,MATCH(R516,'C_Beskrivining av den RE'!$R:$R,0))),"")</f>
        <v/>
      </c>
      <c r="W514" s="532"/>
      <c r="X514" s="532"/>
    </row>
    <row r="515" spans="1:24" s="19" customFormat="1" ht="5.15" customHeight="1" x14ac:dyDescent="0.25">
      <c r="A515" s="45"/>
      <c r="B515" s="4"/>
      <c r="C515" s="4"/>
      <c r="D515" s="4"/>
      <c r="E515" s="4"/>
      <c r="F515" s="4"/>
      <c r="G515" s="4"/>
      <c r="H515" s="4"/>
      <c r="I515" s="4"/>
      <c r="J515" s="4"/>
      <c r="K515" s="4"/>
      <c r="L515" s="4"/>
      <c r="M515" s="3"/>
      <c r="N515" s="3"/>
      <c r="O515" s="458"/>
      <c r="P515" s="4"/>
      <c r="Q515" s="13"/>
      <c r="R515" s="8"/>
      <c r="S515" s="2"/>
      <c r="T515" s="2"/>
      <c r="U515" s="2"/>
      <c r="V515" s="2"/>
      <c r="W515" s="2"/>
      <c r="X515" s="2"/>
    </row>
    <row r="516" spans="1:24" s="19" customFormat="1" ht="12.75" customHeight="1" x14ac:dyDescent="0.25">
      <c r="A516" s="45"/>
      <c r="B516" s="4"/>
      <c r="C516" s="4"/>
      <c r="D516" s="9"/>
      <c r="E516" s="1088" t="str">
        <f>Translations!$B$691</f>
        <v>Bränsleflödets typ:</v>
      </c>
      <c r="F516" s="1088"/>
      <c r="G516" s="1084"/>
      <c r="H516" s="1250" t="str">
        <f>IF(INDEX('C_Beskrivining av den RE'!$H$115:$H$139,MATCH(C514,'C_Beskrivining av den RE'!$E$115:$E$139,0))&gt;0,INDEX('C_Beskrivining av den RE'!$H$115:$H$139,MATCH(C514,'C_Beskrivining av den RE'!$E$115:$E$139,0)),"")</f>
        <v/>
      </c>
      <c r="I516" s="1251"/>
      <c r="J516" s="1251"/>
      <c r="K516" s="1251"/>
      <c r="L516" s="1252"/>
      <c r="M516" s="7"/>
      <c r="N516" s="7"/>
      <c r="O516" s="458"/>
      <c r="P516" s="4"/>
      <c r="Q516" s="13"/>
      <c r="R516" s="25" t="str">
        <f>EUconst_CNTR_SourceCategory&amp;C514</f>
        <v>SourceCategory_P7</v>
      </c>
      <c r="S516" s="2"/>
      <c r="T516" s="2"/>
      <c r="U516" s="2"/>
      <c r="V516" s="2"/>
      <c r="W516" s="2"/>
      <c r="X516" s="2"/>
    </row>
    <row r="517" spans="1:24" s="19" customFormat="1" ht="12.75" customHeight="1" x14ac:dyDescent="0.25">
      <c r="A517" s="45"/>
      <c r="B517" s="4"/>
      <c r="C517" s="4"/>
      <c r="D517" s="9"/>
      <c r="E517" s="1088" t="str">
        <f>Translations!$B$692</f>
        <v>Metoder för frisläppande för konsumtion:</v>
      </c>
      <c r="F517" s="1088"/>
      <c r="G517" s="1084"/>
      <c r="H517" s="1250" t="str">
        <f>IF(INDEX('C_Beskrivining av den RE'!$K$115:$K$139,MATCH(C514,'C_Beskrivining av den RE'!$E$115:$E$139,0))&gt;0,INDEX('C_Beskrivining av den RE'!$K$115:$K$139,MATCH(C514,'C_Beskrivining av den RE'!$E$115:$E$139,0)),"")</f>
        <v/>
      </c>
      <c r="I517" s="1251"/>
      <c r="J517" s="1251"/>
      <c r="K517" s="1251"/>
      <c r="L517" s="1252"/>
      <c r="M517" s="7"/>
      <c r="N517" s="7"/>
      <c r="O517" s="458"/>
      <c r="P517" s="4"/>
      <c r="Q517" s="13"/>
      <c r="R517" s="8"/>
      <c r="S517" s="2"/>
      <c r="T517" s="2"/>
      <c r="U517" s="2"/>
      <c r="V517" s="2"/>
      <c r="W517" s="2"/>
      <c r="X517" s="2"/>
    </row>
    <row r="518" spans="1:24" s="19" customFormat="1" ht="12.75" customHeight="1" x14ac:dyDescent="0.25">
      <c r="A518" s="45"/>
      <c r="B518" s="4"/>
      <c r="C518" s="4"/>
      <c r="D518" s="9"/>
      <c r="E518" s="1088" t="str">
        <f>Translations!$B$693</f>
        <v>Förmedlarpart:</v>
      </c>
      <c r="F518" s="1088"/>
      <c r="G518" s="1084"/>
      <c r="H518" s="1250" t="str">
        <f>IF(INDEX('C_Beskrivining av den RE'!$M$115:$M$139,MATCH(C514,'C_Beskrivining av den RE'!$E$115:$E$139,0))&gt;0,INDEX('C_Beskrivining av den RE'!$M$115:$M$139,MATCH(C514,'C_Beskrivining av den RE'!$E$115:$E$139,0)),"")</f>
        <v/>
      </c>
      <c r="I518" s="1251"/>
      <c r="J518" s="1251"/>
      <c r="K518" s="1251"/>
      <c r="L518" s="1252"/>
      <c r="M518" s="7"/>
      <c r="N518" s="7"/>
      <c r="O518" s="458"/>
      <c r="P518" s="4"/>
      <c r="Q518" s="13"/>
      <c r="R518" s="8"/>
      <c r="S518" s="2"/>
      <c r="T518" s="2"/>
      <c r="U518" s="2"/>
      <c r="V518" s="2"/>
      <c r="W518" s="2"/>
      <c r="X518" s="2"/>
    </row>
    <row r="519" spans="1:24" s="19" customFormat="1" ht="5.15" customHeight="1" x14ac:dyDescent="0.25">
      <c r="A519" s="2"/>
      <c r="B519" s="7"/>
      <c r="C519" s="7"/>
      <c r="D519" s="9"/>
      <c r="E519" s="7"/>
      <c r="F519" s="7"/>
      <c r="G519" s="7"/>
      <c r="H519" s="7"/>
      <c r="I519" s="7"/>
      <c r="J519" s="7"/>
      <c r="K519" s="7"/>
      <c r="L519" s="7"/>
      <c r="M519" s="7"/>
      <c r="N519" s="7"/>
      <c r="O519" s="458"/>
      <c r="P519" s="4"/>
      <c r="Q519" s="11"/>
      <c r="R519" s="2"/>
      <c r="S519" s="2"/>
      <c r="T519" s="2"/>
      <c r="U519" s="2"/>
      <c r="V519" s="2"/>
      <c r="W519" s="2"/>
      <c r="X519" s="2"/>
    </row>
    <row r="520" spans="1:24" s="19" customFormat="1" ht="15" customHeight="1" x14ac:dyDescent="0.25">
      <c r="A520" s="2"/>
      <c r="B520" s="7"/>
      <c r="C520" s="7"/>
      <c r="D520" s="1245" t="str">
        <f>Translations!$B$697</f>
        <v>Bränslemängd som frisläppts för konsumtion:</v>
      </c>
      <c r="E520" s="1245"/>
      <c r="F520" s="1245"/>
      <c r="G520" s="1245"/>
      <c r="H520" s="1245"/>
      <c r="I520" s="1245"/>
      <c r="J520" s="1245"/>
      <c r="K520" s="1245"/>
      <c r="L520" s="1245"/>
      <c r="M520" s="1245"/>
      <c r="N520" s="1245"/>
      <c r="O520" s="458"/>
      <c r="P520" s="4"/>
      <c r="Q520" s="11"/>
      <c r="R520" s="2"/>
      <c r="S520" s="2"/>
      <c r="T520" s="2"/>
      <c r="U520" s="2"/>
      <c r="V520" s="2"/>
      <c r="W520" s="2"/>
      <c r="X520" s="2"/>
    </row>
    <row r="521" spans="1:24" s="19" customFormat="1" ht="5.15" customHeight="1" x14ac:dyDescent="0.25">
      <c r="A521" s="2"/>
      <c r="B521" s="7"/>
      <c r="C521" s="7"/>
      <c r="D521" s="9"/>
      <c r="E521" s="7"/>
      <c r="F521" s="7"/>
      <c r="G521" s="7"/>
      <c r="H521" s="7"/>
      <c r="I521" s="7"/>
      <c r="J521" s="7"/>
      <c r="K521" s="7"/>
      <c r="L521" s="7"/>
      <c r="M521" s="7"/>
      <c r="N521" s="7"/>
      <c r="O521" s="462"/>
      <c r="P521" s="4"/>
      <c r="Q521" s="11"/>
      <c r="R521" s="2"/>
      <c r="S521" s="2"/>
      <c r="T521" s="2"/>
      <c r="U521" s="2"/>
      <c r="V521" s="2"/>
      <c r="W521" s="2"/>
      <c r="X521" s="2"/>
    </row>
    <row r="522" spans="1:24" s="19" customFormat="1" ht="13" x14ac:dyDescent="0.25">
      <c r="A522" s="2"/>
      <c r="B522" s="7"/>
      <c r="C522" s="7"/>
      <c r="D522" s="9" t="s">
        <v>5</v>
      </c>
      <c r="E522" s="1011" t="str">
        <f>Translations!$B$698</f>
        <v>Bestämningssätt för den bränslemängd som frisläppts för konsumtion:</v>
      </c>
      <c r="F522" s="1011"/>
      <c r="G522" s="1011"/>
      <c r="H522" s="1011"/>
      <c r="I522" s="1011"/>
      <c r="J522" s="1011"/>
      <c r="K522" s="1011"/>
      <c r="L522" s="1011"/>
      <c r="M522" s="1011"/>
      <c r="N522" s="1011"/>
      <c r="O522" s="458"/>
      <c r="P522" s="4"/>
      <c r="Q522" s="11"/>
      <c r="R522" s="2"/>
      <c r="S522" s="2"/>
      <c r="T522" s="2"/>
      <c r="U522" s="2"/>
      <c r="V522" s="2"/>
      <c r="W522" s="2"/>
      <c r="X522" s="2"/>
    </row>
    <row r="523" spans="1:24" s="19" customFormat="1" ht="5.15" customHeight="1" x14ac:dyDescent="0.25">
      <c r="A523" s="2"/>
      <c r="B523" s="7"/>
      <c r="C523" s="7"/>
      <c r="D523" s="9"/>
      <c r="E523" s="20"/>
      <c r="F523" s="20"/>
      <c r="G523" s="20"/>
      <c r="H523" s="20"/>
      <c r="I523" s="20"/>
      <c r="J523" s="7"/>
      <c r="K523" s="7"/>
      <c r="L523" s="18"/>
      <c r="M523" s="7"/>
      <c r="N523" s="7"/>
      <c r="O523" s="458"/>
      <c r="P523" s="4"/>
      <c r="Q523" s="11"/>
      <c r="R523" s="2"/>
      <c r="S523" s="2"/>
      <c r="T523" s="2"/>
      <c r="U523" s="2"/>
      <c r="V523" s="2"/>
      <c r="W523" s="2"/>
      <c r="X523" s="2"/>
    </row>
    <row r="524" spans="1:24" s="19" customFormat="1" ht="12.75" customHeight="1" x14ac:dyDescent="0.25">
      <c r="A524" s="2"/>
      <c r="B524" s="7"/>
      <c r="C524" s="7"/>
      <c r="D524" s="28" t="s">
        <v>16</v>
      </c>
      <c r="E524" s="7" t="str">
        <f>Translations!$B$699</f>
        <v>Tillämpligt bestämningssätt:</v>
      </c>
      <c r="F524" s="7"/>
      <c r="G524" s="20"/>
      <c r="H524" s="7"/>
      <c r="I524" s="1253"/>
      <c r="J524" s="1253"/>
      <c r="K524" s="1253"/>
      <c r="L524" s="1253"/>
      <c r="M524" s="7"/>
      <c r="N524" s="7"/>
      <c r="O524" s="458"/>
      <c r="P524" s="4"/>
      <c r="Q524" s="144"/>
      <c r="R524" s="2"/>
      <c r="S524" s="2"/>
      <c r="T524" s="2"/>
      <c r="U524" s="2"/>
      <c r="V524" s="2"/>
      <c r="W524" s="2"/>
      <c r="X524" s="2"/>
    </row>
    <row r="525" spans="1:24" s="19" customFormat="1" ht="5.15" customHeight="1" x14ac:dyDescent="0.25">
      <c r="A525" s="2"/>
      <c r="B525" s="7"/>
      <c r="C525" s="7"/>
      <c r="D525" s="28"/>
      <c r="E525" s="7"/>
      <c r="F525" s="7"/>
      <c r="G525" s="20"/>
      <c r="H525" s="90"/>
      <c r="I525" s="90"/>
      <c r="J525" s="7"/>
      <c r="K525" s="7"/>
      <c r="L525" s="7"/>
      <c r="M525" s="7"/>
      <c r="N525" s="7"/>
      <c r="O525" s="458"/>
      <c r="P525" s="4"/>
      <c r="Q525" s="11"/>
      <c r="R525" s="2"/>
      <c r="S525" s="2"/>
      <c r="T525" s="2"/>
      <c r="U525" s="2"/>
      <c r="V525" s="2"/>
      <c r="W525" s="2"/>
      <c r="X525" s="2"/>
    </row>
    <row r="526" spans="1:24" s="19" customFormat="1" ht="25.5" customHeight="1" x14ac:dyDescent="0.25">
      <c r="A526" s="2"/>
      <c r="B526" s="7"/>
      <c r="C526" s="7"/>
      <c r="D526" s="28" t="s">
        <v>17</v>
      </c>
      <c r="E526" s="928" t="str">
        <f>Translations!$B$702</f>
        <v>Undantag från kalenderåret vid fastställandet av övervakningsåret:</v>
      </c>
      <c r="F526" s="928"/>
      <c r="G526" s="928"/>
      <c r="H526" s="1254"/>
      <c r="I526" s="1253"/>
      <c r="J526" s="1253"/>
      <c r="K526" s="1253"/>
      <c r="L526" s="1253"/>
      <c r="M526" s="7"/>
      <c r="N526" s="7"/>
      <c r="O526" s="462"/>
      <c r="P526" s="4"/>
      <c r="Q526" s="11"/>
      <c r="R526" s="2"/>
      <c r="S526" s="2"/>
      <c r="T526" s="2"/>
      <c r="U526" s="2"/>
      <c r="V526" s="11"/>
      <c r="W526" s="2"/>
      <c r="X526" s="2"/>
    </row>
    <row r="527" spans="1:24" s="19" customFormat="1" ht="5.15" customHeight="1" x14ac:dyDescent="0.25">
      <c r="A527" s="2"/>
      <c r="B527" s="7"/>
      <c r="C527" s="7"/>
      <c r="D527" s="7"/>
      <c r="E527" s="7"/>
      <c r="F527" s="7"/>
      <c r="G527" s="7"/>
      <c r="H527" s="7"/>
      <c r="I527" s="7"/>
      <c r="J527" s="7"/>
      <c r="K527" s="7"/>
      <c r="L527" s="7"/>
      <c r="M527" s="7"/>
      <c r="N527" s="7"/>
      <c r="O527" s="458"/>
      <c r="P527" s="4"/>
      <c r="Q527" s="11"/>
      <c r="R527" s="2"/>
      <c r="S527" s="2"/>
      <c r="T527" s="2"/>
      <c r="U527" s="2"/>
      <c r="V527" s="2"/>
      <c r="W527" s="2"/>
      <c r="X527" s="2"/>
    </row>
    <row r="528" spans="1:24" s="19" customFormat="1" ht="12.75" customHeight="1" x14ac:dyDescent="0.25">
      <c r="A528" s="2"/>
      <c r="B528" s="7"/>
      <c r="C528" s="7"/>
      <c r="D528" s="28" t="s">
        <v>18</v>
      </c>
      <c r="E528" s="7" t="str">
        <f>Translations!$B$206</f>
        <v>Kontroll av mätinstrument:</v>
      </c>
      <c r="F528" s="7"/>
      <c r="G528" s="20"/>
      <c r="H528" s="7"/>
      <c r="I528" s="1255"/>
      <c r="J528" s="1256"/>
      <c r="K528" s="7"/>
      <c r="L528" s="7"/>
      <c r="M528" s="7"/>
      <c r="N528" s="7"/>
      <c r="O528" s="458"/>
      <c r="P528" s="4"/>
      <c r="Q528" s="11"/>
      <c r="R528" s="2"/>
      <c r="S528" s="2"/>
      <c r="T528" s="2"/>
      <c r="U528" s="2"/>
      <c r="V528" s="2"/>
      <c r="W528" s="366" t="s">
        <v>142</v>
      </c>
      <c r="X528" s="533" t="b">
        <f>M514=INDEX(SourceCategory,2)</f>
        <v>0</v>
      </c>
    </row>
    <row r="529" spans="1:24" s="19" customFormat="1" ht="5.15" customHeight="1" x14ac:dyDescent="0.25">
      <c r="A529" s="2"/>
      <c r="B529" s="7"/>
      <c r="C529" s="7"/>
      <c r="D529" s="28"/>
      <c r="E529" s="7"/>
      <c r="F529" s="7"/>
      <c r="G529" s="20"/>
      <c r="H529" s="90"/>
      <c r="I529" s="90"/>
      <c r="J529" s="28"/>
      <c r="K529" s="7"/>
      <c r="L529" s="7"/>
      <c r="M529" s="7"/>
      <c r="N529" s="7"/>
      <c r="O529" s="462"/>
      <c r="P529" s="4"/>
      <c r="Q529" s="11"/>
      <c r="R529" s="2"/>
      <c r="S529" s="2"/>
      <c r="T529" s="2"/>
      <c r="U529" s="2"/>
      <c r="V529" s="2"/>
      <c r="W529" s="2"/>
      <c r="X529" s="2"/>
    </row>
    <row r="530" spans="1:24" s="19" customFormat="1" ht="12.75" customHeight="1" x14ac:dyDescent="0.25">
      <c r="A530" s="2"/>
      <c r="B530" s="7"/>
      <c r="C530" s="7"/>
      <c r="D530" s="9" t="s">
        <v>6</v>
      </c>
      <c r="E530" s="20" t="str">
        <f>Translations!$B$213</f>
        <v>Använda mätinstrument:</v>
      </c>
      <c r="F530" s="7"/>
      <c r="G530" s="7"/>
      <c r="H530" s="534"/>
      <c r="I530" s="534"/>
      <c r="J530" s="534"/>
      <c r="K530" s="534"/>
      <c r="L530" s="534"/>
      <c r="M530" s="534"/>
      <c r="N530" s="7"/>
      <c r="O530" s="458"/>
      <c r="P530" s="4"/>
      <c r="Q530" s="11"/>
      <c r="R530" s="2"/>
      <c r="S530" s="2"/>
      <c r="T530" s="2"/>
      <c r="U530" s="2"/>
      <c r="V530" s="2"/>
      <c r="W530" s="366" t="s">
        <v>142</v>
      </c>
      <c r="X530" s="533" t="b">
        <f>OR(M514=INDEX(SourceCategory,2),AND(I524=INDEX(EUconst_ActivityDeterminationMethod,1),I528=INDEX(EUconst_OwnerInstrument,2)))</f>
        <v>0</v>
      </c>
    </row>
    <row r="531" spans="1:24" s="19" customFormat="1" ht="5.15" customHeight="1" x14ac:dyDescent="0.25">
      <c r="A531" s="2"/>
      <c r="B531" s="7"/>
      <c r="C531" s="7"/>
      <c r="D531" s="9"/>
      <c r="E531" s="20"/>
      <c r="F531" s="7"/>
      <c r="G531" s="7"/>
      <c r="H531" s="7"/>
      <c r="I531" s="7"/>
      <c r="J531" s="7"/>
      <c r="K531" s="7"/>
      <c r="L531" s="7"/>
      <c r="M531" s="7"/>
      <c r="N531" s="7"/>
      <c r="O531" s="458"/>
      <c r="P531" s="4"/>
      <c r="Q531" s="11"/>
      <c r="R531" s="2"/>
      <c r="S531" s="2"/>
      <c r="T531" s="2"/>
      <c r="U531" s="2"/>
      <c r="V531" s="2"/>
      <c r="W531" s="2"/>
      <c r="X531" s="2"/>
    </row>
    <row r="532" spans="1:24" s="19" customFormat="1" ht="13" x14ac:dyDescent="0.25">
      <c r="A532" s="2"/>
      <c r="B532" s="7"/>
      <c r="C532" s="7"/>
      <c r="D532" s="9"/>
      <c r="E532" s="7" t="str">
        <f>Translations!$B$215</f>
        <v>Beskrivning av beräkningen av bränslemängden och osäkerhetsberäkningen eller något annat nödvändigt förfarande, om flera mätinstrument används:</v>
      </c>
      <c r="F532" s="7"/>
      <c r="G532" s="7"/>
      <c r="H532" s="7"/>
      <c r="I532" s="7"/>
      <c r="J532" s="7"/>
      <c r="K532" s="7"/>
      <c r="L532" s="7"/>
      <c r="M532" s="7"/>
      <c r="N532" s="7"/>
      <c r="O532" s="453"/>
      <c r="P532" s="22"/>
      <c r="Q532" s="11"/>
      <c r="R532" s="2"/>
      <c r="S532" s="2"/>
      <c r="T532" s="2"/>
      <c r="U532" s="2"/>
      <c r="V532" s="2"/>
      <c r="W532" s="2"/>
      <c r="X532" s="2"/>
    </row>
    <row r="533" spans="1:24" s="19" customFormat="1" ht="12.75" customHeight="1" x14ac:dyDescent="0.25">
      <c r="A533" s="2"/>
      <c r="B533" s="7"/>
      <c r="C533" s="7"/>
      <c r="D533" s="9"/>
      <c r="E533" s="1232"/>
      <c r="F533" s="1233"/>
      <c r="G533" s="1233"/>
      <c r="H533" s="1233"/>
      <c r="I533" s="1233"/>
      <c r="J533" s="1233"/>
      <c r="K533" s="1233"/>
      <c r="L533" s="1233"/>
      <c r="M533" s="1233"/>
      <c r="N533" s="1234"/>
      <c r="O533" s="453"/>
      <c r="P533" s="22"/>
      <c r="Q533" s="11"/>
      <c r="R533" s="2"/>
      <c r="S533" s="2"/>
      <c r="T533" s="2"/>
      <c r="U533" s="2"/>
      <c r="V533" s="2"/>
      <c r="W533" s="2"/>
      <c r="X533" s="2"/>
    </row>
    <row r="534" spans="1:24" s="19" customFormat="1" ht="13" x14ac:dyDescent="0.25">
      <c r="A534" s="2"/>
      <c r="B534" s="7"/>
      <c r="C534" s="7"/>
      <c r="D534" s="9"/>
      <c r="E534" s="1099"/>
      <c r="F534" s="991"/>
      <c r="G534" s="991"/>
      <c r="H534" s="991"/>
      <c r="I534" s="991"/>
      <c r="J534" s="991"/>
      <c r="K534" s="991"/>
      <c r="L534" s="991"/>
      <c r="M534" s="991"/>
      <c r="N534" s="1100"/>
      <c r="O534" s="458"/>
      <c r="P534" s="4"/>
      <c r="Q534" s="11"/>
      <c r="R534" s="11"/>
      <c r="S534" s="11"/>
      <c r="T534" s="2"/>
      <c r="U534" s="2"/>
      <c r="V534" s="2"/>
      <c r="W534" s="2"/>
      <c r="X534" s="2"/>
    </row>
    <row r="535" spans="1:24" s="19" customFormat="1" ht="13" x14ac:dyDescent="0.25">
      <c r="A535" s="2"/>
      <c r="B535" s="7"/>
      <c r="C535" s="7"/>
      <c r="D535" s="9"/>
      <c r="E535" s="1101"/>
      <c r="F535" s="1102"/>
      <c r="G535" s="1102"/>
      <c r="H535" s="1102"/>
      <c r="I535" s="1102"/>
      <c r="J535" s="1102"/>
      <c r="K535" s="1102"/>
      <c r="L535" s="1102"/>
      <c r="M535" s="1102"/>
      <c r="N535" s="1103"/>
      <c r="O535" s="458"/>
      <c r="P535" s="4"/>
      <c r="Q535" s="11"/>
      <c r="R535" s="11"/>
      <c r="S535" s="11"/>
      <c r="T535" s="2"/>
      <c r="U535" s="2"/>
      <c r="V535" s="2"/>
      <c r="W535" s="2"/>
      <c r="X535" s="2"/>
    </row>
    <row r="536" spans="1:24" s="19" customFormat="1" ht="13" x14ac:dyDescent="0.25">
      <c r="A536" s="2"/>
      <c r="B536" s="7"/>
      <c r="C536" s="7"/>
      <c r="D536" s="9"/>
      <c r="E536" s="7"/>
      <c r="F536" s="7"/>
      <c r="G536" s="7"/>
      <c r="H536" s="7"/>
      <c r="I536" s="7"/>
      <c r="J536" s="7"/>
      <c r="K536" s="7"/>
      <c r="L536" s="7"/>
      <c r="M536" s="7"/>
      <c r="N536" s="7"/>
      <c r="O536" s="458"/>
      <c r="P536" s="4"/>
      <c r="Q536" s="11"/>
      <c r="R536" s="11"/>
      <c r="S536" s="11"/>
      <c r="T536" s="2"/>
      <c r="U536" s="2"/>
      <c r="V536" s="2"/>
      <c r="W536" s="2"/>
      <c r="X536" s="2"/>
    </row>
    <row r="537" spans="1:24" s="19" customFormat="1" ht="13" x14ac:dyDescent="0.25">
      <c r="A537" s="2"/>
      <c r="B537" s="7"/>
      <c r="C537" s="7"/>
      <c r="D537" s="9" t="s">
        <v>7</v>
      </c>
      <c r="E537" s="20" t="str">
        <f>Translations!$B$710</f>
        <v>Nivåer på den bränslemängd som frisläppts för konsumtion:</v>
      </c>
      <c r="F537" s="7"/>
      <c r="G537" s="7"/>
      <c r="H537" s="7"/>
      <c r="I537" s="7"/>
      <c r="J537" s="7"/>
      <c r="K537" s="7"/>
      <c r="L537" s="7"/>
      <c r="M537" s="7"/>
      <c r="N537" s="7"/>
      <c r="O537" s="458"/>
      <c r="P537" s="4"/>
      <c r="Q537" s="11"/>
      <c r="R537" s="11"/>
      <c r="S537" s="11"/>
      <c r="T537" s="2"/>
      <c r="U537" s="2"/>
      <c r="V537" s="2"/>
      <c r="W537" s="2"/>
      <c r="X537" s="2"/>
    </row>
    <row r="538" spans="1:24" s="19" customFormat="1" ht="13" x14ac:dyDescent="0.25">
      <c r="A538" s="2"/>
      <c r="B538" s="7"/>
      <c r="C538" s="7"/>
      <c r="D538" s="28" t="s">
        <v>16</v>
      </c>
      <c r="E538" s="20" t="str">
        <f>Translations!$B$711</f>
        <v>Tillämplig enhet:</v>
      </c>
      <c r="F538" s="9"/>
      <c r="G538" s="9"/>
      <c r="H538" s="9"/>
      <c r="I538" s="135"/>
      <c r="J538" s="9"/>
      <c r="K538" s="9"/>
      <c r="L538" s="9"/>
      <c r="M538" s="9"/>
      <c r="N538" s="9"/>
      <c r="O538" s="458"/>
      <c r="P538" s="4"/>
      <c r="Q538" s="11"/>
      <c r="R538" s="11"/>
      <c r="S538" s="11"/>
      <c r="T538" s="2"/>
      <c r="U538" s="2"/>
      <c r="V538" s="2"/>
      <c r="W538" s="2"/>
      <c r="X538" s="2"/>
    </row>
    <row r="539" spans="1:24" s="19" customFormat="1" ht="5.15" customHeight="1" x14ac:dyDescent="0.25">
      <c r="A539" s="2"/>
      <c r="B539" s="7"/>
      <c r="C539" s="7"/>
      <c r="D539" s="7"/>
      <c r="E539" s="7"/>
      <c r="F539" s="7"/>
      <c r="G539" s="7"/>
      <c r="H539" s="7"/>
      <c r="I539" s="7"/>
      <c r="J539" s="7"/>
      <c r="K539" s="7"/>
      <c r="L539" s="7"/>
      <c r="M539" s="7"/>
      <c r="N539" s="9"/>
      <c r="O539" s="458"/>
      <c r="P539" s="4"/>
      <c r="Q539" s="11"/>
      <c r="R539" s="11"/>
      <c r="S539" s="11"/>
      <c r="T539" s="2"/>
      <c r="U539" s="2"/>
      <c r="V539" s="2"/>
      <c r="W539" s="2"/>
      <c r="X539" s="2"/>
    </row>
    <row r="540" spans="1:24" s="19" customFormat="1" ht="12.75" customHeight="1" x14ac:dyDescent="0.25">
      <c r="A540" s="2"/>
      <c r="B540" s="7"/>
      <c r="C540" s="7"/>
      <c r="D540" s="28" t="s">
        <v>17</v>
      </c>
      <c r="E540" s="20" t="str">
        <f>Translations!$B$712</f>
        <v>Nivå som krävs:</v>
      </c>
      <c r="F540" s="7"/>
      <c r="G540" s="7"/>
      <c r="H540" s="7"/>
      <c r="I540" s="535" t="str">
        <f>IF(H516="","",IF(M514=INDEX(SourceCategory,2),EUconst_NoTier,IF(CNTR_Category="A",INDEX(EUwideConstants!$G:$G,MATCH(R540,EUwideConstants!$S:$S,0)),INDEX(EUwideConstants!$P:$P,MATCH(R540,EUwideConstants!$S:$S,0)))))</f>
        <v/>
      </c>
      <c r="J540" s="1241" t="str">
        <f>IF(I540="","",IF(I540=EUconst_NoTier,EUconst_MsgDeMinimis,IF(T540=0,EUconst_NA,IF(ISERROR(T540),"",EUconst_MsgTierActivityLevel&amp;" "&amp;T540))))</f>
        <v/>
      </c>
      <c r="K540" s="1242"/>
      <c r="L540" s="1242"/>
      <c r="M540" s="1242"/>
      <c r="N540" s="1243"/>
      <c r="O540" s="458"/>
      <c r="P540" s="4"/>
      <c r="Q540" s="11"/>
      <c r="R540" s="59" t="str">
        <f>EUconst_CNTR_ActivityData&amp;H516</f>
        <v>ActivityData_</v>
      </c>
      <c r="S540" s="11"/>
      <c r="T540" s="533" t="str">
        <f>IF(I540="","",IF(I540=EUconst_NA,"",INDEX(EUwideConstants!$H:$O,MATCH(R540,EUwideConstants!$S:$S,0),MATCH(I540,CNTR_TierList,0))))</f>
        <v/>
      </c>
      <c r="U540" s="2"/>
      <c r="V540" s="2"/>
      <c r="W540" s="2"/>
      <c r="X540" s="2"/>
    </row>
    <row r="541" spans="1:24" s="19" customFormat="1" ht="12.75" customHeight="1" x14ac:dyDescent="0.25">
      <c r="A541" s="2"/>
      <c r="B541" s="7"/>
      <c r="C541" s="7"/>
      <c r="D541" s="28" t="s">
        <v>18</v>
      </c>
      <c r="E541" s="20" t="str">
        <f>Translations!$B$713</f>
        <v>Tillämplig nivå:</v>
      </c>
      <c r="F541" s="7"/>
      <c r="G541" s="7"/>
      <c r="H541" s="7"/>
      <c r="I541" s="135"/>
      <c r="J541" s="1241" t="str">
        <f>IF(OR(ISBLANK(I541),I541=EUconst_NoTier),"",IF(T541=0,EUconst_NA,IF(ISERROR(T541),"",EUconst_MsgTierActivityLevel &amp; " " &amp;T541)))</f>
        <v/>
      </c>
      <c r="K541" s="1242"/>
      <c r="L541" s="1242"/>
      <c r="M541" s="1242"/>
      <c r="N541" s="1243"/>
      <c r="O541" s="458"/>
      <c r="P541" s="4"/>
      <c r="Q541" s="11"/>
      <c r="R541" s="59" t="str">
        <f>EUconst_CNTR_ActivityData&amp;H516</f>
        <v>ActivityData_</v>
      </c>
      <c r="S541" s="11"/>
      <c r="T541" s="533" t="str">
        <f>IF(ISBLANK(I541),"",IF(I541=EUconst_NA,"",INDEX(EUwideConstants!$H:$O,MATCH(R541,EUwideConstants!$S:$S,0),MATCH(I541,CNTR_TierList,0))))</f>
        <v/>
      </c>
      <c r="U541" s="2"/>
      <c r="V541" s="2"/>
      <c r="W541" s="366" t="s">
        <v>142</v>
      </c>
      <c r="X541" s="533" t="b">
        <f>I524=INDEX(EUconst_ActivityDeterminationMethod,1)</f>
        <v>0</v>
      </c>
    </row>
    <row r="542" spans="1:24" s="19" customFormat="1" ht="12.75" customHeight="1" x14ac:dyDescent="0.25">
      <c r="A542" s="2"/>
      <c r="B542" s="7"/>
      <c r="C542" s="7"/>
      <c r="D542" s="28" t="s">
        <v>19</v>
      </c>
      <c r="E542" s="20" t="str">
        <f>Translations!$B$219</f>
        <v>Uppnådd osäkerhet:</v>
      </c>
      <c r="F542" s="7"/>
      <c r="G542" s="7"/>
      <c r="H542" s="7"/>
      <c r="I542" s="536"/>
      <c r="J542" s="20" t="str">
        <f>Translations!$B$220</f>
        <v>Anmärkning:</v>
      </c>
      <c r="K542" s="1265"/>
      <c r="L542" s="1266"/>
      <c r="M542" s="1266"/>
      <c r="N542" s="1267"/>
      <c r="O542" s="458"/>
      <c r="P542" s="4"/>
      <c r="Q542" s="11"/>
      <c r="R542" s="11"/>
      <c r="S542" s="11"/>
      <c r="T542" s="2"/>
      <c r="U542" s="2"/>
      <c r="V542" s="2"/>
      <c r="W542" s="366" t="s">
        <v>142</v>
      </c>
      <c r="X542" s="533" t="b">
        <f>OR(M514=INDEX(SourceCategory,2),I524=INDEX(EUconst_ActivityDeterminationMethod,1))</f>
        <v>0</v>
      </c>
    </row>
    <row r="543" spans="1:24" s="19" customFormat="1" ht="5.15" customHeight="1" x14ac:dyDescent="0.25">
      <c r="A543" s="2"/>
      <c r="B543" s="7"/>
      <c r="C543" s="7"/>
      <c r="D543" s="9"/>
      <c r="E543" s="40"/>
      <c r="F543" s="40"/>
      <c r="G543" s="40"/>
      <c r="H543" s="40"/>
      <c r="I543" s="40"/>
      <c r="J543" s="40"/>
      <c r="K543" s="40"/>
      <c r="L543" s="40"/>
      <c r="M543" s="40"/>
      <c r="N543" s="40"/>
      <c r="O543" s="458"/>
      <c r="P543" s="4"/>
      <c r="Q543" s="11"/>
      <c r="R543" s="11"/>
      <c r="S543" s="11"/>
      <c r="T543" s="2"/>
      <c r="U543" s="2"/>
      <c r="V543" s="2"/>
      <c r="W543" s="2"/>
      <c r="X543" s="2"/>
    </row>
    <row r="544" spans="1:24" s="19" customFormat="1" ht="14" x14ac:dyDescent="0.25">
      <c r="A544" s="2"/>
      <c r="B544" s="7"/>
      <c r="C544" s="7"/>
      <c r="D544" s="1245" t="str">
        <f>Translations!$B$715</f>
        <v>Täckningsfaktor:</v>
      </c>
      <c r="E544" s="1245"/>
      <c r="F544" s="1245"/>
      <c r="G544" s="1245"/>
      <c r="H544" s="1245"/>
      <c r="I544" s="1245"/>
      <c r="J544" s="1245"/>
      <c r="K544" s="1245"/>
      <c r="L544" s="1245"/>
      <c r="M544" s="1245"/>
      <c r="N544" s="1245"/>
      <c r="O544" s="458"/>
      <c r="P544" s="4"/>
      <c r="Q544" s="11"/>
      <c r="R544" s="11"/>
      <c r="S544" s="11"/>
      <c r="T544" s="11"/>
      <c r="U544" s="2"/>
      <c r="V544" s="2"/>
      <c r="W544" s="2"/>
      <c r="X544" s="2"/>
    </row>
    <row r="545" spans="1:24" s="19" customFormat="1" ht="5.15" customHeight="1" x14ac:dyDescent="0.25">
      <c r="A545" s="2"/>
      <c r="B545" s="7"/>
      <c r="C545" s="7"/>
      <c r="D545" s="9"/>
      <c r="E545" s="20"/>
      <c r="F545" s="7"/>
      <c r="G545" s="7"/>
      <c r="H545" s="7"/>
      <c r="I545" s="7"/>
      <c r="J545" s="7"/>
      <c r="K545" s="7"/>
      <c r="L545" s="7"/>
      <c r="M545" s="7"/>
      <c r="N545" s="7"/>
      <c r="O545" s="458"/>
      <c r="P545" s="4"/>
      <c r="Q545" s="11"/>
      <c r="R545" s="11"/>
      <c r="S545" s="11"/>
      <c r="T545" s="11"/>
      <c r="U545" s="2"/>
      <c r="V545" s="2"/>
      <c r="W545" s="2"/>
      <c r="X545" s="2"/>
    </row>
    <row r="546" spans="1:24" s="19" customFormat="1" ht="25.5" customHeight="1" x14ac:dyDescent="0.25">
      <c r="A546" s="2"/>
      <c r="B546" s="7"/>
      <c r="C546" s="7"/>
      <c r="D546" s="9" t="s">
        <v>8</v>
      </c>
      <c r="E546" s="1244" t="str">
        <f>Translations!$B$717</f>
        <v>Täckningsfaktor</v>
      </c>
      <c r="F546" s="1244"/>
      <c r="G546" s="1244"/>
      <c r="H546" s="29" t="str">
        <f>Translations!$B$255</f>
        <v>nivå som krävs</v>
      </c>
      <c r="I546" s="29" t="str">
        <f>Translations!$B$256</f>
        <v>nivå som använts</v>
      </c>
      <c r="J546" s="1246" t="str">
        <f>Translations!$B$257</f>
        <v>hela texten för den tillämpade nivån</v>
      </c>
      <c r="K546" s="1247"/>
      <c r="L546" s="1247"/>
      <c r="M546" s="1247"/>
      <c r="N546" s="1247"/>
      <c r="O546" s="458"/>
      <c r="P546" s="4"/>
      <c r="Q546" s="11"/>
      <c r="R546" s="11"/>
      <c r="S546" s="11"/>
      <c r="T546" s="11"/>
      <c r="U546" s="2"/>
      <c r="V546" s="2"/>
      <c r="W546" s="2"/>
      <c r="X546" s="2"/>
    </row>
    <row r="547" spans="1:24" s="19" customFormat="1" x14ac:dyDescent="0.25">
      <c r="A547" s="2"/>
      <c r="B547" s="7"/>
      <c r="C547" s="7"/>
      <c r="D547" s="28" t="s">
        <v>16</v>
      </c>
      <c r="E547" s="1240" t="str">
        <f>Translations!$B$718</f>
        <v>Täckningsfaktor, nivå</v>
      </c>
      <c r="F547" s="1240"/>
      <c r="G547" s="1240"/>
      <c r="H547" s="535" t="str">
        <f>IF(H514="","",3)</f>
        <v/>
      </c>
      <c r="I547" s="135"/>
      <c r="J547" s="1241" t="str">
        <f>IF(OR(ISBLANK(I547),I547=EUconst_NoTier),"",IF(T547=0,EUconst_NotApplicable,IF(ISERROR(T547),"",T547)))</f>
        <v/>
      </c>
      <c r="K547" s="1242"/>
      <c r="L547" s="1242"/>
      <c r="M547" s="1242"/>
      <c r="N547" s="1243"/>
      <c r="O547" s="458"/>
      <c r="P547" s="4"/>
      <c r="Q547" s="11"/>
      <c r="R547" s="59" t="str">
        <f>EUconst_CNTR_ScopeFactor&amp;H516</f>
        <v>ScopeFactor_</v>
      </c>
      <c r="S547" s="11"/>
      <c r="T547" s="537" t="str">
        <f>IF(ISBLANK(I547),"",IF(I547=EUconst_NA,"",INDEX(EUwideConstants!$H:$O,MATCH(R547,EUwideConstants!$S:$S,0),MATCH(I547,CNTR_TierList,0))))</f>
        <v/>
      </c>
      <c r="U547" s="2"/>
      <c r="V547" s="2"/>
      <c r="W547" s="2"/>
      <c r="X547" s="2"/>
    </row>
    <row r="548" spans="1:24" s="19" customFormat="1" x14ac:dyDescent="0.25">
      <c r="A548" s="2"/>
      <c r="B548" s="7"/>
      <c r="C548" s="7"/>
      <c r="D548" s="28" t="s">
        <v>17</v>
      </c>
      <c r="E548" s="1240" t="str">
        <f>Translations!$B$719</f>
        <v>Täckningsfaktor, metod</v>
      </c>
      <c r="F548" s="1240"/>
      <c r="G548" s="1240"/>
      <c r="H548" s="1249"/>
      <c r="I548" s="1249"/>
      <c r="J548" s="1241" t="str">
        <f>IF(H548="","",INDEX(ScopeMethodsDetails,MATCH(H548,INDEX(ScopeMethodsDetails,,1),0),2))</f>
        <v/>
      </c>
      <c r="K548" s="1242"/>
      <c r="L548" s="1242"/>
      <c r="M548" s="1242"/>
      <c r="N548" s="1243"/>
      <c r="O548" s="458"/>
      <c r="P548" s="4"/>
      <c r="Q548" s="11"/>
      <c r="R548" s="350" t="str">
        <f>IF(I547="","",INDEX(ScopeAddress,MATCH(I547,ScopeTiers,0)))</f>
        <v/>
      </c>
      <c r="S548" s="11"/>
      <c r="T548" s="11"/>
      <c r="U548" s="2"/>
      <c r="V548" s="2"/>
      <c r="W548" s="2"/>
      <c r="X548" s="2"/>
    </row>
    <row r="549" spans="1:24" s="19" customFormat="1" ht="5.15" customHeight="1" x14ac:dyDescent="0.25">
      <c r="A549" s="2"/>
      <c r="B549" s="7"/>
      <c r="C549" s="7"/>
      <c r="D549" s="9"/>
      <c r="E549" s="40"/>
      <c r="F549" s="40"/>
      <c r="G549" s="40"/>
      <c r="H549" s="40"/>
      <c r="I549" s="40"/>
      <c r="J549" s="40"/>
      <c r="K549" s="40"/>
      <c r="L549" s="40"/>
      <c r="M549" s="40"/>
      <c r="N549" s="40"/>
      <c r="O549" s="458"/>
      <c r="P549" s="4"/>
      <c r="Q549" s="11"/>
      <c r="R549" s="11"/>
      <c r="S549" s="11"/>
      <c r="T549" s="11"/>
      <c r="U549" s="11"/>
      <c r="V549" s="11"/>
      <c r="W549" s="11"/>
      <c r="X549" s="11"/>
    </row>
    <row r="550" spans="1:24" s="19" customFormat="1" ht="13" x14ac:dyDescent="0.25">
      <c r="A550" s="2"/>
      <c r="B550" s="7"/>
      <c r="C550" s="7"/>
      <c r="D550" s="28" t="s">
        <v>18</v>
      </c>
      <c r="E550" s="20" t="str">
        <f>Translations!$B$723</f>
        <v>Detaljerad beskrivning av täckningsfaktorns metod:</v>
      </c>
      <c r="F550" s="40"/>
      <c r="G550" s="40"/>
      <c r="H550" s="40"/>
      <c r="I550" s="40"/>
      <c r="J550" s="40"/>
      <c r="K550" s="40"/>
      <c r="L550" s="40"/>
      <c r="M550" s="40"/>
      <c r="N550" s="40"/>
      <c r="O550" s="458"/>
      <c r="P550" s="4"/>
      <c r="Q550" s="11"/>
      <c r="R550" s="11"/>
      <c r="S550" s="11"/>
      <c r="T550" s="11"/>
      <c r="U550" s="2"/>
      <c r="V550" s="2"/>
      <c r="W550" s="2"/>
      <c r="X550" s="2"/>
    </row>
    <row r="551" spans="1:24" s="19" customFormat="1" ht="25.5" customHeight="1" x14ac:dyDescent="0.25">
      <c r="A551" s="2"/>
      <c r="B551" s="7"/>
      <c r="C551" s="7"/>
      <c r="D551" s="9"/>
      <c r="E551" s="1235"/>
      <c r="F551" s="1236"/>
      <c r="G551" s="1236"/>
      <c r="H551" s="1236"/>
      <c r="I551" s="1236"/>
      <c r="J551" s="1236"/>
      <c r="K551" s="1236"/>
      <c r="L551" s="1236"/>
      <c r="M551" s="1236"/>
      <c r="N551" s="1237"/>
      <c r="O551" s="458"/>
      <c r="P551" s="4"/>
      <c r="Q551" s="11"/>
      <c r="R551" s="11"/>
      <c r="S551" s="11"/>
      <c r="T551" s="11"/>
      <c r="U551" s="2"/>
      <c r="V551" s="2"/>
      <c r="W551" s="2"/>
      <c r="X551" s="2"/>
    </row>
    <row r="552" spans="1:24" s="19" customFormat="1" ht="13" x14ac:dyDescent="0.25">
      <c r="A552" s="2"/>
      <c r="B552" s="7"/>
      <c r="C552" s="7"/>
      <c r="D552" s="9"/>
      <c r="E552" s="1099"/>
      <c r="F552" s="991"/>
      <c r="G552" s="991"/>
      <c r="H552" s="991"/>
      <c r="I552" s="991"/>
      <c r="J552" s="991"/>
      <c r="K552" s="991"/>
      <c r="L552" s="991"/>
      <c r="M552" s="991"/>
      <c r="N552" s="1100"/>
      <c r="O552" s="458"/>
      <c r="P552" s="4"/>
      <c r="Q552" s="11"/>
      <c r="R552" s="11"/>
      <c r="S552" s="11"/>
      <c r="T552" s="11"/>
      <c r="U552" s="2"/>
      <c r="V552" s="2"/>
      <c r="W552" s="2"/>
      <c r="X552" s="2"/>
    </row>
    <row r="553" spans="1:24" s="19" customFormat="1" ht="13" x14ac:dyDescent="0.25">
      <c r="A553" s="2"/>
      <c r="B553" s="7"/>
      <c r="C553" s="7"/>
      <c r="D553" s="9"/>
      <c r="E553" s="1101"/>
      <c r="F553" s="1102"/>
      <c r="G553" s="1102"/>
      <c r="H553" s="1102"/>
      <c r="I553" s="1102"/>
      <c r="J553" s="1102"/>
      <c r="K553" s="1102"/>
      <c r="L553" s="1102"/>
      <c r="M553" s="1102"/>
      <c r="N553" s="1103"/>
      <c r="O553" s="458"/>
      <c r="P553" s="4"/>
      <c r="Q553" s="11"/>
      <c r="R553" s="11"/>
      <c r="S553" s="11"/>
      <c r="T553" s="11"/>
      <c r="U553" s="2"/>
      <c r="V553" s="2"/>
      <c r="W553" s="2"/>
      <c r="X553" s="2"/>
    </row>
    <row r="554" spans="1:24" s="19" customFormat="1" ht="5.15" customHeight="1" x14ac:dyDescent="0.25">
      <c r="A554" s="2"/>
      <c r="B554" s="7"/>
      <c r="C554" s="7"/>
      <c r="D554" s="9"/>
      <c r="E554" s="40"/>
      <c r="F554" s="40"/>
      <c r="G554" s="40"/>
      <c r="H554" s="40"/>
      <c r="I554" s="40"/>
      <c r="J554" s="40"/>
      <c r="K554" s="40"/>
      <c r="L554" s="40"/>
      <c r="M554" s="40"/>
      <c r="N554" s="40"/>
      <c r="O554" s="458"/>
      <c r="P554" s="4"/>
      <c r="Q554" s="11"/>
      <c r="R554" s="11"/>
      <c r="S554" s="11"/>
      <c r="T554" s="11"/>
      <c r="U554" s="2"/>
      <c r="V554" s="2"/>
      <c r="W554" s="2"/>
      <c r="X554" s="2"/>
    </row>
    <row r="555" spans="1:24" s="19" customFormat="1" ht="13" x14ac:dyDescent="0.25">
      <c r="A555" s="2"/>
      <c r="B555" s="7"/>
      <c r="C555" s="7"/>
      <c r="D555" s="28" t="s">
        <v>19</v>
      </c>
      <c r="E555" s="20" t="str">
        <f>Translations!$B$726</f>
        <v xml:space="preserve">Identifiering av slutanvändare av bränsleflöde och CRF-koder </v>
      </c>
      <c r="F555" s="40"/>
      <c r="G555" s="40"/>
      <c r="H555" s="40"/>
      <c r="I555" s="40"/>
      <c r="J555" s="40"/>
      <c r="K555" s="40"/>
      <c r="L555" s="40"/>
      <c r="M555" s="40"/>
      <c r="N555" s="40"/>
      <c r="O555" s="453"/>
      <c r="P555" s="22"/>
      <c r="Q555" s="11"/>
      <c r="R555" s="11"/>
      <c r="S555" s="11"/>
      <c r="T555" s="11"/>
      <c r="U555" s="2"/>
      <c r="V555" s="2"/>
      <c r="W555" s="2"/>
      <c r="X555" s="2"/>
    </row>
    <row r="556" spans="1:24" s="19" customFormat="1" ht="25.5" customHeight="1" x14ac:dyDescent="0.25">
      <c r="A556" s="2"/>
      <c r="B556" s="7"/>
      <c r="C556" s="7"/>
      <c r="D556" s="9"/>
      <c r="E556" s="1235"/>
      <c r="F556" s="1236"/>
      <c r="G556" s="1236"/>
      <c r="H556" s="1236"/>
      <c r="I556" s="1236"/>
      <c r="J556" s="1236"/>
      <c r="K556" s="1236"/>
      <c r="L556" s="1236"/>
      <c r="M556" s="1236"/>
      <c r="N556" s="1237"/>
      <c r="O556" s="458"/>
      <c r="P556" s="4"/>
      <c r="Q556" s="11"/>
      <c r="R556" s="11"/>
      <c r="S556" s="11"/>
      <c r="T556" s="11"/>
      <c r="U556" s="2"/>
      <c r="V556" s="2"/>
      <c r="W556" s="2"/>
      <c r="X556" s="2"/>
    </row>
    <row r="557" spans="1:24" s="19" customFormat="1" ht="13" x14ac:dyDescent="0.25">
      <c r="A557" s="2"/>
      <c r="B557" s="7"/>
      <c r="C557" s="7"/>
      <c r="D557" s="9"/>
      <c r="E557" s="1099"/>
      <c r="F557" s="991"/>
      <c r="G557" s="991"/>
      <c r="H557" s="991"/>
      <c r="I557" s="991"/>
      <c r="J557" s="991"/>
      <c r="K557" s="991"/>
      <c r="L557" s="991"/>
      <c r="M557" s="991"/>
      <c r="N557" s="1100"/>
      <c r="O557" s="458"/>
      <c r="P557" s="4"/>
      <c r="Q557" s="11"/>
      <c r="R557" s="11"/>
      <c r="S557" s="11"/>
      <c r="T557" s="11"/>
      <c r="U557" s="2"/>
      <c r="V557" s="2"/>
      <c r="W557" s="2"/>
      <c r="X557" s="2"/>
    </row>
    <row r="558" spans="1:24" s="19" customFormat="1" ht="13" x14ac:dyDescent="0.25">
      <c r="A558" s="2"/>
      <c r="B558" s="7"/>
      <c r="C558" s="7"/>
      <c r="D558" s="9"/>
      <c r="E558" s="1101"/>
      <c r="F558" s="1102"/>
      <c r="G558" s="1102"/>
      <c r="H558" s="1102"/>
      <c r="I558" s="1102"/>
      <c r="J558" s="1102"/>
      <c r="K558" s="1102"/>
      <c r="L558" s="1102"/>
      <c r="M558" s="1102"/>
      <c r="N558" s="1103"/>
      <c r="O558" s="458"/>
      <c r="P558" s="4"/>
      <c r="Q558" s="11"/>
      <c r="R558" s="11"/>
      <c r="S558" s="11"/>
      <c r="T558" s="11"/>
      <c r="U558" s="2"/>
      <c r="V558" s="2"/>
      <c r="W558" s="2"/>
      <c r="X558" s="2"/>
    </row>
    <row r="559" spans="1:24" s="19" customFormat="1" ht="5.15" customHeight="1" x14ac:dyDescent="0.25">
      <c r="A559" s="2"/>
      <c r="B559" s="7"/>
      <c r="C559" s="7"/>
      <c r="D559" s="9"/>
      <c r="E559" s="40"/>
      <c r="F559" s="40"/>
      <c r="G559" s="40"/>
      <c r="H559" s="40"/>
      <c r="I559" s="40"/>
      <c r="J559" s="40"/>
      <c r="K559" s="40"/>
      <c r="L559" s="40"/>
      <c r="M559" s="40"/>
      <c r="N559" s="40"/>
      <c r="O559" s="458"/>
      <c r="P559" s="4"/>
      <c r="Q559" s="11"/>
      <c r="R559" s="11"/>
      <c r="S559" s="11"/>
      <c r="T559" s="11"/>
      <c r="U559" s="2"/>
      <c r="V559" s="2"/>
      <c r="W559" s="2"/>
      <c r="X559" s="2"/>
    </row>
    <row r="560" spans="1:24" s="19" customFormat="1" ht="12.75" customHeight="1" x14ac:dyDescent="0.25">
      <c r="A560" s="2"/>
      <c r="B560" s="7"/>
      <c r="C560" s="7"/>
      <c r="D560" s="1245" t="str">
        <f>Translations!$B$230</f>
        <v>Beräkningsfaktorer:</v>
      </c>
      <c r="E560" s="1245"/>
      <c r="F560" s="1245"/>
      <c r="G560" s="1245"/>
      <c r="H560" s="1245"/>
      <c r="I560" s="1245"/>
      <c r="J560" s="1245"/>
      <c r="K560" s="1245"/>
      <c r="L560" s="1245"/>
      <c r="M560" s="1245"/>
      <c r="N560" s="1245"/>
      <c r="O560" s="458"/>
      <c r="P560" s="4"/>
      <c r="Q560" s="11"/>
      <c r="R560" s="11"/>
      <c r="S560" s="11"/>
      <c r="T560" s="11"/>
      <c r="U560" s="2"/>
      <c r="V560" s="2"/>
      <c r="W560" s="2"/>
      <c r="X560" s="2"/>
    </row>
    <row r="561" spans="1:24" s="19" customFormat="1" ht="5.15" customHeight="1" x14ac:dyDescent="0.25">
      <c r="A561" s="2"/>
      <c r="B561" s="7"/>
      <c r="C561" s="7"/>
      <c r="D561" s="9"/>
      <c r="E561" s="20"/>
      <c r="F561" s="7"/>
      <c r="G561" s="7"/>
      <c r="H561" s="7"/>
      <c r="I561" s="7"/>
      <c r="J561" s="7"/>
      <c r="K561" s="7"/>
      <c r="L561" s="7"/>
      <c r="M561" s="7"/>
      <c r="N561" s="7"/>
      <c r="O561" s="458"/>
      <c r="P561" s="4"/>
      <c r="Q561" s="11"/>
      <c r="R561" s="11"/>
      <c r="S561" s="11"/>
      <c r="T561" s="11"/>
      <c r="U561" s="2"/>
      <c r="V561" s="2"/>
      <c r="W561" s="2"/>
      <c r="X561" s="2"/>
    </row>
    <row r="562" spans="1:24" s="19" customFormat="1" ht="12.75" customHeight="1" x14ac:dyDescent="0.25">
      <c r="A562" s="2"/>
      <c r="B562" s="7"/>
      <c r="C562" s="7"/>
      <c r="D562" s="9" t="s">
        <v>140</v>
      </c>
      <c r="E562" s="20" t="str">
        <f>Translations!$B$253</f>
        <v>Nivåer som tillämpas på beräkningsfaktorer:</v>
      </c>
      <c r="F562" s="7"/>
      <c r="G562" s="7"/>
      <c r="H562" s="7"/>
      <c r="I562" s="7"/>
      <c r="J562" s="7"/>
      <c r="K562" s="7"/>
      <c r="L562" s="7"/>
      <c r="M562" s="7"/>
      <c r="N562" s="7"/>
      <c r="O562" s="458"/>
      <c r="P562" s="4"/>
      <c r="Q562" s="11"/>
      <c r="R562" s="11"/>
      <c r="S562" s="11"/>
      <c r="T562" s="11"/>
      <c r="U562" s="2"/>
      <c r="V562" s="2"/>
      <c r="W562" s="2"/>
      <c r="X562" s="2"/>
    </row>
    <row r="563" spans="1:24" s="19" customFormat="1" ht="5.15" customHeight="1" x14ac:dyDescent="0.25">
      <c r="A563" s="2"/>
      <c r="B563" s="7"/>
      <c r="C563" s="7"/>
      <c r="D563" s="9"/>
      <c r="E563" s="20"/>
      <c r="F563" s="7"/>
      <c r="G563" s="7"/>
      <c r="H563" s="7"/>
      <c r="I563" s="7"/>
      <c r="J563" s="7"/>
      <c r="K563" s="7"/>
      <c r="L563" s="7"/>
      <c r="M563" s="7"/>
      <c r="N563" s="7"/>
      <c r="O563" s="458"/>
      <c r="P563" s="4"/>
      <c r="Q563" s="11"/>
      <c r="R563" s="11"/>
      <c r="S563" s="11"/>
      <c r="T563" s="11"/>
      <c r="U563" s="2"/>
      <c r="V563" s="2"/>
      <c r="W563" s="2"/>
      <c r="X563" s="2"/>
    </row>
    <row r="564" spans="1:24" s="19" customFormat="1" ht="25.5" customHeight="1" x14ac:dyDescent="0.25">
      <c r="A564" s="2"/>
      <c r="B564" s="7"/>
      <c r="C564" s="7"/>
      <c r="D564" s="7"/>
      <c r="E564" s="1244" t="str">
        <f>Translations!$B$254</f>
        <v>beräkningsfaktor</v>
      </c>
      <c r="F564" s="1244"/>
      <c r="G564" s="1244"/>
      <c r="H564" s="29" t="str">
        <f>Translations!$B$255</f>
        <v>nivå som krävs</v>
      </c>
      <c r="I564" s="522" t="str">
        <f>Translations!$B$256</f>
        <v>nivå som använts</v>
      </c>
      <c r="J564" s="1246" t="str">
        <f>Translations!$B$257</f>
        <v>hela texten för den tillämpade nivån</v>
      </c>
      <c r="K564" s="1247"/>
      <c r="L564" s="1247"/>
      <c r="M564" s="1247"/>
      <c r="N564" s="1248"/>
      <c r="O564" s="458"/>
      <c r="P564" s="4"/>
      <c r="Q564" s="11"/>
      <c r="R564" s="11"/>
      <c r="S564" s="11"/>
      <c r="T564" s="11" t="s">
        <v>148</v>
      </c>
      <c r="U564" s="2"/>
      <c r="V564" s="2"/>
      <c r="W564" s="2"/>
      <c r="X564" s="30" t="s">
        <v>149</v>
      </c>
    </row>
    <row r="565" spans="1:24" s="19" customFormat="1" ht="12.75" customHeight="1" x14ac:dyDescent="0.25">
      <c r="A565" s="2"/>
      <c r="B565" s="7"/>
      <c r="C565" s="7"/>
      <c r="D565" s="28" t="s">
        <v>16</v>
      </c>
      <c r="E565" s="1240" t="str">
        <f>Translations!$B$741</f>
        <v>Enhetens omvandlingsfaktor</v>
      </c>
      <c r="F565" s="1240"/>
      <c r="G565" s="1240"/>
      <c r="H565" s="535" t="str">
        <f>IF(H516="","",IF(M514=INDEX(SourceCategory,2),EUconst_NoTier,IF(CNTR_Category="A",INDEX(EUwideConstants!$G:$G,MATCH(R565,EUwideConstants!$S:$S,0)),INDEX(EUwideConstants!$P:$P,MATCH(R565,EUwideConstants!$S:$S,0)))))</f>
        <v/>
      </c>
      <c r="I565" s="135"/>
      <c r="J565" s="1241" t="str">
        <f>IF(OR(ISBLANK(I565),I565=EUconst_NoTier),"",IF(T565=0,EUconst_NotApplicable,IF(ISERROR(T565),"",T565)))</f>
        <v/>
      </c>
      <c r="K565" s="1242"/>
      <c r="L565" s="1242"/>
      <c r="M565" s="1242"/>
      <c r="N565" s="1243"/>
      <c r="O565" s="458"/>
      <c r="P565" s="4"/>
      <c r="Q565" s="11"/>
      <c r="R565" s="59" t="str">
        <f>EUconst_CNTR_NCV&amp;H516</f>
        <v>NCV_</v>
      </c>
      <c r="S565" s="11"/>
      <c r="T565" s="537" t="str">
        <f>IF(ISBLANK(I565),"",IF(I565=EUconst_NA,"",INDEX(EUwideConstants!$H:$O,MATCH(R565,EUwideConstants!$S:$S,0),MATCH(I565,CNTR_TierList,0))))</f>
        <v/>
      </c>
      <c r="U565" s="2"/>
      <c r="V565" s="2"/>
      <c r="W565" s="2"/>
      <c r="X565" s="533" t="b">
        <f>(H565=EUconst_NA)</f>
        <v>0</v>
      </c>
    </row>
    <row r="566" spans="1:24" s="19" customFormat="1" ht="12.75" customHeight="1" x14ac:dyDescent="0.25">
      <c r="A566" s="2"/>
      <c r="B566" s="7"/>
      <c r="C566" s="7"/>
      <c r="D566" s="28" t="s">
        <v>17</v>
      </c>
      <c r="E566" s="1240" t="str">
        <f>Translations!$B$258</f>
        <v>Emissionsfaktor (preliminär)</v>
      </c>
      <c r="F566" s="1240"/>
      <c r="G566" s="1240"/>
      <c r="H566" s="535" t="str">
        <f>IF(H516="","",IF(M514=INDEX(SourceCategory,2),EUconst_NoTier,IF(CNTR_Category="A",INDEX(EUwideConstants!$G:$G,MATCH(R566,EUwideConstants!$S:$S,0)),INDEX(EUwideConstants!$P:$P,MATCH(R566,EUwideConstants!$S:$S,0)))))</f>
        <v/>
      </c>
      <c r="I566" s="135"/>
      <c r="J566" s="1241" t="str">
        <f>IF(OR(ISBLANK(I566),I566=EUconst_NoTier),"",IF(T566=0,EUconst_NotApplicable,IF(ISERROR(T566),"",T566)))</f>
        <v/>
      </c>
      <c r="K566" s="1242"/>
      <c r="L566" s="1242"/>
      <c r="M566" s="1242"/>
      <c r="N566" s="1243"/>
      <c r="O566" s="458"/>
      <c r="P566" s="4"/>
      <c r="Q566" s="11"/>
      <c r="R566" s="59" t="str">
        <f>EUconst_CNTR_EF&amp;H516</f>
        <v>EF_</v>
      </c>
      <c r="S566" s="11"/>
      <c r="T566" s="537" t="str">
        <f>IF(ISBLANK(I566),"",IF(I566=EUconst_NA,"",INDEX(EUwideConstants!$H:$O,MATCH(R566,EUwideConstants!$S:$S,0),MATCH(I566,CNTR_TierList,0))))</f>
        <v/>
      </c>
      <c r="U566" s="2"/>
      <c r="V566" s="2"/>
      <c r="W566" s="2"/>
      <c r="X566" s="533" t="b">
        <f>(H566=EUconst_NA)</f>
        <v>0</v>
      </c>
    </row>
    <row r="567" spans="1:24" s="19" customFormat="1" ht="12.75" customHeight="1" x14ac:dyDescent="0.25">
      <c r="A567" s="2"/>
      <c r="B567" s="7"/>
      <c r="C567" s="7"/>
      <c r="D567" s="28" t="s">
        <v>18</v>
      </c>
      <c r="E567" s="1240" t="str">
        <f>Translations!$B$259</f>
        <v>Biomassafraktion (om tillämplig)</v>
      </c>
      <c r="F567" s="1240"/>
      <c r="G567" s="1240"/>
      <c r="H567" s="535" t="str">
        <f>IF(H516="","",IF(M514=INDEX(SourceCategory,2),EUconst_NoTier,IF(CNTR_Category="A",INDEX(EUwideConstants!$G:$G,MATCH(R567,EUwideConstants!$S:$S,0)),INDEX(EUwideConstants!$P:$P,MATCH(R567,EUwideConstants!$S:$S,0)))))</f>
        <v/>
      </c>
      <c r="I567" s="538"/>
      <c r="J567" s="1241" t="str">
        <f>IF(OR(ISBLANK(I567),I567=EUconst_NoTier),"",IF(T567=0,EUconst_NotApplicable,IF(ISERROR(T567),"",T567)))</f>
        <v/>
      </c>
      <c r="K567" s="1242"/>
      <c r="L567" s="1242"/>
      <c r="M567" s="1242"/>
      <c r="N567" s="1243"/>
      <c r="O567" s="458"/>
      <c r="P567" s="4"/>
      <c r="Q567" s="11"/>
      <c r="R567" s="59" t="str">
        <f>EUconst_CNTR_BiomassContent&amp;H516</f>
        <v>BioC_</v>
      </c>
      <c r="S567" s="11"/>
      <c r="T567" s="537" t="str">
        <f>IF(ISBLANK(I567),"",IF(I567=EUconst_NA,"",INDEX(EUwideConstants!$H:$O,MATCH(R567,EUwideConstants!$S:$S,0),MATCH(I567,CNTR_TierList,0))))</f>
        <v/>
      </c>
      <c r="U567" s="2"/>
      <c r="V567" s="2"/>
      <c r="W567" s="2"/>
      <c r="X567" s="533" t="b">
        <f>(H567=EUconst_NA)</f>
        <v>0</v>
      </c>
    </row>
    <row r="568" spans="1:24" s="19" customFormat="1" ht="5.15" customHeight="1" x14ac:dyDescent="0.25">
      <c r="A568" s="2"/>
      <c r="B568" s="7"/>
      <c r="C568" s="7"/>
      <c r="D568" s="9"/>
      <c r="E568" s="7"/>
      <c r="F568" s="7"/>
      <c r="G568" s="7"/>
      <c r="H568" s="7"/>
      <c r="I568" s="7"/>
      <c r="J568" s="7"/>
      <c r="K568" s="7"/>
      <c r="L568" s="7"/>
      <c r="M568" s="7"/>
      <c r="N568" s="7"/>
      <c r="O568" s="458"/>
      <c r="P568" s="4"/>
      <c r="Q568" s="11"/>
      <c r="R568" s="2"/>
      <c r="S568" s="2"/>
      <c r="T568" s="2"/>
      <c r="U568" s="2"/>
      <c r="V568" s="2"/>
      <c r="W568" s="2"/>
      <c r="X568" s="2"/>
    </row>
    <row r="569" spans="1:24" s="19" customFormat="1" ht="13" x14ac:dyDescent="0.25">
      <c r="A569" s="2"/>
      <c r="B569" s="7"/>
      <c r="C569" s="7"/>
      <c r="D569" s="9" t="s">
        <v>152</v>
      </c>
      <c r="E569" s="20" t="str">
        <f>Translations!$B$268</f>
        <v>Detaljerade uppgifter om beräkningsfaktorerna:</v>
      </c>
      <c r="F569" s="40"/>
      <c r="G569" s="40"/>
      <c r="H569" s="40"/>
      <c r="I569" s="40"/>
      <c r="J569" s="40"/>
      <c r="K569" s="40"/>
      <c r="L569" s="40"/>
      <c r="M569" s="40"/>
      <c r="N569" s="40"/>
      <c r="O569" s="458"/>
      <c r="P569" s="4"/>
      <c r="Q569" s="11"/>
      <c r="R569" s="2"/>
      <c r="S569" s="2"/>
      <c r="T569" s="2"/>
      <c r="U569" s="2"/>
      <c r="V569" s="2"/>
      <c r="W569" s="2"/>
      <c r="X569" s="2"/>
    </row>
    <row r="570" spans="1:24" s="19" customFormat="1" ht="5.15" customHeight="1" x14ac:dyDescent="0.25">
      <c r="A570" s="2"/>
      <c r="B570" s="7"/>
      <c r="C570" s="7"/>
      <c r="D570" s="9"/>
      <c r="E570" s="40"/>
      <c r="F570" s="40"/>
      <c r="G570" s="40"/>
      <c r="H570" s="40"/>
      <c r="I570" s="40"/>
      <c r="J570" s="40"/>
      <c r="K570" s="40"/>
      <c r="L570" s="40"/>
      <c r="M570" s="40"/>
      <c r="N570" s="40"/>
      <c r="O570" s="458"/>
      <c r="P570" s="4"/>
      <c r="Q570" s="11"/>
      <c r="R570" s="2"/>
      <c r="S570" s="2"/>
      <c r="T570" s="2"/>
      <c r="U570" s="2"/>
      <c r="V570" s="2"/>
      <c r="W570" s="2"/>
      <c r="X570" s="2"/>
    </row>
    <row r="571" spans="1:24" s="19" customFormat="1" ht="25.5" customHeight="1" x14ac:dyDescent="0.25">
      <c r="A571" s="2"/>
      <c r="B571" s="7"/>
      <c r="C571" s="7"/>
      <c r="D571" s="7"/>
      <c r="E571" s="1244" t="str">
        <f>E564</f>
        <v>beräkningsfaktor</v>
      </c>
      <c r="F571" s="1244"/>
      <c r="G571" s="1244"/>
      <c r="H571" s="522" t="str">
        <f>I564</f>
        <v>nivå som använts</v>
      </c>
      <c r="I571" s="29" t="str">
        <f>Translations!$B$269</f>
        <v>standardvärde</v>
      </c>
      <c r="J571" s="29" t="str">
        <f>Translations!$B$270</f>
        <v>enhet</v>
      </c>
      <c r="K571" s="29" t="str">
        <f>Translations!$B$271</f>
        <v>datakällans identifieringskod</v>
      </c>
      <c r="L571" s="29" t="str">
        <f>Translations!$B$272</f>
        <v>analysens identifieringskod</v>
      </c>
      <c r="M571" s="29" t="str">
        <f>Translations!$B$273</f>
        <v>provtagningens identifieringskod</v>
      </c>
      <c r="N571" s="29" t="str">
        <f>Translations!$B$274</f>
        <v>analysfrekvens</v>
      </c>
      <c r="O571" s="458"/>
      <c r="P571" s="4"/>
      <c r="Q571" s="11"/>
      <c r="R571" s="2"/>
      <c r="S571" s="2"/>
      <c r="T571" s="30" t="s">
        <v>153</v>
      </c>
      <c r="U571" s="2"/>
      <c r="V571" s="2"/>
      <c r="W571" s="2"/>
      <c r="X571" s="30" t="s">
        <v>149</v>
      </c>
    </row>
    <row r="572" spans="1:24" s="19" customFormat="1" ht="12.75" customHeight="1" x14ac:dyDescent="0.25">
      <c r="A572" s="2"/>
      <c r="B572" s="7"/>
      <c r="C572" s="7"/>
      <c r="D572" s="28" t="s">
        <v>16</v>
      </c>
      <c r="E572" s="1240" t="str">
        <f>E565</f>
        <v>Enhetens omvandlingsfaktor</v>
      </c>
      <c r="F572" s="1240"/>
      <c r="G572" s="1240"/>
      <c r="H572" s="535" t="str">
        <f>IF(OR(ISBLANK(I565),I565=EUconst_NA),"",I565)</f>
        <v/>
      </c>
      <c r="I572" s="135"/>
      <c r="J572" s="135"/>
      <c r="K572" s="539"/>
      <c r="L572" s="160"/>
      <c r="M572" s="160"/>
      <c r="N572" s="540"/>
      <c r="O572" s="456"/>
      <c r="P572" s="7"/>
      <c r="Q572" s="143"/>
      <c r="R572" s="2"/>
      <c r="S572" s="2"/>
      <c r="T572" s="541" t="str">
        <f>IF(H572="","",IF(I565=EUconst_NA,"",INDEX(EUwideConstants!$AL:$AR,MATCH(R565,EUwideConstants!$S:$S,0),MATCH(I565,CNTR_TierList,0))))</f>
        <v/>
      </c>
      <c r="U572" s="2"/>
      <c r="V572" s="2"/>
      <c r="W572" s="2"/>
      <c r="X572" s="533" t="b">
        <f>AND(H514&lt;&gt;"",OR(H572="",H572=EUconst_NA,J565=EUconst_NotApplicable))</f>
        <v>0</v>
      </c>
    </row>
    <row r="573" spans="1:24" s="19" customFormat="1" ht="12.75" customHeight="1" x14ac:dyDescent="0.25">
      <c r="A573" s="2"/>
      <c r="B573" s="7"/>
      <c r="C573" s="7"/>
      <c r="D573" s="28" t="s">
        <v>17</v>
      </c>
      <c r="E573" s="1240" t="str">
        <f>E566</f>
        <v>Emissionsfaktor (preliminär)</v>
      </c>
      <c r="F573" s="1240"/>
      <c r="G573" s="1240"/>
      <c r="H573" s="535" t="str">
        <f>IF(OR(ISBLANK(I566),I566=EUconst_NA),"",I566)</f>
        <v/>
      </c>
      <c r="I573" s="135"/>
      <c r="J573" s="135"/>
      <c r="K573" s="160"/>
      <c r="L573" s="160"/>
      <c r="M573" s="160"/>
      <c r="N573" s="540"/>
      <c r="O573" s="458"/>
      <c r="P573" s="4"/>
      <c r="Q573" s="11"/>
      <c r="R573" s="2"/>
      <c r="S573" s="2"/>
      <c r="T573" s="541" t="str">
        <f>IF(H573="","",IF(I566=EUconst_NA,"",INDEX(EUwideConstants!$AL:$AR,MATCH(R566,EUwideConstants!$S:$S,0),MATCH(I566,CNTR_TierList,0))))</f>
        <v/>
      </c>
      <c r="U573" s="2"/>
      <c r="V573" s="2"/>
      <c r="W573" s="2"/>
      <c r="X573" s="533" t="b">
        <f>AND(H514&lt;&gt;"",OR(H573="",H573=EUconst_NA,J566=EUconst_NotApplicable))</f>
        <v>0</v>
      </c>
    </row>
    <row r="574" spans="1:24" s="19" customFormat="1" ht="12.75" customHeight="1" x14ac:dyDescent="0.25">
      <c r="A574" s="2"/>
      <c r="B574" s="7"/>
      <c r="C574" s="7"/>
      <c r="D574" s="28" t="s">
        <v>21</v>
      </c>
      <c r="E574" s="1240" t="str">
        <f>E567</f>
        <v>Biomassafraktion (om tillämplig)</v>
      </c>
      <c r="F574" s="1240"/>
      <c r="G574" s="1240"/>
      <c r="H574" s="535" t="str">
        <f>IF(OR(ISBLANK(I567),I567=EUconst_NA),"",I567)</f>
        <v/>
      </c>
      <c r="I574" s="135"/>
      <c r="J574" s="436" t="s">
        <v>154</v>
      </c>
      <c r="K574" s="160"/>
      <c r="L574" s="160"/>
      <c r="M574" s="160"/>
      <c r="N574" s="540"/>
      <c r="O574" s="458"/>
      <c r="P574" s="4"/>
      <c r="Q574" s="542"/>
      <c r="R574" s="2"/>
      <c r="S574" s="2"/>
      <c r="T574" s="541" t="str">
        <f>IF(H574="","",IF(I567=EUconst_NA,"",INDEX(EUwideConstants!$AL:$AR,MATCH(R567,EUwideConstants!$S:$S,0),MATCH(I567,CNTR_TierList,0))))</f>
        <v/>
      </c>
      <c r="U574" s="2"/>
      <c r="V574" s="2"/>
      <c r="W574" s="2"/>
      <c r="X574" s="533" t="b">
        <f>AND(H514&lt;&gt;"",OR(H574="",H574=EUconst_NA,J567=EUconst_NotApplicable))</f>
        <v>0</v>
      </c>
    </row>
    <row r="575" spans="1:24" s="19" customFormat="1" ht="12.75" customHeight="1" x14ac:dyDescent="0.25">
      <c r="A575" s="2"/>
      <c r="B575" s="7"/>
      <c r="C575" s="7"/>
      <c r="D575" s="9"/>
      <c r="E575" s="7"/>
      <c r="F575" s="7"/>
      <c r="G575" s="7"/>
      <c r="H575" s="7"/>
      <c r="I575" s="7"/>
      <c r="J575" s="7"/>
      <c r="K575" s="7"/>
      <c r="L575" s="7"/>
      <c r="M575" s="7"/>
      <c r="N575" s="7"/>
      <c r="O575" s="458"/>
      <c r="P575" s="4"/>
      <c r="Q575" s="11"/>
      <c r="R575" s="2"/>
      <c r="S575" s="2"/>
      <c r="T575" s="2"/>
      <c r="U575" s="2"/>
      <c r="V575" s="2"/>
      <c r="W575" s="2"/>
      <c r="X575" s="2"/>
    </row>
    <row r="576" spans="1:24" s="19" customFormat="1" ht="15" customHeight="1" x14ac:dyDescent="0.25">
      <c r="A576" s="2"/>
      <c r="B576" s="7"/>
      <c r="C576" s="7"/>
      <c r="D576" s="1245" t="str">
        <f>Translations!$B$279</f>
        <v>Anmärkningar och förklaringar:</v>
      </c>
      <c r="E576" s="1245"/>
      <c r="F576" s="1245"/>
      <c r="G576" s="1245"/>
      <c r="H576" s="1245"/>
      <c r="I576" s="1245"/>
      <c r="J576" s="1245"/>
      <c r="K576" s="1245"/>
      <c r="L576" s="1245"/>
      <c r="M576" s="1245"/>
      <c r="N576" s="1245"/>
      <c r="O576" s="458"/>
      <c r="P576" s="4"/>
      <c r="Q576" s="11"/>
      <c r="R576" s="11"/>
      <c r="S576" s="2"/>
      <c r="T576" s="2"/>
      <c r="U576" s="2"/>
      <c r="V576" s="2"/>
      <c r="W576" s="2"/>
      <c r="X576" s="2"/>
    </row>
    <row r="577" spans="1:24" s="19" customFormat="1" ht="5.15" customHeight="1" x14ac:dyDescent="0.25">
      <c r="A577" s="2"/>
      <c r="B577" s="7"/>
      <c r="C577" s="7"/>
      <c r="D577" s="9"/>
      <c r="E577" s="7"/>
      <c r="F577" s="7"/>
      <c r="G577" s="7"/>
      <c r="H577" s="7"/>
      <c r="I577" s="7"/>
      <c r="J577" s="7"/>
      <c r="K577" s="7"/>
      <c r="L577" s="7"/>
      <c r="M577" s="7"/>
      <c r="N577" s="7"/>
      <c r="O577" s="458"/>
      <c r="P577" s="4"/>
      <c r="Q577" s="11"/>
      <c r="R577" s="2"/>
      <c r="S577" s="2"/>
      <c r="T577" s="2"/>
      <c r="U577" s="2"/>
      <c r="V577" s="2"/>
      <c r="W577" s="2"/>
      <c r="X577" s="2"/>
    </row>
    <row r="578" spans="1:24" s="19" customFormat="1" ht="12.75" customHeight="1" x14ac:dyDescent="0.25">
      <c r="A578" s="2"/>
      <c r="B578" s="7"/>
      <c r="C578" s="7"/>
      <c r="D578" s="9" t="s">
        <v>159</v>
      </c>
      <c r="E578" s="1110" t="str">
        <f>Translations!$B$744</f>
        <v>Övriga anmärkningar och motiveringar, om de erforderliga nivåerna inte tillämpas:</v>
      </c>
      <c r="F578" s="1110"/>
      <c r="G578" s="1110"/>
      <c r="H578" s="1110"/>
      <c r="I578" s="1110"/>
      <c r="J578" s="1110"/>
      <c r="K578" s="1110"/>
      <c r="L578" s="1110"/>
      <c r="M578" s="1110"/>
      <c r="N578" s="1110"/>
      <c r="O578" s="458"/>
      <c r="P578" s="4"/>
      <c r="Q578" s="11"/>
      <c r="R578" s="2"/>
      <c r="S578" s="2"/>
      <c r="T578" s="2"/>
      <c r="U578" s="2"/>
      <c r="V578" s="2"/>
      <c r="W578" s="2"/>
      <c r="X578" s="2"/>
    </row>
    <row r="579" spans="1:24" s="19" customFormat="1" ht="5.15" customHeight="1" x14ac:dyDescent="0.25">
      <c r="A579" s="2"/>
      <c r="B579" s="7"/>
      <c r="C579" s="7"/>
      <c r="D579" s="9"/>
      <c r="E579" s="543"/>
      <c r="F579" s="7"/>
      <c r="G579" s="7"/>
      <c r="H579" s="7"/>
      <c r="I579" s="7"/>
      <c r="J579" s="7"/>
      <c r="K579" s="7"/>
      <c r="L579" s="7"/>
      <c r="M579" s="7"/>
      <c r="N579" s="7"/>
      <c r="O579" s="458"/>
      <c r="P579" s="4"/>
      <c r="Q579" s="11"/>
      <c r="R579" s="2"/>
      <c r="S579" s="2"/>
      <c r="T579" s="2"/>
      <c r="U579" s="2"/>
      <c r="V579" s="2"/>
      <c r="W579" s="2"/>
      <c r="X579" s="2"/>
    </row>
    <row r="580" spans="1:24" s="19" customFormat="1" ht="12.75" customHeight="1" x14ac:dyDescent="0.25">
      <c r="A580" s="2"/>
      <c r="B580" s="7"/>
      <c r="C580" s="7"/>
      <c r="D580" s="9"/>
      <c r="E580" s="1235"/>
      <c r="F580" s="1238"/>
      <c r="G580" s="1238"/>
      <c r="H580" s="1238"/>
      <c r="I580" s="1238"/>
      <c r="J580" s="1238"/>
      <c r="K580" s="1238"/>
      <c r="L580" s="1238"/>
      <c r="M580" s="1238"/>
      <c r="N580" s="1239"/>
      <c r="O580" s="458"/>
      <c r="P580" s="4"/>
      <c r="Q580" s="11"/>
      <c r="R580" s="2"/>
      <c r="S580" s="2"/>
      <c r="T580" s="2"/>
      <c r="U580" s="2"/>
      <c r="V580" s="2"/>
      <c r="W580" s="2"/>
      <c r="X580" s="2"/>
    </row>
    <row r="581" spans="1:24" s="19" customFormat="1" ht="12.75" customHeight="1" x14ac:dyDescent="0.25">
      <c r="A581" s="2"/>
      <c r="B581" s="7"/>
      <c r="C581" s="7"/>
      <c r="D581" s="9"/>
      <c r="E581" s="1099"/>
      <c r="F581" s="991"/>
      <c r="G581" s="991"/>
      <c r="H581" s="991"/>
      <c r="I581" s="991"/>
      <c r="J581" s="991"/>
      <c r="K581" s="991"/>
      <c r="L581" s="991"/>
      <c r="M581" s="991"/>
      <c r="N581" s="1100"/>
      <c r="O581" s="458"/>
      <c r="P581" s="4"/>
      <c r="Q581" s="11"/>
      <c r="R581" s="2"/>
      <c r="S581" s="2"/>
      <c r="T581" s="2"/>
      <c r="U581" s="2"/>
      <c r="V581" s="2"/>
      <c r="W581" s="2"/>
      <c r="X581" s="2"/>
    </row>
    <row r="582" spans="1:24" s="19" customFormat="1" ht="12.75" customHeight="1" x14ac:dyDescent="0.25">
      <c r="A582" s="2"/>
      <c r="B582" s="7"/>
      <c r="C582" s="7"/>
      <c r="D582" s="9"/>
      <c r="E582" s="1101"/>
      <c r="F582" s="1102"/>
      <c r="G582" s="1102"/>
      <c r="H582" s="1102"/>
      <c r="I582" s="1102"/>
      <c r="J582" s="1102"/>
      <c r="K582" s="1102"/>
      <c r="L582" s="1102"/>
      <c r="M582" s="1102"/>
      <c r="N582" s="1103"/>
      <c r="O582" s="458"/>
      <c r="P582" s="4"/>
      <c r="Q582" s="11"/>
      <c r="R582" s="2"/>
      <c r="S582" s="2"/>
      <c r="T582" s="2"/>
      <c r="U582" s="2"/>
      <c r="V582" s="2"/>
      <c r="W582" s="2"/>
      <c r="X582" s="2"/>
    </row>
    <row r="583" spans="1:24" ht="12.75" customHeight="1" thickBot="1" x14ac:dyDescent="0.3">
      <c r="A583" s="45"/>
      <c r="C583" s="867"/>
      <c r="D583" s="868"/>
      <c r="E583" s="869"/>
      <c r="F583" s="867"/>
      <c r="G583" s="870"/>
      <c r="H583" s="870"/>
      <c r="I583" s="870"/>
      <c r="J583" s="870"/>
      <c r="K583" s="870"/>
      <c r="L583" s="870"/>
      <c r="M583" s="870"/>
      <c r="N583" s="870"/>
      <c r="O583" s="458"/>
      <c r="P583" s="4"/>
      <c r="Q583" s="11"/>
      <c r="R583" s="45"/>
      <c r="S583" s="45"/>
      <c r="T583" s="48"/>
      <c r="U583" s="45"/>
      <c r="V583" s="45"/>
      <c r="W583" s="45"/>
      <c r="X583" s="45"/>
    </row>
    <row r="584" spans="1:24" ht="12.75" customHeight="1" thickBot="1" x14ac:dyDescent="0.3">
      <c r="A584" s="45"/>
      <c r="D584" s="9"/>
      <c r="E584" s="18"/>
      <c r="G584" s="10"/>
      <c r="H584" s="10"/>
      <c r="I584" s="10"/>
      <c r="J584" s="10"/>
      <c r="L584" s="10"/>
      <c r="M584" s="10"/>
      <c r="N584" s="10"/>
      <c r="O584" s="458"/>
      <c r="P584" s="4"/>
      <c r="Q584" s="11"/>
      <c r="R584" s="45"/>
      <c r="S584" s="45"/>
      <c r="T584" s="39" t="s">
        <v>143</v>
      </c>
      <c r="U584" s="73" t="s">
        <v>144</v>
      </c>
      <c r="V584" s="73" t="s">
        <v>145</v>
      </c>
      <c r="W584" s="45"/>
      <c r="X584" s="45"/>
    </row>
    <row r="585" spans="1:24" s="133" customFormat="1" ht="15" customHeight="1" thickBot="1" x14ac:dyDescent="0.3">
      <c r="A585" s="222">
        <f>R585</f>
        <v>8</v>
      </c>
      <c r="B585" s="22"/>
      <c r="C585" s="23" t="str">
        <f>"P"&amp;R585</f>
        <v>P8</v>
      </c>
      <c r="D585" s="1245" t="str">
        <f>CONCATENATE(EUconst_FuelStream," ", R585,":")</f>
        <v>Bränsleflöde 8:</v>
      </c>
      <c r="E585" s="1245"/>
      <c r="F585" s="1245"/>
      <c r="G585" s="1260"/>
      <c r="H585" s="1261" t="str">
        <f>IF(INDEX('C_Beskrivining av den RE'!$F$115:$F$139,MATCH(C585,'C_Beskrivining av den RE'!$E$115:$E$139,0))&gt;0,INDEX('C_Beskrivining av den RE'!$F$115:$F$139,MATCH(C585,'C_Beskrivining av den RE'!$E$115:$E$139,0)),"")</f>
        <v/>
      </c>
      <c r="I585" s="1261"/>
      <c r="J585" s="1261"/>
      <c r="K585" s="1261"/>
      <c r="L585" s="1262"/>
      <c r="M585" s="1263" t="str">
        <f>IF(T585=TRUE,IF(V585="",U585,V585),"")</f>
        <v/>
      </c>
      <c r="N585" s="1264"/>
      <c r="O585" s="458"/>
      <c r="P585" s="4"/>
      <c r="Q585" s="419" t="str">
        <f>IF(COUNTA('C_Beskrivining av den RE'!$F$115:$G$139)=0,D585,IF(H585="","",C585&amp;": "&amp;H585))</f>
        <v>Bränsleflöde 8:</v>
      </c>
      <c r="R585" s="21">
        <f>R514+1</f>
        <v>8</v>
      </c>
      <c r="S585" s="532"/>
      <c r="T585" s="39" t="b">
        <f>IF(INDEX('C_Beskrivining av den RE'!$M:$M,MATCH(R587,'C_Beskrivining av den RE'!$R:$R,0))="",FALSE,TRUE)</f>
        <v>0</v>
      </c>
      <c r="U585" s="59" t="str">
        <f>INDEX(SourceCategory,1)</f>
        <v>Betydande</v>
      </c>
      <c r="V585" s="39" t="str">
        <f>IF(T585=TRUE,IF(ISBLANK(INDEX('C_Beskrivining av den RE'!$N:$N,MATCH(R587,'C_Beskrivining av den RE'!$R:$R,0))),"",INDEX('C_Beskrivining av den RE'!$N:$N,MATCH(R587,'C_Beskrivining av den RE'!$R:$R,0))),"")</f>
        <v/>
      </c>
      <c r="W585" s="532"/>
      <c r="X585" s="532"/>
    </row>
    <row r="586" spans="1:24" s="19" customFormat="1" ht="5.15" customHeight="1" x14ac:dyDescent="0.25">
      <c r="A586" s="45"/>
      <c r="B586" s="4"/>
      <c r="C586" s="4"/>
      <c r="D586" s="4"/>
      <c r="E586" s="4"/>
      <c r="F586" s="4"/>
      <c r="G586" s="4"/>
      <c r="H586" s="4"/>
      <c r="I586" s="4"/>
      <c r="J586" s="4"/>
      <c r="K586" s="4"/>
      <c r="L586" s="4"/>
      <c r="M586" s="3"/>
      <c r="N586" s="3"/>
      <c r="O586" s="458"/>
      <c r="P586" s="4"/>
      <c r="Q586" s="13"/>
      <c r="R586" s="8"/>
      <c r="S586" s="2"/>
      <c r="T586" s="2"/>
      <c r="U586" s="2"/>
      <c r="V586" s="2"/>
      <c r="W586" s="2"/>
      <c r="X586" s="2"/>
    </row>
    <row r="587" spans="1:24" s="19" customFormat="1" ht="12.75" customHeight="1" x14ac:dyDescent="0.25">
      <c r="A587" s="45"/>
      <c r="B587" s="4"/>
      <c r="C587" s="4"/>
      <c r="D587" s="9"/>
      <c r="E587" s="1088" t="str">
        <f>Translations!$B$691</f>
        <v>Bränsleflödets typ:</v>
      </c>
      <c r="F587" s="1088"/>
      <c r="G587" s="1084"/>
      <c r="H587" s="1250" t="str">
        <f>IF(INDEX('C_Beskrivining av den RE'!$H$115:$H$139,MATCH(C585,'C_Beskrivining av den RE'!$E$115:$E$139,0))&gt;0,INDEX('C_Beskrivining av den RE'!$H$115:$H$139,MATCH(C585,'C_Beskrivining av den RE'!$E$115:$E$139,0)),"")</f>
        <v/>
      </c>
      <c r="I587" s="1251"/>
      <c r="J587" s="1251"/>
      <c r="K587" s="1251"/>
      <c r="L587" s="1252"/>
      <c r="M587" s="7"/>
      <c r="N587" s="7"/>
      <c r="O587" s="458"/>
      <c r="P587" s="4"/>
      <c r="Q587" s="13"/>
      <c r="R587" s="25" t="str">
        <f>EUconst_CNTR_SourceCategory&amp;C585</f>
        <v>SourceCategory_P8</v>
      </c>
      <c r="S587" s="2"/>
      <c r="T587" s="2"/>
      <c r="U587" s="2"/>
      <c r="V587" s="2"/>
      <c r="W587" s="2"/>
      <c r="X587" s="2"/>
    </row>
    <row r="588" spans="1:24" s="19" customFormat="1" ht="12.75" customHeight="1" x14ac:dyDescent="0.25">
      <c r="A588" s="45"/>
      <c r="B588" s="4"/>
      <c r="C588" s="4"/>
      <c r="D588" s="9"/>
      <c r="E588" s="1088" t="str">
        <f>Translations!$B$692</f>
        <v>Metoder för frisläppande för konsumtion:</v>
      </c>
      <c r="F588" s="1088"/>
      <c r="G588" s="1084"/>
      <c r="H588" s="1250" t="str">
        <f>IF(INDEX('C_Beskrivining av den RE'!$K$115:$K$139,MATCH(C585,'C_Beskrivining av den RE'!$E$115:$E$139,0))&gt;0,INDEX('C_Beskrivining av den RE'!$K$115:$K$139,MATCH(C585,'C_Beskrivining av den RE'!$E$115:$E$139,0)),"")</f>
        <v/>
      </c>
      <c r="I588" s="1251"/>
      <c r="J588" s="1251"/>
      <c r="K588" s="1251"/>
      <c r="L588" s="1252"/>
      <c r="M588" s="7"/>
      <c r="N588" s="7"/>
      <c r="O588" s="458"/>
      <c r="P588" s="4"/>
      <c r="Q588" s="13"/>
      <c r="R588" s="8"/>
      <c r="S588" s="2"/>
      <c r="T588" s="2"/>
      <c r="U588" s="2"/>
      <c r="V588" s="2"/>
      <c r="W588" s="2"/>
      <c r="X588" s="2"/>
    </row>
    <row r="589" spans="1:24" s="19" customFormat="1" ht="12.75" customHeight="1" x14ac:dyDescent="0.25">
      <c r="A589" s="45"/>
      <c r="B589" s="4"/>
      <c r="C589" s="4"/>
      <c r="D589" s="9"/>
      <c r="E589" s="1088" t="str">
        <f>Translations!$B$693</f>
        <v>Förmedlarpart:</v>
      </c>
      <c r="F589" s="1088"/>
      <c r="G589" s="1084"/>
      <c r="H589" s="1250" t="str">
        <f>IF(INDEX('C_Beskrivining av den RE'!$M$115:$M$139,MATCH(C585,'C_Beskrivining av den RE'!$E$115:$E$139,0))&gt;0,INDEX('C_Beskrivining av den RE'!$M$115:$M$139,MATCH(C585,'C_Beskrivining av den RE'!$E$115:$E$139,0)),"")</f>
        <v/>
      </c>
      <c r="I589" s="1251"/>
      <c r="J589" s="1251"/>
      <c r="K589" s="1251"/>
      <c r="L589" s="1252"/>
      <c r="M589" s="7"/>
      <c r="N589" s="7"/>
      <c r="O589" s="458"/>
      <c r="P589" s="4"/>
      <c r="Q589" s="13"/>
      <c r="R589" s="8"/>
      <c r="S589" s="2"/>
      <c r="T589" s="2"/>
      <c r="U589" s="2"/>
      <c r="V589" s="2"/>
      <c r="W589" s="2"/>
      <c r="X589" s="2"/>
    </row>
    <row r="590" spans="1:24" s="19" customFormat="1" ht="5.15" customHeight="1" x14ac:dyDescent="0.25">
      <c r="A590" s="2"/>
      <c r="B590" s="7"/>
      <c r="C590" s="7"/>
      <c r="D590" s="9"/>
      <c r="E590" s="7"/>
      <c r="F590" s="7"/>
      <c r="G590" s="7"/>
      <c r="H590" s="7"/>
      <c r="I590" s="7"/>
      <c r="J590" s="7"/>
      <c r="K590" s="7"/>
      <c r="L590" s="7"/>
      <c r="M590" s="7"/>
      <c r="N590" s="7"/>
      <c r="O590" s="458"/>
      <c r="P590" s="4"/>
      <c r="Q590" s="11"/>
      <c r="R590" s="2"/>
      <c r="S590" s="2"/>
      <c r="T590" s="2"/>
      <c r="U590" s="2"/>
      <c r="V590" s="2"/>
      <c r="W590" s="2"/>
      <c r="X590" s="2"/>
    </row>
    <row r="591" spans="1:24" s="19" customFormat="1" ht="15" customHeight="1" x14ac:dyDescent="0.25">
      <c r="A591" s="2"/>
      <c r="B591" s="7"/>
      <c r="C591" s="7"/>
      <c r="D591" s="1245" t="str">
        <f>Translations!$B$697</f>
        <v>Bränslemängd som frisläppts för konsumtion:</v>
      </c>
      <c r="E591" s="1245"/>
      <c r="F591" s="1245"/>
      <c r="G591" s="1245"/>
      <c r="H591" s="1245"/>
      <c r="I591" s="1245"/>
      <c r="J591" s="1245"/>
      <c r="K591" s="1245"/>
      <c r="L591" s="1245"/>
      <c r="M591" s="1245"/>
      <c r="N591" s="1245"/>
      <c r="O591" s="458"/>
      <c r="P591" s="4"/>
      <c r="Q591" s="11"/>
      <c r="R591" s="2"/>
      <c r="S591" s="2"/>
      <c r="T591" s="2"/>
      <c r="U591" s="2"/>
      <c r="V591" s="2"/>
      <c r="W591" s="2"/>
      <c r="X591" s="2"/>
    </row>
    <row r="592" spans="1:24" s="19" customFormat="1" ht="5.15" customHeight="1" x14ac:dyDescent="0.25">
      <c r="A592" s="2"/>
      <c r="B592" s="7"/>
      <c r="C592" s="7"/>
      <c r="D592" s="9"/>
      <c r="E592" s="7"/>
      <c r="F592" s="7"/>
      <c r="G592" s="7"/>
      <c r="H592" s="7"/>
      <c r="I592" s="7"/>
      <c r="J592" s="7"/>
      <c r="K592" s="7"/>
      <c r="L592" s="7"/>
      <c r="M592" s="7"/>
      <c r="N592" s="7"/>
      <c r="O592" s="462"/>
      <c r="P592" s="4"/>
      <c r="Q592" s="11"/>
      <c r="R592" s="2"/>
      <c r="S592" s="2"/>
      <c r="T592" s="2"/>
      <c r="U592" s="2"/>
      <c r="V592" s="2"/>
      <c r="W592" s="2"/>
      <c r="X592" s="2"/>
    </row>
    <row r="593" spans="1:24" s="19" customFormat="1" ht="13" x14ac:dyDescent="0.25">
      <c r="A593" s="2"/>
      <c r="B593" s="7"/>
      <c r="C593" s="7"/>
      <c r="D593" s="9" t="s">
        <v>5</v>
      </c>
      <c r="E593" s="1011" t="str">
        <f>Translations!$B$698</f>
        <v>Bestämningssätt för den bränslemängd som frisläppts för konsumtion:</v>
      </c>
      <c r="F593" s="1011"/>
      <c r="G593" s="1011"/>
      <c r="H593" s="1011"/>
      <c r="I593" s="1011"/>
      <c r="J593" s="1011"/>
      <c r="K593" s="1011"/>
      <c r="L593" s="1011"/>
      <c r="M593" s="1011"/>
      <c r="N593" s="1011"/>
      <c r="O593" s="458"/>
      <c r="P593" s="4"/>
      <c r="Q593" s="11"/>
      <c r="R593" s="2"/>
      <c r="S593" s="2"/>
      <c r="T593" s="2"/>
      <c r="U593" s="2"/>
      <c r="V593" s="2"/>
      <c r="W593" s="2"/>
      <c r="X593" s="2"/>
    </row>
    <row r="594" spans="1:24" s="19" customFormat="1" ht="5.15" customHeight="1" x14ac:dyDescent="0.25">
      <c r="A594" s="2"/>
      <c r="B594" s="7"/>
      <c r="C594" s="7"/>
      <c r="D594" s="9"/>
      <c r="E594" s="20"/>
      <c r="F594" s="20"/>
      <c r="G594" s="20"/>
      <c r="H594" s="20"/>
      <c r="I594" s="20"/>
      <c r="J594" s="7"/>
      <c r="K594" s="7"/>
      <c r="L594" s="18"/>
      <c r="M594" s="7"/>
      <c r="N594" s="7"/>
      <c r="O594" s="458"/>
      <c r="P594" s="4"/>
      <c r="Q594" s="11"/>
      <c r="R594" s="2"/>
      <c r="S594" s="2"/>
      <c r="T594" s="2"/>
      <c r="U594" s="2"/>
      <c r="V594" s="2"/>
      <c r="W594" s="2"/>
      <c r="X594" s="2"/>
    </row>
    <row r="595" spans="1:24" s="19" customFormat="1" ht="12.75" customHeight="1" x14ac:dyDescent="0.25">
      <c r="A595" s="2"/>
      <c r="B595" s="7"/>
      <c r="C595" s="7"/>
      <c r="D595" s="28" t="s">
        <v>16</v>
      </c>
      <c r="E595" s="7" t="str">
        <f>Translations!$B$699</f>
        <v>Tillämpligt bestämningssätt:</v>
      </c>
      <c r="F595" s="7"/>
      <c r="G595" s="20"/>
      <c r="H595" s="7"/>
      <c r="I595" s="1253"/>
      <c r="J595" s="1253"/>
      <c r="K595" s="1253"/>
      <c r="L595" s="1253"/>
      <c r="M595" s="7"/>
      <c r="N595" s="7"/>
      <c r="O595" s="458"/>
      <c r="P595" s="4"/>
      <c r="Q595" s="144"/>
      <c r="R595" s="2"/>
      <c r="S595" s="2"/>
      <c r="T595" s="2"/>
      <c r="U595" s="2"/>
      <c r="V595" s="2"/>
      <c r="W595" s="2"/>
      <c r="X595" s="2"/>
    </row>
    <row r="596" spans="1:24" s="19" customFormat="1" ht="5.15" customHeight="1" x14ac:dyDescent="0.25">
      <c r="A596" s="2"/>
      <c r="B596" s="7"/>
      <c r="C596" s="7"/>
      <c r="D596" s="28"/>
      <c r="E596" s="7"/>
      <c r="F596" s="7"/>
      <c r="G596" s="20"/>
      <c r="H596" s="90"/>
      <c r="I596" s="90"/>
      <c r="J596" s="7"/>
      <c r="K596" s="7"/>
      <c r="L596" s="7"/>
      <c r="M596" s="7"/>
      <c r="N596" s="7"/>
      <c r="O596" s="458"/>
      <c r="P596" s="4"/>
      <c r="Q596" s="11"/>
      <c r="R596" s="2"/>
      <c r="S596" s="2"/>
      <c r="T596" s="2"/>
      <c r="U596" s="2"/>
      <c r="V596" s="2"/>
      <c r="W596" s="2"/>
      <c r="X596" s="2"/>
    </row>
    <row r="597" spans="1:24" s="19" customFormat="1" ht="25.5" customHeight="1" x14ac:dyDescent="0.25">
      <c r="A597" s="2"/>
      <c r="B597" s="7"/>
      <c r="C597" s="7"/>
      <c r="D597" s="28" t="s">
        <v>17</v>
      </c>
      <c r="E597" s="928" t="str">
        <f>Translations!$B$702</f>
        <v>Undantag från kalenderåret vid fastställandet av övervakningsåret:</v>
      </c>
      <c r="F597" s="928"/>
      <c r="G597" s="928"/>
      <c r="H597" s="1254"/>
      <c r="I597" s="1253"/>
      <c r="J597" s="1253"/>
      <c r="K597" s="1253"/>
      <c r="L597" s="1253"/>
      <c r="M597" s="7"/>
      <c r="N597" s="7"/>
      <c r="O597" s="462"/>
      <c r="P597" s="4"/>
      <c r="Q597" s="11"/>
      <c r="R597" s="2"/>
      <c r="S597" s="2"/>
      <c r="T597" s="2"/>
      <c r="U597" s="2"/>
      <c r="V597" s="11"/>
      <c r="W597" s="2"/>
      <c r="X597" s="2"/>
    </row>
    <row r="598" spans="1:24" s="19" customFormat="1" ht="5.15" customHeight="1" x14ac:dyDescent="0.25">
      <c r="A598" s="2"/>
      <c r="B598" s="7"/>
      <c r="C598" s="7"/>
      <c r="D598" s="7"/>
      <c r="E598" s="7"/>
      <c r="F598" s="7"/>
      <c r="G598" s="7"/>
      <c r="H598" s="7"/>
      <c r="I598" s="7"/>
      <c r="J598" s="7"/>
      <c r="K598" s="7"/>
      <c r="L598" s="7"/>
      <c r="M598" s="7"/>
      <c r="N598" s="7"/>
      <c r="O598" s="458"/>
      <c r="P598" s="4"/>
      <c r="Q598" s="11"/>
      <c r="R598" s="2"/>
      <c r="S598" s="2"/>
      <c r="T598" s="2"/>
      <c r="U598" s="2"/>
      <c r="V598" s="2"/>
      <c r="W598" s="2"/>
      <c r="X598" s="2"/>
    </row>
    <row r="599" spans="1:24" s="19" customFormat="1" ht="12.75" customHeight="1" x14ac:dyDescent="0.25">
      <c r="A599" s="2"/>
      <c r="B599" s="7"/>
      <c r="C599" s="7"/>
      <c r="D599" s="28" t="s">
        <v>18</v>
      </c>
      <c r="E599" s="7" t="str">
        <f>Translations!$B$206</f>
        <v>Kontroll av mätinstrument:</v>
      </c>
      <c r="F599" s="7"/>
      <c r="G599" s="20"/>
      <c r="H599" s="7"/>
      <c r="I599" s="1255"/>
      <c r="J599" s="1256"/>
      <c r="K599" s="7"/>
      <c r="L599" s="7"/>
      <c r="M599" s="7"/>
      <c r="N599" s="7"/>
      <c r="O599" s="458"/>
      <c r="P599" s="4"/>
      <c r="Q599" s="11"/>
      <c r="R599" s="2"/>
      <c r="S599" s="2"/>
      <c r="T599" s="2"/>
      <c r="U599" s="2"/>
      <c r="V599" s="2"/>
      <c r="W599" s="366" t="s">
        <v>142</v>
      </c>
      <c r="X599" s="533" t="b">
        <f>M585=INDEX(SourceCategory,2)</f>
        <v>0</v>
      </c>
    </row>
    <row r="600" spans="1:24" s="19" customFormat="1" ht="5.15" customHeight="1" x14ac:dyDescent="0.25">
      <c r="A600" s="2"/>
      <c r="B600" s="7"/>
      <c r="C600" s="7"/>
      <c r="D600" s="28"/>
      <c r="E600" s="7"/>
      <c r="F600" s="7"/>
      <c r="G600" s="20"/>
      <c r="H600" s="90"/>
      <c r="I600" s="90"/>
      <c r="J600" s="28"/>
      <c r="K600" s="7"/>
      <c r="L600" s="7"/>
      <c r="M600" s="7"/>
      <c r="N600" s="7"/>
      <c r="O600" s="462"/>
      <c r="P600" s="4"/>
      <c r="Q600" s="11"/>
      <c r="R600" s="2"/>
      <c r="S600" s="2"/>
      <c r="T600" s="2"/>
      <c r="U600" s="2"/>
      <c r="V600" s="2"/>
      <c r="W600" s="2"/>
      <c r="X600" s="2"/>
    </row>
    <row r="601" spans="1:24" s="19" customFormat="1" ht="12.75" customHeight="1" x14ac:dyDescent="0.25">
      <c r="A601" s="2"/>
      <c r="B601" s="7"/>
      <c r="C601" s="7"/>
      <c r="D601" s="9" t="s">
        <v>6</v>
      </c>
      <c r="E601" s="20" t="str">
        <f>Translations!$B$213</f>
        <v>Använda mätinstrument:</v>
      </c>
      <c r="F601" s="7"/>
      <c r="G601" s="7"/>
      <c r="H601" s="534"/>
      <c r="I601" s="534"/>
      <c r="J601" s="534"/>
      <c r="K601" s="534"/>
      <c r="L601" s="534"/>
      <c r="M601" s="534"/>
      <c r="N601" s="7"/>
      <c r="O601" s="458"/>
      <c r="P601" s="4"/>
      <c r="Q601" s="11"/>
      <c r="R601" s="2"/>
      <c r="S601" s="2"/>
      <c r="T601" s="2"/>
      <c r="U601" s="2"/>
      <c r="V601" s="2"/>
      <c r="W601" s="366" t="s">
        <v>142</v>
      </c>
      <c r="X601" s="533" t="b">
        <f>OR(M585=INDEX(SourceCategory,2),AND(I595=INDEX(EUconst_ActivityDeterminationMethod,1),I599=INDEX(EUconst_OwnerInstrument,2)))</f>
        <v>0</v>
      </c>
    </row>
    <row r="602" spans="1:24" s="19" customFormat="1" ht="5.15" customHeight="1" x14ac:dyDescent="0.25">
      <c r="A602" s="2"/>
      <c r="B602" s="7"/>
      <c r="C602" s="7"/>
      <c r="D602" s="9"/>
      <c r="E602" s="20"/>
      <c r="F602" s="7"/>
      <c r="G602" s="7"/>
      <c r="H602" s="7"/>
      <c r="I602" s="7"/>
      <c r="J602" s="7"/>
      <c r="K602" s="7"/>
      <c r="L602" s="7"/>
      <c r="M602" s="7"/>
      <c r="N602" s="7"/>
      <c r="O602" s="458"/>
      <c r="P602" s="4"/>
      <c r="Q602" s="11"/>
      <c r="R602" s="2"/>
      <c r="S602" s="2"/>
      <c r="T602" s="2"/>
      <c r="U602" s="2"/>
      <c r="V602" s="2"/>
      <c r="W602" s="2"/>
      <c r="X602" s="2"/>
    </row>
    <row r="603" spans="1:24" s="19" customFormat="1" ht="13" x14ac:dyDescent="0.25">
      <c r="A603" s="2"/>
      <c r="B603" s="7"/>
      <c r="C603" s="7"/>
      <c r="D603" s="9"/>
      <c r="E603" s="7" t="str">
        <f>Translations!$B$215</f>
        <v>Beskrivning av beräkningen av bränslemängden och osäkerhetsberäkningen eller något annat nödvändigt förfarande, om flera mätinstrument används:</v>
      </c>
      <c r="F603" s="7"/>
      <c r="G603" s="7"/>
      <c r="H603" s="7"/>
      <c r="I603" s="7"/>
      <c r="J603" s="7"/>
      <c r="K603" s="7"/>
      <c r="L603" s="7"/>
      <c r="M603" s="7"/>
      <c r="N603" s="7"/>
      <c r="O603" s="453"/>
      <c r="P603" s="22"/>
      <c r="Q603" s="11"/>
      <c r="R603" s="2"/>
      <c r="S603" s="2"/>
      <c r="T603" s="2"/>
      <c r="U603" s="2"/>
      <c r="V603" s="2"/>
      <c r="W603" s="2"/>
      <c r="X603" s="2"/>
    </row>
    <row r="604" spans="1:24" s="19" customFormat="1" ht="12.75" customHeight="1" x14ac:dyDescent="0.25">
      <c r="A604" s="2"/>
      <c r="B604" s="7"/>
      <c r="C604" s="7"/>
      <c r="D604" s="9"/>
      <c r="E604" s="1232"/>
      <c r="F604" s="1233"/>
      <c r="G604" s="1233"/>
      <c r="H604" s="1233"/>
      <c r="I604" s="1233"/>
      <c r="J604" s="1233"/>
      <c r="K604" s="1233"/>
      <c r="L604" s="1233"/>
      <c r="M604" s="1233"/>
      <c r="N604" s="1234"/>
      <c r="O604" s="453"/>
      <c r="P604" s="22"/>
      <c r="Q604" s="11"/>
      <c r="R604" s="2"/>
      <c r="S604" s="2"/>
      <c r="T604" s="2"/>
      <c r="U604" s="2"/>
      <c r="V604" s="2"/>
      <c r="W604" s="2"/>
      <c r="X604" s="2"/>
    </row>
    <row r="605" spans="1:24" s="19" customFormat="1" ht="13" x14ac:dyDescent="0.25">
      <c r="A605" s="2"/>
      <c r="B605" s="7"/>
      <c r="C605" s="7"/>
      <c r="D605" s="9"/>
      <c r="E605" s="1099"/>
      <c r="F605" s="991"/>
      <c r="G605" s="991"/>
      <c r="H605" s="991"/>
      <c r="I605" s="991"/>
      <c r="J605" s="991"/>
      <c r="K605" s="991"/>
      <c r="L605" s="991"/>
      <c r="M605" s="991"/>
      <c r="N605" s="1100"/>
      <c r="O605" s="458"/>
      <c r="P605" s="4"/>
      <c r="Q605" s="11"/>
      <c r="R605" s="11"/>
      <c r="S605" s="11"/>
      <c r="T605" s="2"/>
      <c r="U605" s="2"/>
      <c r="V605" s="2"/>
      <c r="W605" s="2"/>
      <c r="X605" s="2"/>
    </row>
    <row r="606" spans="1:24" s="19" customFormat="1" ht="13" x14ac:dyDescent="0.25">
      <c r="A606" s="2"/>
      <c r="B606" s="7"/>
      <c r="C606" s="7"/>
      <c r="D606" s="9"/>
      <c r="E606" s="1101"/>
      <c r="F606" s="1102"/>
      <c r="G606" s="1102"/>
      <c r="H606" s="1102"/>
      <c r="I606" s="1102"/>
      <c r="J606" s="1102"/>
      <c r="K606" s="1102"/>
      <c r="L606" s="1102"/>
      <c r="M606" s="1102"/>
      <c r="N606" s="1103"/>
      <c r="O606" s="458"/>
      <c r="P606" s="4"/>
      <c r="Q606" s="11"/>
      <c r="R606" s="11"/>
      <c r="S606" s="11"/>
      <c r="T606" s="2"/>
      <c r="U606" s="2"/>
      <c r="V606" s="2"/>
      <c r="W606" s="2"/>
      <c r="X606" s="2"/>
    </row>
    <row r="607" spans="1:24" s="19" customFormat="1" ht="13" x14ac:dyDescent="0.25">
      <c r="A607" s="2"/>
      <c r="B607" s="7"/>
      <c r="C607" s="7"/>
      <c r="D607" s="9"/>
      <c r="E607" s="7"/>
      <c r="F607" s="7"/>
      <c r="G607" s="7"/>
      <c r="H607" s="7"/>
      <c r="I607" s="7"/>
      <c r="J607" s="7"/>
      <c r="K607" s="7"/>
      <c r="L607" s="7"/>
      <c r="M607" s="7"/>
      <c r="N607" s="7"/>
      <c r="O607" s="458"/>
      <c r="P607" s="4"/>
      <c r="Q607" s="11"/>
      <c r="R607" s="11"/>
      <c r="S607" s="11"/>
      <c r="T607" s="2"/>
      <c r="U607" s="2"/>
      <c r="V607" s="2"/>
      <c r="W607" s="2"/>
      <c r="X607" s="2"/>
    </row>
    <row r="608" spans="1:24" s="19" customFormat="1" ht="13" x14ac:dyDescent="0.25">
      <c r="A608" s="2"/>
      <c r="B608" s="7"/>
      <c r="C608" s="7"/>
      <c r="D608" s="9" t="s">
        <v>7</v>
      </c>
      <c r="E608" s="20" t="str">
        <f>Translations!$B$710</f>
        <v>Nivåer på den bränslemängd som frisläppts för konsumtion:</v>
      </c>
      <c r="F608" s="7"/>
      <c r="G608" s="7"/>
      <c r="H608" s="7"/>
      <c r="I608" s="7"/>
      <c r="J608" s="7"/>
      <c r="K608" s="7"/>
      <c r="L608" s="7"/>
      <c r="M608" s="7"/>
      <c r="N608" s="7"/>
      <c r="O608" s="458"/>
      <c r="P608" s="4"/>
      <c r="Q608" s="11"/>
      <c r="R608" s="11"/>
      <c r="S608" s="11"/>
      <c r="T608" s="2"/>
      <c r="U608" s="2"/>
      <c r="V608" s="2"/>
      <c r="W608" s="2"/>
      <c r="X608" s="2"/>
    </row>
    <row r="609" spans="1:24" s="19" customFormat="1" ht="13" x14ac:dyDescent="0.25">
      <c r="A609" s="2"/>
      <c r="B609" s="7"/>
      <c r="C609" s="7"/>
      <c r="D609" s="28" t="s">
        <v>16</v>
      </c>
      <c r="E609" s="20" t="str">
        <f>Translations!$B$711</f>
        <v>Tillämplig enhet:</v>
      </c>
      <c r="F609" s="9"/>
      <c r="G609" s="9"/>
      <c r="H609" s="9"/>
      <c r="I609" s="135"/>
      <c r="J609" s="9"/>
      <c r="K609" s="9"/>
      <c r="L609" s="9"/>
      <c r="M609" s="9"/>
      <c r="N609" s="9"/>
      <c r="O609" s="458"/>
      <c r="P609" s="4"/>
      <c r="Q609" s="11"/>
      <c r="R609" s="11"/>
      <c r="S609" s="11"/>
      <c r="T609" s="2"/>
      <c r="U609" s="2"/>
      <c r="V609" s="2"/>
      <c r="W609" s="2"/>
      <c r="X609" s="2"/>
    </row>
    <row r="610" spans="1:24" s="19" customFormat="1" ht="5.15" customHeight="1" x14ac:dyDescent="0.25">
      <c r="A610" s="2"/>
      <c r="B610" s="7"/>
      <c r="C610" s="7"/>
      <c r="D610" s="7"/>
      <c r="E610" s="7"/>
      <c r="F610" s="7"/>
      <c r="G610" s="7"/>
      <c r="H610" s="7"/>
      <c r="I610" s="7"/>
      <c r="J610" s="7"/>
      <c r="K610" s="7"/>
      <c r="L610" s="7"/>
      <c r="M610" s="7"/>
      <c r="N610" s="9"/>
      <c r="O610" s="458"/>
      <c r="P610" s="4"/>
      <c r="Q610" s="11"/>
      <c r="R610" s="11"/>
      <c r="S610" s="11"/>
      <c r="T610" s="2"/>
      <c r="U610" s="2"/>
      <c r="V610" s="2"/>
      <c r="W610" s="2"/>
      <c r="X610" s="2"/>
    </row>
    <row r="611" spans="1:24" s="19" customFormat="1" ht="12.75" customHeight="1" x14ac:dyDescent="0.25">
      <c r="A611" s="2"/>
      <c r="B611" s="7"/>
      <c r="C611" s="7"/>
      <c r="D611" s="28" t="s">
        <v>17</v>
      </c>
      <c r="E611" s="20" t="str">
        <f>Translations!$B$712</f>
        <v>Nivå som krävs:</v>
      </c>
      <c r="F611" s="7"/>
      <c r="G611" s="7"/>
      <c r="H611" s="7"/>
      <c r="I611" s="535" t="str">
        <f>IF(H587="","",IF(M585=INDEX(SourceCategory,2),EUconst_NoTier,IF(CNTR_Category="A",INDEX(EUwideConstants!$G:$G,MATCH(R611,EUwideConstants!$S:$S,0)),INDEX(EUwideConstants!$P:$P,MATCH(R611,EUwideConstants!$S:$S,0)))))</f>
        <v/>
      </c>
      <c r="J611" s="1241" t="str">
        <f>IF(I611="","",IF(I611=EUconst_NoTier,EUconst_MsgDeMinimis,IF(T611=0,EUconst_NA,IF(ISERROR(T611),"",EUconst_MsgTierActivityLevel&amp;" "&amp;T611))))</f>
        <v/>
      </c>
      <c r="K611" s="1242"/>
      <c r="L611" s="1242"/>
      <c r="M611" s="1242"/>
      <c r="N611" s="1243"/>
      <c r="O611" s="458"/>
      <c r="P611" s="4"/>
      <c r="Q611" s="11"/>
      <c r="R611" s="59" t="str">
        <f>EUconst_CNTR_ActivityData&amp;H587</f>
        <v>ActivityData_</v>
      </c>
      <c r="S611" s="11"/>
      <c r="T611" s="533" t="str">
        <f>IF(I611="","",IF(I611=EUconst_NA,"",INDEX(EUwideConstants!$H:$O,MATCH(R611,EUwideConstants!$S:$S,0),MATCH(I611,CNTR_TierList,0))))</f>
        <v/>
      </c>
      <c r="U611" s="2"/>
      <c r="V611" s="2"/>
      <c r="W611" s="2"/>
      <c r="X611" s="2"/>
    </row>
    <row r="612" spans="1:24" s="19" customFormat="1" ht="12.75" customHeight="1" x14ac:dyDescent="0.25">
      <c r="A612" s="2"/>
      <c r="B612" s="7"/>
      <c r="C612" s="7"/>
      <c r="D612" s="28" t="s">
        <v>18</v>
      </c>
      <c r="E612" s="20" t="str">
        <f>Translations!$B$713</f>
        <v>Tillämplig nivå:</v>
      </c>
      <c r="F612" s="7"/>
      <c r="G612" s="7"/>
      <c r="H612" s="7"/>
      <c r="I612" s="135"/>
      <c r="J612" s="1241" t="str">
        <f>IF(OR(ISBLANK(I612),I612=EUconst_NoTier),"",IF(T612=0,EUconst_NA,IF(ISERROR(T612),"",EUconst_MsgTierActivityLevel &amp; " " &amp;T612)))</f>
        <v/>
      </c>
      <c r="K612" s="1242"/>
      <c r="L612" s="1242"/>
      <c r="M612" s="1242"/>
      <c r="N612" s="1243"/>
      <c r="O612" s="458"/>
      <c r="P612" s="4"/>
      <c r="Q612" s="11"/>
      <c r="R612" s="59" t="str">
        <f>EUconst_CNTR_ActivityData&amp;H587</f>
        <v>ActivityData_</v>
      </c>
      <c r="S612" s="11"/>
      <c r="T612" s="533" t="str">
        <f>IF(ISBLANK(I612),"",IF(I612=EUconst_NA,"",INDEX(EUwideConstants!$H:$O,MATCH(R612,EUwideConstants!$S:$S,0),MATCH(I612,CNTR_TierList,0))))</f>
        <v/>
      </c>
      <c r="U612" s="2"/>
      <c r="V612" s="2"/>
      <c r="W612" s="366" t="s">
        <v>142</v>
      </c>
      <c r="X612" s="533" t="b">
        <f>I595=INDEX(EUconst_ActivityDeterminationMethod,1)</f>
        <v>0</v>
      </c>
    </row>
    <row r="613" spans="1:24" s="19" customFormat="1" ht="12.75" customHeight="1" x14ac:dyDescent="0.25">
      <c r="A613" s="2"/>
      <c r="B613" s="7"/>
      <c r="C613" s="7"/>
      <c r="D613" s="28" t="s">
        <v>19</v>
      </c>
      <c r="E613" s="20" t="str">
        <f>Translations!$B$219</f>
        <v>Uppnådd osäkerhet:</v>
      </c>
      <c r="F613" s="7"/>
      <c r="G613" s="7"/>
      <c r="H613" s="7"/>
      <c r="I613" s="536"/>
      <c r="J613" s="20" t="str">
        <f>Translations!$B$220</f>
        <v>Anmärkning:</v>
      </c>
      <c r="K613" s="1265"/>
      <c r="L613" s="1266"/>
      <c r="M613" s="1266"/>
      <c r="N613" s="1267"/>
      <c r="O613" s="458"/>
      <c r="P613" s="4"/>
      <c r="Q613" s="11"/>
      <c r="R613" s="11"/>
      <c r="S613" s="11"/>
      <c r="T613" s="2"/>
      <c r="U613" s="2"/>
      <c r="V613" s="2"/>
      <c r="W613" s="366" t="s">
        <v>142</v>
      </c>
      <c r="X613" s="533" t="b">
        <f>OR(M585=INDEX(SourceCategory,2),I595=INDEX(EUconst_ActivityDeterminationMethod,1))</f>
        <v>0</v>
      </c>
    </row>
    <row r="614" spans="1:24" s="19" customFormat="1" ht="5.15" customHeight="1" x14ac:dyDescent="0.25">
      <c r="A614" s="2"/>
      <c r="B614" s="7"/>
      <c r="C614" s="7"/>
      <c r="D614" s="9"/>
      <c r="E614" s="40"/>
      <c r="F614" s="40"/>
      <c r="G614" s="40"/>
      <c r="H614" s="40"/>
      <c r="I614" s="40"/>
      <c r="J614" s="40"/>
      <c r="K614" s="40"/>
      <c r="L614" s="40"/>
      <c r="M614" s="40"/>
      <c r="N614" s="40"/>
      <c r="O614" s="458"/>
      <c r="P614" s="4"/>
      <c r="Q614" s="11"/>
      <c r="R614" s="11"/>
      <c r="S614" s="11"/>
      <c r="T614" s="2"/>
      <c r="U614" s="2"/>
      <c r="V614" s="2"/>
      <c r="W614" s="2"/>
      <c r="X614" s="2"/>
    </row>
    <row r="615" spans="1:24" s="19" customFormat="1" ht="14" x14ac:dyDescent="0.25">
      <c r="A615" s="2"/>
      <c r="B615" s="7"/>
      <c r="C615" s="7"/>
      <c r="D615" s="1245" t="str">
        <f>Translations!$B$715</f>
        <v>Täckningsfaktor:</v>
      </c>
      <c r="E615" s="1245"/>
      <c r="F615" s="1245"/>
      <c r="G615" s="1245"/>
      <c r="H615" s="1245"/>
      <c r="I615" s="1245"/>
      <c r="J615" s="1245"/>
      <c r="K615" s="1245"/>
      <c r="L615" s="1245"/>
      <c r="M615" s="1245"/>
      <c r="N615" s="1245"/>
      <c r="O615" s="458"/>
      <c r="P615" s="4"/>
      <c r="Q615" s="11"/>
      <c r="R615" s="11"/>
      <c r="S615" s="11"/>
      <c r="T615" s="11"/>
      <c r="U615" s="2"/>
      <c r="V615" s="2"/>
      <c r="W615" s="2"/>
      <c r="X615" s="2"/>
    </row>
    <row r="616" spans="1:24" s="19" customFormat="1" ht="5.15" customHeight="1" x14ac:dyDescent="0.25">
      <c r="A616" s="2"/>
      <c r="B616" s="7"/>
      <c r="C616" s="7"/>
      <c r="D616" s="9"/>
      <c r="E616" s="20"/>
      <c r="F616" s="7"/>
      <c r="G616" s="7"/>
      <c r="H616" s="7"/>
      <c r="I616" s="7"/>
      <c r="J616" s="7"/>
      <c r="K616" s="7"/>
      <c r="L616" s="7"/>
      <c r="M616" s="7"/>
      <c r="N616" s="7"/>
      <c r="O616" s="458"/>
      <c r="P616" s="4"/>
      <c r="Q616" s="11"/>
      <c r="R616" s="11"/>
      <c r="S616" s="11"/>
      <c r="T616" s="11"/>
      <c r="U616" s="2"/>
      <c r="V616" s="2"/>
      <c r="W616" s="2"/>
      <c r="X616" s="2"/>
    </row>
    <row r="617" spans="1:24" s="19" customFormat="1" ht="25.5" customHeight="1" x14ac:dyDescent="0.25">
      <c r="A617" s="2"/>
      <c r="B617" s="7"/>
      <c r="C617" s="7"/>
      <c r="D617" s="9" t="s">
        <v>8</v>
      </c>
      <c r="E617" s="1244" t="str">
        <f>Translations!$B$717</f>
        <v>Täckningsfaktor</v>
      </c>
      <c r="F617" s="1244"/>
      <c r="G617" s="1244"/>
      <c r="H617" s="29" t="str">
        <f>Translations!$B$255</f>
        <v>nivå som krävs</v>
      </c>
      <c r="I617" s="29" t="str">
        <f>Translations!$B$256</f>
        <v>nivå som använts</v>
      </c>
      <c r="J617" s="1246" t="str">
        <f>Translations!$B$257</f>
        <v>hela texten för den tillämpade nivån</v>
      </c>
      <c r="K617" s="1247"/>
      <c r="L617" s="1247"/>
      <c r="M617" s="1247"/>
      <c r="N617" s="1247"/>
      <c r="O617" s="458"/>
      <c r="P617" s="4"/>
      <c r="Q617" s="11"/>
      <c r="R617" s="11"/>
      <c r="S617" s="11"/>
      <c r="T617" s="11"/>
      <c r="U617" s="2"/>
      <c r="V617" s="2"/>
      <c r="W617" s="2"/>
      <c r="X617" s="2"/>
    </row>
    <row r="618" spans="1:24" s="19" customFormat="1" x14ac:dyDescent="0.25">
      <c r="A618" s="2"/>
      <c r="B618" s="7"/>
      <c r="C618" s="7"/>
      <c r="D618" s="28" t="s">
        <v>16</v>
      </c>
      <c r="E618" s="1240" t="str">
        <f>Translations!$B$718</f>
        <v>Täckningsfaktor, nivå</v>
      </c>
      <c r="F618" s="1240"/>
      <c r="G618" s="1240"/>
      <c r="H618" s="535" t="str">
        <f>IF(H585="","",3)</f>
        <v/>
      </c>
      <c r="I618" s="135"/>
      <c r="J618" s="1241" t="str">
        <f>IF(OR(ISBLANK(I618),I618=EUconst_NoTier),"",IF(T618=0,EUconst_NotApplicable,IF(ISERROR(T618),"",T618)))</f>
        <v/>
      </c>
      <c r="K618" s="1242"/>
      <c r="L618" s="1242"/>
      <c r="M618" s="1242"/>
      <c r="N618" s="1243"/>
      <c r="O618" s="458"/>
      <c r="P618" s="4"/>
      <c r="Q618" s="11"/>
      <c r="R618" s="59" t="str">
        <f>EUconst_CNTR_ScopeFactor&amp;H587</f>
        <v>ScopeFactor_</v>
      </c>
      <c r="S618" s="11"/>
      <c r="T618" s="537" t="str">
        <f>IF(ISBLANK(I618),"",IF(I618=EUconst_NA,"",INDEX(EUwideConstants!$H:$O,MATCH(R618,EUwideConstants!$S:$S,0),MATCH(I618,CNTR_TierList,0))))</f>
        <v/>
      </c>
      <c r="U618" s="2"/>
      <c r="V618" s="2"/>
      <c r="W618" s="2"/>
      <c r="X618" s="2"/>
    </row>
    <row r="619" spans="1:24" s="19" customFormat="1" x14ac:dyDescent="0.25">
      <c r="A619" s="2"/>
      <c r="B619" s="7"/>
      <c r="C619" s="7"/>
      <c r="D619" s="28" t="s">
        <v>17</v>
      </c>
      <c r="E619" s="1240" t="str">
        <f>Translations!$B$719</f>
        <v>Täckningsfaktor, metod</v>
      </c>
      <c r="F619" s="1240"/>
      <c r="G619" s="1240"/>
      <c r="H619" s="1249"/>
      <c r="I619" s="1249"/>
      <c r="J619" s="1241" t="str">
        <f>IF(H619="","",INDEX(ScopeMethodsDetails,MATCH(H619,INDEX(ScopeMethodsDetails,,1),0),2))</f>
        <v/>
      </c>
      <c r="K619" s="1242"/>
      <c r="L619" s="1242"/>
      <c r="M619" s="1242"/>
      <c r="N619" s="1243"/>
      <c r="O619" s="458"/>
      <c r="P619" s="4"/>
      <c r="Q619" s="11"/>
      <c r="R619" s="350" t="str">
        <f>IF(I618="","",INDEX(ScopeAddress,MATCH(I618,ScopeTiers,0)))</f>
        <v/>
      </c>
      <c r="S619" s="11"/>
      <c r="T619" s="11"/>
      <c r="U619" s="2"/>
      <c r="V619" s="2"/>
      <c r="W619" s="2"/>
      <c r="X619" s="2"/>
    </row>
    <row r="620" spans="1:24" s="19" customFormat="1" ht="5.15" customHeight="1" x14ac:dyDescent="0.25">
      <c r="A620" s="2"/>
      <c r="B620" s="7"/>
      <c r="C620" s="7"/>
      <c r="D620" s="9"/>
      <c r="E620" s="40"/>
      <c r="F620" s="40"/>
      <c r="G620" s="40"/>
      <c r="H620" s="40"/>
      <c r="I620" s="40"/>
      <c r="J620" s="40"/>
      <c r="K620" s="40"/>
      <c r="L620" s="40"/>
      <c r="M620" s="40"/>
      <c r="N620" s="40"/>
      <c r="O620" s="458"/>
      <c r="P620" s="4"/>
      <c r="Q620" s="11"/>
      <c r="R620" s="11"/>
      <c r="S620" s="11"/>
      <c r="T620" s="11"/>
      <c r="U620" s="11"/>
      <c r="V620" s="11"/>
      <c r="W620" s="11"/>
      <c r="X620" s="11"/>
    </row>
    <row r="621" spans="1:24" s="19" customFormat="1" ht="13" x14ac:dyDescent="0.25">
      <c r="A621" s="2"/>
      <c r="B621" s="7"/>
      <c r="C621" s="7"/>
      <c r="D621" s="28" t="s">
        <v>18</v>
      </c>
      <c r="E621" s="20" t="str">
        <f>Translations!$B$723</f>
        <v>Detaljerad beskrivning av täckningsfaktorns metod:</v>
      </c>
      <c r="F621" s="40"/>
      <c r="G621" s="40"/>
      <c r="H621" s="40"/>
      <c r="I621" s="40"/>
      <c r="J621" s="40"/>
      <c r="K621" s="40"/>
      <c r="L621" s="40"/>
      <c r="M621" s="40"/>
      <c r="N621" s="40"/>
      <c r="O621" s="458"/>
      <c r="P621" s="4"/>
      <c r="Q621" s="11"/>
      <c r="R621" s="11"/>
      <c r="S621" s="11"/>
      <c r="T621" s="11"/>
      <c r="U621" s="2"/>
      <c r="V621" s="2"/>
      <c r="W621" s="2"/>
      <c r="X621" s="2"/>
    </row>
    <row r="622" spans="1:24" s="19" customFormat="1" ht="25.5" customHeight="1" x14ac:dyDescent="0.25">
      <c r="A622" s="2"/>
      <c r="B622" s="7"/>
      <c r="C622" s="7"/>
      <c r="D622" s="9"/>
      <c r="E622" s="1235"/>
      <c r="F622" s="1236"/>
      <c r="G622" s="1236"/>
      <c r="H622" s="1236"/>
      <c r="I622" s="1236"/>
      <c r="J622" s="1236"/>
      <c r="K622" s="1236"/>
      <c r="L622" s="1236"/>
      <c r="M622" s="1236"/>
      <c r="N622" s="1237"/>
      <c r="O622" s="458"/>
      <c r="P622" s="4"/>
      <c r="Q622" s="11"/>
      <c r="R622" s="11"/>
      <c r="S622" s="11"/>
      <c r="T622" s="11"/>
      <c r="U622" s="2"/>
      <c r="V622" s="2"/>
      <c r="W622" s="2"/>
      <c r="X622" s="2"/>
    </row>
    <row r="623" spans="1:24" s="19" customFormat="1" ht="13" x14ac:dyDescent="0.25">
      <c r="A623" s="2"/>
      <c r="B623" s="7"/>
      <c r="C623" s="7"/>
      <c r="D623" s="9"/>
      <c r="E623" s="1099"/>
      <c r="F623" s="991"/>
      <c r="G623" s="991"/>
      <c r="H623" s="991"/>
      <c r="I623" s="991"/>
      <c r="J623" s="991"/>
      <c r="K623" s="991"/>
      <c r="L623" s="991"/>
      <c r="M623" s="991"/>
      <c r="N623" s="1100"/>
      <c r="O623" s="458"/>
      <c r="P623" s="4"/>
      <c r="Q623" s="11"/>
      <c r="R623" s="11"/>
      <c r="S623" s="11"/>
      <c r="T623" s="11"/>
      <c r="U623" s="2"/>
      <c r="V623" s="2"/>
      <c r="W623" s="2"/>
      <c r="X623" s="2"/>
    </row>
    <row r="624" spans="1:24" s="19" customFormat="1" ht="13" x14ac:dyDescent="0.25">
      <c r="A624" s="2"/>
      <c r="B624" s="7"/>
      <c r="C624" s="7"/>
      <c r="D624" s="9"/>
      <c r="E624" s="1101"/>
      <c r="F624" s="1102"/>
      <c r="G624" s="1102"/>
      <c r="H624" s="1102"/>
      <c r="I624" s="1102"/>
      <c r="J624" s="1102"/>
      <c r="K624" s="1102"/>
      <c r="L624" s="1102"/>
      <c r="M624" s="1102"/>
      <c r="N624" s="1103"/>
      <c r="O624" s="458"/>
      <c r="P624" s="4"/>
      <c r="Q624" s="11"/>
      <c r="R624" s="11"/>
      <c r="S624" s="11"/>
      <c r="T624" s="11"/>
      <c r="U624" s="2"/>
      <c r="V624" s="2"/>
      <c r="W624" s="2"/>
      <c r="X624" s="2"/>
    </row>
    <row r="625" spans="1:24" s="19" customFormat="1" ht="5.15" customHeight="1" x14ac:dyDescent="0.25">
      <c r="A625" s="2"/>
      <c r="B625" s="7"/>
      <c r="C625" s="7"/>
      <c r="D625" s="9"/>
      <c r="E625" s="40"/>
      <c r="F625" s="40"/>
      <c r="G625" s="40"/>
      <c r="H625" s="40"/>
      <c r="I625" s="40"/>
      <c r="J625" s="40"/>
      <c r="K625" s="40"/>
      <c r="L625" s="40"/>
      <c r="M625" s="40"/>
      <c r="N625" s="40"/>
      <c r="O625" s="458"/>
      <c r="P625" s="4"/>
      <c r="Q625" s="11"/>
      <c r="R625" s="11"/>
      <c r="S625" s="11"/>
      <c r="T625" s="11"/>
      <c r="U625" s="2"/>
      <c r="V625" s="2"/>
      <c r="W625" s="2"/>
      <c r="X625" s="2"/>
    </row>
    <row r="626" spans="1:24" s="19" customFormat="1" ht="13" x14ac:dyDescent="0.25">
      <c r="A626" s="2"/>
      <c r="B626" s="7"/>
      <c r="C626" s="7"/>
      <c r="D626" s="28" t="s">
        <v>19</v>
      </c>
      <c r="E626" s="20" t="str">
        <f>Translations!$B$726</f>
        <v xml:space="preserve">Identifiering av slutanvändare av bränsleflöde och CRF-koder </v>
      </c>
      <c r="F626" s="40"/>
      <c r="G626" s="40"/>
      <c r="H626" s="40"/>
      <c r="I626" s="40"/>
      <c r="J626" s="40"/>
      <c r="K626" s="40"/>
      <c r="L626" s="40"/>
      <c r="M626" s="40"/>
      <c r="N626" s="40"/>
      <c r="O626" s="453"/>
      <c r="P626" s="22"/>
      <c r="Q626" s="11"/>
      <c r="R626" s="11"/>
      <c r="S626" s="11"/>
      <c r="T626" s="11"/>
      <c r="U626" s="2"/>
      <c r="V626" s="2"/>
      <c r="W626" s="2"/>
      <c r="X626" s="2"/>
    </row>
    <row r="627" spans="1:24" s="19" customFormat="1" ht="25.5" customHeight="1" x14ac:dyDescent="0.25">
      <c r="A627" s="2"/>
      <c r="B627" s="7"/>
      <c r="C627" s="7"/>
      <c r="D627" s="9"/>
      <c r="E627" s="1235"/>
      <c r="F627" s="1236"/>
      <c r="G627" s="1236"/>
      <c r="H627" s="1236"/>
      <c r="I627" s="1236"/>
      <c r="J627" s="1236"/>
      <c r="K627" s="1236"/>
      <c r="L627" s="1236"/>
      <c r="M627" s="1236"/>
      <c r="N627" s="1237"/>
      <c r="O627" s="458"/>
      <c r="P627" s="4"/>
      <c r="Q627" s="11"/>
      <c r="R627" s="11"/>
      <c r="S627" s="11"/>
      <c r="T627" s="11"/>
      <c r="U627" s="2"/>
      <c r="V627" s="2"/>
      <c r="W627" s="2"/>
      <c r="X627" s="2"/>
    </row>
    <row r="628" spans="1:24" s="19" customFormat="1" ht="13" x14ac:dyDescent="0.25">
      <c r="A628" s="2"/>
      <c r="B628" s="7"/>
      <c r="C628" s="7"/>
      <c r="D628" s="9"/>
      <c r="E628" s="1099"/>
      <c r="F628" s="991"/>
      <c r="G628" s="991"/>
      <c r="H628" s="991"/>
      <c r="I628" s="991"/>
      <c r="J628" s="991"/>
      <c r="K628" s="991"/>
      <c r="L628" s="991"/>
      <c r="M628" s="991"/>
      <c r="N628" s="1100"/>
      <c r="O628" s="458"/>
      <c r="P628" s="4"/>
      <c r="Q628" s="11"/>
      <c r="R628" s="11"/>
      <c r="S628" s="11"/>
      <c r="T628" s="11"/>
      <c r="U628" s="2"/>
      <c r="V628" s="2"/>
      <c r="W628" s="2"/>
      <c r="X628" s="2"/>
    </row>
    <row r="629" spans="1:24" s="19" customFormat="1" ht="13" x14ac:dyDescent="0.25">
      <c r="A629" s="2"/>
      <c r="B629" s="7"/>
      <c r="C629" s="7"/>
      <c r="D629" s="9"/>
      <c r="E629" s="1101"/>
      <c r="F629" s="1102"/>
      <c r="G629" s="1102"/>
      <c r="H629" s="1102"/>
      <c r="I629" s="1102"/>
      <c r="J629" s="1102"/>
      <c r="K629" s="1102"/>
      <c r="L629" s="1102"/>
      <c r="M629" s="1102"/>
      <c r="N629" s="1103"/>
      <c r="O629" s="458"/>
      <c r="P629" s="4"/>
      <c r="Q629" s="11"/>
      <c r="R629" s="11"/>
      <c r="S629" s="11"/>
      <c r="T629" s="11"/>
      <c r="U629" s="2"/>
      <c r="V629" s="2"/>
      <c r="W629" s="2"/>
      <c r="X629" s="2"/>
    </row>
    <row r="630" spans="1:24" s="19" customFormat="1" ht="5.15" customHeight="1" x14ac:dyDescent="0.25">
      <c r="A630" s="2"/>
      <c r="B630" s="7"/>
      <c r="C630" s="7"/>
      <c r="D630" s="9"/>
      <c r="E630" s="40"/>
      <c r="F630" s="40"/>
      <c r="G630" s="40"/>
      <c r="H630" s="40"/>
      <c r="I630" s="40"/>
      <c r="J630" s="40"/>
      <c r="K630" s="40"/>
      <c r="L630" s="40"/>
      <c r="M630" s="40"/>
      <c r="N630" s="40"/>
      <c r="O630" s="458"/>
      <c r="P630" s="4"/>
      <c r="Q630" s="11"/>
      <c r="R630" s="11"/>
      <c r="S630" s="11"/>
      <c r="T630" s="11"/>
      <c r="U630" s="2"/>
      <c r="V630" s="2"/>
      <c r="W630" s="2"/>
      <c r="X630" s="2"/>
    </row>
    <row r="631" spans="1:24" s="19" customFormat="1" ht="12.75" customHeight="1" x14ac:dyDescent="0.25">
      <c r="A631" s="2"/>
      <c r="B631" s="7"/>
      <c r="C631" s="7"/>
      <c r="D631" s="1245" t="str">
        <f>Translations!$B$230</f>
        <v>Beräkningsfaktorer:</v>
      </c>
      <c r="E631" s="1245"/>
      <c r="F631" s="1245"/>
      <c r="G631" s="1245"/>
      <c r="H631" s="1245"/>
      <c r="I631" s="1245"/>
      <c r="J631" s="1245"/>
      <c r="K631" s="1245"/>
      <c r="L631" s="1245"/>
      <c r="M631" s="1245"/>
      <c r="N631" s="1245"/>
      <c r="O631" s="458"/>
      <c r="P631" s="4"/>
      <c r="Q631" s="11"/>
      <c r="R631" s="11"/>
      <c r="S631" s="11"/>
      <c r="T631" s="11"/>
      <c r="U631" s="2"/>
      <c r="V631" s="2"/>
      <c r="W631" s="2"/>
      <c r="X631" s="2"/>
    </row>
    <row r="632" spans="1:24" s="19" customFormat="1" ht="5.15" customHeight="1" x14ac:dyDescent="0.25">
      <c r="A632" s="2"/>
      <c r="B632" s="7"/>
      <c r="C632" s="7"/>
      <c r="D632" s="9"/>
      <c r="E632" s="20"/>
      <c r="F632" s="7"/>
      <c r="G632" s="7"/>
      <c r="H632" s="7"/>
      <c r="I632" s="7"/>
      <c r="J632" s="7"/>
      <c r="K632" s="7"/>
      <c r="L632" s="7"/>
      <c r="M632" s="7"/>
      <c r="N632" s="7"/>
      <c r="O632" s="458"/>
      <c r="P632" s="4"/>
      <c r="Q632" s="11"/>
      <c r="R632" s="11"/>
      <c r="S632" s="11"/>
      <c r="T632" s="11"/>
      <c r="U632" s="2"/>
      <c r="V632" s="2"/>
      <c r="W632" s="2"/>
      <c r="X632" s="2"/>
    </row>
    <row r="633" spans="1:24" s="19" customFormat="1" ht="12.75" customHeight="1" x14ac:dyDescent="0.25">
      <c r="A633" s="2"/>
      <c r="B633" s="7"/>
      <c r="C633" s="7"/>
      <c r="D633" s="9" t="s">
        <v>140</v>
      </c>
      <c r="E633" s="20" t="str">
        <f>Translations!$B$253</f>
        <v>Nivåer som tillämpas på beräkningsfaktorer:</v>
      </c>
      <c r="F633" s="7"/>
      <c r="G633" s="7"/>
      <c r="H633" s="7"/>
      <c r="I633" s="7"/>
      <c r="J633" s="7"/>
      <c r="K633" s="7"/>
      <c r="L633" s="7"/>
      <c r="M633" s="7"/>
      <c r="N633" s="7"/>
      <c r="O633" s="458"/>
      <c r="P633" s="4"/>
      <c r="Q633" s="11"/>
      <c r="R633" s="11"/>
      <c r="S633" s="11"/>
      <c r="T633" s="11"/>
      <c r="U633" s="2"/>
      <c r="V633" s="2"/>
      <c r="W633" s="2"/>
      <c r="X633" s="2"/>
    </row>
    <row r="634" spans="1:24" s="19" customFormat="1" ht="5.15" customHeight="1" x14ac:dyDescent="0.25">
      <c r="A634" s="2"/>
      <c r="B634" s="7"/>
      <c r="C634" s="7"/>
      <c r="D634" s="9"/>
      <c r="E634" s="20"/>
      <c r="F634" s="7"/>
      <c r="G634" s="7"/>
      <c r="H634" s="7"/>
      <c r="I634" s="7"/>
      <c r="J634" s="7"/>
      <c r="K634" s="7"/>
      <c r="L634" s="7"/>
      <c r="M634" s="7"/>
      <c r="N634" s="7"/>
      <c r="O634" s="458"/>
      <c r="P634" s="4"/>
      <c r="Q634" s="11"/>
      <c r="R634" s="11"/>
      <c r="S634" s="11"/>
      <c r="T634" s="11"/>
      <c r="U634" s="2"/>
      <c r="V634" s="2"/>
      <c r="W634" s="2"/>
      <c r="X634" s="2"/>
    </row>
    <row r="635" spans="1:24" s="19" customFormat="1" ht="25.5" customHeight="1" x14ac:dyDescent="0.25">
      <c r="A635" s="2"/>
      <c r="B635" s="7"/>
      <c r="C635" s="7"/>
      <c r="D635" s="7"/>
      <c r="E635" s="1244" t="str">
        <f>Translations!$B$254</f>
        <v>beräkningsfaktor</v>
      </c>
      <c r="F635" s="1244"/>
      <c r="G635" s="1244"/>
      <c r="H635" s="29" t="str">
        <f>Translations!$B$255</f>
        <v>nivå som krävs</v>
      </c>
      <c r="I635" s="522" t="str">
        <f>Translations!$B$256</f>
        <v>nivå som använts</v>
      </c>
      <c r="J635" s="1246" t="str">
        <f>Translations!$B$257</f>
        <v>hela texten för den tillämpade nivån</v>
      </c>
      <c r="K635" s="1247"/>
      <c r="L635" s="1247"/>
      <c r="M635" s="1247"/>
      <c r="N635" s="1248"/>
      <c r="O635" s="458"/>
      <c r="P635" s="4"/>
      <c r="Q635" s="11"/>
      <c r="R635" s="11"/>
      <c r="S635" s="11"/>
      <c r="T635" s="11" t="s">
        <v>148</v>
      </c>
      <c r="U635" s="2"/>
      <c r="V635" s="2"/>
      <c r="W635" s="2"/>
      <c r="X635" s="30" t="s">
        <v>149</v>
      </c>
    </row>
    <row r="636" spans="1:24" s="19" customFormat="1" ht="12.75" customHeight="1" x14ac:dyDescent="0.25">
      <c r="A636" s="2"/>
      <c r="B636" s="7"/>
      <c r="C636" s="7"/>
      <c r="D636" s="28" t="s">
        <v>16</v>
      </c>
      <c r="E636" s="1240" t="str">
        <f>Translations!$B$741</f>
        <v>Enhetens omvandlingsfaktor</v>
      </c>
      <c r="F636" s="1240"/>
      <c r="G636" s="1240"/>
      <c r="H636" s="535" t="str">
        <f>IF(H587="","",IF(M585=INDEX(SourceCategory,2),EUconst_NoTier,IF(CNTR_Category="A",INDEX(EUwideConstants!$G:$G,MATCH(R636,EUwideConstants!$S:$S,0)),INDEX(EUwideConstants!$P:$P,MATCH(R636,EUwideConstants!$S:$S,0)))))</f>
        <v/>
      </c>
      <c r="I636" s="135"/>
      <c r="J636" s="1241" t="str">
        <f>IF(OR(ISBLANK(I636),I636=EUconst_NoTier),"",IF(T636=0,EUconst_NotApplicable,IF(ISERROR(T636),"",T636)))</f>
        <v/>
      </c>
      <c r="K636" s="1242"/>
      <c r="L636" s="1242"/>
      <c r="M636" s="1242"/>
      <c r="N636" s="1243"/>
      <c r="O636" s="458"/>
      <c r="P636" s="4"/>
      <c r="Q636" s="11"/>
      <c r="R636" s="59" t="str">
        <f>EUconst_CNTR_NCV&amp;H587</f>
        <v>NCV_</v>
      </c>
      <c r="S636" s="11"/>
      <c r="T636" s="537" t="str">
        <f>IF(ISBLANK(I636),"",IF(I636=EUconst_NA,"",INDEX(EUwideConstants!$H:$O,MATCH(R636,EUwideConstants!$S:$S,0),MATCH(I636,CNTR_TierList,0))))</f>
        <v/>
      </c>
      <c r="U636" s="2"/>
      <c r="V636" s="2"/>
      <c r="W636" s="2"/>
      <c r="X636" s="533" t="b">
        <f>(H636=EUconst_NA)</f>
        <v>0</v>
      </c>
    </row>
    <row r="637" spans="1:24" s="19" customFormat="1" ht="12.75" customHeight="1" x14ac:dyDescent="0.25">
      <c r="A637" s="2"/>
      <c r="B637" s="7"/>
      <c r="C637" s="7"/>
      <c r="D637" s="28" t="s">
        <v>17</v>
      </c>
      <c r="E637" s="1240" t="str">
        <f>Translations!$B$258</f>
        <v>Emissionsfaktor (preliminär)</v>
      </c>
      <c r="F637" s="1240"/>
      <c r="G637" s="1240"/>
      <c r="H637" s="535" t="str">
        <f>IF(H587="","",IF(M585=INDEX(SourceCategory,2),EUconst_NoTier,IF(CNTR_Category="A",INDEX(EUwideConstants!$G:$G,MATCH(R637,EUwideConstants!$S:$S,0)),INDEX(EUwideConstants!$P:$P,MATCH(R637,EUwideConstants!$S:$S,0)))))</f>
        <v/>
      </c>
      <c r="I637" s="135"/>
      <c r="J637" s="1241" t="str">
        <f>IF(OR(ISBLANK(I637),I637=EUconst_NoTier),"",IF(T637=0,EUconst_NotApplicable,IF(ISERROR(T637),"",T637)))</f>
        <v/>
      </c>
      <c r="K637" s="1242"/>
      <c r="L637" s="1242"/>
      <c r="M637" s="1242"/>
      <c r="N637" s="1243"/>
      <c r="O637" s="458"/>
      <c r="P637" s="4"/>
      <c r="Q637" s="11"/>
      <c r="R637" s="59" t="str">
        <f>EUconst_CNTR_EF&amp;H587</f>
        <v>EF_</v>
      </c>
      <c r="S637" s="11"/>
      <c r="T637" s="537" t="str">
        <f>IF(ISBLANK(I637),"",IF(I637=EUconst_NA,"",INDEX(EUwideConstants!$H:$O,MATCH(R637,EUwideConstants!$S:$S,0),MATCH(I637,CNTR_TierList,0))))</f>
        <v/>
      </c>
      <c r="U637" s="2"/>
      <c r="V637" s="2"/>
      <c r="W637" s="2"/>
      <c r="X637" s="533" t="b">
        <f>(H637=EUconst_NA)</f>
        <v>0</v>
      </c>
    </row>
    <row r="638" spans="1:24" s="19" customFormat="1" ht="12.75" customHeight="1" x14ac:dyDescent="0.25">
      <c r="A638" s="2"/>
      <c r="B638" s="7"/>
      <c r="C638" s="7"/>
      <c r="D638" s="28" t="s">
        <v>18</v>
      </c>
      <c r="E638" s="1240" t="str">
        <f>Translations!$B$259</f>
        <v>Biomassafraktion (om tillämplig)</v>
      </c>
      <c r="F638" s="1240"/>
      <c r="G638" s="1240"/>
      <c r="H638" s="535" t="str">
        <f>IF(H587="","",IF(M585=INDEX(SourceCategory,2),EUconst_NoTier,IF(CNTR_Category="A",INDEX(EUwideConstants!$G:$G,MATCH(R638,EUwideConstants!$S:$S,0)),INDEX(EUwideConstants!$P:$P,MATCH(R638,EUwideConstants!$S:$S,0)))))</f>
        <v/>
      </c>
      <c r="I638" s="538"/>
      <c r="J638" s="1241" t="str">
        <f>IF(OR(ISBLANK(I638),I638=EUconst_NoTier),"",IF(T638=0,EUconst_NotApplicable,IF(ISERROR(T638),"",T638)))</f>
        <v/>
      </c>
      <c r="K638" s="1242"/>
      <c r="L638" s="1242"/>
      <c r="M638" s="1242"/>
      <c r="N638" s="1243"/>
      <c r="O638" s="458"/>
      <c r="P638" s="4"/>
      <c r="Q638" s="11"/>
      <c r="R638" s="59" t="str">
        <f>EUconst_CNTR_BiomassContent&amp;H587</f>
        <v>BioC_</v>
      </c>
      <c r="S638" s="11"/>
      <c r="T638" s="537" t="str">
        <f>IF(ISBLANK(I638),"",IF(I638=EUconst_NA,"",INDEX(EUwideConstants!$H:$O,MATCH(R638,EUwideConstants!$S:$S,0),MATCH(I638,CNTR_TierList,0))))</f>
        <v/>
      </c>
      <c r="U638" s="2"/>
      <c r="V638" s="2"/>
      <c r="W638" s="2"/>
      <c r="X638" s="533" t="b">
        <f>(H638=EUconst_NA)</f>
        <v>0</v>
      </c>
    </row>
    <row r="639" spans="1:24" s="19" customFormat="1" ht="5.15" customHeight="1" x14ac:dyDescent="0.25">
      <c r="A639" s="2"/>
      <c r="B639" s="7"/>
      <c r="C639" s="7"/>
      <c r="D639" s="9"/>
      <c r="E639" s="7"/>
      <c r="F639" s="7"/>
      <c r="G639" s="7"/>
      <c r="H639" s="7"/>
      <c r="I639" s="7"/>
      <c r="J639" s="7"/>
      <c r="K639" s="7"/>
      <c r="L639" s="7"/>
      <c r="M639" s="7"/>
      <c r="N639" s="7"/>
      <c r="O639" s="458"/>
      <c r="P639" s="4"/>
      <c r="Q639" s="11"/>
      <c r="R639" s="2"/>
      <c r="S639" s="2"/>
      <c r="T639" s="2"/>
      <c r="U639" s="2"/>
      <c r="V639" s="2"/>
      <c r="W639" s="2"/>
      <c r="X639" s="2"/>
    </row>
    <row r="640" spans="1:24" s="19" customFormat="1" ht="13" x14ac:dyDescent="0.25">
      <c r="A640" s="2"/>
      <c r="B640" s="7"/>
      <c r="C640" s="7"/>
      <c r="D640" s="9" t="s">
        <v>152</v>
      </c>
      <c r="E640" s="20" t="str">
        <f>Translations!$B$268</f>
        <v>Detaljerade uppgifter om beräkningsfaktorerna:</v>
      </c>
      <c r="F640" s="40"/>
      <c r="G640" s="40"/>
      <c r="H640" s="40"/>
      <c r="I640" s="40"/>
      <c r="J640" s="40"/>
      <c r="K640" s="40"/>
      <c r="L640" s="40"/>
      <c r="M640" s="40"/>
      <c r="N640" s="40"/>
      <c r="O640" s="458"/>
      <c r="P640" s="4"/>
      <c r="Q640" s="11"/>
      <c r="R640" s="2"/>
      <c r="S640" s="2"/>
      <c r="T640" s="2"/>
      <c r="U640" s="2"/>
      <c r="V640" s="2"/>
      <c r="W640" s="2"/>
      <c r="X640" s="2"/>
    </row>
    <row r="641" spans="1:24" s="19" customFormat="1" ht="5.15" customHeight="1" x14ac:dyDescent="0.25">
      <c r="A641" s="2"/>
      <c r="B641" s="7"/>
      <c r="C641" s="7"/>
      <c r="D641" s="9"/>
      <c r="E641" s="40"/>
      <c r="F641" s="40"/>
      <c r="G641" s="40"/>
      <c r="H641" s="40"/>
      <c r="I641" s="40"/>
      <c r="J641" s="40"/>
      <c r="K641" s="40"/>
      <c r="L641" s="40"/>
      <c r="M641" s="40"/>
      <c r="N641" s="40"/>
      <c r="O641" s="458"/>
      <c r="P641" s="4"/>
      <c r="Q641" s="11"/>
      <c r="R641" s="2"/>
      <c r="S641" s="2"/>
      <c r="T641" s="2"/>
      <c r="U641" s="2"/>
      <c r="V641" s="2"/>
      <c r="W641" s="2"/>
      <c r="X641" s="2"/>
    </row>
    <row r="642" spans="1:24" s="19" customFormat="1" ht="25.5" customHeight="1" x14ac:dyDescent="0.25">
      <c r="A642" s="2"/>
      <c r="B642" s="7"/>
      <c r="C642" s="7"/>
      <c r="D642" s="7"/>
      <c r="E642" s="1244" t="str">
        <f>E635</f>
        <v>beräkningsfaktor</v>
      </c>
      <c r="F642" s="1244"/>
      <c r="G642" s="1244"/>
      <c r="H642" s="522" t="str">
        <f>I635</f>
        <v>nivå som använts</v>
      </c>
      <c r="I642" s="29" t="str">
        <f>Translations!$B$269</f>
        <v>standardvärde</v>
      </c>
      <c r="J642" s="29" t="str">
        <f>Translations!$B$270</f>
        <v>enhet</v>
      </c>
      <c r="K642" s="29" t="str">
        <f>Translations!$B$271</f>
        <v>datakällans identifieringskod</v>
      </c>
      <c r="L642" s="29" t="str">
        <f>Translations!$B$272</f>
        <v>analysens identifieringskod</v>
      </c>
      <c r="M642" s="29" t="str">
        <f>Translations!$B$273</f>
        <v>provtagningens identifieringskod</v>
      </c>
      <c r="N642" s="29" t="str">
        <f>Translations!$B$274</f>
        <v>analysfrekvens</v>
      </c>
      <c r="O642" s="458"/>
      <c r="P642" s="4"/>
      <c r="Q642" s="11"/>
      <c r="R642" s="2"/>
      <c r="S642" s="2"/>
      <c r="T642" s="30" t="s">
        <v>153</v>
      </c>
      <c r="U642" s="2"/>
      <c r="V642" s="2"/>
      <c r="W642" s="2"/>
      <c r="X642" s="30" t="s">
        <v>149</v>
      </c>
    </row>
    <row r="643" spans="1:24" s="19" customFormat="1" ht="12.75" customHeight="1" x14ac:dyDescent="0.25">
      <c r="A643" s="2"/>
      <c r="B643" s="7"/>
      <c r="C643" s="7"/>
      <c r="D643" s="28" t="s">
        <v>16</v>
      </c>
      <c r="E643" s="1240" t="str">
        <f>E636</f>
        <v>Enhetens omvandlingsfaktor</v>
      </c>
      <c r="F643" s="1240"/>
      <c r="G643" s="1240"/>
      <c r="H643" s="535" t="str">
        <f>IF(OR(ISBLANK(I636),I636=EUconst_NA),"",I636)</f>
        <v/>
      </c>
      <c r="I643" s="135"/>
      <c r="J643" s="135"/>
      <c r="K643" s="539"/>
      <c r="L643" s="160"/>
      <c r="M643" s="160"/>
      <c r="N643" s="540"/>
      <c r="O643" s="456"/>
      <c r="P643" s="7"/>
      <c r="Q643" s="143"/>
      <c r="R643" s="2"/>
      <c r="S643" s="2"/>
      <c r="T643" s="541" t="str">
        <f>IF(H643="","",IF(I636=EUconst_NA,"",INDEX(EUwideConstants!$AL:$AR,MATCH(R636,EUwideConstants!$S:$S,0),MATCH(I636,CNTR_TierList,0))))</f>
        <v/>
      </c>
      <c r="U643" s="2"/>
      <c r="V643" s="2"/>
      <c r="W643" s="2"/>
      <c r="X643" s="533" t="b">
        <f>AND(H585&lt;&gt;"",OR(H643="",H643=EUconst_NA,J636=EUconst_NotApplicable))</f>
        <v>0</v>
      </c>
    </row>
    <row r="644" spans="1:24" s="19" customFormat="1" ht="12.75" customHeight="1" x14ac:dyDescent="0.25">
      <c r="A644" s="2"/>
      <c r="B644" s="7"/>
      <c r="C644" s="7"/>
      <c r="D644" s="28" t="s">
        <v>17</v>
      </c>
      <c r="E644" s="1240" t="str">
        <f>E637</f>
        <v>Emissionsfaktor (preliminär)</v>
      </c>
      <c r="F644" s="1240"/>
      <c r="G644" s="1240"/>
      <c r="H644" s="535" t="str">
        <f>IF(OR(ISBLANK(I637),I637=EUconst_NA),"",I637)</f>
        <v/>
      </c>
      <c r="I644" s="135"/>
      <c r="J644" s="135"/>
      <c r="K644" s="160"/>
      <c r="L644" s="160"/>
      <c r="M644" s="160"/>
      <c r="N644" s="540"/>
      <c r="O644" s="458"/>
      <c r="P644" s="4"/>
      <c r="Q644" s="11"/>
      <c r="R644" s="2"/>
      <c r="S644" s="2"/>
      <c r="T644" s="541" t="str">
        <f>IF(H644="","",IF(I637=EUconst_NA,"",INDEX(EUwideConstants!$AL:$AR,MATCH(R637,EUwideConstants!$S:$S,0),MATCH(I637,CNTR_TierList,0))))</f>
        <v/>
      </c>
      <c r="U644" s="2"/>
      <c r="V644" s="2"/>
      <c r="W644" s="2"/>
      <c r="X644" s="533" t="b">
        <f>AND(H585&lt;&gt;"",OR(H644="",H644=EUconst_NA,J637=EUconst_NotApplicable))</f>
        <v>0</v>
      </c>
    </row>
    <row r="645" spans="1:24" s="19" customFormat="1" ht="12.75" customHeight="1" x14ac:dyDescent="0.25">
      <c r="A645" s="2"/>
      <c r="B645" s="7"/>
      <c r="C645" s="7"/>
      <c r="D645" s="28" t="s">
        <v>21</v>
      </c>
      <c r="E645" s="1240" t="str">
        <f>E638</f>
        <v>Biomassafraktion (om tillämplig)</v>
      </c>
      <c r="F645" s="1240"/>
      <c r="G645" s="1240"/>
      <c r="H645" s="535" t="str">
        <f>IF(OR(ISBLANK(I638),I638=EUconst_NA),"",I638)</f>
        <v/>
      </c>
      <c r="I645" s="135"/>
      <c r="J645" s="436" t="s">
        <v>154</v>
      </c>
      <c r="K645" s="160"/>
      <c r="L645" s="160"/>
      <c r="M645" s="160"/>
      <c r="N645" s="540"/>
      <c r="O645" s="458"/>
      <c r="P645" s="4"/>
      <c r="Q645" s="542"/>
      <c r="R645" s="2"/>
      <c r="S645" s="2"/>
      <c r="T645" s="541" t="str">
        <f>IF(H645="","",IF(I638=EUconst_NA,"",INDEX(EUwideConstants!$AL:$AR,MATCH(R638,EUwideConstants!$S:$S,0),MATCH(I638,CNTR_TierList,0))))</f>
        <v/>
      </c>
      <c r="U645" s="2"/>
      <c r="V645" s="2"/>
      <c r="W645" s="2"/>
      <c r="X645" s="533" t="b">
        <f>AND(H585&lt;&gt;"",OR(H645="",H645=EUconst_NA,J638=EUconst_NotApplicable))</f>
        <v>0</v>
      </c>
    </row>
    <row r="646" spans="1:24" s="19" customFormat="1" ht="12.75" customHeight="1" x14ac:dyDescent="0.25">
      <c r="A646" s="2"/>
      <c r="B646" s="7"/>
      <c r="C646" s="7"/>
      <c r="D646" s="9"/>
      <c r="E646" s="7"/>
      <c r="F646" s="7"/>
      <c r="G646" s="7"/>
      <c r="H646" s="7"/>
      <c r="I646" s="7"/>
      <c r="J646" s="7"/>
      <c r="K646" s="7"/>
      <c r="L646" s="7"/>
      <c r="M646" s="7"/>
      <c r="N646" s="7"/>
      <c r="O646" s="458"/>
      <c r="P646" s="4"/>
      <c r="Q646" s="11"/>
      <c r="R646" s="2"/>
      <c r="S646" s="2"/>
      <c r="T646" s="2"/>
      <c r="U646" s="2"/>
      <c r="V646" s="2"/>
      <c r="W646" s="2"/>
      <c r="X646" s="2"/>
    </row>
    <row r="647" spans="1:24" s="19" customFormat="1" ht="15" customHeight="1" x14ac:dyDescent="0.25">
      <c r="A647" s="2"/>
      <c r="B647" s="7"/>
      <c r="C647" s="7"/>
      <c r="D647" s="1245" t="str">
        <f>Translations!$B$279</f>
        <v>Anmärkningar och förklaringar:</v>
      </c>
      <c r="E647" s="1245"/>
      <c r="F647" s="1245"/>
      <c r="G647" s="1245"/>
      <c r="H647" s="1245"/>
      <c r="I647" s="1245"/>
      <c r="J647" s="1245"/>
      <c r="K647" s="1245"/>
      <c r="L647" s="1245"/>
      <c r="M647" s="1245"/>
      <c r="N647" s="1245"/>
      <c r="O647" s="458"/>
      <c r="P647" s="4"/>
      <c r="Q647" s="11"/>
      <c r="R647" s="11"/>
      <c r="S647" s="2"/>
      <c r="T647" s="2"/>
      <c r="U647" s="2"/>
      <c r="V647" s="2"/>
      <c r="W647" s="2"/>
      <c r="X647" s="2"/>
    </row>
    <row r="648" spans="1:24" s="19" customFormat="1" ht="5.15" customHeight="1" x14ac:dyDescent="0.25">
      <c r="A648" s="2"/>
      <c r="B648" s="7"/>
      <c r="C648" s="7"/>
      <c r="D648" s="9"/>
      <c r="E648" s="7"/>
      <c r="F648" s="7"/>
      <c r="G648" s="7"/>
      <c r="H648" s="7"/>
      <c r="I648" s="7"/>
      <c r="J648" s="7"/>
      <c r="K648" s="7"/>
      <c r="L648" s="7"/>
      <c r="M648" s="7"/>
      <c r="N648" s="7"/>
      <c r="O648" s="458"/>
      <c r="P648" s="4"/>
      <c r="Q648" s="11"/>
      <c r="R648" s="2"/>
      <c r="S648" s="2"/>
      <c r="T648" s="2"/>
      <c r="U648" s="2"/>
      <c r="V648" s="2"/>
      <c r="W648" s="2"/>
      <c r="X648" s="2"/>
    </row>
    <row r="649" spans="1:24" s="19" customFormat="1" ht="12.75" customHeight="1" x14ac:dyDescent="0.25">
      <c r="A649" s="2"/>
      <c r="B649" s="7"/>
      <c r="C649" s="7"/>
      <c r="D649" s="9" t="s">
        <v>159</v>
      </c>
      <c r="E649" s="1110" t="str">
        <f>Translations!$B$744</f>
        <v>Övriga anmärkningar och motiveringar, om de erforderliga nivåerna inte tillämpas:</v>
      </c>
      <c r="F649" s="1110"/>
      <c r="G649" s="1110"/>
      <c r="H649" s="1110"/>
      <c r="I649" s="1110"/>
      <c r="J649" s="1110"/>
      <c r="K649" s="1110"/>
      <c r="L649" s="1110"/>
      <c r="M649" s="1110"/>
      <c r="N649" s="1110"/>
      <c r="O649" s="458"/>
      <c r="P649" s="4"/>
      <c r="Q649" s="11"/>
      <c r="R649" s="2"/>
      <c r="S649" s="2"/>
      <c r="T649" s="2"/>
      <c r="U649" s="2"/>
      <c r="V649" s="2"/>
      <c r="W649" s="2"/>
      <c r="X649" s="2"/>
    </row>
    <row r="650" spans="1:24" s="19" customFormat="1" ht="5.15" customHeight="1" x14ac:dyDescent="0.25">
      <c r="A650" s="2"/>
      <c r="B650" s="7"/>
      <c r="C650" s="7"/>
      <c r="D650" s="9"/>
      <c r="E650" s="543"/>
      <c r="F650" s="7"/>
      <c r="G650" s="7"/>
      <c r="H650" s="7"/>
      <c r="I650" s="7"/>
      <c r="J650" s="7"/>
      <c r="K650" s="7"/>
      <c r="L650" s="7"/>
      <c r="M650" s="7"/>
      <c r="N650" s="7"/>
      <c r="O650" s="458"/>
      <c r="P650" s="4"/>
      <c r="Q650" s="11"/>
      <c r="R650" s="2"/>
      <c r="S650" s="2"/>
      <c r="T650" s="2"/>
      <c r="U650" s="2"/>
      <c r="V650" s="2"/>
      <c r="W650" s="2"/>
      <c r="X650" s="2"/>
    </row>
    <row r="651" spans="1:24" s="19" customFormat="1" ht="12.75" customHeight="1" x14ac:dyDescent="0.25">
      <c r="A651" s="2"/>
      <c r="B651" s="7"/>
      <c r="C651" s="7"/>
      <c r="D651" s="9"/>
      <c r="E651" s="1235"/>
      <c r="F651" s="1238"/>
      <c r="G651" s="1238"/>
      <c r="H651" s="1238"/>
      <c r="I651" s="1238"/>
      <c r="J651" s="1238"/>
      <c r="K651" s="1238"/>
      <c r="L651" s="1238"/>
      <c r="M651" s="1238"/>
      <c r="N651" s="1239"/>
      <c r="O651" s="458"/>
      <c r="P651" s="4"/>
      <c r="Q651" s="11"/>
      <c r="R651" s="2"/>
      <c r="S651" s="2"/>
      <c r="T651" s="2"/>
      <c r="U651" s="2"/>
      <c r="V651" s="2"/>
      <c r="W651" s="2"/>
      <c r="X651" s="2"/>
    </row>
    <row r="652" spans="1:24" s="19" customFormat="1" ht="12.75" customHeight="1" x14ac:dyDescent="0.25">
      <c r="A652" s="2"/>
      <c r="B652" s="7"/>
      <c r="C652" s="7"/>
      <c r="D652" s="9"/>
      <c r="E652" s="1099"/>
      <c r="F652" s="991"/>
      <c r="G652" s="991"/>
      <c r="H652" s="991"/>
      <c r="I652" s="991"/>
      <c r="J652" s="991"/>
      <c r="K652" s="991"/>
      <c r="L652" s="991"/>
      <c r="M652" s="991"/>
      <c r="N652" s="1100"/>
      <c r="O652" s="458"/>
      <c r="P652" s="4"/>
      <c r="Q652" s="11"/>
      <c r="R652" s="2"/>
      <c r="S652" s="2"/>
      <c r="T652" s="2"/>
      <c r="U652" s="2"/>
      <c r="V652" s="2"/>
      <c r="W652" s="2"/>
      <c r="X652" s="2"/>
    </row>
    <row r="653" spans="1:24" s="19" customFormat="1" ht="12.75" customHeight="1" x14ac:dyDescent="0.25">
      <c r="A653" s="2"/>
      <c r="B653" s="7"/>
      <c r="C653" s="7"/>
      <c r="D653" s="9"/>
      <c r="E653" s="1101"/>
      <c r="F653" s="1102"/>
      <c r="G653" s="1102"/>
      <c r="H653" s="1102"/>
      <c r="I653" s="1102"/>
      <c r="J653" s="1102"/>
      <c r="K653" s="1102"/>
      <c r="L653" s="1102"/>
      <c r="M653" s="1102"/>
      <c r="N653" s="1103"/>
      <c r="O653" s="458"/>
      <c r="P653" s="4"/>
      <c r="Q653" s="11"/>
      <c r="R653" s="2"/>
      <c r="S653" s="2"/>
      <c r="T653" s="2"/>
      <c r="U653" s="2"/>
      <c r="V653" s="2"/>
      <c r="W653" s="2"/>
      <c r="X653" s="2"/>
    </row>
    <row r="654" spans="1:24" ht="12.75" customHeight="1" thickBot="1" x14ac:dyDescent="0.3">
      <c r="A654" s="45"/>
      <c r="C654" s="867"/>
      <c r="D654" s="868"/>
      <c r="E654" s="869"/>
      <c r="F654" s="867"/>
      <c r="G654" s="870"/>
      <c r="H654" s="870"/>
      <c r="I654" s="870"/>
      <c r="J654" s="870"/>
      <c r="K654" s="870"/>
      <c r="L654" s="870"/>
      <c r="M654" s="870"/>
      <c r="N654" s="870"/>
      <c r="O654" s="458"/>
      <c r="P654" s="4"/>
      <c r="Q654" s="11"/>
      <c r="R654" s="45"/>
      <c r="S654" s="45"/>
      <c r="T654" s="48"/>
      <c r="U654" s="45"/>
      <c r="V654" s="45"/>
      <c r="W654" s="45"/>
      <c r="X654" s="45"/>
    </row>
    <row r="655" spans="1:24" ht="12.75" customHeight="1" thickBot="1" x14ac:dyDescent="0.3">
      <c r="A655" s="45"/>
      <c r="D655" s="9"/>
      <c r="E655" s="18"/>
      <c r="G655" s="10"/>
      <c r="H655" s="10"/>
      <c r="I655" s="10"/>
      <c r="J655" s="10"/>
      <c r="L655" s="10"/>
      <c r="M655" s="10"/>
      <c r="N655" s="10"/>
      <c r="O655" s="458"/>
      <c r="P655" s="4"/>
      <c r="Q655" s="11"/>
      <c r="R655" s="45"/>
      <c r="S655" s="45"/>
      <c r="T655" s="39" t="s">
        <v>143</v>
      </c>
      <c r="U655" s="73" t="s">
        <v>144</v>
      </c>
      <c r="V655" s="73" t="s">
        <v>145</v>
      </c>
      <c r="W655" s="45"/>
      <c r="X655" s="45"/>
    </row>
    <row r="656" spans="1:24" s="133" customFormat="1" ht="15" customHeight="1" thickBot="1" x14ac:dyDescent="0.3">
      <c r="A656" s="222">
        <f>R656</f>
        <v>9</v>
      </c>
      <c r="B656" s="22"/>
      <c r="C656" s="23" t="str">
        <f>"P"&amp;R656</f>
        <v>P9</v>
      </c>
      <c r="D656" s="1245" t="str">
        <f>CONCATENATE(EUconst_FuelStream," ", R656,":")</f>
        <v>Bränsleflöde 9:</v>
      </c>
      <c r="E656" s="1245"/>
      <c r="F656" s="1245"/>
      <c r="G656" s="1260"/>
      <c r="H656" s="1261" t="str">
        <f>IF(INDEX('C_Beskrivining av den RE'!$F$115:$F$139,MATCH(C656,'C_Beskrivining av den RE'!$E$115:$E$139,0))&gt;0,INDEX('C_Beskrivining av den RE'!$F$115:$F$139,MATCH(C656,'C_Beskrivining av den RE'!$E$115:$E$139,0)),"")</f>
        <v/>
      </c>
      <c r="I656" s="1261"/>
      <c r="J656" s="1261"/>
      <c r="K656" s="1261"/>
      <c r="L656" s="1262"/>
      <c r="M656" s="1263" t="str">
        <f>IF(T656=TRUE,IF(V656="",U656,V656),"")</f>
        <v/>
      </c>
      <c r="N656" s="1264"/>
      <c r="O656" s="458"/>
      <c r="P656" s="4"/>
      <c r="Q656" s="419" t="str">
        <f>IF(COUNTA('C_Beskrivining av den RE'!$F$115:$G$139)=0,D656,IF(H656="","",C656&amp;": "&amp;H656))</f>
        <v>Bränsleflöde 9:</v>
      </c>
      <c r="R656" s="21">
        <f>R585+1</f>
        <v>9</v>
      </c>
      <c r="S656" s="532"/>
      <c r="T656" s="39" t="b">
        <f>IF(INDEX('C_Beskrivining av den RE'!$M:$M,MATCH(R658,'C_Beskrivining av den RE'!$R:$R,0))="",FALSE,TRUE)</f>
        <v>0</v>
      </c>
      <c r="U656" s="59" t="str">
        <f>INDEX(SourceCategory,1)</f>
        <v>Betydande</v>
      </c>
      <c r="V656" s="39" t="str">
        <f>IF(T656=TRUE,IF(ISBLANK(INDEX('C_Beskrivining av den RE'!$N:$N,MATCH(R658,'C_Beskrivining av den RE'!$R:$R,0))),"",INDEX('C_Beskrivining av den RE'!$N:$N,MATCH(R658,'C_Beskrivining av den RE'!$R:$R,0))),"")</f>
        <v/>
      </c>
      <c r="W656" s="532"/>
      <c r="X656" s="532"/>
    </row>
    <row r="657" spans="1:24" s="19" customFormat="1" ht="5.15" customHeight="1" x14ac:dyDescent="0.25">
      <c r="A657" s="45"/>
      <c r="B657" s="4"/>
      <c r="C657" s="4"/>
      <c r="D657" s="4"/>
      <c r="E657" s="4"/>
      <c r="F657" s="4"/>
      <c r="G657" s="4"/>
      <c r="H657" s="4"/>
      <c r="I657" s="4"/>
      <c r="J657" s="4"/>
      <c r="K657" s="4"/>
      <c r="L657" s="4"/>
      <c r="M657" s="3"/>
      <c r="N657" s="3"/>
      <c r="O657" s="458"/>
      <c r="P657" s="4"/>
      <c r="Q657" s="13"/>
      <c r="R657" s="8"/>
      <c r="S657" s="2"/>
      <c r="T657" s="2"/>
      <c r="U657" s="2"/>
      <c r="V657" s="2"/>
      <c r="W657" s="2"/>
      <c r="X657" s="2"/>
    </row>
    <row r="658" spans="1:24" s="19" customFormat="1" ht="12.75" customHeight="1" x14ac:dyDescent="0.25">
      <c r="A658" s="45"/>
      <c r="B658" s="4"/>
      <c r="C658" s="4"/>
      <c r="D658" s="9"/>
      <c r="E658" s="1088" t="str">
        <f>Translations!$B$691</f>
        <v>Bränsleflödets typ:</v>
      </c>
      <c r="F658" s="1088"/>
      <c r="G658" s="1084"/>
      <c r="H658" s="1250" t="str">
        <f>IF(INDEX('C_Beskrivining av den RE'!$H$115:$H$139,MATCH(C656,'C_Beskrivining av den RE'!$E$115:$E$139,0))&gt;0,INDEX('C_Beskrivining av den RE'!$H$115:$H$139,MATCH(C656,'C_Beskrivining av den RE'!$E$115:$E$139,0)),"")</f>
        <v/>
      </c>
      <c r="I658" s="1251"/>
      <c r="J658" s="1251"/>
      <c r="K658" s="1251"/>
      <c r="L658" s="1252"/>
      <c r="M658" s="7"/>
      <c r="N658" s="7"/>
      <c r="O658" s="458"/>
      <c r="P658" s="4"/>
      <c r="Q658" s="13"/>
      <c r="R658" s="25" t="str">
        <f>EUconst_CNTR_SourceCategory&amp;C656</f>
        <v>SourceCategory_P9</v>
      </c>
      <c r="S658" s="2"/>
      <c r="T658" s="2"/>
      <c r="U658" s="2"/>
      <c r="V658" s="2"/>
      <c r="W658" s="2"/>
      <c r="X658" s="2"/>
    </row>
    <row r="659" spans="1:24" s="19" customFormat="1" ht="12.75" customHeight="1" x14ac:dyDescent="0.25">
      <c r="A659" s="45"/>
      <c r="B659" s="4"/>
      <c r="C659" s="4"/>
      <c r="D659" s="9"/>
      <c r="E659" s="1088" t="str">
        <f>Translations!$B$692</f>
        <v>Metoder för frisläppande för konsumtion:</v>
      </c>
      <c r="F659" s="1088"/>
      <c r="G659" s="1084"/>
      <c r="H659" s="1250" t="str">
        <f>IF(INDEX('C_Beskrivining av den RE'!$K$115:$K$139,MATCH(C656,'C_Beskrivining av den RE'!$E$115:$E$139,0))&gt;0,INDEX('C_Beskrivining av den RE'!$K$115:$K$139,MATCH(C656,'C_Beskrivining av den RE'!$E$115:$E$139,0)),"")</f>
        <v/>
      </c>
      <c r="I659" s="1251"/>
      <c r="J659" s="1251"/>
      <c r="K659" s="1251"/>
      <c r="L659" s="1252"/>
      <c r="M659" s="7"/>
      <c r="N659" s="7"/>
      <c r="O659" s="458"/>
      <c r="P659" s="4"/>
      <c r="Q659" s="13"/>
      <c r="R659" s="8"/>
      <c r="S659" s="2"/>
      <c r="T659" s="2"/>
      <c r="U659" s="2"/>
      <c r="V659" s="2"/>
      <c r="W659" s="2"/>
      <c r="X659" s="2"/>
    </row>
    <row r="660" spans="1:24" s="19" customFormat="1" ht="12.75" customHeight="1" x14ac:dyDescent="0.25">
      <c r="A660" s="45"/>
      <c r="B660" s="4"/>
      <c r="C660" s="4"/>
      <c r="D660" s="9"/>
      <c r="E660" s="1088" t="str">
        <f>Translations!$B$693</f>
        <v>Förmedlarpart:</v>
      </c>
      <c r="F660" s="1088"/>
      <c r="G660" s="1084"/>
      <c r="H660" s="1250" t="str">
        <f>IF(INDEX('C_Beskrivining av den RE'!$M$115:$M$139,MATCH(C656,'C_Beskrivining av den RE'!$E$115:$E$139,0))&gt;0,INDEX('C_Beskrivining av den RE'!$M$115:$M$139,MATCH(C656,'C_Beskrivining av den RE'!$E$115:$E$139,0)),"")</f>
        <v/>
      </c>
      <c r="I660" s="1251"/>
      <c r="J660" s="1251"/>
      <c r="K660" s="1251"/>
      <c r="L660" s="1252"/>
      <c r="M660" s="7"/>
      <c r="N660" s="7"/>
      <c r="O660" s="458"/>
      <c r="P660" s="4"/>
      <c r="Q660" s="13"/>
      <c r="R660" s="8"/>
      <c r="S660" s="2"/>
      <c r="T660" s="2"/>
      <c r="U660" s="2"/>
      <c r="V660" s="2"/>
      <c r="W660" s="2"/>
      <c r="X660" s="2"/>
    </row>
    <row r="661" spans="1:24" s="19" customFormat="1" ht="5.15" customHeight="1" x14ac:dyDescent="0.25">
      <c r="A661" s="2"/>
      <c r="B661" s="7"/>
      <c r="C661" s="7"/>
      <c r="D661" s="9"/>
      <c r="E661" s="7"/>
      <c r="F661" s="7"/>
      <c r="G661" s="7"/>
      <c r="H661" s="7"/>
      <c r="I661" s="7"/>
      <c r="J661" s="7"/>
      <c r="K661" s="7"/>
      <c r="L661" s="7"/>
      <c r="M661" s="7"/>
      <c r="N661" s="7"/>
      <c r="O661" s="458"/>
      <c r="P661" s="4"/>
      <c r="Q661" s="11"/>
      <c r="R661" s="2"/>
      <c r="S661" s="2"/>
      <c r="T661" s="2"/>
      <c r="U661" s="2"/>
      <c r="V661" s="2"/>
      <c r="W661" s="2"/>
      <c r="X661" s="2"/>
    </row>
    <row r="662" spans="1:24" s="19" customFormat="1" ht="15" customHeight="1" x14ac:dyDescent="0.25">
      <c r="A662" s="2"/>
      <c r="B662" s="7"/>
      <c r="C662" s="7"/>
      <c r="D662" s="1245" t="str">
        <f>Translations!$B$697</f>
        <v>Bränslemängd som frisläppts för konsumtion:</v>
      </c>
      <c r="E662" s="1245"/>
      <c r="F662" s="1245"/>
      <c r="G662" s="1245"/>
      <c r="H662" s="1245"/>
      <c r="I662" s="1245"/>
      <c r="J662" s="1245"/>
      <c r="K662" s="1245"/>
      <c r="L662" s="1245"/>
      <c r="M662" s="1245"/>
      <c r="N662" s="1245"/>
      <c r="O662" s="458"/>
      <c r="P662" s="4"/>
      <c r="Q662" s="11"/>
      <c r="R662" s="2"/>
      <c r="S662" s="2"/>
      <c r="T662" s="2"/>
      <c r="U662" s="2"/>
      <c r="V662" s="2"/>
      <c r="W662" s="2"/>
      <c r="X662" s="2"/>
    </row>
    <row r="663" spans="1:24" s="19" customFormat="1" ht="5.15" customHeight="1" x14ac:dyDescent="0.25">
      <c r="A663" s="2"/>
      <c r="B663" s="7"/>
      <c r="C663" s="7"/>
      <c r="D663" s="9"/>
      <c r="E663" s="7"/>
      <c r="F663" s="7"/>
      <c r="G663" s="7"/>
      <c r="H663" s="7"/>
      <c r="I663" s="7"/>
      <c r="J663" s="7"/>
      <c r="K663" s="7"/>
      <c r="L663" s="7"/>
      <c r="M663" s="7"/>
      <c r="N663" s="7"/>
      <c r="O663" s="462"/>
      <c r="P663" s="4"/>
      <c r="Q663" s="11"/>
      <c r="R663" s="2"/>
      <c r="S663" s="2"/>
      <c r="T663" s="2"/>
      <c r="U663" s="2"/>
      <c r="V663" s="2"/>
      <c r="W663" s="2"/>
      <c r="X663" s="2"/>
    </row>
    <row r="664" spans="1:24" s="19" customFormat="1" ht="13" x14ac:dyDescent="0.25">
      <c r="A664" s="2"/>
      <c r="B664" s="7"/>
      <c r="C664" s="7"/>
      <c r="D664" s="9" t="s">
        <v>5</v>
      </c>
      <c r="E664" s="1011" t="str">
        <f>Translations!$B$698</f>
        <v>Bestämningssätt för den bränslemängd som frisläppts för konsumtion:</v>
      </c>
      <c r="F664" s="1011"/>
      <c r="G664" s="1011"/>
      <c r="H664" s="1011"/>
      <c r="I664" s="1011"/>
      <c r="J664" s="1011"/>
      <c r="K664" s="1011"/>
      <c r="L664" s="1011"/>
      <c r="M664" s="1011"/>
      <c r="N664" s="1011"/>
      <c r="O664" s="458"/>
      <c r="P664" s="4"/>
      <c r="Q664" s="11"/>
      <c r="R664" s="2"/>
      <c r="S664" s="2"/>
      <c r="T664" s="2"/>
      <c r="U664" s="2"/>
      <c r="V664" s="2"/>
      <c r="W664" s="2"/>
      <c r="X664" s="2"/>
    </row>
    <row r="665" spans="1:24" s="19" customFormat="1" ht="5.15" customHeight="1" x14ac:dyDescent="0.25">
      <c r="A665" s="2"/>
      <c r="B665" s="7"/>
      <c r="C665" s="7"/>
      <c r="D665" s="9"/>
      <c r="E665" s="20"/>
      <c r="F665" s="20"/>
      <c r="G665" s="20"/>
      <c r="H665" s="20"/>
      <c r="I665" s="20"/>
      <c r="J665" s="7"/>
      <c r="K665" s="7"/>
      <c r="L665" s="18"/>
      <c r="M665" s="7"/>
      <c r="N665" s="7"/>
      <c r="O665" s="458"/>
      <c r="P665" s="4"/>
      <c r="Q665" s="11"/>
      <c r="R665" s="2"/>
      <c r="S665" s="2"/>
      <c r="T665" s="2"/>
      <c r="U665" s="2"/>
      <c r="V665" s="2"/>
      <c r="W665" s="2"/>
      <c r="X665" s="2"/>
    </row>
    <row r="666" spans="1:24" s="19" customFormat="1" ht="12.75" customHeight="1" x14ac:dyDescent="0.25">
      <c r="A666" s="2"/>
      <c r="B666" s="7"/>
      <c r="C666" s="7"/>
      <c r="D666" s="28" t="s">
        <v>16</v>
      </c>
      <c r="E666" s="7" t="str">
        <f>Translations!$B$699</f>
        <v>Tillämpligt bestämningssätt:</v>
      </c>
      <c r="F666" s="7"/>
      <c r="G666" s="20"/>
      <c r="H666" s="7"/>
      <c r="I666" s="1253"/>
      <c r="J666" s="1253"/>
      <c r="K666" s="1253"/>
      <c r="L666" s="1253"/>
      <c r="M666" s="7"/>
      <c r="N666" s="7"/>
      <c r="O666" s="458"/>
      <c r="P666" s="4"/>
      <c r="Q666" s="144"/>
      <c r="R666" s="2"/>
      <c r="S666" s="2"/>
      <c r="T666" s="2"/>
      <c r="U666" s="2"/>
      <c r="V666" s="2"/>
      <c r="W666" s="2"/>
      <c r="X666" s="2"/>
    </row>
    <row r="667" spans="1:24" s="19" customFormat="1" ht="5.15" customHeight="1" x14ac:dyDescent="0.25">
      <c r="A667" s="2"/>
      <c r="B667" s="7"/>
      <c r="C667" s="7"/>
      <c r="D667" s="28"/>
      <c r="E667" s="7"/>
      <c r="F667" s="7"/>
      <c r="G667" s="20"/>
      <c r="H667" s="90"/>
      <c r="I667" s="90"/>
      <c r="J667" s="7"/>
      <c r="K667" s="7"/>
      <c r="L667" s="7"/>
      <c r="M667" s="7"/>
      <c r="N667" s="7"/>
      <c r="O667" s="458"/>
      <c r="P667" s="4"/>
      <c r="Q667" s="11"/>
      <c r="R667" s="2"/>
      <c r="S667" s="2"/>
      <c r="T667" s="2"/>
      <c r="U667" s="2"/>
      <c r="V667" s="2"/>
      <c r="W667" s="2"/>
      <c r="X667" s="2"/>
    </row>
    <row r="668" spans="1:24" s="19" customFormat="1" ht="25.5" customHeight="1" x14ac:dyDescent="0.25">
      <c r="A668" s="2"/>
      <c r="B668" s="7"/>
      <c r="C668" s="7"/>
      <c r="D668" s="28" t="s">
        <v>17</v>
      </c>
      <c r="E668" s="928" t="str">
        <f>Translations!$B$702</f>
        <v>Undantag från kalenderåret vid fastställandet av övervakningsåret:</v>
      </c>
      <c r="F668" s="928"/>
      <c r="G668" s="928"/>
      <c r="H668" s="1254"/>
      <c r="I668" s="1253"/>
      <c r="J668" s="1253"/>
      <c r="K668" s="1253"/>
      <c r="L668" s="1253"/>
      <c r="M668" s="7"/>
      <c r="N668" s="7"/>
      <c r="O668" s="462"/>
      <c r="P668" s="4"/>
      <c r="Q668" s="11"/>
      <c r="R668" s="2"/>
      <c r="S668" s="2"/>
      <c r="T668" s="2"/>
      <c r="U668" s="2"/>
      <c r="V668" s="11"/>
      <c r="W668" s="2"/>
      <c r="X668" s="2"/>
    </row>
    <row r="669" spans="1:24" s="19" customFormat="1" ht="5.15" customHeight="1" x14ac:dyDescent="0.25">
      <c r="A669" s="2"/>
      <c r="B669" s="7"/>
      <c r="C669" s="7"/>
      <c r="D669" s="7"/>
      <c r="E669" s="7"/>
      <c r="F669" s="7"/>
      <c r="G669" s="7"/>
      <c r="H669" s="7"/>
      <c r="I669" s="7"/>
      <c r="J669" s="7"/>
      <c r="K669" s="7"/>
      <c r="L669" s="7"/>
      <c r="M669" s="7"/>
      <c r="N669" s="7"/>
      <c r="O669" s="458"/>
      <c r="P669" s="4"/>
      <c r="Q669" s="11"/>
      <c r="R669" s="2"/>
      <c r="S669" s="2"/>
      <c r="T669" s="2"/>
      <c r="U669" s="2"/>
      <c r="V669" s="2"/>
      <c r="W669" s="2"/>
      <c r="X669" s="2"/>
    </row>
    <row r="670" spans="1:24" s="19" customFormat="1" ht="12.75" customHeight="1" x14ac:dyDescent="0.25">
      <c r="A670" s="2"/>
      <c r="B670" s="7"/>
      <c r="C670" s="7"/>
      <c r="D670" s="28" t="s">
        <v>18</v>
      </c>
      <c r="E670" s="7" t="str">
        <f>Translations!$B$206</f>
        <v>Kontroll av mätinstrument:</v>
      </c>
      <c r="F670" s="7"/>
      <c r="G670" s="20"/>
      <c r="H670" s="7"/>
      <c r="I670" s="1255"/>
      <c r="J670" s="1256"/>
      <c r="K670" s="7"/>
      <c r="L670" s="7"/>
      <c r="M670" s="7"/>
      <c r="N670" s="7"/>
      <c r="O670" s="458"/>
      <c r="P670" s="4"/>
      <c r="Q670" s="11"/>
      <c r="R670" s="2"/>
      <c r="S670" s="2"/>
      <c r="T670" s="2"/>
      <c r="U670" s="2"/>
      <c r="V670" s="2"/>
      <c r="W670" s="366" t="s">
        <v>142</v>
      </c>
      <c r="X670" s="533" t="b">
        <f>M656=INDEX(SourceCategory,2)</f>
        <v>0</v>
      </c>
    </row>
    <row r="671" spans="1:24" s="19" customFormat="1" ht="5.15" customHeight="1" x14ac:dyDescent="0.25">
      <c r="A671" s="2"/>
      <c r="B671" s="7"/>
      <c r="C671" s="7"/>
      <c r="D671" s="28"/>
      <c r="E671" s="7"/>
      <c r="F671" s="7"/>
      <c r="G671" s="20"/>
      <c r="H671" s="90"/>
      <c r="I671" s="90"/>
      <c r="J671" s="28"/>
      <c r="K671" s="7"/>
      <c r="L671" s="7"/>
      <c r="M671" s="7"/>
      <c r="N671" s="7"/>
      <c r="O671" s="462"/>
      <c r="P671" s="4"/>
      <c r="Q671" s="11"/>
      <c r="R671" s="2"/>
      <c r="S671" s="2"/>
      <c r="T671" s="2"/>
      <c r="U671" s="2"/>
      <c r="V671" s="2"/>
      <c r="W671" s="2"/>
      <c r="X671" s="2"/>
    </row>
    <row r="672" spans="1:24" s="19" customFormat="1" ht="12.75" customHeight="1" x14ac:dyDescent="0.25">
      <c r="A672" s="2"/>
      <c r="B672" s="7"/>
      <c r="C672" s="7"/>
      <c r="D672" s="9" t="s">
        <v>6</v>
      </c>
      <c r="E672" s="20" t="str">
        <f>Translations!$B$213</f>
        <v>Använda mätinstrument:</v>
      </c>
      <c r="F672" s="7"/>
      <c r="G672" s="7"/>
      <c r="H672" s="534"/>
      <c r="I672" s="534"/>
      <c r="J672" s="534"/>
      <c r="K672" s="534"/>
      <c r="L672" s="534"/>
      <c r="M672" s="534"/>
      <c r="N672" s="7"/>
      <c r="O672" s="458"/>
      <c r="P672" s="4"/>
      <c r="Q672" s="11"/>
      <c r="R672" s="2"/>
      <c r="S672" s="2"/>
      <c r="T672" s="2"/>
      <c r="U672" s="2"/>
      <c r="V672" s="2"/>
      <c r="W672" s="366" t="s">
        <v>142</v>
      </c>
      <c r="X672" s="533" t="b">
        <f>OR(M656=INDEX(SourceCategory,2),AND(I666=INDEX(EUconst_ActivityDeterminationMethod,1),I670=INDEX(EUconst_OwnerInstrument,2)))</f>
        <v>0</v>
      </c>
    </row>
    <row r="673" spans="1:24" s="19" customFormat="1" ht="5.15" customHeight="1" x14ac:dyDescent="0.25">
      <c r="A673" s="2"/>
      <c r="B673" s="7"/>
      <c r="C673" s="7"/>
      <c r="D673" s="9"/>
      <c r="E673" s="20"/>
      <c r="F673" s="7"/>
      <c r="G673" s="7"/>
      <c r="H673" s="7"/>
      <c r="I673" s="7"/>
      <c r="J673" s="7"/>
      <c r="K673" s="7"/>
      <c r="L673" s="7"/>
      <c r="M673" s="7"/>
      <c r="N673" s="7"/>
      <c r="O673" s="458"/>
      <c r="P673" s="4"/>
      <c r="Q673" s="11"/>
      <c r="R673" s="2"/>
      <c r="S673" s="2"/>
      <c r="T673" s="2"/>
      <c r="U673" s="2"/>
      <c r="V673" s="2"/>
      <c r="W673" s="2"/>
      <c r="X673" s="2"/>
    </row>
    <row r="674" spans="1:24" s="19" customFormat="1" ht="13" x14ac:dyDescent="0.25">
      <c r="A674" s="2"/>
      <c r="B674" s="7"/>
      <c r="C674" s="7"/>
      <c r="D674" s="9"/>
      <c r="E674" s="7" t="str">
        <f>Translations!$B$215</f>
        <v>Beskrivning av beräkningen av bränslemängden och osäkerhetsberäkningen eller något annat nödvändigt förfarande, om flera mätinstrument används:</v>
      </c>
      <c r="F674" s="7"/>
      <c r="G674" s="7"/>
      <c r="H674" s="7"/>
      <c r="I674" s="7"/>
      <c r="J674" s="7"/>
      <c r="K674" s="7"/>
      <c r="L674" s="7"/>
      <c r="M674" s="7"/>
      <c r="N674" s="7"/>
      <c r="O674" s="453"/>
      <c r="P674" s="22"/>
      <c r="Q674" s="11"/>
      <c r="R674" s="2"/>
      <c r="S674" s="2"/>
      <c r="T674" s="2"/>
      <c r="U674" s="2"/>
      <c r="V674" s="2"/>
      <c r="W674" s="2"/>
      <c r="X674" s="2"/>
    </row>
    <row r="675" spans="1:24" s="19" customFormat="1" ht="12.75" customHeight="1" x14ac:dyDescent="0.25">
      <c r="A675" s="2"/>
      <c r="B675" s="7"/>
      <c r="C675" s="7"/>
      <c r="D675" s="9"/>
      <c r="E675" s="1232"/>
      <c r="F675" s="1233"/>
      <c r="G675" s="1233"/>
      <c r="H675" s="1233"/>
      <c r="I675" s="1233"/>
      <c r="J675" s="1233"/>
      <c r="K675" s="1233"/>
      <c r="L675" s="1233"/>
      <c r="M675" s="1233"/>
      <c r="N675" s="1234"/>
      <c r="O675" s="453"/>
      <c r="P675" s="22"/>
      <c r="Q675" s="11"/>
      <c r="R675" s="2"/>
      <c r="S675" s="2"/>
      <c r="T675" s="2"/>
      <c r="U675" s="2"/>
      <c r="V675" s="2"/>
      <c r="W675" s="2"/>
      <c r="X675" s="2"/>
    </row>
    <row r="676" spans="1:24" s="19" customFormat="1" ht="13" x14ac:dyDescent="0.25">
      <c r="A676" s="2"/>
      <c r="B676" s="7"/>
      <c r="C676" s="7"/>
      <c r="D676" s="9"/>
      <c r="E676" s="1099"/>
      <c r="F676" s="991"/>
      <c r="G676" s="991"/>
      <c r="H676" s="991"/>
      <c r="I676" s="991"/>
      <c r="J676" s="991"/>
      <c r="K676" s="991"/>
      <c r="L676" s="991"/>
      <c r="M676" s="991"/>
      <c r="N676" s="1100"/>
      <c r="O676" s="458"/>
      <c r="P676" s="4"/>
      <c r="Q676" s="11"/>
      <c r="R676" s="11"/>
      <c r="S676" s="11"/>
      <c r="T676" s="2"/>
      <c r="U676" s="2"/>
      <c r="V676" s="2"/>
      <c r="W676" s="2"/>
      <c r="X676" s="2"/>
    </row>
    <row r="677" spans="1:24" s="19" customFormat="1" ht="13" x14ac:dyDescent="0.25">
      <c r="A677" s="2"/>
      <c r="B677" s="7"/>
      <c r="C677" s="7"/>
      <c r="D677" s="9"/>
      <c r="E677" s="1101"/>
      <c r="F677" s="1102"/>
      <c r="G677" s="1102"/>
      <c r="H677" s="1102"/>
      <c r="I677" s="1102"/>
      <c r="J677" s="1102"/>
      <c r="K677" s="1102"/>
      <c r="L677" s="1102"/>
      <c r="M677" s="1102"/>
      <c r="N677" s="1103"/>
      <c r="O677" s="458"/>
      <c r="P677" s="4"/>
      <c r="Q677" s="11"/>
      <c r="R677" s="11"/>
      <c r="S677" s="11"/>
      <c r="T677" s="2"/>
      <c r="U677" s="2"/>
      <c r="V677" s="2"/>
      <c r="W677" s="2"/>
      <c r="X677" s="2"/>
    </row>
    <row r="678" spans="1:24" s="19" customFormat="1" ht="13" x14ac:dyDescent="0.25">
      <c r="A678" s="2"/>
      <c r="B678" s="7"/>
      <c r="C678" s="7"/>
      <c r="D678" s="9"/>
      <c r="E678" s="7"/>
      <c r="F678" s="7"/>
      <c r="G678" s="7"/>
      <c r="H678" s="7"/>
      <c r="I678" s="7"/>
      <c r="J678" s="7"/>
      <c r="K678" s="7"/>
      <c r="L678" s="7"/>
      <c r="M678" s="7"/>
      <c r="N678" s="7"/>
      <c r="O678" s="458"/>
      <c r="P678" s="4"/>
      <c r="Q678" s="11"/>
      <c r="R678" s="11"/>
      <c r="S678" s="11"/>
      <c r="T678" s="2"/>
      <c r="U678" s="2"/>
      <c r="V678" s="2"/>
      <c r="W678" s="2"/>
      <c r="X678" s="2"/>
    </row>
    <row r="679" spans="1:24" s="19" customFormat="1" ht="13" x14ac:dyDescent="0.25">
      <c r="A679" s="2"/>
      <c r="B679" s="7"/>
      <c r="C679" s="7"/>
      <c r="D679" s="9" t="s">
        <v>7</v>
      </c>
      <c r="E679" s="20" t="str">
        <f>Translations!$B$710</f>
        <v>Nivåer på den bränslemängd som frisläppts för konsumtion:</v>
      </c>
      <c r="F679" s="7"/>
      <c r="G679" s="7"/>
      <c r="H679" s="7"/>
      <c r="I679" s="7"/>
      <c r="J679" s="7"/>
      <c r="K679" s="7"/>
      <c r="L679" s="7"/>
      <c r="M679" s="7"/>
      <c r="N679" s="7"/>
      <c r="O679" s="458"/>
      <c r="P679" s="4"/>
      <c r="Q679" s="11"/>
      <c r="R679" s="11"/>
      <c r="S679" s="11"/>
      <c r="T679" s="2"/>
      <c r="U679" s="2"/>
      <c r="V679" s="2"/>
      <c r="W679" s="2"/>
      <c r="X679" s="2"/>
    </row>
    <row r="680" spans="1:24" s="19" customFormat="1" ht="13" x14ac:dyDescent="0.25">
      <c r="A680" s="2"/>
      <c r="B680" s="7"/>
      <c r="C680" s="7"/>
      <c r="D680" s="28" t="s">
        <v>16</v>
      </c>
      <c r="E680" s="20" t="str">
        <f>Translations!$B$711</f>
        <v>Tillämplig enhet:</v>
      </c>
      <c r="F680" s="9"/>
      <c r="G680" s="9"/>
      <c r="H680" s="9"/>
      <c r="I680" s="135"/>
      <c r="J680" s="9"/>
      <c r="K680" s="9"/>
      <c r="L680" s="9"/>
      <c r="M680" s="9"/>
      <c r="N680" s="9"/>
      <c r="O680" s="458"/>
      <c r="P680" s="4"/>
      <c r="Q680" s="11"/>
      <c r="R680" s="11"/>
      <c r="S680" s="11"/>
      <c r="T680" s="2"/>
      <c r="U680" s="2"/>
      <c r="V680" s="2"/>
      <c r="W680" s="2"/>
      <c r="X680" s="2"/>
    </row>
    <row r="681" spans="1:24" s="19" customFormat="1" ht="5.15" customHeight="1" x14ac:dyDescent="0.25">
      <c r="A681" s="2"/>
      <c r="B681" s="7"/>
      <c r="C681" s="7"/>
      <c r="D681" s="7"/>
      <c r="E681" s="7"/>
      <c r="F681" s="7"/>
      <c r="G681" s="7"/>
      <c r="H681" s="7"/>
      <c r="I681" s="7"/>
      <c r="J681" s="7"/>
      <c r="K681" s="7"/>
      <c r="L681" s="7"/>
      <c r="M681" s="7"/>
      <c r="N681" s="9"/>
      <c r="O681" s="458"/>
      <c r="P681" s="4"/>
      <c r="Q681" s="11"/>
      <c r="R681" s="11"/>
      <c r="S681" s="11"/>
      <c r="T681" s="2"/>
      <c r="U681" s="2"/>
      <c r="V681" s="2"/>
      <c r="W681" s="2"/>
      <c r="X681" s="2"/>
    </row>
    <row r="682" spans="1:24" s="19" customFormat="1" ht="12.75" customHeight="1" x14ac:dyDescent="0.25">
      <c r="A682" s="2"/>
      <c r="B682" s="7"/>
      <c r="C682" s="7"/>
      <c r="D682" s="28" t="s">
        <v>17</v>
      </c>
      <c r="E682" s="20" t="str">
        <f>Translations!$B$712</f>
        <v>Nivå som krävs:</v>
      </c>
      <c r="F682" s="7"/>
      <c r="G682" s="7"/>
      <c r="H682" s="7"/>
      <c r="I682" s="535" t="str">
        <f>IF(H658="","",IF(M656=INDEX(SourceCategory,2),EUconst_NoTier,IF(CNTR_Category="A",INDEX(EUwideConstants!$G:$G,MATCH(R682,EUwideConstants!$S:$S,0)),INDEX(EUwideConstants!$P:$P,MATCH(R682,EUwideConstants!$S:$S,0)))))</f>
        <v/>
      </c>
      <c r="J682" s="1241" t="str">
        <f>IF(I682="","",IF(I682=EUconst_NoTier,EUconst_MsgDeMinimis,IF(T682=0,EUconst_NA,IF(ISERROR(T682),"",EUconst_MsgTierActivityLevel&amp;" "&amp;T682))))</f>
        <v/>
      </c>
      <c r="K682" s="1242"/>
      <c r="L682" s="1242"/>
      <c r="M682" s="1242"/>
      <c r="N682" s="1243"/>
      <c r="O682" s="458"/>
      <c r="P682" s="4"/>
      <c r="Q682" s="11"/>
      <c r="R682" s="59" t="str">
        <f>EUconst_CNTR_ActivityData&amp;H658</f>
        <v>ActivityData_</v>
      </c>
      <c r="S682" s="11"/>
      <c r="T682" s="533" t="str">
        <f>IF(I682="","",IF(I682=EUconst_NA,"",INDEX(EUwideConstants!$H:$O,MATCH(R682,EUwideConstants!$S:$S,0),MATCH(I682,CNTR_TierList,0))))</f>
        <v/>
      </c>
      <c r="U682" s="2"/>
      <c r="V682" s="2"/>
      <c r="W682" s="2"/>
      <c r="X682" s="2"/>
    </row>
    <row r="683" spans="1:24" s="19" customFormat="1" ht="12.75" customHeight="1" x14ac:dyDescent="0.25">
      <c r="A683" s="2"/>
      <c r="B683" s="7"/>
      <c r="C683" s="7"/>
      <c r="D683" s="28" t="s">
        <v>18</v>
      </c>
      <c r="E683" s="20" t="str">
        <f>Translations!$B$713</f>
        <v>Tillämplig nivå:</v>
      </c>
      <c r="F683" s="7"/>
      <c r="G683" s="7"/>
      <c r="H683" s="7"/>
      <c r="I683" s="135"/>
      <c r="J683" s="1241" t="str">
        <f>IF(OR(ISBLANK(I683),I683=EUconst_NoTier),"",IF(T683=0,EUconst_NA,IF(ISERROR(T683),"",EUconst_MsgTierActivityLevel &amp; " " &amp;T683)))</f>
        <v/>
      </c>
      <c r="K683" s="1242"/>
      <c r="L683" s="1242"/>
      <c r="M683" s="1242"/>
      <c r="N683" s="1243"/>
      <c r="O683" s="458"/>
      <c r="P683" s="4"/>
      <c r="Q683" s="11"/>
      <c r="R683" s="59" t="str">
        <f>EUconst_CNTR_ActivityData&amp;H658</f>
        <v>ActivityData_</v>
      </c>
      <c r="S683" s="11"/>
      <c r="T683" s="533" t="str">
        <f>IF(ISBLANK(I683),"",IF(I683=EUconst_NA,"",INDEX(EUwideConstants!$H:$O,MATCH(R683,EUwideConstants!$S:$S,0),MATCH(I683,CNTR_TierList,0))))</f>
        <v/>
      </c>
      <c r="U683" s="2"/>
      <c r="V683" s="2"/>
      <c r="W683" s="366" t="s">
        <v>142</v>
      </c>
      <c r="X683" s="533" t="b">
        <f>I666=INDEX(EUconst_ActivityDeterminationMethod,1)</f>
        <v>0</v>
      </c>
    </row>
    <row r="684" spans="1:24" s="19" customFormat="1" ht="12.75" customHeight="1" x14ac:dyDescent="0.25">
      <c r="A684" s="2"/>
      <c r="B684" s="7"/>
      <c r="C684" s="7"/>
      <c r="D684" s="28" t="s">
        <v>19</v>
      </c>
      <c r="E684" s="20" t="str">
        <f>Translations!$B$219</f>
        <v>Uppnådd osäkerhet:</v>
      </c>
      <c r="F684" s="7"/>
      <c r="G684" s="7"/>
      <c r="H684" s="7"/>
      <c r="I684" s="536"/>
      <c r="J684" s="20" t="str">
        <f>Translations!$B$220</f>
        <v>Anmärkning:</v>
      </c>
      <c r="K684" s="1265"/>
      <c r="L684" s="1266"/>
      <c r="M684" s="1266"/>
      <c r="N684" s="1267"/>
      <c r="O684" s="458"/>
      <c r="P684" s="4"/>
      <c r="Q684" s="11"/>
      <c r="R684" s="11"/>
      <c r="S684" s="11"/>
      <c r="T684" s="2"/>
      <c r="U684" s="2"/>
      <c r="V684" s="2"/>
      <c r="W684" s="366" t="s">
        <v>142</v>
      </c>
      <c r="X684" s="533" t="b">
        <f>OR(M656=INDEX(SourceCategory,2),I666=INDEX(EUconst_ActivityDeterminationMethod,1))</f>
        <v>0</v>
      </c>
    </row>
    <row r="685" spans="1:24" s="19" customFormat="1" ht="5.15" customHeight="1" x14ac:dyDescent="0.25">
      <c r="A685" s="2"/>
      <c r="B685" s="7"/>
      <c r="C685" s="7"/>
      <c r="D685" s="9"/>
      <c r="E685" s="40"/>
      <c r="F685" s="40"/>
      <c r="G685" s="40"/>
      <c r="H685" s="40"/>
      <c r="I685" s="40"/>
      <c r="J685" s="40"/>
      <c r="K685" s="40"/>
      <c r="L685" s="40"/>
      <c r="M685" s="40"/>
      <c r="N685" s="40"/>
      <c r="O685" s="458"/>
      <c r="P685" s="4"/>
      <c r="Q685" s="11"/>
      <c r="R685" s="11"/>
      <c r="S685" s="11"/>
      <c r="T685" s="2"/>
      <c r="U685" s="2"/>
      <c r="V685" s="2"/>
      <c r="W685" s="2"/>
      <c r="X685" s="2"/>
    </row>
    <row r="686" spans="1:24" s="19" customFormat="1" ht="14" x14ac:dyDescent="0.25">
      <c r="A686" s="2"/>
      <c r="B686" s="7"/>
      <c r="C686" s="7"/>
      <c r="D686" s="1245" t="str">
        <f>Translations!$B$715</f>
        <v>Täckningsfaktor:</v>
      </c>
      <c r="E686" s="1245"/>
      <c r="F686" s="1245"/>
      <c r="G686" s="1245"/>
      <c r="H686" s="1245"/>
      <c r="I686" s="1245"/>
      <c r="J686" s="1245"/>
      <c r="K686" s="1245"/>
      <c r="L686" s="1245"/>
      <c r="M686" s="1245"/>
      <c r="N686" s="1245"/>
      <c r="O686" s="458"/>
      <c r="P686" s="4"/>
      <c r="Q686" s="11"/>
      <c r="R686" s="11"/>
      <c r="S686" s="11"/>
      <c r="T686" s="11"/>
      <c r="U686" s="2"/>
      <c r="V686" s="2"/>
      <c r="W686" s="2"/>
      <c r="X686" s="2"/>
    </row>
    <row r="687" spans="1:24" s="19" customFormat="1" ht="5.15" customHeight="1" x14ac:dyDescent="0.25">
      <c r="A687" s="2"/>
      <c r="B687" s="7"/>
      <c r="C687" s="7"/>
      <c r="D687" s="9"/>
      <c r="E687" s="20"/>
      <c r="F687" s="7"/>
      <c r="G687" s="7"/>
      <c r="H687" s="7"/>
      <c r="I687" s="7"/>
      <c r="J687" s="7"/>
      <c r="K687" s="7"/>
      <c r="L687" s="7"/>
      <c r="M687" s="7"/>
      <c r="N687" s="7"/>
      <c r="O687" s="458"/>
      <c r="P687" s="4"/>
      <c r="Q687" s="11"/>
      <c r="R687" s="11"/>
      <c r="S687" s="11"/>
      <c r="T687" s="11"/>
      <c r="U687" s="2"/>
      <c r="V687" s="2"/>
      <c r="W687" s="2"/>
      <c r="X687" s="2"/>
    </row>
    <row r="688" spans="1:24" s="19" customFormat="1" ht="25.5" customHeight="1" x14ac:dyDescent="0.25">
      <c r="A688" s="2"/>
      <c r="B688" s="7"/>
      <c r="C688" s="7"/>
      <c r="D688" s="9" t="s">
        <v>8</v>
      </c>
      <c r="E688" s="1244" t="str">
        <f>Translations!$B$717</f>
        <v>Täckningsfaktor</v>
      </c>
      <c r="F688" s="1244"/>
      <c r="G688" s="1244"/>
      <c r="H688" s="29" t="str">
        <f>Translations!$B$255</f>
        <v>nivå som krävs</v>
      </c>
      <c r="I688" s="29" t="str">
        <f>Translations!$B$256</f>
        <v>nivå som använts</v>
      </c>
      <c r="J688" s="1246" t="str">
        <f>Translations!$B$257</f>
        <v>hela texten för den tillämpade nivån</v>
      </c>
      <c r="K688" s="1247"/>
      <c r="L688" s="1247"/>
      <c r="M688" s="1247"/>
      <c r="N688" s="1247"/>
      <c r="O688" s="458"/>
      <c r="P688" s="4"/>
      <c r="Q688" s="11"/>
      <c r="R688" s="11"/>
      <c r="S688" s="11"/>
      <c r="T688" s="11"/>
      <c r="U688" s="2"/>
      <c r="V688" s="2"/>
      <c r="W688" s="2"/>
      <c r="X688" s="2"/>
    </row>
    <row r="689" spans="1:24" s="19" customFormat="1" x14ac:dyDescent="0.25">
      <c r="A689" s="2"/>
      <c r="B689" s="7"/>
      <c r="C689" s="7"/>
      <c r="D689" s="28" t="s">
        <v>16</v>
      </c>
      <c r="E689" s="1240" t="str">
        <f>Translations!$B$718</f>
        <v>Täckningsfaktor, nivå</v>
      </c>
      <c r="F689" s="1240"/>
      <c r="G689" s="1240"/>
      <c r="H689" s="535" t="str">
        <f>IF(H656="","",3)</f>
        <v/>
      </c>
      <c r="I689" s="135"/>
      <c r="J689" s="1241" t="str">
        <f>IF(OR(ISBLANK(I689),I689=EUconst_NoTier),"",IF(T689=0,EUconst_NotApplicable,IF(ISERROR(T689),"",T689)))</f>
        <v/>
      </c>
      <c r="K689" s="1242"/>
      <c r="L689" s="1242"/>
      <c r="M689" s="1242"/>
      <c r="N689" s="1243"/>
      <c r="O689" s="458"/>
      <c r="P689" s="4"/>
      <c r="Q689" s="11"/>
      <c r="R689" s="59" t="str">
        <f>EUconst_CNTR_ScopeFactor&amp;H658</f>
        <v>ScopeFactor_</v>
      </c>
      <c r="S689" s="11"/>
      <c r="T689" s="537" t="str">
        <f>IF(ISBLANK(I689),"",IF(I689=EUconst_NA,"",INDEX(EUwideConstants!$H:$O,MATCH(R689,EUwideConstants!$S:$S,0),MATCH(I689,CNTR_TierList,0))))</f>
        <v/>
      </c>
      <c r="U689" s="2"/>
      <c r="V689" s="2"/>
      <c r="W689" s="2"/>
      <c r="X689" s="2"/>
    </row>
    <row r="690" spans="1:24" s="19" customFormat="1" x14ac:dyDescent="0.25">
      <c r="A690" s="2"/>
      <c r="B690" s="7"/>
      <c r="C690" s="7"/>
      <c r="D690" s="28" t="s">
        <v>17</v>
      </c>
      <c r="E690" s="1240" t="str">
        <f>Translations!$B$719</f>
        <v>Täckningsfaktor, metod</v>
      </c>
      <c r="F690" s="1240"/>
      <c r="G690" s="1240"/>
      <c r="H690" s="1249"/>
      <c r="I690" s="1249"/>
      <c r="J690" s="1241" t="str">
        <f>IF(H690="","",INDEX(ScopeMethodsDetails,MATCH(H690,INDEX(ScopeMethodsDetails,,1),0),2))</f>
        <v/>
      </c>
      <c r="K690" s="1242"/>
      <c r="L690" s="1242"/>
      <c r="M690" s="1242"/>
      <c r="N690" s="1243"/>
      <c r="O690" s="458"/>
      <c r="P690" s="4"/>
      <c r="Q690" s="11"/>
      <c r="R690" s="350" t="str">
        <f>IF(I689="","",INDEX(ScopeAddress,MATCH(I689,ScopeTiers,0)))</f>
        <v/>
      </c>
      <c r="S690" s="11"/>
      <c r="T690" s="11"/>
      <c r="U690" s="2"/>
      <c r="V690" s="2"/>
      <c r="W690" s="2"/>
      <c r="X690" s="2"/>
    </row>
    <row r="691" spans="1:24" s="19" customFormat="1" ht="5.15" customHeight="1" x14ac:dyDescent="0.25">
      <c r="A691" s="2"/>
      <c r="B691" s="7"/>
      <c r="C691" s="7"/>
      <c r="D691" s="9"/>
      <c r="E691" s="40"/>
      <c r="F691" s="40"/>
      <c r="G691" s="40"/>
      <c r="H691" s="40"/>
      <c r="I691" s="40"/>
      <c r="J691" s="40"/>
      <c r="K691" s="40"/>
      <c r="L691" s="40"/>
      <c r="M691" s="40"/>
      <c r="N691" s="40"/>
      <c r="O691" s="458"/>
      <c r="P691" s="4"/>
      <c r="Q691" s="11"/>
      <c r="R691" s="11"/>
      <c r="S691" s="11"/>
      <c r="T691" s="11"/>
      <c r="U691" s="11"/>
      <c r="V691" s="11"/>
      <c r="W691" s="11"/>
      <c r="X691" s="11"/>
    </row>
    <row r="692" spans="1:24" s="19" customFormat="1" ht="13" x14ac:dyDescent="0.25">
      <c r="A692" s="2"/>
      <c r="B692" s="7"/>
      <c r="C692" s="7"/>
      <c r="D692" s="28" t="s">
        <v>18</v>
      </c>
      <c r="E692" s="20" t="str">
        <f>Translations!$B$723</f>
        <v>Detaljerad beskrivning av täckningsfaktorns metod:</v>
      </c>
      <c r="F692" s="40"/>
      <c r="G692" s="40"/>
      <c r="H692" s="40"/>
      <c r="I692" s="40"/>
      <c r="J692" s="40"/>
      <c r="K692" s="40"/>
      <c r="L692" s="40"/>
      <c r="M692" s="40"/>
      <c r="N692" s="40"/>
      <c r="O692" s="458"/>
      <c r="P692" s="4"/>
      <c r="Q692" s="11"/>
      <c r="R692" s="11"/>
      <c r="S692" s="11"/>
      <c r="T692" s="11"/>
      <c r="U692" s="2"/>
      <c r="V692" s="2"/>
      <c r="W692" s="2"/>
      <c r="X692" s="2"/>
    </row>
    <row r="693" spans="1:24" s="19" customFormat="1" ht="25.5" customHeight="1" x14ac:dyDescent="0.25">
      <c r="A693" s="2"/>
      <c r="B693" s="7"/>
      <c r="C693" s="7"/>
      <c r="D693" s="9"/>
      <c r="E693" s="1235"/>
      <c r="F693" s="1236"/>
      <c r="G693" s="1236"/>
      <c r="H693" s="1236"/>
      <c r="I693" s="1236"/>
      <c r="J693" s="1236"/>
      <c r="K693" s="1236"/>
      <c r="L693" s="1236"/>
      <c r="M693" s="1236"/>
      <c r="N693" s="1237"/>
      <c r="O693" s="458"/>
      <c r="P693" s="4"/>
      <c r="Q693" s="11"/>
      <c r="R693" s="11"/>
      <c r="S693" s="11"/>
      <c r="T693" s="11"/>
      <c r="U693" s="2"/>
      <c r="V693" s="2"/>
      <c r="W693" s="2"/>
      <c r="X693" s="2"/>
    </row>
    <row r="694" spans="1:24" s="19" customFormat="1" ht="13" x14ac:dyDescent="0.25">
      <c r="A694" s="2"/>
      <c r="B694" s="7"/>
      <c r="C694" s="7"/>
      <c r="D694" s="9"/>
      <c r="E694" s="1099"/>
      <c r="F694" s="991"/>
      <c r="G694" s="991"/>
      <c r="H694" s="991"/>
      <c r="I694" s="991"/>
      <c r="J694" s="991"/>
      <c r="K694" s="991"/>
      <c r="L694" s="991"/>
      <c r="M694" s="991"/>
      <c r="N694" s="1100"/>
      <c r="O694" s="458"/>
      <c r="P694" s="4"/>
      <c r="Q694" s="11"/>
      <c r="R694" s="11"/>
      <c r="S694" s="11"/>
      <c r="T694" s="11"/>
      <c r="U694" s="2"/>
      <c r="V694" s="2"/>
      <c r="W694" s="2"/>
      <c r="X694" s="2"/>
    </row>
    <row r="695" spans="1:24" s="19" customFormat="1" ht="13" x14ac:dyDescent="0.25">
      <c r="A695" s="2"/>
      <c r="B695" s="7"/>
      <c r="C695" s="7"/>
      <c r="D695" s="9"/>
      <c r="E695" s="1101"/>
      <c r="F695" s="1102"/>
      <c r="G695" s="1102"/>
      <c r="H695" s="1102"/>
      <c r="I695" s="1102"/>
      <c r="J695" s="1102"/>
      <c r="K695" s="1102"/>
      <c r="L695" s="1102"/>
      <c r="M695" s="1102"/>
      <c r="N695" s="1103"/>
      <c r="O695" s="458"/>
      <c r="P695" s="4"/>
      <c r="Q695" s="11"/>
      <c r="R695" s="11"/>
      <c r="S695" s="11"/>
      <c r="T695" s="11"/>
      <c r="U695" s="2"/>
      <c r="V695" s="2"/>
      <c r="W695" s="2"/>
      <c r="X695" s="2"/>
    </row>
    <row r="696" spans="1:24" s="19" customFormat="1" ht="5.15" customHeight="1" x14ac:dyDescent="0.25">
      <c r="A696" s="2"/>
      <c r="B696" s="7"/>
      <c r="C696" s="7"/>
      <c r="D696" s="9"/>
      <c r="E696" s="40"/>
      <c r="F696" s="40"/>
      <c r="G696" s="40"/>
      <c r="H696" s="40"/>
      <c r="I696" s="40"/>
      <c r="J696" s="40"/>
      <c r="K696" s="40"/>
      <c r="L696" s="40"/>
      <c r="M696" s="40"/>
      <c r="N696" s="40"/>
      <c r="O696" s="458"/>
      <c r="P696" s="4"/>
      <c r="Q696" s="11"/>
      <c r="R696" s="11"/>
      <c r="S696" s="11"/>
      <c r="T696" s="11"/>
      <c r="U696" s="2"/>
      <c r="V696" s="2"/>
      <c r="W696" s="2"/>
      <c r="X696" s="2"/>
    </row>
    <row r="697" spans="1:24" s="19" customFormat="1" ht="13" x14ac:dyDescent="0.25">
      <c r="A697" s="2"/>
      <c r="B697" s="7"/>
      <c r="C697" s="7"/>
      <c r="D697" s="28" t="s">
        <v>19</v>
      </c>
      <c r="E697" s="20" t="str">
        <f>Translations!$B$726</f>
        <v xml:space="preserve">Identifiering av slutanvändare av bränsleflöde och CRF-koder </v>
      </c>
      <c r="F697" s="40"/>
      <c r="G697" s="40"/>
      <c r="H697" s="40"/>
      <c r="I697" s="40"/>
      <c r="J697" s="40"/>
      <c r="K697" s="40"/>
      <c r="L697" s="40"/>
      <c r="M697" s="40"/>
      <c r="N697" s="40"/>
      <c r="O697" s="453"/>
      <c r="P697" s="22"/>
      <c r="Q697" s="11"/>
      <c r="R697" s="11"/>
      <c r="S697" s="11"/>
      <c r="T697" s="11"/>
      <c r="U697" s="2"/>
      <c r="V697" s="2"/>
      <c r="W697" s="2"/>
      <c r="X697" s="2"/>
    </row>
    <row r="698" spans="1:24" s="19" customFormat="1" ht="25.5" customHeight="1" x14ac:dyDescent="0.25">
      <c r="A698" s="2"/>
      <c r="B698" s="7"/>
      <c r="C698" s="7"/>
      <c r="D698" s="9"/>
      <c r="E698" s="1235"/>
      <c r="F698" s="1236"/>
      <c r="G698" s="1236"/>
      <c r="H698" s="1236"/>
      <c r="I698" s="1236"/>
      <c r="J698" s="1236"/>
      <c r="K698" s="1236"/>
      <c r="L698" s="1236"/>
      <c r="M698" s="1236"/>
      <c r="N698" s="1237"/>
      <c r="O698" s="458"/>
      <c r="P698" s="4"/>
      <c r="Q698" s="11"/>
      <c r="R698" s="11"/>
      <c r="S698" s="11"/>
      <c r="T698" s="11"/>
      <c r="U698" s="2"/>
      <c r="V698" s="2"/>
      <c r="W698" s="2"/>
      <c r="X698" s="2"/>
    </row>
    <row r="699" spans="1:24" s="19" customFormat="1" ht="13" x14ac:dyDescent="0.25">
      <c r="A699" s="2"/>
      <c r="B699" s="7"/>
      <c r="C699" s="7"/>
      <c r="D699" s="9"/>
      <c r="E699" s="1099"/>
      <c r="F699" s="991"/>
      <c r="G699" s="991"/>
      <c r="H699" s="991"/>
      <c r="I699" s="991"/>
      <c r="J699" s="991"/>
      <c r="K699" s="991"/>
      <c r="L699" s="991"/>
      <c r="M699" s="991"/>
      <c r="N699" s="1100"/>
      <c r="O699" s="458"/>
      <c r="P699" s="4"/>
      <c r="Q699" s="11"/>
      <c r="R699" s="11"/>
      <c r="S699" s="11"/>
      <c r="T699" s="11"/>
      <c r="U699" s="2"/>
      <c r="V699" s="2"/>
      <c r="W699" s="2"/>
      <c r="X699" s="2"/>
    </row>
    <row r="700" spans="1:24" s="19" customFormat="1" ht="13" x14ac:dyDescent="0.25">
      <c r="A700" s="2"/>
      <c r="B700" s="7"/>
      <c r="C700" s="7"/>
      <c r="D700" s="9"/>
      <c r="E700" s="1101"/>
      <c r="F700" s="1102"/>
      <c r="G700" s="1102"/>
      <c r="H700" s="1102"/>
      <c r="I700" s="1102"/>
      <c r="J700" s="1102"/>
      <c r="K700" s="1102"/>
      <c r="L700" s="1102"/>
      <c r="M700" s="1102"/>
      <c r="N700" s="1103"/>
      <c r="O700" s="458"/>
      <c r="P700" s="4"/>
      <c r="Q700" s="11"/>
      <c r="R700" s="11"/>
      <c r="S700" s="11"/>
      <c r="T700" s="11"/>
      <c r="U700" s="2"/>
      <c r="V700" s="2"/>
      <c r="W700" s="2"/>
      <c r="X700" s="2"/>
    </row>
    <row r="701" spans="1:24" s="19" customFormat="1" ht="5.15" customHeight="1" x14ac:dyDescent="0.25">
      <c r="A701" s="2"/>
      <c r="B701" s="7"/>
      <c r="C701" s="7"/>
      <c r="D701" s="9"/>
      <c r="E701" s="40"/>
      <c r="F701" s="40"/>
      <c r="G701" s="40"/>
      <c r="H701" s="40"/>
      <c r="I701" s="40"/>
      <c r="J701" s="40"/>
      <c r="K701" s="40"/>
      <c r="L701" s="40"/>
      <c r="M701" s="40"/>
      <c r="N701" s="40"/>
      <c r="O701" s="458"/>
      <c r="P701" s="4"/>
      <c r="Q701" s="11"/>
      <c r="R701" s="11"/>
      <c r="S701" s="11"/>
      <c r="T701" s="11"/>
      <c r="U701" s="2"/>
      <c r="V701" s="2"/>
      <c r="W701" s="2"/>
      <c r="X701" s="2"/>
    </row>
    <row r="702" spans="1:24" s="19" customFormat="1" ht="12.75" customHeight="1" x14ac:dyDescent="0.25">
      <c r="A702" s="2"/>
      <c r="B702" s="7"/>
      <c r="C702" s="7"/>
      <c r="D702" s="1245" t="str">
        <f>Translations!$B$230</f>
        <v>Beräkningsfaktorer:</v>
      </c>
      <c r="E702" s="1245"/>
      <c r="F702" s="1245"/>
      <c r="G702" s="1245"/>
      <c r="H702" s="1245"/>
      <c r="I702" s="1245"/>
      <c r="J702" s="1245"/>
      <c r="K702" s="1245"/>
      <c r="L702" s="1245"/>
      <c r="M702" s="1245"/>
      <c r="N702" s="1245"/>
      <c r="O702" s="458"/>
      <c r="P702" s="4"/>
      <c r="Q702" s="11"/>
      <c r="R702" s="11"/>
      <c r="S702" s="11"/>
      <c r="T702" s="11"/>
      <c r="U702" s="2"/>
      <c r="V702" s="2"/>
      <c r="W702" s="2"/>
      <c r="X702" s="2"/>
    </row>
    <row r="703" spans="1:24" s="19" customFormat="1" ht="5.15" customHeight="1" x14ac:dyDescent="0.25">
      <c r="A703" s="2"/>
      <c r="B703" s="7"/>
      <c r="C703" s="7"/>
      <c r="D703" s="9"/>
      <c r="E703" s="20"/>
      <c r="F703" s="7"/>
      <c r="G703" s="7"/>
      <c r="H703" s="7"/>
      <c r="I703" s="7"/>
      <c r="J703" s="7"/>
      <c r="K703" s="7"/>
      <c r="L703" s="7"/>
      <c r="M703" s="7"/>
      <c r="N703" s="7"/>
      <c r="O703" s="458"/>
      <c r="P703" s="4"/>
      <c r="Q703" s="11"/>
      <c r="R703" s="11"/>
      <c r="S703" s="11"/>
      <c r="T703" s="11"/>
      <c r="U703" s="2"/>
      <c r="V703" s="2"/>
      <c r="W703" s="2"/>
      <c r="X703" s="2"/>
    </row>
    <row r="704" spans="1:24" s="19" customFormat="1" ht="12.75" customHeight="1" x14ac:dyDescent="0.25">
      <c r="A704" s="2"/>
      <c r="B704" s="7"/>
      <c r="C704" s="7"/>
      <c r="D704" s="9" t="s">
        <v>140</v>
      </c>
      <c r="E704" s="20" t="str">
        <f>Translations!$B$253</f>
        <v>Nivåer som tillämpas på beräkningsfaktorer:</v>
      </c>
      <c r="F704" s="7"/>
      <c r="G704" s="7"/>
      <c r="H704" s="7"/>
      <c r="I704" s="7"/>
      <c r="J704" s="7"/>
      <c r="K704" s="7"/>
      <c r="L704" s="7"/>
      <c r="M704" s="7"/>
      <c r="N704" s="7"/>
      <c r="O704" s="458"/>
      <c r="P704" s="4"/>
      <c r="Q704" s="11"/>
      <c r="R704" s="11"/>
      <c r="S704" s="11"/>
      <c r="T704" s="11"/>
      <c r="U704" s="2"/>
      <c r="V704" s="2"/>
      <c r="W704" s="2"/>
      <c r="X704" s="2"/>
    </row>
    <row r="705" spans="1:24" s="19" customFormat="1" ht="5.15" customHeight="1" x14ac:dyDescent="0.25">
      <c r="A705" s="2"/>
      <c r="B705" s="7"/>
      <c r="C705" s="7"/>
      <c r="D705" s="9"/>
      <c r="E705" s="20"/>
      <c r="F705" s="7"/>
      <c r="G705" s="7"/>
      <c r="H705" s="7"/>
      <c r="I705" s="7"/>
      <c r="J705" s="7"/>
      <c r="K705" s="7"/>
      <c r="L705" s="7"/>
      <c r="M705" s="7"/>
      <c r="N705" s="7"/>
      <c r="O705" s="458"/>
      <c r="P705" s="4"/>
      <c r="Q705" s="11"/>
      <c r="R705" s="11"/>
      <c r="S705" s="11"/>
      <c r="T705" s="11"/>
      <c r="U705" s="2"/>
      <c r="V705" s="2"/>
      <c r="W705" s="2"/>
      <c r="X705" s="2"/>
    </row>
    <row r="706" spans="1:24" s="19" customFormat="1" ht="25.5" customHeight="1" x14ac:dyDescent="0.25">
      <c r="A706" s="2"/>
      <c r="B706" s="7"/>
      <c r="C706" s="7"/>
      <c r="D706" s="7"/>
      <c r="E706" s="1244" t="str">
        <f>Translations!$B$254</f>
        <v>beräkningsfaktor</v>
      </c>
      <c r="F706" s="1244"/>
      <c r="G706" s="1244"/>
      <c r="H706" s="29" t="str">
        <f>Translations!$B$255</f>
        <v>nivå som krävs</v>
      </c>
      <c r="I706" s="522" t="str">
        <f>Translations!$B$256</f>
        <v>nivå som använts</v>
      </c>
      <c r="J706" s="1246" t="str">
        <f>Translations!$B$257</f>
        <v>hela texten för den tillämpade nivån</v>
      </c>
      <c r="K706" s="1247"/>
      <c r="L706" s="1247"/>
      <c r="M706" s="1247"/>
      <c r="N706" s="1248"/>
      <c r="O706" s="458"/>
      <c r="P706" s="4"/>
      <c r="Q706" s="11"/>
      <c r="R706" s="11"/>
      <c r="S706" s="11"/>
      <c r="T706" s="11" t="s">
        <v>148</v>
      </c>
      <c r="U706" s="2"/>
      <c r="V706" s="2"/>
      <c r="W706" s="2"/>
      <c r="X706" s="30" t="s">
        <v>149</v>
      </c>
    </row>
    <row r="707" spans="1:24" s="19" customFormat="1" ht="12.75" customHeight="1" x14ac:dyDescent="0.25">
      <c r="A707" s="2"/>
      <c r="B707" s="7"/>
      <c r="C707" s="7"/>
      <c r="D707" s="28" t="s">
        <v>16</v>
      </c>
      <c r="E707" s="1240" t="str">
        <f>Translations!$B$741</f>
        <v>Enhetens omvandlingsfaktor</v>
      </c>
      <c r="F707" s="1240"/>
      <c r="G707" s="1240"/>
      <c r="H707" s="535" t="str">
        <f>IF(H658="","",IF(M656=INDEX(SourceCategory,2),EUconst_NoTier,IF(CNTR_Category="A",INDEX(EUwideConstants!$G:$G,MATCH(R707,EUwideConstants!$S:$S,0)),INDEX(EUwideConstants!$P:$P,MATCH(R707,EUwideConstants!$S:$S,0)))))</f>
        <v/>
      </c>
      <c r="I707" s="135"/>
      <c r="J707" s="1241" t="str">
        <f>IF(OR(ISBLANK(I707),I707=EUconst_NoTier),"",IF(T707=0,EUconst_NotApplicable,IF(ISERROR(T707),"",T707)))</f>
        <v/>
      </c>
      <c r="K707" s="1242"/>
      <c r="L707" s="1242"/>
      <c r="M707" s="1242"/>
      <c r="N707" s="1243"/>
      <c r="O707" s="458"/>
      <c r="P707" s="4"/>
      <c r="Q707" s="11"/>
      <c r="R707" s="59" t="str">
        <f>EUconst_CNTR_NCV&amp;H658</f>
        <v>NCV_</v>
      </c>
      <c r="S707" s="11"/>
      <c r="T707" s="537" t="str">
        <f>IF(ISBLANK(I707),"",IF(I707=EUconst_NA,"",INDEX(EUwideConstants!$H:$O,MATCH(R707,EUwideConstants!$S:$S,0),MATCH(I707,CNTR_TierList,0))))</f>
        <v/>
      </c>
      <c r="U707" s="2"/>
      <c r="V707" s="2"/>
      <c r="W707" s="2"/>
      <c r="X707" s="533" t="b">
        <f>(H707=EUconst_NA)</f>
        <v>0</v>
      </c>
    </row>
    <row r="708" spans="1:24" s="19" customFormat="1" ht="12.75" customHeight="1" x14ac:dyDescent="0.25">
      <c r="A708" s="2"/>
      <c r="B708" s="7"/>
      <c r="C708" s="7"/>
      <c r="D708" s="28" t="s">
        <v>17</v>
      </c>
      <c r="E708" s="1240" t="str">
        <f>Translations!$B$258</f>
        <v>Emissionsfaktor (preliminär)</v>
      </c>
      <c r="F708" s="1240"/>
      <c r="G708" s="1240"/>
      <c r="H708" s="535" t="str">
        <f>IF(H658="","",IF(M656=INDEX(SourceCategory,2),EUconst_NoTier,IF(CNTR_Category="A",INDEX(EUwideConstants!$G:$G,MATCH(R708,EUwideConstants!$S:$S,0)),INDEX(EUwideConstants!$P:$P,MATCH(R708,EUwideConstants!$S:$S,0)))))</f>
        <v/>
      </c>
      <c r="I708" s="135"/>
      <c r="J708" s="1241" t="str">
        <f>IF(OR(ISBLANK(I708),I708=EUconst_NoTier),"",IF(T708=0,EUconst_NotApplicable,IF(ISERROR(T708),"",T708)))</f>
        <v/>
      </c>
      <c r="K708" s="1242"/>
      <c r="L708" s="1242"/>
      <c r="M708" s="1242"/>
      <c r="N708" s="1243"/>
      <c r="O708" s="458"/>
      <c r="P708" s="4"/>
      <c r="Q708" s="11"/>
      <c r="R708" s="59" t="str">
        <f>EUconst_CNTR_EF&amp;H658</f>
        <v>EF_</v>
      </c>
      <c r="S708" s="11"/>
      <c r="T708" s="537" t="str">
        <f>IF(ISBLANK(I708),"",IF(I708=EUconst_NA,"",INDEX(EUwideConstants!$H:$O,MATCH(R708,EUwideConstants!$S:$S,0),MATCH(I708,CNTR_TierList,0))))</f>
        <v/>
      </c>
      <c r="U708" s="2"/>
      <c r="V708" s="2"/>
      <c r="W708" s="2"/>
      <c r="X708" s="533" t="b">
        <f>(H708=EUconst_NA)</f>
        <v>0</v>
      </c>
    </row>
    <row r="709" spans="1:24" s="19" customFormat="1" ht="12.75" customHeight="1" x14ac:dyDescent="0.25">
      <c r="A709" s="2"/>
      <c r="B709" s="7"/>
      <c r="C709" s="7"/>
      <c r="D709" s="28" t="s">
        <v>18</v>
      </c>
      <c r="E709" s="1240" t="str">
        <f>Translations!$B$259</f>
        <v>Biomassafraktion (om tillämplig)</v>
      </c>
      <c r="F709" s="1240"/>
      <c r="G709" s="1240"/>
      <c r="H709" s="535" t="str">
        <f>IF(H658="","",IF(M656=INDEX(SourceCategory,2),EUconst_NoTier,IF(CNTR_Category="A",INDEX(EUwideConstants!$G:$G,MATCH(R709,EUwideConstants!$S:$S,0)),INDEX(EUwideConstants!$P:$P,MATCH(R709,EUwideConstants!$S:$S,0)))))</f>
        <v/>
      </c>
      <c r="I709" s="538"/>
      <c r="J709" s="1241" t="str">
        <f>IF(OR(ISBLANK(I709),I709=EUconst_NoTier),"",IF(T709=0,EUconst_NotApplicable,IF(ISERROR(T709),"",T709)))</f>
        <v/>
      </c>
      <c r="K709" s="1242"/>
      <c r="L709" s="1242"/>
      <c r="M709" s="1242"/>
      <c r="N709" s="1243"/>
      <c r="O709" s="458"/>
      <c r="P709" s="4"/>
      <c r="Q709" s="11"/>
      <c r="R709" s="59" t="str">
        <f>EUconst_CNTR_BiomassContent&amp;H658</f>
        <v>BioC_</v>
      </c>
      <c r="S709" s="11"/>
      <c r="T709" s="537" t="str">
        <f>IF(ISBLANK(I709),"",IF(I709=EUconst_NA,"",INDEX(EUwideConstants!$H:$O,MATCH(R709,EUwideConstants!$S:$S,0),MATCH(I709,CNTR_TierList,0))))</f>
        <v/>
      </c>
      <c r="U709" s="2"/>
      <c r="V709" s="2"/>
      <c r="W709" s="2"/>
      <c r="X709" s="533" t="b">
        <f>(H709=EUconst_NA)</f>
        <v>0</v>
      </c>
    </row>
    <row r="710" spans="1:24" s="19" customFormat="1" ht="5.15" customHeight="1" x14ac:dyDescent="0.25">
      <c r="A710" s="2"/>
      <c r="B710" s="7"/>
      <c r="C710" s="7"/>
      <c r="D710" s="9"/>
      <c r="E710" s="7"/>
      <c r="F710" s="7"/>
      <c r="G710" s="7"/>
      <c r="H710" s="7"/>
      <c r="I710" s="7"/>
      <c r="J710" s="7"/>
      <c r="K710" s="7"/>
      <c r="L710" s="7"/>
      <c r="M710" s="7"/>
      <c r="N710" s="7"/>
      <c r="O710" s="458"/>
      <c r="P710" s="4"/>
      <c r="Q710" s="11"/>
      <c r="R710" s="2"/>
      <c r="S710" s="2"/>
      <c r="T710" s="2"/>
      <c r="U710" s="2"/>
      <c r="V710" s="2"/>
      <c r="W710" s="2"/>
      <c r="X710" s="2"/>
    </row>
    <row r="711" spans="1:24" s="19" customFormat="1" ht="13" x14ac:dyDescent="0.25">
      <c r="A711" s="2"/>
      <c r="B711" s="7"/>
      <c r="C711" s="7"/>
      <c r="D711" s="9" t="s">
        <v>152</v>
      </c>
      <c r="E711" s="20" t="str">
        <f>Translations!$B$268</f>
        <v>Detaljerade uppgifter om beräkningsfaktorerna:</v>
      </c>
      <c r="F711" s="40"/>
      <c r="G711" s="40"/>
      <c r="H711" s="40"/>
      <c r="I711" s="40"/>
      <c r="J711" s="40"/>
      <c r="K711" s="40"/>
      <c r="L711" s="40"/>
      <c r="M711" s="40"/>
      <c r="N711" s="40"/>
      <c r="O711" s="458"/>
      <c r="P711" s="4"/>
      <c r="Q711" s="11"/>
      <c r="R711" s="2"/>
      <c r="S711" s="2"/>
      <c r="T711" s="2"/>
      <c r="U711" s="2"/>
      <c r="V711" s="2"/>
      <c r="W711" s="2"/>
      <c r="X711" s="2"/>
    </row>
    <row r="712" spans="1:24" s="19" customFormat="1" ht="5.15" customHeight="1" x14ac:dyDescent="0.25">
      <c r="A712" s="2"/>
      <c r="B712" s="7"/>
      <c r="C712" s="7"/>
      <c r="D712" s="9"/>
      <c r="E712" s="40"/>
      <c r="F712" s="40"/>
      <c r="G712" s="40"/>
      <c r="H712" s="40"/>
      <c r="I712" s="40"/>
      <c r="J712" s="40"/>
      <c r="K712" s="40"/>
      <c r="L712" s="40"/>
      <c r="M712" s="40"/>
      <c r="N712" s="40"/>
      <c r="O712" s="458"/>
      <c r="P712" s="4"/>
      <c r="Q712" s="11"/>
      <c r="R712" s="2"/>
      <c r="S712" s="2"/>
      <c r="T712" s="2"/>
      <c r="U712" s="2"/>
      <c r="V712" s="2"/>
      <c r="W712" s="2"/>
      <c r="X712" s="2"/>
    </row>
    <row r="713" spans="1:24" s="19" customFormat="1" ht="25.5" customHeight="1" x14ac:dyDescent="0.25">
      <c r="A713" s="2"/>
      <c r="B713" s="7"/>
      <c r="C713" s="7"/>
      <c r="D713" s="7"/>
      <c r="E713" s="1244" t="str">
        <f>E706</f>
        <v>beräkningsfaktor</v>
      </c>
      <c r="F713" s="1244"/>
      <c r="G713" s="1244"/>
      <c r="H713" s="522" t="str">
        <f>I706</f>
        <v>nivå som använts</v>
      </c>
      <c r="I713" s="29" t="str">
        <f>Translations!$B$269</f>
        <v>standardvärde</v>
      </c>
      <c r="J713" s="29" t="str">
        <f>Translations!$B$270</f>
        <v>enhet</v>
      </c>
      <c r="K713" s="29" t="str">
        <f>Translations!$B$271</f>
        <v>datakällans identifieringskod</v>
      </c>
      <c r="L713" s="29" t="str">
        <f>Translations!$B$272</f>
        <v>analysens identifieringskod</v>
      </c>
      <c r="M713" s="29" t="str">
        <f>Translations!$B$273</f>
        <v>provtagningens identifieringskod</v>
      </c>
      <c r="N713" s="29" t="str">
        <f>Translations!$B$274</f>
        <v>analysfrekvens</v>
      </c>
      <c r="O713" s="458"/>
      <c r="P713" s="4"/>
      <c r="Q713" s="11"/>
      <c r="R713" s="2"/>
      <c r="S713" s="2"/>
      <c r="T713" s="30" t="s">
        <v>153</v>
      </c>
      <c r="U713" s="2"/>
      <c r="V713" s="2"/>
      <c r="W713" s="2"/>
      <c r="X713" s="30" t="s">
        <v>149</v>
      </c>
    </row>
    <row r="714" spans="1:24" s="19" customFormat="1" ht="12.75" customHeight="1" x14ac:dyDescent="0.25">
      <c r="A714" s="2"/>
      <c r="B714" s="7"/>
      <c r="C714" s="7"/>
      <c r="D714" s="28" t="s">
        <v>16</v>
      </c>
      <c r="E714" s="1240" t="str">
        <f>E707</f>
        <v>Enhetens omvandlingsfaktor</v>
      </c>
      <c r="F714" s="1240"/>
      <c r="G714" s="1240"/>
      <c r="H714" s="535" t="str">
        <f>IF(OR(ISBLANK(I707),I707=EUconst_NA),"",I707)</f>
        <v/>
      </c>
      <c r="I714" s="135"/>
      <c r="J714" s="135"/>
      <c r="K714" s="539"/>
      <c r="L714" s="160"/>
      <c r="M714" s="160"/>
      <c r="N714" s="540"/>
      <c r="O714" s="456"/>
      <c r="P714" s="7"/>
      <c r="Q714" s="143"/>
      <c r="R714" s="2"/>
      <c r="S714" s="2"/>
      <c r="T714" s="541" t="str">
        <f>IF(H714="","",IF(I707=EUconst_NA,"",INDEX(EUwideConstants!$AL:$AR,MATCH(R707,EUwideConstants!$S:$S,0),MATCH(I707,CNTR_TierList,0))))</f>
        <v/>
      </c>
      <c r="U714" s="2"/>
      <c r="V714" s="2"/>
      <c r="W714" s="2"/>
      <c r="X714" s="533" t="b">
        <f>AND(H656&lt;&gt;"",OR(H714="",H714=EUconst_NA,J707=EUconst_NotApplicable))</f>
        <v>0</v>
      </c>
    </row>
    <row r="715" spans="1:24" s="19" customFormat="1" ht="12.75" customHeight="1" x14ac:dyDescent="0.25">
      <c r="A715" s="2"/>
      <c r="B715" s="7"/>
      <c r="C715" s="7"/>
      <c r="D715" s="28" t="s">
        <v>17</v>
      </c>
      <c r="E715" s="1240" t="str">
        <f>E708</f>
        <v>Emissionsfaktor (preliminär)</v>
      </c>
      <c r="F715" s="1240"/>
      <c r="G715" s="1240"/>
      <c r="H715" s="535" t="str">
        <f>IF(OR(ISBLANK(I708),I708=EUconst_NA),"",I708)</f>
        <v/>
      </c>
      <c r="I715" s="135"/>
      <c r="J715" s="135"/>
      <c r="K715" s="160"/>
      <c r="L715" s="160"/>
      <c r="M715" s="160"/>
      <c r="N715" s="540"/>
      <c r="O715" s="458"/>
      <c r="P715" s="4"/>
      <c r="Q715" s="11"/>
      <c r="R715" s="2"/>
      <c r="S715" s="2"/>
      <c r="T715" s="541" t="str">
        <f>IF(H715="","",IF(I708=EUconst_NA,"",INDEX(EUwideConstants!$AL:$AR,MATCH(R708,EUwideConstants!$S:$S,0),MATCH(I708,CNTR_TierList,0))))</f>
        <v/>
      </c>
      <c r="U715" s="2"/>
      <c r="V715" s="2"/>
      <c r="W715" s="2"/>
      <c r="X715" s="533" t="b">
        <f>AND(H656&lt;&gt;"",OR(H715="",H715=EUconst_NA,J708=EUconst_NotApplicable))</f>
        <v>0</v>
      </c>
    </row>
    <row r="716" spans="1:24" s="19" customFormat="1" ht="12.75" customHeight="1" x14ac:dyDescent="0.25">
      <c r="A716" s="2"/>
      <c r="B716" s="7"/>
      <c r="C716" s="7"/>
      <c r="D716" s="28" t="s">
        <v>21</v>
      </c>
      <c r="E716" s="1240" t="str">
        <f>E709</f>
        <v>Biomassafraktion (om tillämplig)</v>
      </c>
      <c r="F716" s="1240"/>
      <c r="G716" s="1240"/>
      <c r="H716" s="535" t="str">
        <f>IF(OR(ISBLANK(I709),I709=EUconst_NA),"",I709)</f>
        <v/>
      </c>
      <c r="I716" s="135"/>
      <c r="J716" s="436" t="s">
        <v>154</v>
      </c>
      <c r="K716" s="160"/>
      <c r="L716" s="160"/>
      <c r="M716" s="160"/>
      <c r="N716" s="540"/>
      <c r="O716" s="458"/>
      <c r="P716" s="4"/>
      <c r="Q716" s="542"/>
      <c r="R716" s="2"/>
      <c r="S716" s="2"/>
      <c r="T716" s="541" t="str">
        <f>IF(H716="","",IF(I709=EUconst_NA,"",INDEX(EUwideConstants!$AL:$AR,MATCH(R709,EUwideConstants!$S:$S,0),MATCH(I709,CNTR_TierList,0))))</f>
        <v/>
      </c>
      <c r="U716" s="2"/>
      <c r="V716" s="2"/>
      <c r="W716" s="2"/>
      <c r="X716" s="533" t="b">
        <f>AND(H656&lt;&gt;"",OR(H716="",H716=EUconst_NA,J709=EUconst_NotApplicable))</f>
        <v>0</v>
      </c>
    </row>
    <row r="717" spans="1:24" s="19" customFormat="1" ht="12.75" customHeight="1" x14ac:dyDescent="0.25">
      <c r="A717" s="2"/>
      <c r="B717" s="7"/>
      <c r="C717" s="7"/>
      <c r="D717" s="9"/>
      <c r="E717" s="7"/>
      <c r="F717" s="7"/>
      <c r="G717" s="7"/>
      <c r="H717" s="7"/>
      <c r="I717" s="7"/>
      <c r="J717" s="7"/>
      <c r="K717" s="7"/>
      <c r="L717" s="7"/>
      <c r="M717" s="7"/>
      <c r="N717" s="7"/>
      <c r="O717" s="458"/>
      <c r="P717" s="4"/>
      <c r="Q717" s="11"/>
      <c r="R717" s="2"/>
      <c r="S717" s="2"/>
      <c r="T717" s="2"/>
      <c r="U717" s="2"/>
      <c r="V717" s="2"/>
      <c r="W717" s="2"/>
      <c r="X717" s="2"/>
    </row>
    <row r="718" spans="1:24" s="19" customFormat="1" ht="15" customHeight="1" x14ac:dyDescent="0.25">
      <c r="A718" s="2"/>
      <c r="B718" s="7"/>
      <c r="C718" s="7"/>
      <c r="D718" s="1245" t="str">
        <f>Translations!$B$279</f>
        <v>Anmärkningar och förklaringar:</v>
      </c>
      <c r="E718" s="1245"/>
      <c r="F718" s="1245"/>
      <c r="G718" s="1245"/>
      <c r="H718" s="1245"/>
      <c r="I718" s="1245"/>
      <c r="J718" s="1245"/>
      <c r="K718" s="1245"/>
      <c r="L718" s="1245"/>
      <c r="M718" s="1245"/>
      <c r="N718" s="1245"/>
      <c r="O718" s="458"/>
      <c r="P718" s="4"/>
      <c r="Q718" s="11"/>
      <c r="R718" s="11"/>
      <c r="S718" s="2"/>
      <c r="T718" s="2"/>
      <c r="U718" s="2"/>
      <c r="V718" s="2"/>
      <c r="W718" s="2"/>
      <c r="X718" s="2"/>
    </row>
    <row r="719" spans="1:24" s="19" customFormat="1" ht="5.15" customHeight="1" x14ac:dyDescent="0.25">
      <c r="A719" s="2"/>
      <c r="B719" s="7"/>
      <c r="C719" s="7"/>
      <c r="D719" s="9"/>
      <c r="E719" s="7"/>
      <c r="F719" s="7"/>
      <c r="G719" s="7"/>
      <c r="H719" s="7"/>
      <c r="I719" s="7"/>
      <c r="J719" s="7"/>
      <c r="K719" s="7"/>
      <c r="L719" s="7"/>
      <c r="M719" s="7"/>
      <c r="N719" s="7"/>
      <c r="O719" s="458"/>
      <c r="P719" s="4"/>
      <c r="Q719" s="11"/>
      <c r="R719" s="2"/>
      <c r="S719" s="2"/>
      <c r="T719" s="2"/>
      <c r="U719" s="2"/>
      <c r="V719" s="2"/>
      <c r="W719" s="2"/>
      <c r="X719" s="2"/>
    </row>
    <row r="720" spans="1:24" s="19" customFormat="1" ht="12.75" customHeight="1" x14ac:dyDescent="0.25">
      <c r="A720" s="2"/>
      <c r="B720" s="7"/>
      <c r="C720" s="7"/>
      <c r="D720" s="9" t="s">
        <v>159</v>
      </c>
      <c r="E720" s="1110" t="str">
        <f>Translations!$B$744</f>
        <v>Övriga anmärkningar och motiveringar, om de erforderliga nivåerna inte tillämpas:</v>
      </c>
      <c r="F720" s="1110"/>
      <c r="G720" s="1110"/>
      <c r="H720" s="1110"/>
      <c r="I720" s="1110"/>
      <c r="J720" s="1110"/>
      <c r="K720" s="1110"/>
      <c r="L720" s="1110"/>
      <c r="M720" s="1110"/>
      <c r="N720" s="1110"/>
      <c r="O720" s="458"/>
      <c r="P720" s="4"/>
      <c r="Q720" s="11"/>
      <c r="R720" s="2"/>
      <c r="S720" s="2"/>
      <c r="T720" s="2"/>
      <c r="U720" s="2"/>
      <c r="V720" s="2"/>
      <c r="W720" s="2"/>
      <c r="X720" s="2"/>
    </row>
    <row r="721" spans="1:24" s="19" customFormat="1" ht="5.15" customHeight="1" x14ac:dyDescent="0.25">
      <c r="A721" s="2"/>
      <c r="B721" s="7"/>
      <c r="C721" s="7"/>
      <c r="D721" s="9"/>
      <c r="E721" s="543"/>
      <c r="F721" s="7"/>
      <c r="G721" s="7"/>
      <c r="H721" s="7"/>
      <c r="I721" s="7"/>
      <c r="J721" s="7"/>
      <c r="K721" s="7"/>
      <c r="L721" s="7"/>
      <c r="M721" s="7"/>
      <c r="N721" s="7"/>
      <c r="O721" s="458"/>
      <c r="P721" s="4"/>
      <c r="Q721" s="11"/>
      <c r="R721" s="2"/>
      <c r="S721" s="2"/>
      <c r="T721" s="2"/>
      <c r="U721" s="2"/>
      <c r="V721" s="2"/>
      <c r="W721" s="2"/>
      <c r="X721" s="2"/>
    </row>
    <row r="722" spans="1:24" s="19" customFormat="1" ht="12.75" customHeight="1" x14ac:dyDescent="0.25">
      <c r="A722" s="2"/>
      <c r="B722" s="7"/>
      <c r="C722" s="7"/>
      <c r="D722" s="9"/>
      <c r="E722" s="1235"/>
      <c r="F722" s="1238"/>
      <c r="G722" s="1238"/>
      <c r="H722" s="1238"/>
      <c r="I722" s="1238"/>
      <c r="J722" s="1238"/>
      <c r="K722" s="1238"/>
      <c r="L722" s="1238"/>
      <c r="M722" s="1238"/>
      <c r="N722" s="1239"/>
      <c r="O722" s="458"/>
      <c r="P722" s="4"/>
      <c r="Q722" s="11"/>
      <c r="R722" s="2"/>
      <c r="S722" s="2"/>
      <c r="T722" s="2"/>
      <c r="U722" s="2"/>
      <c r="V722" s="2"/>
      <c r="W722" s="2"/>
      <c r="X722" s="2"/>
    </row>
    <row r="723" spans="1:24" s="19" customFormat="1" ht="12.75" customHeight="1" x14ac:dyDescent="0.25">
      <c r="A723" s="2"/>
      <c r="B723" s="7"/>
      <c r="C723" s="7"/>
      <c r="D723" s="9"/>
      <c r="E723" s="1099"/>
      <c r="F723" s="991"/>
      <c r="G723" s="991"/>
      <c r="H723" s="991"/>
      <c r="I723" s="991"/>
      <c r="J723" s="991"/>
      <c r="K723" s="991"/>
      <c r="L723" s="991"/>
      <c r="M723" s="991"/>
      <c r="N723" s="1100"/>
      <c r="O723" s="458"/>
      <c r="P723" s="4"/>
      <c r="Q723" s="11"/>
      <c r="R723" s="2"/>
      <c r="S723" s="2"/>
      <c r="T723" s="2"/>
      <c r="U723" s="2"/>
      <c r="V723" s="2"/>
      <c r="W723" s="2"/>
      <c r="X723" s="2"/>
    </row>
    <row r="724" spans="1:24" s="19" customFormat="1" ht="12.75" customHeight="1" x14ac:dyDescent="0.25">
      <c r="A724" s="2"/>
      <c r="B724" s="7"/>
      <c r="C724" s="7"/>
      <c r="D724" s="9"/>
      <c r="E724" s="1101"/>
      <c r="F724" s="1102"/>
      <c r="G724" s="1102"/>
      <c r="H724" s="1102"/>
      <c r="I724" s="1102"/>
      <c r="J724" s="1102"/>
      <c r="K724" s="1102"/>
      <c r="L724" s="1102"/>
      <c r="M724" s="1102"/>
      <c r="N724" s="1103"/>
      <c r="O724" s="458"/>
      <c r="P724" s="4"/>
      <c r="Q724" s="11"/>
      <c r="R724" s="2"/>
      <c r="S724" s="2"/>
      <c r="T724" s="2"/>
      <c r="U724" s="2"/>
      <c r="V724" s="2"/>
      <c r="W724" s="2"/>
      <c r="X724" s="2"/>
    </row>
    <row r="725" spans="1:24" ht="12.75" customHeight="1" thickBot="1" x14ac:dyDescent="0.3">
      <c r="A725" s="45"/>
      <c r="C725" s="867"/>
      <c r="D725" s="868"/>
      <c r="E725" s="869"/>
      <c r="F725" s="867"/>
      <c r="G725" s="870"/>
      <c r="H725" s="870"/>
      <c r="I725" s="870"/>
      <c r="J725" s="870"/>
      <c r="K725" s="870"/>
      <c r="L725" s="870"/>
      <c r="M725" s="870"/>
      <c r="N725" s="870"/>
      <c r="O725" s="458"/>
      <c r="P725" s="4"/>
      <c r="Q725" s="11"/>
      <c r="R725" s="45"/>
      <c r="S725" s="45"/>
      <c r="T725" s="48"/>
      <c r="U725" s="45"/>
      <c r="V725" s="45"/>
      <c r="W725" s="45"/>
      <c r="X725" s="45"/>
    </row>
    <row r="726" spans="1:24" ht="12.75" customHeight="1" thickBot="1" x14ac:dyDescent="0.3">
      <c r="A726" s="45"/>
      <c r="D726" s="9"/>
      <c r="E726" s="18"/>
      <c r="G726" s="10"/>
      <c r="H726" s="10"/>
      <c r="I726" s="10"/>
      <c r="J726" s="10"/>
      <c r="L726" s="10"/>
      <c r="M726" s="10"/>
      <c r="N726" s="10"/>
      <c r="O726" s="458"/>
      <c r="P726" s="4"/>
      <c r="Q726" s="11"/>
      <c r="R726" s="45"/>
      <c r="S726" s="45"/>
      <c r="T726" s="39" t="s">
        <v>143</v>
      </c>
      <c r="U726" s="73" t="s">
        <v>144</v>
      </c>
      <c r="V726" s="73" t="s">
        <v>145</v>
      </c>
      <c r="W726" s="45"/>
      <c r="X726" s="45"/>
    </row>
    <row r="727" spans="1:24" s="133" customFormat="1" ht="15" customHeight="1" thickBot="1" x14ac:dyDescent="0.3">
      <c r="A727" s="222">
        <f>R727</f>
        <v>10</v>
      </c>
      <c r="B727" s="22"/>
      <c r="C727" s="23" t="str">
        <f>"P"&amp;R727</f>
        <v>P10</v>
      </c>
      <c r="D727" s="1245" t="str">
        <f>CONCATENATE(EUconst_FuelStream," ", R727,":")</f>
        <v>Bränsleflöde 10:</v>
      </c>
      <c r="E727" s="1245"/>
      <c r="F727" s="1245"/>
      <c r="G727" s="1260"/>
      <c r="H727" s="1261" t="str">
        <f>IF(INDEX('C_Beskrivining av den RE'!$F$115:$F$139,MATCH(C727,'C_Beskrivining av den RE'!$E$115:$E$139,0))&gt;0,INDEX('C_Beskrivining av den RE'!$F$115:$F$139,MATCH(C727,'C_Beskrivining av den RE'!$E$115:$E$139,0)),"")</f>
        <v/>
      </c>
      <c r="I727" s="1261"/>
      <c r="J727" s="1261"/>
      <c r="K727" s="1261"/>
      <c r="L727" s="1262"/>
      <c r="M727" s="1263" t="str">
        <f>IF(T727=TRUE,IF(V727="",U727,V727),"")</f>
        <v/>
      </c>
      <c r="N727" s="1264"/>
      <c r="O727" s="458"/>
      <c r="P727" s="4"/>
      <c r="Q727" s="419" t="str">
        <f>IF(COUNTA('C_Beskrivining av den RE'!$F$115:$G$139)=0,D727,IF(H727="","",C727&amp;": "&amp;H727))</f>
        <v>Bränsleflöde 10:</v>
      </c>
      <c r="R727" s="21">
        <f>R656+1</f>
        <v>10</v>
      </c>
      <c r="S727" s="532"/>
      <c r="T727" s="39" t="b">
        <f>IF(INDEX('C_Beskrivining av den RE'!$M:$M,MATCH(R729,'C_Beskrivining av den RE'!$R:$R,0))="",FALSE,TRUE)</f>
        <v>0</v>
      </c>
      <c r="U727" s="59" t="str">
        <f>INDEX(SourceCategory,1)</f>
        <v>Betydande</v>
      </c>
      <c r="V727" s="39" t="str">
        <f>IF(T727=TRUE,IF(ISBLANK(INDEX('C_Beskrivining av den RE'!$N:$N,MATCH(R729,'C_Beskrivining av den RE'!$R:$R,0))),"",INDEX('C_Beskrivining av den RE'!$N:$N,MATCH(R729,'C_Beskrivining av den RE'!$R:$R,0))),"")</f>
        <v/>
      </c>
      <c r="W727" s="532"/>
      <c r="X727" s="532"/>
    </row>
    <row r="728" spans="1:24" s="19" customFormat="1" ht="5.15" customHeight="1" x14ac:dyDescent="0.25">
      <c r="A728" s="45"/>
      <c r="B728" s="4"/>
      <c r="C728" s="4"/>
      <c r="D728" s="4"/>
      <c r="E728" s="4"/>
      <c r="F728" s="4"/>
      <c r="G728" s="4"/>
      <c r="H728" s="4"/>
      <c r="I728" s="4"/>
      <c r="J728" s="4"/>
      <c r="K728" s="4"/>
      <c r="L728" s="4"/>
      <c r="M728" s="3"/>
      <c r="N728" s="3"/>
      <c r="O728" s="458"/>
      <c r="P728" s="4"/>
      <c r="Q728" s="13"/>
      <c r="R728" s="8"/>
      <c r="S728" s="2"/>
      <c r="T728" s="2"/>
      <c r="U728" s="2"/>
      <c r="V728" s="2"/>
      <c r="W728" s="2"/>
      <c r="X728" s="2"/>
    </row>
    <row r="729" spans="1:24" s="19" customFormat="1" ht="12.75" customHeight="1" x14ac:dyDescent="0.25">
      <c r="A729" s="45"/>
      <c r="B729" s="4"/>
      <c r="C729" s="4"/>
      <c r="D729" s="9"/>
      <c r="E729" s="1088" t="str">
        <f>Translations!$B$691</f>
        <v>Bränsleflödets typ:</v>
      </c>
      <c r="F729" s="1088"/>
      <c r="G729" s="1084"/>
      <c r="H729" s="1250" t="str">
        <f>IF(INDEX('C_Beskrivining av den RE'!$H$115:$H$139,MATCH(C727,'C_Beskrivining av den RE'!$E$115:$E$139,0))&gt;0,INDEX('C_Beskrivining av den RE'!$H$115:$H$139,MATCH(C727,'C_Beskrivining av den RE'!$E$115:$E$139,0)),"")</f>
        <v/>
      </c>
      <c r="I729" s="1251"/>
      <c r="J729" s="1251"/>
      <c r="K729" s="1251"/>
      <c r="L729" s="1252"/>
      <c r="M729" s="7"/>
      <c r="N729" s="7"/>
      <c r="O729" s="458"/>
      <c r="P729" s="4"/>
      <c r="Q729" s="13"/>
      <c r="R729" s="25" t="str">
        <f>EUconst_CNTR_SourceCategory&amp;C727</f>
        <v>SourceCategory_P10</v>
      </c>
      <c r="S729" s="2"/>
      <c r="T729" s="2"/>
      <c r="U729" s="2"/>
      <c r="V729" s="2"/>
      <c r="W729" s="2"/>
      <c r="X729" s="2"/>
    </row>
    <row r="730" spans="1:24" s="19" customFormat="1" ht="12.75" customHeight="1" x14ac:dyDescent="0.25">
      <c r="A730" s="45"/>
      <c r="B730" s="4"/>
      <c r="C730" s="4"/>
      <c r="D730" s="9"/>
      <c r="E730" s="1088" t="str">
        <f>Translations!$B$692</f>
        <v>Metoder för frisläppande för konsumtion:</v>
      </c>
      <c r="F730" s="1088"/>
      <c r="G730" s="1084"/>
      <c r="H730" s="1250" t="str">
        <f>IF(INDEX('C_Beskrivining av den RE'!$K$115:$K$139,MATCH(C727,'C_Beskrivining av den RE'!$E$115:$E$139,0))&gt;0,INDEX('C_Beskrivining av den RE'!$K$115:$K$139,MATCH(C727,'C_Beskrivining av den RE'!$E$115:$E$139,0)),"")</f>
        <v/>
      </c>
      <c r="I730" s="1251"/>
      <c r="J730" s="1251"/>
      <c r="K730" s="1251"/>
      <c r="L730" s="1252"/>
      <c r="M730" s="7"/>
      <c r="N730" s="7"/>
      <c r="O730" s="458"/>
      <c r="P730" s="4"/>
      <c r="Q730" s="13"/>
      <c r="R730" s="8"/>
      <c r="S730" s="2"/>
      <c r="T730" s="2"/>
      <c r="U730" s="2"/>
      <c r="V730" s="2"/>
      <c r="W730" s="2"/>
      <c r="X730" s="2"/>
    </row>
    <row r="731" spans="1:24" s="19" customFormat="1" ht="12.75" customHeight="1" x14ac:dyDescent="0.25">
      <c r="A731" s="45"/>
      <c r="B731" s="4"/>
      <c r="C731" s="4"/>
      <c r="D731" s="9"/>
      <c r="E731" s="1088" t="str">
        <f>Translations!$B$693</f>
        <v>Förmedlarpart:</v>
      </c>
      <c r="F731" s="1088"/>
      <c r="G731" s="1084"/>
      <c r="H731" s="1250" t="str">
        <f>IF(INDEX('C_Beskrivining av den RE'!$M$115:$M$139,MATCH(C727,'C_Beskrivining av den RE'!$E$115:$E$139,0))&gt;0,INDEX('C_Beskrivining av den RE'!$M$115:$M$139,MATCH(C727,'C_Beskrivining av den RE'!$E$115:$E$139,0)),"")</f>
        <v/>
      </c>
      <c r="I731" s="1251"/>
      <c r="J731" s="1251"/>
      <c r="K731" s="1251"/>
      <c r="L731" s="1252"/>
      <c r="M731" s="7"/>
      <c r="N731" s="7"/>
      <c r="O731" s="458"/>
      <c r="P731" s="4"/>
      <c r="Q731" s="13"/>
      <c r="R731" s="8"/>
      <c r="S731" s="2"/>
      <c r="T731" s="2"/>
      <c r="U731" s="2"/>
      <c r="V731" s="2"/>
      <c r="W731" s="2"/>
      <c r="X731" s="2"/>
    </row>
    <row r="732" spans="1:24" s="19" customFormat="1" ht="5.15" customHeight="1" x14ac:dyDescent="0.25">
      <c r="A732" s="2"/>
      <c r="B732" s="7"/>
      <c r="C732" s="7"/>
      <c r="D732" s="9"/>
      <c r="E732" s="7"/>
      <c r="F732" s="7"/>
      <c r="G732" s="7"/>
      <c r="H732" s="7"/>
      <c r="I732" s="7"/>
      <c r="J732" s="7"/>
      <c r="K732" s="7"/>
      <c r="L732" s="7"/>
      <c r="M732" s="7"/>
      <c r="N732" s="7"/>
      <c r="O732" s="458"/>
      <c r="P732" s="4"/>
      <c r="Q732" s="11"/>
      <c r="R732" s="2"/>
      <c r="S732" s="2"/>
      <c r="T732" s="2"/>
      <c r="U732" s="2"/>
      <c r="V732" s="2"/>
      <c r="W732" s="2"/>
      <c r="X732" s="2"/>
    </row>
    <row r="733" spans="1:24" s="19" customFormat="1" ht="15" customHeight="1" x14ac:dyDescent="0.25">
      <c r="A733" s="2"/>
      <c r="B733" s="7"/>
      <c r="C733" s="7"/>
      <c r="D733" s="1245" t="str">
        <f>Translations!$B$697</f>
        <v>Bränslemängd som frisläppts för konsumtion:</v>
      </c>
      <c r="E733" s="1245"/>
      <c r="F733" s="1245"/>
      <c r="G733" s="1245"/>
      <c r="H733" s="1245"/>
      <c r="I733" s="1245"/>
      <c r="J733" s="1245"/>
      <c r="K733" s="1245"/>
      <c r="L733" s="1245"/>
      <c r="M733" s="1245"/>
      <c r="N733" s="1245"/>
      <c r="O733" s="458"/>
      <c r="P733" s="4"/>
      <c r="Q733" s="11"/>
      <c r="R733" s="2"/>
      <c r="S733" s="2"/>
      <c r="T733" s="2"/>
      <c r="U733" s="2"/>
      <c r="V733" s="2"/>
      <c r="W733" s="2"/>
      <c r="X733" s="2"/>
    </row>
    <row r="734" spans="1:24" s="19" customFormat="1" ht="5.15" customHeight="1" x14ac:dyDescent="0.25">
      <c r="A734" s="2"/>
      <c r="B734" s="7"/>
      <c r="C734" s="7"/>
      <c r="D734" s="9"/>
      <c r="E734" s="7"/>
      <c r="F734" s="7"/>
      <c r="G734" s="7"/>
      <c r="H734" s="7"/>
      <c r="I734" s="7"/>
      <c r="J734" s="7"/>
      <c r="K734" s="7"/>
      <c r="L734" s="7"/>
      <c r="M734" s="7"/>
      <c r="N734" s="7"/>
      <c r="O734" s="462"/>
      <c r="P734" s="4"/>
      <c r="Q734" s="11"/>
      <c r="R734" s="2"/>
      <c r="S734" s="2"/>
      <c r="T734" s="2"/>
      <c r="U734" s="2"/>
      <c r="V734" s="2"/>
      <c r="W734" s="2"/>
      <c r="X734" s="2"/>
    </row>
    <row r="735" spans="1:24" s="19" customFormat="1" ht="13" x14ac:dyDescent="0.25">
      <c r="A735" s="2"/>
      <c r="B735" s="7"/>
      <c r="C735" s="7"/>
      <c r="D735" s="9" t="s">
        <v>5</v>
      </c>
      <c r="E735" s="1011" t="str">
        <f>Translations!$B$698</f>
        <v>Bestämningssätt för den bränslemängd som frisläppts för konsumtion:</v>
      </c>
      <c r="F735" s="1011"/>
      <c r="G735" s="1011"/>
      <c r="H735" s="1011"/>
      <c r="I735" s="1011"/>
      <c r="J735" s="1011"/>
      <c r="K735" s="1011"/>
      <c r="L735" s="1011"/>
      <c r="M735" s="1011"/>
      <c r="N735" s="1011"/>
      <c r="O735" s="458"/>
      <c r="P735" s="4"/>
      <c r="Q735" s="11"/>
      <c r="R735" s="2"/>
      <c r="S735" s="2"/>
      <c r="T735" s="2"/>
      <c r="U735" s="2"/>
      <c r="V735" s="2"/>
      <c r="W735" s="2"/>
      <c r="X735" s="2"/>
    </row>
    <row r="736" spans="1:24" s="19" customFormat="1" ht="5.15" customHeight="1" x14ac:dyDescent="0.25">
      <c r="A736" s="2"/>
      <c r="B736" s="7"/>
      <c r="C736" s="7"/>
      <c r="D736" s="9"/>
      <c r="E736" s="20"/>
      <c r="F736" s="20"/>
      <c r="G736" s="20"/>
      <c r="H736" s="20"/>
      <c r="I736" s="20"/>
      <c r="J736" s="7"/>
      <c r="K736" s="7"/>
      <c r="L736" s="18"/>
      <c r="M736" s="7"/>
      <c r="N736" s="7"/>
      <c r="O736" s="458"/>
      <c r="P736" s="4"/>
      <c r="Q736" s="11"/>
      <c r="R736" s="2"/>
      <c r="S736" s="2"/>
      <c r="T736" s="2"/>
      <c r="U736" s="2"/>
      <c r="V736" s="2"/>
      <c r="W736" s="2"/>
      <c r="X736" s="2"/>
    </row>
    <row r="737" spans="1:24" s="19" customFormat="1" ht="12.75" customHeight="1" x14ac:dyDescent="0.25">
      <c r="A737" s="2"/>
      <c r="B737" s="7"/>
      <c r="C737" s="7"/>
      <c r="D737" s="28" t="s">
        <v>16</v>
      </c>
      <c r="E737" s="7" t="str">
        <f>Translations!$B$699</f>
        <v>Tillämpligt bestämningssätt:</v>
      </c>
      <c r="F737" s="7"/>
      <c r="G737" s="20"/>
      <c r="H737" s="7"/>
      <c r="I737" s="1253"/>
      <c r="J737" s="1253"/>
      <c r="K737" s="1253"/>
      <c r="L737" s="1253"/>
      <c r="M737" s="7"/>
      <c r="N737" s="7"/>
      <c r="O737" s="458"/>
      <c r="P737" s="4"/>
      <c r="Q737" s="144"/>
      <c r="R737" s="2"/>
      <c r="S737" s="2"/>
      <c r="T737" s="2"/>
      <c r="U737" s="2"/>
      <c r="V737" s="2"/>
      <c r="W737" s="2"/>
      <c r="X737" s="2"/>
    </row>
    <row r="738" spans="1:24" s="19" customFormat="1" ht="5.15" customHeight="1" x14ac:dyDescent="0.25">
      <c r="A738" s="2"/>
      <c r="B738" s="7"/>
      <c r="C738" s="7"/>
      <c r="D738" s="28"/>
      <c r="E738" s="7"/>
      <c r="F738" s="7"/>
      <c r="G738" s="20"/>
      <c r="H738" s="90"/>
      <c r="I738" s="90"/>
      <c r="J738" s="7"/>
      <c r="K738" s="7"/>
      <c r="L738" s="7"/>
      <c r="M738" s="7"/>
      <c r="N738" s="7"/>
      <c r="O738" s="458"/>
      <c r="P738" s="4"/>
      <c r="Q738" s="11"/>
      <c r="R738" s="2"/>
      <c r="S738" s="2"/>
      <c r="T738" s="2"/>
      <c r="U738" s="2"/>
      <c r="V738" s="2"/>
      <c r="W738" s="2"/>
      <c r="X738" s="2"/>
    </row>
    <row r="739" spans="1:24" s="19" customFormat="1" ht="25.5" customHeight="1" x14ac:dyDescent="0.25">
      <c r="A739" s="2"/>
      <c r="B739" s="7"/>
      <c r="C739" s="7"/>
      <c r="D739" s="28" t="s">
        <v>17</v>
      </c>
      <c r="E739" s="928" t="str">
        <f>Translations!$B$702</f>
        <v>Undantag från kalenderåret vid fastställandet av övervakningsåret:</v>
      </c>
      <c r="F739" s="928"/>
      <c r="G739" s="928"/>
      <c r="H739" s="1254"/>
      <c r="I739" s="1253"/>
      <c r="J739" s="1253"/>
      <c r="K739" s="1253"/>
      <c r="L739" s="1253"/>
      <c r="M739" s="7"/>
      <c r="N739" s="7"/>
      <c r="O739" s="462"/>
      <c r="P739" s="4"/>
      <c r="Q739" s="11"/>
      <c r="R739" s="2"/>
      <c r="S739" s="2"/>
      <c r="T739" s="2"/>
      <c r="U739" s="2"/>
      <c r="V739" s="11"/>
      <c r="W739" s="2"/>
      <c r="X739" s="2"/>
    </row>
    <row r="740" spans="1:24" s="19" customFormat="1" ht="5.15" customHeight="1" x14ac:dyDescent="0.25">
      <c r="A740" s="2"/>
      <c r="B740" s="7"/>
      <c r="C740" s="7"/>
      <c r="D740" s="7"/>
      <c r="E740" s="7"/>
      <c r="F740" s="7"/>
      <c r="G740" s="7"/>
      <c r="H740" s="7"/>
      <c r="I740" s="7"/>
      <c r="J740" s="7"/>
      <c r="K740" s="7"/>
      <c r="L740" s="7"/>
      <c r="M740" s="7"/>
      <c r="N740" s="7"/>
      <c r="O740" s="458"/>
      <c r="P740" s="4"/>
      <c r="Q740" s="11"/>
      <c r="R740" s="2"/>
      <c r="S740" s="2"/>
      <c r="T740" s="2"/>
      <c r="U740" s="2"/>
      <c r="V740" s="2"/>
      <c r="W740" s="2"/>
      <c r="X740" s="2"/>
    </row>
    <row r="741" spans="1:24" s="19" customFormat="1" ht="12.75" customHeight="1" x14ac:dyDescent="0.25">
      <c r="A741" s="2"/>
      <c r="B741" s="7"/>
      <c r="C741" s="7"/>
      <c r="D741" s="28" t="s">
        <v>18</v>
      </c>
      <c r="E741" s="7" t="str">
        <f>Translations!$B$206</f>
        <v>Kontroll av mätinstrument:</v>
      </c>
      <c r="F741" s="7"/>
      <c r="G741" s="20"/>
      <c r="H741" s="7"/>
      <c r="I741" s="1255"/>
      <c r="J741" s="1256"/>
      <c r="K741" s="7"/>
      <c r="L741" s="7"/>
      <c r="M741" s="7"/>
      <c r="N741" s="7"/>
      <c r="O741" s="458"/>
      <c r="P741" s="4"/>
      <c r="Q741" s="11"/>
      <c r="R741" s="2"/>
      <c r="S741" s="2"/>
      <c r="T741" s="2"/>
      <c r="U741" s="2"/>
      <c r="V741" s="2"/>
      <c r="W741" s="366" t="s">
        <v>142</v>
      </c>
      <c r="X741" s="533" t="b">
        <f>M727=INDEX(SourceCategory,2)</f>
        <v>0</v>
      </c>
    </row>
    <row r="742" spans="1:24" s="19" customFormat="1" ht="5.15" customHeight="1" x14ac:dyDescent="0.25">
      <c r="A742" s="2"/>
      <c r="B742" s="7"/>
      <c r="C742" s="7"/>
      <c r="D742" s="28"/>
      <c r="E742" s="7"/>
      <c r="F742" s="7"/>
      <c r="G742" s="20"/>
      <c r="H742" s="90"/>
      <c r="I742" s="90"/>
      <c r="J742" s="28"/>
      <c r="K742" s="7"/>
      <c r="L742" s="7"/>
      <c r="M742" s="7"/>
      <c r="N742" s="7"/>
      <c r="O742" s="462"/>
      <c r="P742" s="4"/>
      <c r="Q742" s="11"/>
      <c r="R742" s="2"/>
      <c r="S742" s="2"/>
      <c r="T742" s="2"/>
      <c r="U742" s="2"/>
      <c r="V742" s="2"/>
      <c r="W742" s="2"/>
      <c r="X742" s="2"/>
    </row>
    <row r="743" spans="1:24" s="19" customFormat="1" ht="12.75" customHeight="1" x14ac:dyDescent="0.25">
      <c r="A743" s="2"/>
      <c r="B743" s="7"/>
      <c r="C743" s="7"/>
      <c r="D743" s="9" t="s">
        <v>6</v>
      </c>
      <c r="E743" s="20" t="str">
        <f>Translations!$B$213</f>
        <v>Använda mätinstrument:</v>
      </c>
      <c r="F743" s="7"/>
      <c r="G743" s="7"/>
      <c r="H743" s="534"/>
      <c r="I743" s="534"/>
      <c r="J743" s="534"/>
      <c r="K743" s="534"/>
      <c r="L743" s="534"/>
      <c r="M743" s="534"/>
      <c r="N743" s="7"/>
      <c r="O743" s="458"/>
      <c r="P743" s="4"/>
      <c r="Q743" s="11"/>
      <c r="R743" s="2"/>
      <c r="S743" s="2"/>
      <c r="T743" s="2"/>
      <c r="U743" s="2"/>
      <c r="V743" s="2"/>
      <c r="W743" s="366" t="s">
        <v>142</v>
      </c>
      <c r="X743" s="533" t="b">
        <f>OR(M727=INDEX(SourceCategory,2),AND(I737=INDEX(EUconst_ActivityDeterminationMethod,1),I741=INDEX(EUconst_OwnerInstrument,2)))</f>
        <v>0</v>
      </c>
    </row>
    <row r="744" spans="1:24" s="19" customFormat="1" ht="5.15" customHeight="1" x14ac:dyDescent="0.25">
      <c r="A744" s="2"/>
      <c r="B744" s="7"/>
      <c r="C744" s="7"/>
      <c r="D744" s="9"/>
      <c r="E744" s="20"/>
      <c r="F744" s="7"/>
      <c r="G744" s="7"/>
      <c r="H744" s="7"/>
      <c r="I744" s="7"/>
      <c r="J744" s="7"/>
      <c r="K744" s="7"/>
      <c r="L744" s="7"/>
      <c r="M744" s="7"/>
      <c r="N744" s="7"/>
      <c r="O744" s="458"/>
      <c r="P744" s="4"/>
      <c r="Q744" s="11"/>
      <c r="R744" s="2"/>
      <c r="S744" s="2"/>
      <c r="T744" s="2"/>
      <c r="U744" s="2"/>
      <c r="V744" s="2"/>
      <c r="W744" s="2"/>
      <c r="X744" s="2"/>
    </row>
    <row r="745" spans="1:24" s="19" customFormat="1" ht="13" x14ac:dyDescent="0.25">
      <c r="A745" s="2"/>
      <c r="B745" s="7"/>
      <c r="C745" s="7"/>
      <c r="D745" s="9"/>
      <c r="E745" s="7" t="str">
        <f>Translations!$B$215</f>
        <v>Beskrivning av beräkningen av bränslemängden och osäkerhetsberäkningen eller något annat nödvändigt förfarande, om flera mätinstrument används:</v>
      </c>
      <c r="F745" s="7"/>
      <c r="G745" s="7"/>
      <c r="H745" s="7"/>
      <c r="I745" s="7"/>
      <c r="J745" s="7"/>
      <c r="K745" s="7"/>
      <c r="L745" s="7"/>
      <c r="M745" s="7"/>
      <c r="N745" s="7"/>
      <c r="O745" s="453"/>
      <c r="P745" s="22"/>
      <c r="Q745" s="11"/>
      <c r="R745" s="2"/>
      <c r="S745" s="2"/>
      <c r="T745" s="2"/>
      <c r="U745" s="2"/>
      <c r="V745" s="2"/>
      <c r="W745" s="2"/>
      <c r="X745" s="2"/>
    </row>
    <row r="746" spans="1:24" s="19" customFormat="1" ht="12.75" customHeight="1" x14ac:dyDescent="0.25">
      <c r="A746" s="2"/>
      <c r="B746" s="7"/>
      <c r="C746" s="7"/>
      <c r="D746" s="9"/>
      <c r="E746" s="1232"/>
      <c r="F746" s="1233"/>
      <c r="G746" s="1233"/>
      <c r="H746" s="1233"/>
      <c r="I746" s="1233"/>
      <c r="J746" s="1233"/>
      <c r="K746" s="1233"/>
      <c r="L746" s="1233"/>
      <c r="M746" s="1233"/>
      <c r="N746" s="1234"/>
      <c r="O746" s="453"/>
      <c r="P746" s="22"/>
      <c r="Q746" s="11"/>
      <c r="R746" s="2"/>
      <c r="S746" s="2"/>
      <c r="T746" s="2"/>
      <c r="U746" s="2"/>
      <c r="V746" s="2"/>
      <c r="W746" s="2"/>
      <c r="X746" s="2"/>
    </row>
    <row r="747" spans="1:24" s="19" customFormat="1" ht="13" x14ac:dyDescent="0.25">
      <c r="A747" s="2"/>
      <c r="B747" s="7"/>
      <c r="C747" s="7"/>
      <c r="D747" s="9"/>
      <c r="E747" s="1099"/>
      <c r="F747" s="991"/>
      <c r="G747" s="991"/>
      <c r="H747" s="991"/>
      <c r="I747" s="991"/>
      <c r="J747" s="991"/>
      <c r="K747" s="991"/>
      <c r="L747" s="991"/>
      <c r="M747" s="991"/>
      <c r="N747" s="1100"/>
      <c r="O747" s="458"/>
      <c r="P747" s="4"/>
      <c r="Q747" s="11"/>
      <c r="R747" s="11"/>
      <c r="S747" s="11"/>
      <c r="T747" s="2"/>
      <c r="U747" s="2"/>
      <c r="V747" s="2"/>
      <c r="W747" s="2"/>
      <c r="X747" s="2"/>
    </row>
    <row r="748" spans="1:24" s="19" customFormat="1" ht="13" x14ac:dyDescent="0.25">
      <c r="A748" s="2"/>
      <c r="B748" s="7"/>
      <c r="C748" s="7"/>
      <c r="D748" s="9"/>
      <c r="E748" s="1101"/>
      <c r="F748" s="1102"/>
      <c r="G748" s="1102"/>
      <c r="H748" s="1102"/>
      <c r="I748" s="1102"/>
      <c r="J748" s="1102"/>
      <c r="K748" s="1102"/>
      <c r="L748" s="1102"/>
      <c r="M748" s="1102"/>
      <c r="N748" s="1103"/>
      <c r="O748" s="458"/>
      <c r="P748" s="4"/>
      <c r="Q748" s="11"/>
      <c r="R748" s="11"/>
      <c r="S748" s="11"/>
      <c r="T748" s="2"/>
      <c r="U748" s="2"/>
      <c r="V748" s="2"/>
      <c r="W748" s="2"/>
      <c r="X748" s="2"/>
    </row>
    <row r="749" spans="1:24" s="19" customFormat="1" ht="13" x14ac:dyDescent="0.25">
      <c r="A749" s="2"/>
      <c r="B749" s="7"/>
      <c r="C749" s="7"/>
      <c r="D749" s="9"/>
      <c r="E749" s="7"/>
      <c r="F749" s="7"/>
      <c r="G749" s="7"/>
      <c r="H749" s="7"/>
      <c r="I749" s="7"/>
      <c r="J749" s="7"/>
      <c r="K749" s="7"/>
      <c r="L749" s="7"/>
      <c r="M749" s="7"/>
      <c r="N749" s="7"/>
      <c r="O749" s="458"/>
      <c r="P749" s="4"/>
      <c r="Q749" s="11"/>
      <c r="R749" s="11"/>
      <c r="S749" s="11"/>
      <c r="T749" s="2"/>
      <c r="U749" s="2"/>
      <c r="V749" s="2"/>
      <c r="W749" s="2"/>
      <c r="X749" s="2"/>
    </row>
    <row r="750" spans="1:24" s="19" customFormat="1" ht="13" x14ac:dyDescent="0.25">
      <c r="A750" s="2"/>
      <c r="B750" s="7"/>
      <c r="C750" s="7"/>
      <c r="D750" s="9" t="s">
        <v>7</v>
      </c>
      <c r="E750" s="20" t="str">
        <f>Translations!$B$710</f>
        <v>Nivåer på den bränslemängd som frisläppts för konsumtion:</v>
      </c>
      <c r="F750" s="7"/>
      <c r="G750" s="7"/>
      <c r="H750" s="7"/>
      <c r="I750" s="7"/>
      <c r="J750" s="7"/>
      <c r="K750" s="7"/>
      <c r="L750" s="7"/>
      <c r="M750" s="7"/>
      <c r="N750" s="7"/>
      <c r="O750" s="458"/>
      <c r="P750" s="4"/>
      <c r="Q750" s="11"/>
      <c r="R750" s="11"/>
      <c r="S750" s="11"/>
      <c r="T750" s="2"/>
      <c r="U750" s="2"/>
      <c r="V750" s="2"/>
      <c r="W750" s="2"/>
      <c r="X750" s="2"/>
    </row>
    <row r="751" spans="1:24" s="19" customFormat="1" ht="13" x14ac:dyDescent="0.25">
      <c r="A751" s="2"/>
      <c r="B751" s="7"/>
      <c r="C751" s="7"/>
      <c r="D751" s="28" t="s">
        <v>16</v>
      </c>
      <c r="E751" s="20" t="str">
        <f>Translations!$B$711</f>
        <v>Tillämplig enhet:</v>
      </c>
      <c r="F751" s="9"/>
      <c r="G751" s="9"/>
      <c r="H751" s="9"/>
      <c r="I751" s="135"/>
      <c r="J751" s="9"/>
      <c r="K751" s="9"/>
      <c r="L751" s="9"/>
      <c r="M751" s="9"/>
      <c r="N751" s="9"/>
      <c r="O751" s="458"/>
      <c r="P751" s="4"/>
      <c r="Q751" s="11"/>
      <c r="R751" s="11"/>
      <c r="S751" s="11"/>
      <c r="T751" s="2"/>
      <c r="U751" s="2"/>
      <c r="V751" s="2"/>
      <c r="W751" s="2"/>
      <c r="X751" s="2"/>
    </row>
    <row r="752" spans="1:24" s="19" customFormat="1" ht="5.15" customHeight="1" x14ac:dyDescent="0.25">
      <c r="A752" s="2"/>
      <c r="B752" s="7"/>
      <c r="C752" s="7"/>
      <c r="D752" s="7"/>
      <c r="E752" s="7"/>
      <c r="F752" s="7"/>
      <c r="G752" s="7"/>
      <c r="H752" s="7"/>
      <c r="I752" s="7"/>
      <c r="J752" s="7"/>
      <c r="K752" s="7"/>
      <c r="L752" s="7"/>
      <c r="M752" s="7"/>
      <c r="N752" s="9"/>
      <c r="O752" s="458"/>
      <c r="P752" s="4"/>
      <c r="Q752" s="11"/>
      <c r="R752" s="11"/>
      <c r="S752" s="11"/>
      <c r="T752" s="2"/>
      <c r="U752" s="2"/>
      <c r="V752" s="2"/>
      <c r="W752" s="2"/>
      <c r="X752" s="2"/>
    </row>
    <row r="753" spans="1:24" s="19" customFormat="1" ht="12.75" customHeight="1" x14ac:dyDescent="0.25">
      <c r="A753" s="2"/>
      <c r="B753" s="7"/>
      <c r="C753" s="7"/>
      <c r="D753" s="28" t="s">
        <v>17</v>
      </c>
      <c r="E753" s="20" t="str">
        <f>Translations!$B$712</f>
        <v>Nivå som krävs:</v>
      </c>
      <c r="F753" s="7"/>
      <c r="G753" s="7"/>
      <c r="H753" s="7"/>
      <c r="I753" s="535" t="str">
        <f>IF(H729="","",IF(M727=INDEX(SourceCategory,2),EUconst_NoTier,IF(CNTR_Category="A",INDEX(EUwideConstants!$G:$G,MATCH(R753,EUwideConstants!$S:$S,0)),INDEX(EUwideConstants!$P:$P,MATCH(R753,EUwideConstants!$S:$S,0)))))</f>
        <v/>
      </c>
      <c r="J753" s="1241" t="str">
        <f>IF(I753="","",IF(I753=EUconst_NoTier,EUconst_MsgDeMinimis,IF(T753=0,EUconst_NA,IF(ISERROR(T753),"",EUconst_MsgTierActivityLevel&amp;" "&amp;T753))))</f>
        <v/>
      </c>
      <c r="K753" s="1242"/>
      <c r="L753" s="1242"/>
      <c r="M753" s="1242"/>
      <c r="N753" s="1243"/>
      <c r="O753" s="458"/>
      <c r="P753" s="4"/>
      <c r="Q753" s="11"/>
      <c r="R753" s="59" t="str">
        <f>EUconst_CNTR_ActivityData&amp;H729</f>
        <v>ActivityData_</v>
      </c>
      <c r="S753" s="11"/>
      <c r="T753" s="533" t="str">
        <f>IF(I753="","",IF(I753=EUconst_NA,"",INDEX(EUwideConstants!$H:$O,MATCH(R753,EUwideConstants!$S:$S,0),MATCH(I753,CNTR_TierList,0))))</f>
        <v/>
      </c>
      <c r="U753" s="2"/>
      <c r="V753" s="2"/>
      <c r="W753" s="2"/>
      <c r="X753" s="2"/>
    </row>
    <row r="754" spans="1:24" s="19" customFormat="1" ht="12.75" customHeight="1" x14ac:dyDescent="0.25">
      <c r="A754" s="2"/>
      <c r="B754" s="7"/>
      <c r="C754" s="7"/>
      <c r="D754" s="28" t="s">
        <v>18</v>
      </c>
      <c r="E754" s="20" t="str">
        <f>Translations!$B$713</f>
        <v>Tillämplig nivå:</v>
      </c>
      <c r="F754" s="7"/>
      <c r="G754" s="7"/>
      <c r="H754" s="7"/>
      <c r="I754" s="135"/>
      <c r="J754" s="1241" t="str">
        <f>IF(OR(ISBLANK(I754),I754=EUconst_NoTier),"",IF(T754=0,EUconst_NA,IF(ISERROR(T754),"",EUconst_MsgTierActivityLevel &amp; " " &amp;T754)))</f>
        <v/>
      </c>
      <c r="K754" s="1242"/>
      <c r="L754" s="1242"/>
      <c r="M754" s="1242"/>
      <c r="N754" s="1243"/>
      <c r="O754" s="458"/>
      <c r="P754" s="4"/>
      <c r="Q754" s="11"/>
      <c r="R754" s="59" t="str">
        <f>EUconst_CNTR_ActivityData&amp;H729</f>
        <v>ActivityData_</v>
      </c>
      <c r="S754" s="11"/>
      <c r="T754" s="533" t="str">
        <f>IF(ISBLANK(I754),"",IF(I754=EUconst_NA,"",INDEX(EUwideConstants!$H:$O,MATCH(R754,EUwideConstants!$S:$S,0),MATCH(I754,CNTR_TierList,0))))</f>
        <v/>
      </c>
      <c r="U754" s="2"/>
      <c r="V754" s="2"/>
      <c r="W754" s="366" t="s">
        <v>142</v>
      </c>
      <c r="X754" s="533" t="b">
        <f>I737=INDEX(EUconst_ActivityDeterminationMethod,1)</f>
        <v>0</v>
      </c>
    </row>
    <row r="755" spans="1:24" s="19" customFormat="1" ht="12.75" customHeight="1" x14ac:dyDescent="0.25">
      <c r="A755" s="2"/>
      <c r="B755" s="7"/>
      <c r="C755" s="7"/>
      <c r="D755" s="28" t="s">
        <v>19</v>
      </c>
      <c r="E755" s="20" t="str">
        <f>Translations!$B$219</f>
        <v>Uppnådd osäkerhet:</v>
      </c>
      <c r="F755" s="7"/>
      <c r="G755" s="7"/>
      <c r="H755" s="7"/>
      <c r="I755" s="536"/>
      <c r="J755" s="20" t="str">
        <f>Translations!$B$220</f>
        <v>Anmärkning:</v>
      </c>
      <c r="K755" s="1265"/>
      <c r="L755" s="1266"/>
      <c r="M755" s="1266"/>
      <c r="N755" s="1267"/>
      <c r="O755" s="458"/>
      <c r="P755" s="4"/>
      <c r="Q755" s="11"/>
      <c r="R755" s="11"/>
      <c r="S755" s="11"/>
      <c r="T755" s="2"/>
      <c r="U755" s="2"/>
      <c r="V755" s="2"/>
      <c r="W755" s="366" t="s">
        <v>142</v>
      </c>
      <c r="X755" s="533" t="b">
        <f>OR(M727=INDEX(SourceCategory,2),I737=INDEX(EUconst_ActivityDeterminationMethod,1))</f>
        <v>0</v>
      </c>
    </row>
    <row r="756" spans="1:24" s="19" customFormat="1" ht="5.15" customHeight="1" x14ac:dyDescent="0.25">
      <c r="A756" s="2"/>
      <c r="B756" s="7"/>
      <c r="C756" s="7"/>
      <c r="D756" s="9"/>
      <c r="E756" s="40"/>
      <c r="F756" s="40"/>
      <c r="G756" s="40"/>
      <c r="H756" s="40"/>
      <c r="I756" s="40"/>
      <c r="J756" s="40"/>
      <c r="K756" s="40"/>
      <c r="L756" s="40"/>
      <c r="M756" s="40"/>
      <c r="N756" s="40"/>
      <c r="O756" s="458"/>
      <c r="P756" s="4"/>
      <c r="Q756" s="11"/>
      <c r="R756" s="11"/>
      <c r="S756" s="11"/>
      <c r="T756" s="2"/>
      <c r="U756" s="2"/>
      <c r="V756" s="2"/>
      <c r="W756" s="2"/>
      <c r="X756" s="2"/>
    </row>
    <row r="757" spans="1:24" s="19" customFormat="1" ht="14" x14ac:dyDescent="0.25">
      <c r="A757" s="2"/>
      <c r="B757" s="7"/>
      <c r="C757" s="7"/>
      <c r="D757" s="1245" t="str">
        <f>Translations!$B$715</f>
        <v>Täckningsfaktor:</v>
      </c>
      <c r="E757" s="1245"/>
      <c r="F757" s="1245"/>
      <c r="G757" s="1245"/>
      <c r="H757" s="1245"/>
      <c r="I757" s="1245"/>
      <c r="J757" s="1245"/>
      <c r="K757" s="1245"/>
      <c r="L757" s="1245"/>
      <c r="M757" s="1245"/>
      <c r="N757" s="1245"/>
      <c r="O757" s="458"/>
      <c r="P757" s="4"/>
      <c r="Q757" s="11"/>
      <c r="R757" s="11"/>
      <c r="S757" s="11"/>
      <c r="T757" s="11"/>
      <c r="U757" s="2"/>
      <c r="V757" s="2"/>
      <c r="W757" s="2"/>
      <c r="X757" s="2"/>
    </row>
    <row r="758" spans="1:24" s="19" customFormat="1" ht="5.15" customHeight="1" x14ac:dyDescent="0.25">
      <c r="A758" s="2"/>
      <c r="B758" s="7"/>
      <c r="C758" s="7"/>
      <c r="D758" s="9"/>
      <c r="E758" s="20"/>
      <c r="F758" s="7"/>
      <c r="G758" s="7"/>
      <c r="H758" s="7"/>
      <c r="I758" s="7"/>
      <c r="J758" s="7"/>
      <c r="K758" s="7"/>
      <c r="L758" s="7"/>
      <c r="M758" s="7"/>
      <c r="N758" s="7"/>
      <c r="O758" s="458"/>
      <c r="P758" s="4"/>
      <c r="Q758" s="11"/>
      <c r="R758" s="11"/>
      <c r="S758" s="11"/>
      <c r="T758" s="11"/>
      <c r="U758" s="2"/>
      <c r="V758" s="2"/>
      <c r="W758" s="2"/>
      <c r="X758" s="2"/>
    </row>
    <row r="759" spans="1:24" s="19" customFormat="1" ht="25.5" customHeight="1" x14ac:dyDescent="0.25">
      <c r="A759" s="2"/>
      <c r="B759" s="7"/>
      <c r="C759" s="7"/>
      <c r="D759" s="9" t="s">
        <v>8</v>
      </c>
      <c r="E759" s="1244" t="str">
        <f>Translations!$B$717</f>
        <v>Täckningsfaktor</v>
      </c>
      <c r="F759" s="1244"/>
      <c r="G759" s="1244"/>
      <c r="H759" s="29" t="str">
        <f>Translations!$B$255</f>
        <v>nivå som krävs</v>
      </c>
      <c r="I759" s="29" t="str">
        <f>Translations!$B$256</f>
        <v>nivå som använts</v>
      </c>
      <c r="J759" s="1246" t="str">
        <f>Translations!$B$257</f>
        <v>hela texten för den tillämpade nivån</v>
      </c>
      <c r="K759" s="1247"/>
      <c r="L759" s="1247"/>
      <c r="M759" s="1247"/>
      <c r="N759" s="1247"/>
      <c r="O759" s="458"/>
      <c r="P759" s="4"/>
      <c r="Q759" s="11"/>
      <c r="R759" s="11"/>
      <c r="S759" s="11"/>
      <c r="T759" s="11"/>
      <c r="U759" s="2"/>
      <c r="V759" s="2"/>
      <c r="W759" s="2"/>
      <c r="X759" s="2"/>
    </row>
    <row r="760" spans="1:24" s="19" customFormat="1" x14ac:dyDescent="0.25">
      <c r="A760" s="2"/>
      <c r="B760" s="7"/>
      <c r="C760" s="7"/>
      <c r="D760" s="28" t="s">
        <v>16</v>
      </c>
      <c r="E760" s="1240" t="str">
        <f>Translations!$B$718</f>
        <v>Täckningsfaktor, nivå</v>
      </c>
      <c r="F760" s="1240"/>
      <c r="G760" s="1240"/>
      <c r="H760" s="535" t="str">
        <f>IF(H727="","",3)</f>
        <v/>
      </c>
      <c r="I760" s="135"/>
      <c r="J760" s="1241" t="str">
        <f>IF(OR(ISBLANK(I760),I760=EUconst_NoTier),"",IF(T760=0,EUconst_NotApplicable,IF(ISERROR(T760),"",T760)))</f>
        <v/>
      </c>
      <c r="K760" s="1242"/>
      <c r="L760" s="1242"/>
      <c r="M760" s="1242"/>
      <c r="N760" s="1243"/>
      <c r="O760" s="458"/>
      <c r="P760" s="4"/>
      <c r="Q760" s="11"/>
      <c r="R760" s="59" t="str">
        <f>EUconst_CNTR_ScopeFactor&amp;H729</f>
        <v>ScopeFactor_</v>
      </c>
      <c r="S760" s="11"/>
      <c r="T760" s="537" t="str">
        <f>IF(ISBLANK(I760),"",IF(I760=EUconst_NA,"",INDEX(EUwideConstants!$H:$O,MATCH(R760,EUwideConstants!$S:$S,0),MATCH(I760,CNTR_TierList,0))))</f>
        <v/>
      </c>
      <c r="U760" s="2"/>
      <c r="V760" s="2"/>
      <c r="W760" s="2"/>
      <c r="X760" s="2"/>
    </row>
    <row r="761" spans="1:24" s="19" customFormat="1" x14ac:dyDescent="0.25">
      <c r="A761" s="2"/>
      <c r="B761" s="7"/>
      <c r="C761" s="7"/>
      <c r="D761" s="28" t="s">
        <v>17</v>
      </c>
      <c r="E761" s="1240" t="str">
        <f>Translations!$B$719</f>
        <v>Täckningsfaktor, metod</v>
      </c>
      <c r="F761" s="1240"/>
      <c r="G761" s="1240"/>
      <c r="H761" s="1249"/>
      <c r="I761" s="1249"/>
      <c r="J761" s="1241" t="str">
        <f>IF(H761="","",INDEX(ScopeMethodsDetails,MATCH(H761,INDEX(ScopeMethodsDetails,,1),0),2))</f>
        <v/>
      </c>
      <c r="K761" s="1242"/>
      <c r="L761" s="1242"/>
      <c r="M761" s="1242"/>
      <c r="N761" s="1243"/>
      <c r="O761" s="458"/>
      <c r="P761" s="4"/>
      <c r="Q761" s="11"/>
      <c r="R761" s="350" t="str">
        <f>IF(I760="","",INDEX(ScopeAddress,MATCH(I760,ScopeTiers,0)))</f>
        <v/>
      </c>
      <c r="S761" s="11"/>
      <c r="T761" s="11"/>
      <c r="U761" s="2"/>
      <c r="V761" s="2"/>
      <c r="W761" s="2"/>
      <c r="X761" s="2"/>
    </row>
    <row r="762" spans="1:24" s="19" customFormat="1" ht="5.15" customHeight="1" x14ac:dyDescent="0.25">
      <c r="A762" s="2"/>
      <c r="B762" s="7"/>
      <c r="C762" s="7"/>
      <c r="D762" s="9"/>
      <c r="E762" s="40"/>
      <c r="F762" s="40"/>
      <c r="G762" s="40"/>
      <c r="H762" s="40"/>
      <c r="I762" s="40"/>
      <c r="J762" s="40"/>
      <c r="K762" s="40"/>
      <c r="L762" s="40"/>
      <c r="M762" s="40"/>
      <c r="N762" s="40"/>
      <c r="O762" s="458"/>
      <c r="P762" s="4"/>
      <c r="Q762" s="11"/>
      <c r="R762" s="11"/>
      <c r="S762" s="11"/>
      <c r="T762" s="11"/>
      <c r="U762" s="11"/>
      <c r="V762" s="11"/>
      <c r="W762" s="11"/>
      <c r="X762" s="11"/>
    </row>
    <row r="763" spans="1:24" s="19" customFormat="1" ht="13" x14ac:dyDescent="0.25">
      <c r="A763" s="2"/>
      <c r="B763" s="7"/>
      <c r="C763" s="7"/>
      <c r="D763" s="28" t="s">
        <v>18</v>
      </c>
      <c r="E763" s="20" t="str">
        <f>Translations!$B$723</f>
        <v>Detaljerad beskrivning av täckningsfaktorns metod:</v>
      </c>
      <c r="F763" s="40"/>
      <c r="G763" s="40"/>
      <c r="H763" s="40"/>
      <c r="I763" s="40"/>
      <c r="J763" s="40"/>
      <c r="K763" s="40"/>
      <c r="L763" s="40"/>
      <c r="M763" s="40"/>
      <c r="N763" s="40"/>
      <c r="O763" s="458"/>
      <c r="P763" s="4"/>
      <c r="Q763" s="11"/>
      <c r="R763" s="11"/>
      <c r="S763" s="11"/>
      <c r="T763" s="11"/>
      <c r="U763" s="2"/>
      <c r="V763" s="2"/>
      <c r="W763" s="2"/>
      <c r="X763" s="2"/>
    </row>
    <row r="764" spans="1:24" s="19" customFormat="1" ht="25.5" customHeight="1" x14ac:dyDescent="0.25">
      <c r="A764" s="2"/>
      <c r="B764" s="7"/>
      <c r="C764" s="7"/>
      <c r="D764" s="9"/>
      <c r="E764" s="1235"/>
      <c r="F764" s="1236"/>
      <c r="G764" s="1236"/>
      <c r="H764" s="1236"/>
      <c r="I764" s="1236"/>
      <c r="J764" s="1236"/>
      <c r="K764" s="1236"/>
      <c r="L764" s="1236"/>
      <c r="M764" s="1236"/>
      <c r="N764" s="1237"/>
      <c r="O764" s="458"/>
      <c r="P764" s="4"/>
      <c r="Q764" s="11"/>
      <c r="R764" s="11"/>
      <c r="S764" s="11"/>
      <c r="T764" s="11"/>
      <c r="U764" s="2"/>
      <c r="V764" s="2"/>
      <c r="W764" s="2"/>
      <c r="X764" s="2"/>
    </row>
    <row r="765" spans="1:24" s="19" customFormat="1" ht="13" x14ac:dyDescent="0.25">
      <c r="A765" s="2"/>
      <c r="B765" s="7"/>
      <c r="C765" s="7"/>
      <c r="D765" s="9"/>
      <c r="E765" s="1099"/>
      <c r="F765" s="991"/>
      <c r="G765" s="991"/>
      <c r="H765" s="991"/>
      <c r="I765" s="991"/>
      <c r="J765" s="991"/>
      <c r="K765" s="991"/>
      <c r="L765" s="991"/>
      <c r="M765" s="991"/>
      <c r="N765" s="1100"/>
      <c r="O765" s="458"/>
      <c r="P765" s="4"/>
      <c r="Q765" s="11"/>
      <c r="R765" s="11"/>
      <c r="S765" s="11"/>
      <c r="T765" s="11"/>
      <c r="U765" s="2"/>
      <c r="V765" s="2"/>
      <c r="W765" s="2"/>
      <c r="X765" s="2"/>
    </row>
    <row r="766" spans="1:24" s="19" customFormat="1" ht="13" x14ac:dyDescent="0.25">
      <c r="A766" s="2"/>
      <c r="B766" s="7"/>
      <c r="C766" s="7"/>
      <c r="D766" s="9"/>
      <c r="E766" s="1101"/>
      <c r="F766" s="1102"/>
      <c r="G766" s="1102"/>
      <c r="H766" s="1102"/>
      <c r="I766" s="1102"/>
      <c r="J766" s="1102"/>
      <c r="K766" s="1102"/>
      <c r="L766" s="1102"/>
      <c r="M766" s="1102"/>
      <c r="N766" s="1103"/>
      <c r="O766" s="458"/>
      <c r="P766" s="4"/>
      <c r="Q766" s="11"/>
      <c r="R766" s="11"/>
      <c r="S766" s="11"/>
      <c r="T766" s="11"/>
      <c r="U766" s="2"/>
      <c r="V766" s="2"/>
      <c r="W766" s="2"/>
      <c r="X766" s="2"/>
    </row>
    <row r="767" spans="1:24" s="19" customFormat="1" ht="5.15" customHeight="1" x14ac:dyDescent="0.25">
      <c r="A767" s="2"/>
      <c r="B767" s="7"/>
      <c r="C767" s="7"/>
      <c r="D767" s="9"/>
      <c r="E767" s="40"/>
      <c r="F767" s="40"/>
      <c r="G767" s="40"/>
      <c r="H767" s="40"/>
      <c r="I767" s="40"/>
      <c r="J767" s="40"/>
      <c r="K767" s="40"/>
      <c r="L767" s="40"/>
      <c r="M767" s="40"/>
      <c r="N767" s="40"/>
      <c r="O767" s="458"/>
      <c r="P767" s="4"/>
      <c r="Q767" s="11"/>
      <c r="R767" s="11"/>
      <c r="S767" s="11"/>
      <c r="T767" s="11"/>
      <c r="U767" s="2"/>
      <c r="V767" s="2"/>
      <c r="W767" s="2"/>
      <c r="X767" s="2"/>
    </row>
    <row r="768" spans="1:24" s="19" customFormat="1" ht="13" x14ac:dyDescent="0.25">
      <c r="A768" s="2"/>
      <c r="B768" s="7"/>
      <c r="C768" s="7"/>
      <c r="D768" s="28" t="s">
        <v>19</v>
      </c>
      <c r="E768" s="20" t="str">
        <f>Translations!$B$726</f>
        <v xml:space="preserve">Identifiering av slutanvändare av bränsleflöde och CRF-koder </v>
      </c>
      <c r="F768" s="40"/>
      <c r="G768" s="40"/>
      <c r="H768" s="40"/>
      <c r="I768" s="40"/>
      <c r="J768" s="40"/>
      <c r="K768" s="40"/>
      <c r="L768" s="40"/>
      <c r="M768" s="40"/>
      <c r="N768" s="40"/>
      <c r="O768" s="453"/>
      <c r="P768" s="22"/>
      <c r="Q768" s="11"/>
      <c r="R768" s="11"/>
      <c r="S768" s="11"/>
      <c r="T768" s="11"/>
      <c r="U768" s="2"/>
      <c r="V768" s="2"/>
      <c r="W768" s="2"/>
      <c r="X768" s="2"/>
    </row>
    <row r="769" spans="1:24" s="19" customFormat="1" ht="25.5" customHeight="1" x14ac:dyDescent="0.25">
      <c r="A769" s="2"/>
      <c r="B769" s="7"/>
      <c r="C769" s="7"/>
      <c r="D769" s="9"/>
      <c r="E769" s="1235"/>
      <c r="F769" s="1236"/>
      <c r="G769" s="1236"/>
      <c r="H769" s="1236"/>
      <c r="I769" s="1236"/>
      <c r="J769" s="1236"/>
      <c r="K769" s="1236"/>
      <c r="L769" s="1236"/>
      <c r="M769" s="1236"/>
      <c r="N769" s="1237"/>
      <c r="O769" s="458"/>
      <c r="P769" s="4"/>
      <c r="Q769" s="11"/>
      <c r="R769" s="11"/>
      <c r="S769" s="11"/>
      <c r="T769" s="11"/>
      <c r="U769" s="2"/>
      <c r="V769" s="2"/>
      <c r="W769" s="2"/>
      <c r="X769" s="2"/>
    </row>
    <row r="770" spans="1:24" s="19" customFormat="1" ht="13" x14ac:dyDescent="0.25">
      <c r="A770" s="2"/>
      <c r="B770" s="7"/>
      <c r="C770" s="7"/>
      <c r="D770" s="9"/>
      <c r="E770" s="1099"/>
      <c r="F770" s="991"/>
      <c r="G770" s="991"/>
      <c r="H770" s="991"/>
      <c r="I770" s="991"/>
      <c r="J770" s="991"/>
      <c r="K770" s="991"/>
      <c r="L770" s="991"/>
      <c r="M770" s="991"/>
      <c r="N770" s="1100"/>
      <c r="O770" s="458"/>
      <c r="P770" s="4"/>
      <c r="Q770" s="11"/>
      <c r="R770" s="11"/>
      <c r="S770" s="11"/>
      <c r="T770" s="11"/>
      <c r="U770" s="2"/>
      <c r="V770" s="2"/>
      <c r="W770" s="2"/>
      <c r="X770" s="2"/>
    </row>
    <row r="771" spans="1:24" s="19" customFormat="1" ht="13" x14ac:dyDescent="0.25">
      <c r="A771" s="2"/>
      <c r="B771" s="7"/>
      <c r="C771" s="7"/>
      <c r="D771" s="9"/>
      <c r="E771" s="1101"/>
      <c r="F771" s="1102"/>
      <c r="G771" s="1102"/>
      <c r="H771" s="1102"/>
      <c r="I771" s="1102"/>
      <c r="J771" s="1102"/>
      <c r="K771" s="1102"/>
      <c r="L771" s="1102"/>
      <c r="M771" s="1102"/>
      <c r="N771" s="1103"/>
      <c r="O771" s="458"/>
      <c r="P771" s="4"/>
      <c r="Q771" s="11"/>
      <c r="R771" s="11"/>
      <c r="S771" s="11"/>
      <c r="T771" s="11"/>
      <c r="U771" s="2"/>
      <c r="V771" s="2"/>
      <c r="W771" s="2"/>
      <c r="X771" s="2"/>
    </row>
    <row r="772" spans="1:24" s="19" customFormat="1" ht="5.15" customHeight="1" x14ac:dyDescent="0.25">
      <c r="A772" s="2"/>
      <c r="B772" s="7"/>
      <c r="C772" s="7"/>
      <c r="D772" s="9"/>
      <c r="E772" s="40"/>
      <c r="F772" s="40"/>
      <c r="G772" s="40"/>
      <c r="H772" s="40"/>
      <c r="I772" s="40"/>
      <c r="J772" s="40"/>
      <c r="K772" s="40"/>
      <c r="L772" s="40"/>
      <c r="M772" s="40"/>
      <c r="N772" s="40"/>
      <c r="O772" s="458"/>
      <c r="P772" s="4"/>
      <c r="Q772" s="11"/>
      <c r="R772" s="11"/>
      <c r="S772" s="11"/>
      <c r="T772" s="11"/>
      <c r="U772" s="2"/>
      <c r="V772" s="2"/>
      <c r="W772" s="2"/>
      <c r="X772" s="2"/>
    </row>
    <row r="773" spans="1:24" s="19" customFormat="1" ht="12.75" customHeight="1" x14ac:dyDescent="0.25">
      <c r="A773" s="2"/>
      <c r="B773" s="7"/>
      <c r="C773" s="7"/>
      <c r="D773" s="1245" t="str">
        <f>Translations!$B$230</f>
        <v>Beräkningsfaktorer:</v>
      </c>
      <c r="E773" s="1245"/>
      <c r="F773" s="1245"/>
      <c r="G773" s="1245"/>
      <c r="H773" s="1245"/>
      <c r="I773" s="1245"/>
      <c r="J773" s="1245"/>
      <c r="K773" s="1245"/>
      <c r="L773" s="1245"/>
      <c r="M773" s="1245"/>
      <c r="N773" s="1245"/>
      <c r="O773" s="458"/>
      <c r="P773" s="4"/>
      <c r="Q773" s="11"/>
      <c r="R773" s="11"/>
      <c r="S773" s="11"/>
      <c r="T773" s="11"/>
      <c r="U773" s="2"/>
      <c r="V773" s="2"/>
      <c r="W773" s="2"/>
      <c r="X773" s="2"/>
    </row>
    <row r="774" spans="1:24" s="19" customFormat="1" ht="5.15" customHeight="1" x14ac:dyDescent="0.25">
      <c r="A774" s="2"/>
      <c r="B774" s="7"/>
      <c r="C774" s="7"/>
      <c r="D774" s="9"/>
      <c r="E774" s="20"/>
      <c r="F774" s="7"/>
      <c r="G774" s="7"/>
      <c r="H774" s="7"/>
      <c r="I774" s="7"/>
      <c r="J774" s="7"/>
      <c r="K774" s="7"/>
      <c r="L774" s="7"/>
      <c r="M774" s="7"/>
      <c r="N774" s="7"/>
      <c r="O774" s="458"/>
      <c r="P774" s="4"/>
      <c r="Q774" s="11"/>
      <c r="R774" s="11"/>
      <c r="S774" s="11"/>
      <c r="T774" s="11"/>
      <c r="U774" s="2"/>
      <c r="V774" s="2"/>
      <c r="W774" s="2"/>
      <c r="X774" s="2"/>
    </row>
    <row r="775" spans="1:24" s="19" customFormat="1" ht="12.75" customHeight="1" x14ac:dyDescent="0.25">
      <c r="A775" s="2"/>
      <c r="B775" s="7"/>
      <c r="C775" s="7"/>
      <c r="D775" s="9" t="s">
        <v>140</v>
      </c>
      <c r="E775" s="20" t="str">
        <f>Translations!$B$253</f>
        <v>Nivåer som tillämpas på beräkningsfaktorer:</v>
      </c>
      <c r="F775" s="7"/>
      <c r="G775" s="7"/>
      <c r="H775" s="7"/>
      <c r="I775" s="7"/>
      <c r="J775" s="7"/>
      <c r="K775" s="7"/>
      <c r="L775" s="7"/>
      <c r="M775" s="7"/>
      <c r="N775" s="7"/>
      <c r="O775" s="458"/>
      <c r="P775" s="4"/>
      <c r="Q775" s="11"/>
      <c r="R775" s="11"/>
      <c r="S775" s="11"/>
      <c r="T775" s="11"/>
      <c r="U775" s="2"/>
      <c r="V775" s="2"/>
      <c r="W775" s="2"/>
      <c r="X775" s="2"/>
    </row>
    <row r="776" spans="1:24" s="19" customFormat="1" ht="5.15" customHeight="1" x14ac:dyDescent="0.25">
      <c r="A776" s="2"/>
      <c r="B776" s="7"/>
      <c r="C776" s="7"/>
      <c r="D776" s="9"/>
      <c r="E776" s="20"/>
      <c r="F776" s="7"/>
      <c r="G776" s="7"/>
      <c r="H776" s="7"/>
      <c r="I776" s="7"/>
      <c r="J776" s="7"/>
      <c r="K776" s="7"/>
      <c r="L776" s="7"/>
      <c r="M776" s="7"/>
      <c r="N776" s="7"/>
      <c r="O776" s="458"/>
      <c r="P776" s="4"/>
      <c r="Q776" s="11"/>
      <c r="R776" s="11"/>
      <c r="S776" s="11"/>
      <c r="T776" s="11"/>
      <c r="U776" s="2"/>
      <c r="V776" s="2"/>
      <c r="W776" s="2"/>
      <c r="X776" s="2"/>
    </row>
    <row r="777" spans="1:24" s="19" customFormat="1" ht="25.5" customHeight="1" x14ac:dyDescent="0.25">
      <c r="A777" s="2"/>
      <c r="B777" s="7"/>
      <c r="C777" s="7"/>
      <c r="D777" s="7"/>
      <c r="E777" s="1244" t="str">
        <f>Translations!$B$254</f>
        <v>beräkningsfaktor</v>
      </c>
      <c r="F777" s="1244"/>
      <c r="G777" s="1244"/>
      <c r="H777" s="29" t="str">
        <f>Translations!$B$255</f>
        <v>nivå som krävs</v>
      </c>
      <c r="I777" s="522" t="str">
        <f>Translations!$B$256</f>
        <v>nivå som använts</v>
      </c>
      <c r="J777" s="1246" t="str">
        <f>Translations!$B$257</f>
        <v>hela texten för den tillämpade nivån</v>
      </c>
      <c r="K777" s="1247"/>
      <c r="L777" s="1247"/>
      <c r="M777" s="1247"/>
      <c r="N777" s="1248"/>
      <c r="O777" s="458"/>
      <c r="P777" s="4"/>
      <c r="Q777" s="11"/>
      <c r="R777" s="11"/>
      <c r="S777" s="11"/>
      <c r="T777" s="11" t="s">
        <v>148</v>
      </c>
      <c r="U777" s="2"/>
      <c r="V777" s="2"/>
      <c r="W777" s="2"/>
      <c r="X777" s="30" t="s">
        <v>149</v>
      </c>
    </row>
    <row r="778" spans="1:24" s="19" customFormat="1" ht="12.75" customHeight="1" x14ac:dyDescent="0.25">
      <c r="A778" s="2"/>
      <c r="B778" s="7"/>
      <c r="C778" s="7"/>
      <c r="D778" s="28" t="s">
        <v>16</v>
      </c>
      <c r="E778" s="1240" t="str">
        <f>Translations!$B$741</f>
        <v>Enhetens omvandlingsfaktor</v>
      </c>
      <c r="F778" s="1240"/>
      <c r="G778" s="1240"/>
      <c r="H778" s="535" t="str">
        <f>IF(H729="","",IF(M727=INDEX(SourceCategory,2),EUconst_NoTier,IF(CNTR_Category="A",INDEX(EUwideConstants!$G:$G,MATCH(R778,EUwideConstants!$S:$S,0)),INDEX(EUwideConstants!$P:$P,MATCH(R778,EUwideConstants!$S:$S,0)))))</f>
        <v/>
      </c>
      <c r="I778" s="135"/>
      <c r="J778" s="1241" t="str">
        <f>IF(OR(ISBLANK(I778),I778=EUconst_NoTier),"",IF(T778=0,EUconst_NotApplicable,IF(ISERROR(T778),"",T778)))</f>
        <v/>
      </c>
      <c r="K778" s="1242"/>
      <c r="L778" s="1242"/>
      <c r="M778" s="1242"/>
      <c r="N778" s="1243"/>
      <c r="O778" s="458"/>
      <c r="P778" s="4"/>
      <c r="Q778" s="11"/>
      <c r="R778" s="59" t="str">
        <f>EUconst_CNTR_NCV&amp;H729</f>
        <v>NCV_</v>
      </c>
      <c r="S778" s="11"/>
      <c r="T778" s="537" t="str">
        <f>IF(ISBLANK(I778),"",IF(I778=EUconst_NA,"",INDEX(EUwideConstants!$H:$O,MATCH(R778,EUwideConstants!$S:$S,0),MATCH(I778,CNTR_TierList,0))))</f>
        <v/>
      </c>
      <c r="U778" s="2"/>
      <c r="V778" s="2"/>
      <c r="W778" s="2"/>
      <c r="X778" s="533" t="b">
        <f>(H778=EUconst_NA)</f>
        <v>0</v>
      </c>
    </row>
    <row r="779" spans="1:24" s="19" customFormat="1" ht="12.75" customHeight="1" x14ac:dyDescent="0.25">
      <c r="A779" s="2"/>
      <c r="B779" s="7"/>
      <c r="C779" s="7"/>
      <c r="D779" s="28" t="s">
        <v>17</v>
      </c>
      <c r="E779" s="1240" t="str">
        <f>Translations!$B$258</f>
        <v>Emissionsfaktor (preliminär)</v>
      </c>
      <c r="F779" s="1240"/>
      <c r="G779" s="1240"/>
      <c r="H779" s="535" t="str">
        <f>IF(H729="","",IF(M727=INDEX(SourceCategory,2),EUconst_NoTier,IF(CNTR_Category="A",INDEX(EUwideConstants!$G:$G,MATCH(R779,EUwideConstants!$S:$S,0)),INDEX(EUwideConstants!$P:$P,MATCH(R779,EUwideConstants!$S:$S,0)))))</f>
        <v/>
      </c>
      <c r="I779" s="135"/>
      <c r="J779" s="1241" t="str">
        <f>IF(OR(ISBLANK(I779),I779=EUconst_NoTier),"",IF(T779=0,EUconst_NotApplicable,IF(ISERROR(T779),"",T779)))</f>
        <v/>
      </c>
      <c r="K779" s="1242"/>
      <c r="L779" s="1242"/>
      <c r="M779" s="1242"/>
      <c r="N779" s="1243"/>
      <c r="O779" s="458"/>
      <c r="P779" s="4"/>
      <c r="Q779" s="11"/>
      <c r="R779" s="59" t="str">
        <f>EUconst_CNTR_EF&amp;H729</f>
        <v>EF_</v>
      </c>
      <c r="S779" s="11"/>
      <c r="T779" s="537" t="str">
        <f>IF(ISBLANK(I779),"",IF(I779=EUconst_NA,"",INDEX(EUwideConstants!$H:$O,MATCH(R779,EUwideConstants!$S:$S,0),MATCH(I779,CNTR_TierList,0))))</f>
        <v/>
      </c>
      <c r="U779" s="2"/>
      <c r="V779" s="2"/>
      <c r="W779" s="2"/>
      <c r="X779" s="533" t="b">
        <f>(H779=EUconst_NA)</f>
        <v>0</v>
      </c>
    </row>
    <row r="780" spans="1:24" s="19" customFormat="1" ht="12.75" customHeight="1" x14ac:dyDescent="0.25">
      <c r="A780" s="2"/>
      <c r="B780" s="7"/>
      <c r="C780" s="7"/>
      <c r="D780" s="28" t="s">
        <v>18</v>
      </c>
      <c r="E780" s="1240" t="str">
        <f>Translations!$B$259</f>
        <v>Biomassafraktion (om tillämplig)</v>
      </c>
      <c r="F780" s="1240"/>
      <c r="G780" s="1240"/>
      <c r="H780" s="535" t="str">
        <f>IF(H729="","",IF(M727=INDEX(SourceCategory,2),EUconst_NoTier,IF(CNTR_Category="A",INDEX(EUwideConstants!$G:$G,MATCH(R780,EUwideConstants!$S:$S,0)),INDEX(EUwideConstants!$P:$P,MATCH(R780,EUwideConstants!$S:$S,0)))))</f>
        <v/>
      </c>
      <c r="I780" s="538"/>
      <c r="J780" s="1241" t="str">
        <f>IF(OR(ISBLANK(I780),I780=EUconst_NoTier),"",IF(T780=0,EUconst_NotApplicable,IF(ISERROR(T780),"",T780)))</f>
        <v/>
      </c>
      <c r="K780" s="1242"/>
      <c r="L780" s="1242"/>
      <c r="M780" s="1242"/>
      <c r="N780" s="1243"/>
      <c r="O780" s="458"/>
      <c r="P780" s="4"/>
      <c r="Q780" s="11"/>
      <c r="R780" s="59" t="str">
        <f>EUconst_CNTR_BiomassContent&amp;H729</f>
        <v>BioC_</v>
      </c>
      <c r="S780" s="11"/>
      <c r="T780" s="537" t="str">
        <f>IF(ISBLANK(I780),"",IF(I780=EUconst_NA,"",INDEX(EUwideConstants!$H:$O,MATCH(R780,EUwideConstants!$S:$S,0),MATCH(I780,CNTR_TierList,0))))</f>
        <v/>
      </c>
      <c r="U780" s="2"/>
      <c r="V780" s="2"/>
      <c r="W780" s="2"/>
      <c r="X780" s="533" t="b">
        <f>(H780=EUconst_NA)</f>
        <v>0</v>
      </c>
    </row>
    <row r="781" spans="1:24" s="19" customFormat="1" ht="5.15" customHeight="1" x14ac:dyDescent="0.25">
      <c r="A781" s="2"/>
      <c r="B781" s="7"/>
      <c r="C781" s="7"/>
      <c r="D781" s="9"/>
      <c r="E781" s="7"/>
      <c r="F781" s="7"/>
      <c r="G781" s="7"/>
      <c r="H781" s="7"/>
      <c r="I781" s="7"/>
      <c r="J781" s="7"/>
      <c r="K781" s="7"/>
      <c r="L781" s="7"/>
      <c r="M781" s="7"/>
      <c r="N781" s="7"/>
      <c r="O781" s="458"/>
      <c r="P781" s="4"/>
      <c r="Q781" s="11"/>
      <c r="R781" s="2"/>
      <c r="S781" s="2"/>
      <c r="T781" s="2"/>
      <c r="U781" s="2"/>
      <c r="V781" s="2"/>
      <c r="W781" s="2"/>
      <c r="X781" s="2"/>
    </row>
    <row r="782" spans="1:24" s="19" customFormat="1" ht="13" x14ac:dyDescent="0.25">
      <c r="A782" s="2"/>
      <c r="B782" s="7"/>
      <c r="C782" s="7"/>
      <c r="D782" s="9" t="s">
        <v>152</v>
      </c>
      <c r="E782" s="20" t="str">
        <f>Translations!$B$268</f>
        <v>Detaljerade uppgifter om beräkningsfaktorerna:</v>
      </c>
      <c r="F782" s="40"/>
      <c r="G782" s="40"/>
      <c r="H782" s="40"/>
      <c r="I782" s="40"/>
      <c r="J782" s="40"/>
      <c r="K782" s="40"/>
      <c r="L782" s="40"/>
      <c r="M782" s="40"/>
      <c r="N782" s="40"/>
      <c r="O782" s="458"/>
      <c r="P782" s="4"/>
      <c r="Q782" s="11"/>
      <c r="R782" s="2"/>
      <c r="S782" s="2"/>
      <c r="T782" s="2"/>
      <c r="U782" s="2"/>
      <c r="V782" s="2"/>
      <c r="W782" s="2"/>
      <c r="X782" s="2"/>
    </row>
    <row r="783" spans="1:24" s="19" customFormat="1" ht="5.15" customHeight="1" x14ac:dyDescent="0.25">
      <c r="A783" s="2"/>
      <c r="B783" s="7"/>
      <c r="C783" s="7"/>
      <c r="D783" s="9"/>
      <c r="E783" s="40"/>
      <c r="F783" s="40"/>
      <c r="G783" s="40"/>
      <c r="H783" s="40"/>
      <c r="I783" s="40"/>
      <c r="J783" s="40"/>
      <c r="K783" s="40"/>
      <c r="L783" s="40"/>
      <c r="M783" s="40"/>
      <c r="N783" s="40"/>
      <c r="O783" s="458"/>
      <c r="P783" s="4"/>
      <c r="Q783" s="11"/>
      <c r="R783" s="2"/>
      <c r="S783" s="2"/>
      <c r="T783" s="2"/>
      <c r="U783" s="2"/>
      <c r="V783" s="2"/>
      <c r="W783" s="2"/>
      <c r="X783" s="2"/>
    </row>
    <row r="784" spans="1:24" s="19" customFormat="1" ht="25.5" customHeight="1" x14ac:dyDescent="0.25">
      <c r="A784" s="2"/>
      <c r="B784" s="7"/>
      <c r="C784" s="7"/>
      <c r="D784" s="7"/>
      <c r="E784" s="1244" t="str">
        <f>E777</f>
        <v>beräkningsfaktor</v>
      </c>
      <c r="F784" s="1244"/>
      <c r="G784" s="1244"/>
      <c r="H784" s="522" t="str">
        <f>I777</f>
        <v>nivå som använts</v>
      </c>
      <c r="I784" s="29" t="str">
        <f>Translations!$B$269</f>
        <v>standardvärde</v>
      </c>
      <c r="J784" s="29" t="str">
        <f>Translations!$B$270</f>
        <v>enhet</v>
      </c>
      <c r="K784" s="29" t="str">
        <f>Translations!$B$271</f>
        <v>datakällans identifieringskod</v>
      </c>
      <c r="L784" s="29" t="str">
        <f>Translations!$B$272</f>
        <v>analysens identifieringskod</v>
      </c>
      <c r="M784" s="29" t="str">
        <f>Translations!$B$273</f>
        <v>provtagningens identifieringskod</v>
      </c>
      <c r="N784" s="29" t="str">
        <f>Translations!$B$274</f>
        <v>analysfrekvens</v>
      </c>
      <c r="O784" s="458"/>
      <c r="P784" s="4"/>
      <c r="Q784" s="11"/>
      <c r="R784" s="2"/>
      <c r="S784" s="2"/>
      <c r="T784" s="30" t="s">
        <v>153</v>
      </c>
      <c r="U784" s="2"/>
      <c r="V784" s="2"/>
      <c r="W784" s="2"/>
      <c r="X784" s="30" t="s">
        <v>149</v>
      </c>
    </row>
    <row r="785" spans="1:24" s="19" customFormat="1" ht="12.75" customHeight="1" x14ac:dyDescent="0.25">
      <c r="A785" s="2"/>
      <c r="B785" s="7"/>
      <c r="C785" s="7"/>
      <c r="D785" s="28" t="s">
        <v>16</v>
      </c>
      <c r="E785" s="1240" t="str">
        <f>E778</f>
        <v>Enhetens omvandlingsfaktor</v>
      </c>
      <c r="F785" s="1240"/>
      <c r="G785" s="1240"/>
      <c r="H785" s="535" t="str">
        <f>IF(OR(ISBLANK(I778),I778=EUconst_NA),"",I778)</f>
        <v/>
      </c>
      <c r="I785" s="135"/>
      <c r="J785" s="135"/>
      <c r="K785" s="539"/>
      <c r="L785" s="160"/>
      <c r="M785" s="160"/>
      <c r="N785" s="540"/>
      <c r="O785" s="456"/>
      <c r="P785" s="7"/>
      <c r="Q785" s="143"/>
      <c r="R785" s="2"/>
      <c r="S785" s="2"/>
      <c r="T785" s="541" t="str">
        <f>IF(H785="","",IF(I778=EUconst_NA,"",INDEX(EUwideConstants!$AL:$AR,MATCH(R778,EUwideConstants!$S:$S,0),MATCH(I778,CNTR_TierList,0))))</f>
        <v/>
      </c>
      <c r="U785" s="2"/>
      <c r="V785" s="2"/>
      <c r="W785" s="2"/>
      <c r="X785" s="533" t="b">
        <f>AND(H727&lt;&gt;"",OR(H785="",H785=EUconst_NA,J778=EUconst_NotApplicable))</f>
        <v>0</v>
      </c>
    </row>
    <row r="786" spans="1:24" s="19" customFormat="1" ht="12.75" customHeight="1" x14ac:dyDescent="0.25">
      <c r="A786" s="2"/>
      <c r="B786" s="7"/>
      <c r="C786" s="7"/>
      <c r="D786" s="28" t="s">
        <v>17</v>
      </c>
      <c r="E786" s="1240" t="str">
        <f>E779</f>
        <v>Emissionsfaktor (preliminär)</v>
      </c>
      <c r="F786" s="1240"/>
      <c r="G786" s="1240"/>
      <c r="H786" s="535" t="str">
        <f>IF(OR(ISBLANK(I779),I779=EUconst_NA),"",I779)</f>
        <v/>
      </c>
      <c r="I786" s="135"/>
      <c r="J786" s="135"/>
      <c r="K786" s="160"/>
      <c r="L786" s="160"/>
      <c r="M786" s="160"/>
      <c r="N786" s="540"/>
      <c r="O786" s="458"/>
      <c r="P786" s="4"/>
      <c r="Q786" s="11"/>
      <c r="R786" s="2"/>
      <c r="S786" s="2"/>
      <c r="T786" s="541" t="str">
        <f>IF(H786="","",IF(I779=EUconst_NA,"",INDEX(EUwideConstants!$AL:$AR,MATCH(R779,EUwideConstants!$S:$S,0),MATCH(I779,CNTR_TierList,0))))</f>
        <v/>
      </c>
      <c r="U786" s="2"/>
      <c r="V786" s="2"/>
      <c r="W786" s="2"/>
      <c r="X786" s="533" t="b">
        <f>AND(H727&lt;&gt;"",OR(H786="",H786=EUconst_NA,J779=EUconst_NotApplicable))</f>
        <v>0</v>
      </c>
    </row>
    <row r="787" spans="1:24" s="19" customFormat="1" ht="12.75" customHeight="1" x14ac:dyDescent="0.25">
      <c r="A787" s="2"/>
      <c r="B787" s="7"/>
      <c r="C787" s="7"/>
      <c r="D787" s="28" t="s">
        <v>21</v>
      </c>
      <c r="E787" s="1240" t="str">
        <f>E780</f>
        <v>Biomassafraktion (om tillämplig)</v>
      </c>
      <c r="F787" s="1240"/>
      <c r="G787" s="1240"/>
      <c r="H787" s="535" t="str">
        <f>IF(OR(ISBLANK(I780),I780=EUconst_NA),"",I780)</f>
        <v/>
      </c>
      <c r="I787" s="135"/>
      <c r="J787" s="436" t="s">
        <v>154</v>
      </c>
      <c r="K787" s="160"/>
      <c r="L787" s="160"/>
      <c r="M787" s="160"/>
      <c r="N787" s="540"/>
      <c r="O787" s="458"/>
      <c r="P787" s="4"/>
      <c r="Q787" s="542"/>
      <c r="R787" s="2"/>
      <c r="S787" s="2"/>
      <c r="T787" s="541" t="str">
        <f>IF(H787="","",IF(I780=EUconst_NA,"",INDEX(EUwideConstants!$AL:$AR,MATCH(R780,EUwideConstants!$S:$S,0),MATCH(I780,CNTR_TierList,0))))</f>
        <v/>
      </c>
      <c r="U787" s="2"/>
      <c r="V787" s="2"/>
      <c r="W787" s="2"/>
      <c r="X787" s="533" t="b">
        <f>AND(H727&lt;&gt;"",OR(H787="",H787=EUconst_NA,J780=EUconst_NotApplicable))</f>
        <v>0</v>
      </c>
    </row>
    <row r="788" spans="1:24" s="19" customFormat="1" ht="12.75" customHeight="1" x14ac:dyDescent="0.25">
      <c r="A788" s="2"/>
      <c r="B788" s="7"/>
      <c r="C788" s="7"/>
      <c r="D788" s="9"/>
      <c r="E788" s="7"/>
      <c r="F788" s="7"/>
      <c r="G788" s="7"/>
      <c r="H788" s="7"/>
      <c r="I788" s="7"/>
      <c r="J788" s="7"/>
      <c r="K788" s="7"/>
      <c r="L788" s="7"/>
      <c r="M788" s="7"/>
      <c r="N788" s="7"/>
      <c r="O788" s="458"/>
      <c r="P788" s="4"/>
      <c r="Q788" s="11"/>
      <c r="R788" s="2"/>
      <c r="S788" s="2"/>
      <c r="T788" s="2"/>
      <c r="U788" s="2"/>
      <c r="V788" s="2"/>
      <c r="W788" s="2"/>
      <c r="X788" s="2"/>
    </row>
    <row r="789" spans="1:24" s="19" customFormat="1" ht="15" customHeight="1" x14ac:dyDescent="0.25">
      <c r="A789" s="2"/>
      <c r="B789" s="7"/>
      <c r="C789" s="7"/>
      <c r="D789" s="1245" t="str">
        <f>Translations!$B$279</f>
        <v>Anmärkningar och förklaringar:</v>
      </c>
      <c r="E789" s="1245"/>
      <c r="F789" s="1245"/>
      <c r="G789" s="1245"/>
      <c r="H789" s="1245"/>
      <c r="I789" s="1245"/>
      <c r="J789" s="1245"/>
      <c r="K789" s="1245"/>
      <c r="L789" s="1245"/>
      <c r="M789" s="1245"/>
      <c r="N789" s="1245"/>
      <c r="O789" s="458"/>
      <c r="P789" s="4"/>
      <c r="Q789" s="11"/>
      <c r="R789" s="11"/>
      <c r="S789" s="2"/>
      <c r="T789" s="2"/>
      <c r="U789" s="2"/>
      <c r="V789" s="2"/>
      <c r="W789" s="2"/>
      <c r="X789" s="2"/>
    </row>
    <row r="790" spans="1:24" s="19" customFormat="1" ht="5.15" customHeight="1" x14ac:dyDescent="0.25">
      <c r="A790" s="2"/>
      <c r="B790" s="7"/>
      <c r="C790" s="7"/>
      <c r="D790" s="9"/>
      <c r="E790" s="7"/>
      <c r="F790" s="7"/>
      <c r="G790" s="7"/>
      <c r="H790" s="7"/>
      <c r="I790" s="7"/>
      <c r="J790" s="7"/>
      <c r="K790" s="7"/>
      <c r="L790" s="7"/>
      <c r="M790" s="7"/>
      <c r="N790" s="7"/>
      <c r="O790" s="458"/>
      <c r="P790" s="4"/>
      <c r="Q790" s="11"/>
      <c r="R790" s="2"/>
      <c r="S790" s="2"/>
      <c r="T790" s="2"/>
      <c r="U790" s="2"/>
      <c r="V790" s="2"/>
      <c r="W790" s="2"/>
      <c r="X790" s="2"/>
    </row>
    <row r="791" spans="1:24" s="19" customFormat="1" ht="12.75" customHeight="1" x14ac:dyDescent="0.25">
      <c r="A791" s="2"/>
      <c r="B791" s="7"/>
      <c r="C791" s="7"/>
      <c r="D791" s="9" t="s">
        <v>159</v>
      </c>
      <c r="E791" s="1110" t="str">
        <f>Translations!$B$744</f>
        <v>Övriga anmärkningar och motiveringar, om de erforderliga nivåerna inte tillämpas:</v>
      </c>
      <c r="F791" s="1110"/>
      <c r="G791" s="1110"/>
      <c r="H791" s="1110"/>
      <c r="I791" s="1110"/>
      <c r="J791" s="1110"/>
      <c r="K791" s="1110"/>
      <c r="L791" s="1110"/>
      <c r="M791" s="1110"/>
      <c r="N791" s="1110"/>
      <c r="O791" s="458"/>
      <c r="P791" s="4"/>
      <c r="Q791" s="11"/>
      <c r="R791" s="2"/>
      <c r="S791" s="2"/>
      <c r="T791" s="2"/>
      <c r="U791" s="2"/>
      <c r="V791" s="2"/>
      <c r="W791" s="2"/>
      <c r="X791" s="2"/>
    </row>
    <row r="792" spans="1:24" s="19" customFormat="1" ht="5.15" customHeight="1" x14ac:dyDescent="0.25">
      <c r="A792" s="2"/>
      <c r="B792" s="7"/>
      <c r="C792" s="7"/>
      <c r="D792" s="9"/>
      <c r="E792" s="543"/>
      <c r="F792" s="7"/>
      <c r="G792" s="7"/>
      <c r="H792" s="7"/>
      <c r="I792" s="7"/>
      <c r="J792" s="7"/>
      <c r="K792" s="7"/>
      <c r="L792" s="7"/>
      <c r="M792" s="7"/>
      <c r="N792" s="7"/>
      <c r="O792" s="458"/>
      <c r="P792" s="4"/>
      <c r="Q792" s="11"/>
      <c r="R792" s="2"/>
      <c r="S792" s="2"/>
      <c r="T792" s="2"/>
      <c r="U792" s="2"/>
      <c r="V792" s="2"/>
      <c r="W792" s="2"/>
      <c r="X792" s="2"/>
    </row>
    <row r="793" spans="1:24" s="19" customFormat="1" ht="12.75" customHeight="1" x14ac:dyDescent="0.25">
      <c r="A793" s="2"/>
      <c r="B793" s="7"/>
      <c r="C793" s="7"/>
      <c r="D793" s="9"/>
      <c r="E793" s="1235"/>
      <c r="F793" s="1238"/>
      <c r="G793" s="1238"/>
      <c r="H793" s="1238"/>
      <c r="I793" s="1238"/>
      <c r="J793" s="1238"/>
      <c r="K793" s="1238"/>
      <c r="L793" s="1238"/>
      <c r="M793" s="1238"/>
      <c r="N793" s="1239"/>
      <c r="O793" s="458"/>
      <c r="P793" s="4"/>
      <c r="Q793" s="11"/>
      <c r="R793" s="2"/>
      <c r="S793" s="2"/>
      <c r="T793" s="2"/>
      <c r="U793" s="2"/>
      <c r="V793" s="2"/>
      <c r="W793" s="2"/>
      <c r="X793" s="2"/>
    </row>
    <row r="794" spans="1:24" s="19" customFormat="1" ht="12.75" customHeight="1" x14ac:dyDescent="0.25">
      <c r="A794" s="2"/>
      <c r="B794" s="7"/>
      <c r="C794" s="7"/>
      <c r="D794" s="9"/>
      <c r="E794" s="1099"/>
      <c r="F794" s="991"/>
      <c r="G794" s="991"/>
      <c r="H794" s="991"/>
      <c r="I794" s="991"/>
      <c r="J794" s="991"/>
      <c r="K794" s="991"/>
      <c r="L794" s="991"/>
      <c r="M794" s="991"/>
      <c r="N794" s="1100"/>
      <c r="O794" s="458"/>
      <c r="P794" s="4"/>
      <c r="Q794" s="11"/>
      <c r="R794" s="2"/>
      <c r="S794" s="2"/>
      <c r="T794" s="2"/>
      <c r="U794" s="2"/>
      <c r="V794" s="2"/>
      <c r="W794" s="2"/>
      <c r="X794" s="2"/>
    </row>
    <row r="795" spans="1:24" s="19" customFormat="1" ht="12.75" customHeight="1" x14ac:dyDescent="0.25">
      <c r="A795" s="2"/>
      <c r="B795" s="7"/>
      <c r="C795" s="7"/>
      <c r="D795" s="9"/>
      <c r="E795" s="1101"/>
      <c r="F795" s="1102"/>
      <c r="G795" s="1102"/>
      <c r="H795" s="1102"/>
      <c r="I795" s="1102"/>
      <c r="J795" s="1102"/>
      <c r="K795" s="1102"/>
      <c r="L795" s="1102"/>
      <c r="M795" s="1102"/>
      <c r="N795" s="1103"/>
      <c r="O795" s="458"/>
      <c r="P795" s="4"/>
      <c r="Q795" s="11"/>
      <c r="R795" s="2"/>
      <c r="S795" s="2"/>
      <c r="T795" s="2"/>
      <c r="U795" s="2"/>
      <c r="V795" s="2"/>
      <c r="W795" s="2"/>
      <c r="X795" s="2"/>
    </row>
    <row r="796" spans="1:24" ht="12.75" customHeight="1" thickBot="1" x14ac:dyDescent="0.3">
      <c r="A796" s="45"/>
      <c r="C796" s="867"/>
      <c r="D796" s="868"/>
      <c r="E796" s="869"/>
      <c r="F796" s="867"/>
      <c r="G796" s="870"/>
      <c r="H796" s="870"/>
      <c r="I796" s="870"/>
      <c r="J796" s="870"/>
      <c r="K796" s="870"/>
      <c r="L796" s="870"/>
      <c r="M796" s="870"/>
      <c r="N796" s="870"/>
      <c r="O796" s="458"/>
      <c r="P796" s="4"/>
      <c r="Q796" s="11"/>
      <c r="R796" s="45"/>
      <c r="S796" s="45"/>
      <c r="T796" s="48"/>
      <c r="U796" s="45"/>
      <c r="V796" s="45"/>
      <c r="W796" s="45"/>
      <c r="X796" s="45"/>
    </row>
    <row r="797" spans="1:24" ht="12.75" customHeight="1" thickBot="1" x14ac:dyDescent="0.3">
      <c r="A797" s="45"/>
      <c r="D797" s="9"/>
      <c r="E797" s="18"/>
      <c r="G797" s="10"/>
      <c r="H797" s="10"/>
      <c r="I797" s="10"/>
      <c r="J797" s="10"/>
      <c r="L797" s="10"/>
      <c r="M797" s="10"/>
      <c r="N797" s="10"/>
      <c r="O797" s="458"/>
      <c r="P797" s="4"/>
      <c r="Q797" s="11"/>
      <c r="R797" s="45"/>
      <c r="S797" s="45"/>
      <c r="T797" s="39" t="s">
        <v>143</v>
      </c>
      <c r="U797" s="73" t="s">
        <v>144</v>
      </c>
      <c r="V797" s="73" t="s">
        <v>145</v>
      </c>
      <c r="W797" s="45"/>
      <c r="X797" s="45"/>
    </row>
    <row r="798" spans="1:24" s="133" customFormat="1" ht="15" customHeight="1" thickBot="1" x14ac:dyDescent="0.3">
      <c r="A798" s="222">
        <f>R798</f>
        <v>11</v>
      </c>
      <c r="B798" s="22"/>
      <c r="C798" s="23" t="str">
        <f>"P"&amp;R798</f>
        <v>P11</v>
      </c>
      <c r="D798" s="1245" t="str">
        <f>CONCATENATE(EUconst_FuelStream," ", R798,":")</f>
        <v>Bränsleflöde 11:</v>
      </c>
      <c r="E798" s="1245"/>
      <c r="F798" s="1245"/>
      <c r="G798" s="1260"/>
      <c r="H798" s="1261" t="str">
        <f>IF(INDEX('C_Beskrivining av den RE'!$F$115:$F$139,MATCH(C798,'C_Beskrivining av den RE'!$E$115:$E$139,0))&gt;0,INDEX('C_Beskrivining av den RE'!$F$115:$F$139,MATCH(C798,'C_Beskrivining av den RE'!$E$115:$E$139,0)),"")</f>
        <v/>
      </c>
      <c r="I798" s="1261"/>
      <c r="J798" s="1261"/>
      <c r="K798" s="1261"/>
      <c r="L798" s="1262"/>
      <c r="M798" s="1263" t="str">
        <f>IF(T798=TRUE,IF(V798="",U798,V798),"")</f>
        <v/>
      </c>
      <c r="N798" s="1264"/>
      <c r="O798" s="458"/>
      <c r="P798" s="4"/>
      <c r="Q798" s="419" t="str">
        <f>IF(COUNTA('C_Beskrivining av den RE'!$F$115:$G$139)=0,D798,IF(H798="","",C798&amp;": "&amp;H798))</f>
        <v>Bränsleflöde 11:</v>
      </c>
      <c r="R798" s="21">
        <f>R727+1</f>
        <v>11</v>
      </c>
      <c r="S798" s="532"/>
      <c r="T798" s="39" t="b">
        <f>IF(INDEX('C_Beskrivining av den RE'!$M:$M,MATCH(R800,'C_Beskrivining av den RE'!$R:$R,0))="",FALSE,TRUE)</f>
        <v>0</v>
      </c>
      <c r="U798" s="59" t="str">
        <f>INDEX(SourceCategory,1)</f>
        <v>Betydande</v>
      </c>
      <c r="V798" s="39" t="str">
        <f>IF(T798=TRUE,IF(ISBLANK(INDEX('C_Beskrivining av den RE'!$N:$N,MATCH(R800,'C_Beskrivining av den RE'!$R:$R,0))),"",INDEX('C_Beskrivining av den RE'!$N:$N,MATCH(R800,'C_Beskrivining av den RE'!$R:$R,0))),"")</f>
        <v/>
      </c>
      <c r="W798" s="532"/>
      <c r="X798" s="532"/>
    </row>
    <row r="799" spans="1:24" s="19" customFormat="1" ht="5.15" customHeight="1" x14ac:dyDescent="0.25">
      <c r="A799" s="45"/>
      <c r="B799" s="4"/>
      <c r="C799" s="4"/>
      <c r="D799" s="4"/>
      <c r="E799" s="4"/>
      <c r="F799" s="4"/>
      <c r="G799" s="4"/>
      <c r="H799" s="4"/>
      <c r="I799" s="4"/>
      <c r="J799" s="4"/>
      <c r="K799" s="4"/>
      <c r="L799" s="4"/>
      <c r="M799" s="3"/>
      <c r="N799" s="3"/>
      <c r="O799" s="458"/>
      <c r="P799" s="4"/>
      <c r="Q799" s="13"/>
      <c r="R799" s="8"/>
      <c r="S799" s="2"/>
      <c r="T799" s="2"/>
      <c r="U799" s="2"/>
      <c r="V799" s="2"/>
      <c r="W799" s="2"/>
      <c r="X799" s="2"/>
    </row>
    <row r="800" spans="1:24" s="19" customFormat="1" ht="12.75" customHeight="1" x14ac:dyDescent="0.25">
      <c r="A800" s="45"/>
      <c r="B800" s="4"/>
      <c r="C800" s="4"/>
      <c r="D800" s="9"/>
      <c r="E800" s="1088" t="str">
        <f>Translations!$B$691</f>
        <v>Bränsleflödets typ:</v>
      </c>
      <c r="F800" s="1088"/>
      <c r="G800" s="1084"/>
      <c r="H800" s="1250" t="str">
        <f>IF(INDEX('C_Beskrivining av den RE'!$H$115:$H$139,MATCH(C798,'C_Beskrivining av den RE'!$E$115:$E$139,0))&gt;0,INDEX('C_Beskrivining av den RE'!$H$115:$H$139,MATCH(C798,'C_Beskrivining av den RE'!$E$115:$E$139,0)),"")</f>
        <v/>
      </c>
      <c r="I800" s="1251"/>
      <c r="J800" s="1251"/>
      <c r="K800" s="1251"/>
      <c r="L800" s="1252"/>
      <c r="M800" s="7"/>
      <c r="N800" s="7"/>
      <c r="O800" s="458"/>
      <c r="P800" s="4"/>
      <c r="Q800" s="13"/>
      <c r="R800" s="25" t="str">
        <f>EUconst_CNTR_SourceCategory&amp;C798</f>
        <v>SourceCategory_P11</v>
      </c>
      <c r="S800" s="2"/>
      <c r="T800" s="2"/>
      <c r="U800" s="2"/>
      <c r="V800" s="2"/>
      <c r="W800" s="2"/>
      <c r="X800" s="2"/>
    </row>
    <row r="801" spans="1:24" s="19" customFormat="1" ht="12.75" customHeight="1" x14ac:dyDescent="0.25">
      <c r="A801" s="45"/>
      <c r="B801" s="4"/>
      <c r="C801" s="4"/>
      <c r="D801" s="9"/>
      <c r="E801" s="1088" t="str">
        <f>Translations!$B$692</f>
        <v>Metoder för frisläppande för konsumtion:</v>
      </c>
      <c r="F801" s="1088"/>
      <c r="G801" s="1084"/>
      <c r="H801" s="1250" t="str">
        <f>IF(INDEX('C_Beskrivining av den RE'!$K$115:$K$139,MATCH(C798,'C_Beskrivining av den RE'!$E$115:$E$139,0))&gt;0,INDEX('C_Beskrivining av den RE'!$K$115:$K$139,MATCH(C798,'C_Beskrivining av den RE'!$E$115:$E$139,0)),"")</f>
        <v/>
      </c>
      <c r="I801" s="1251"/>
      <c r="J801" s="1251"/>
      <c r="K801" s="1251"/>
      <c r="L801" s="1252"/>
      <c r="M801" s="7"/>
      <c r="N801" s="7"/>
      <c r="O801" s="458"/>
      <c r="P801" s="4"/>
      <c r="Q801" s="13"/>
      <c r="R801" s="8"/>
      <c r="S801" s="2"/>
      <c r="T801" s="2"/>
      <c r="U801" s="2"/>
      <c r="V801" s="2"/>
      <c r="W801" s="2"/>
      <c r="X801" s="2"/>
    </row>
    <row r="802" spans="1:24" s="19" customFormat="1" ht="12.75" customHeight="1" x14ac:dyDescent="0.25">
      <c r="A802" s="45"/>
      <c r="B802" s="4"/>
      <c r="C802" s="4"/>
      <c r="D802" s="9"/>
      <c r="E802" s="1088" t="str">
        <f>Translations!$B$693</f>
        <v>Förmedlarpart:</v>
      </c>
      <c r="F802" s="1088"/>
      <c r="G802" s="1084"/>
      <c r="H802" s="1250" t="str">
        <f>IF(INDEX('C_Beskrivining av den RE'!$M$115:$M$139,MATCH(C798,'C_Beskrivining av den RE'!$E$115:$E$139,0))&gt;0,INDEX('C_Beskrivining av den RE'!$M$115:$M$139,MATCH(C798,'C_Beskrivining av den RE'!$E$115:$E$139,0)),"")</f>
        <v/>
      </c>
      <c r="I802" s="1251"/>
      <c r="J802" s="1251"/>
      <c r="K802" s="1251"/>
      <c r="L802" s="1252"/>
      <c r="M802" s="7"/>
      <c r="N802" s="7"/>
      <c r="O802" s="458"/>
      <c r="P802" s="4"/>
      <c r="Q802" s="13"/>
      <c r="R802" s="8"/>
      <c r="S802" s="2"/>
      <c r="T802" s="2"/>
      <c r="U802" s="2"/>
      <c r="V802" s="2"/>
      <c r="W802" s="2"/>
      <c r="X802" s="2"/>
    </row>
    <row r="803" spans="1:24" s="19" customFormat="1" ht="5.15" customHeight="1" x14ac:dyDescent="0.25">
      <c r="A803" s="2"/>
      <c r="B803" s="7"/>
      <c r="C803" s="7"/>
      <c r="D803" s="9"/>
      <c r="E803" s="7"/>
      <c r="F803" s="7"/>
      <c r="G803" s="7"/>
      <c r="H803" s="7"/>
      <c r="I803" s="7"/>
      <c r="J803" s="7"/>
      <c r="K803" s="7"/>
      <c r="L803" s="7"/>
      <c r="M803" s="7"/>
      <c r="N803" s="7"/>
      <c r="O803" s="458"/>
      <c r="P803" s="4"/>
      <c r="Q803" s="11"/>
      <c r="R803" s="2"/>
      <c r="S803" s="2"/>
      <c r="T803" s="2"/>
      <c r="U803" s="2"/>
      <c r="V803" s="2"/>
      <c r="W803" s="2"/>
      <c r="X803" s="2"/>
    </row>
    <row r="804" spans="1:24" s="19" customFormat="1" ht="15" customHeight="1" x14ac:dyDescent="0.25">
      <c r="A804" s="2"/>
      <c r="B804" s="7"/>
      <c r="C804" s="7"/>
      <c r="D804" s="1245" t="str">
        <f>Translations!$B$697</f>
        <v>Bränslemängd som frisläppts för konsumtion:</v>
      </c>
      <c r="E804" s="1245"/>
      <c r="F804" s="1245"/>
      <c r="G804" s="1245"/>
      <c r="H804" s="1245"/>
      <c r="I804" s="1245"/>
      <c r="J804" s="1245"/>
      <c r="K804" s="1245"/>
      <c r="L804" s="1245"/>
      <c r="M804" s="1245"/>
      <c r="N804" s="1245"/>
      <c r="O804" s="458"/>
      <c r="P804" s="4"/>
      <c r="Q804" s="11"/>
      <c r="R804" s="2"/>
      <c r="S804" s="2"/>
      <c r="T804" s="2"/>
      <c r="U804" s="2"/>
      <c r="V804" s="2"/>
      <c r="W804" s="2"/>
      <c r="X804" s="2"/>
    </row>
    <row r="805" spans="1:24" s="19" customFormat="1" ht="5.15" customHeight="1" x14ac:dyDescent="0.25">
      <c r="A805" s="2"/>
      <c r="B805" s="7"/>
      <c r="C805" s="7"/>
      <c r="D805" s="9"/>
      <c r="E805" s="7"/>
      <c r="F805" s="7"/>
      <c r="G805" s="7"/>
      <c r="H805" s="7"/>
      <c r="I805" s="7"/>
      <c r="J805" s="7"/>
      <c r="K805" s="7"/>
      <c r="L805" s="7"/>
      <c r="M805" s="7"/>
      <c r="N805" s="7"/>
      <c r="O805" s="462"/>
      <c r="P805" s="4"/>
      <c r="Q805" s="11"/>
      <c r="R805" s="2"/>
      <c r="S805" s="2"/>
      <c r="T805" s="2"/>
      <c r="U805" s="2"/>
      <c r="V805" s="2"/>
      <c r="W805" s="2"/>
      <c r="X805" s="2"/>
    </row>
    <row r="806" spans="1:24" s="19" customFormat="1" ht="13" x14ac:dyDescent="0.25">
      <c r="A806" s="2"/>
      <c r="B806" s="7"/>
      <c r="C806" s="7"/>
      <c r="D806" s="9" t="s">
        <v>5</v>
      </c>
      <c r="E806" s="1011" t="str">
        <f>Translations!$B$698</f>
        <v>Bestämningssätt för den bränslemängd som frisläppts för konsumtion:</v>
      </c>
      <c r="F806" s="1011"/>
      <c r="G806" s="1011"/>
      <c r="H806" s="1011"/>
      <c r="I806" s="1011"/>
      <c r="J806" s="1011"/>
      <c r="K806" s="1011"/>
      <c r="L806" s="1011"/>
      <c r="M806" s="1011"/>
      <c r="N806" s="1011"/>
      <c r="O806" s="458"/>
      <c r="P806" s="4"/>
      <c r="Q806" s="11"/>
      <c r="R806" s="2"/>
      <c r="S806" s="2"/>
      <c r="T806" s="2"/>
      <c r="U806" s="2"/>
      <c r="V806" s="2"/>
      <c r="W806" s="2"/>
      <c r="X806" s="2"/>
    </row>
    <row r="807" spans="1:24" s="19" customFormat="1" ht="5.15" customHeight="1" x14ac:dyDescent="0.25">
      <c r="A807" s="2"/>
      <c r="B807" s="7"/>
      <c r="C807" s="7"/>
      <c r="D807" s="9"/>
      <c r="E807" s="20"/>
      <c r="F807" s="20"/>
      <c r="G807" s="20"/>
      <c r="H807" s="20"/>
      <c r="I807" s="20"/>
      <c r="J807" s="7"/>
      <c r="K807" s="7"/>
      <c r="L807" s="18"/>
      <c r="M807" s="7"/>
      <c r="N807" s="7"/>
      <c r="O807" s="458"/>
      <c r="P807" s="4"/>
      <c r="Q807" s="11"/>
      <c r="R807" s="2"/>
      <c r="S807" s="2"/>
      <c r="T807" s="2"/>
      <c r="U807" s="2"/>
      <c r="V807" s="2"/>
      <c r="W807" s="2"/>
      <c r="X807" s="2"/>
    </row>
    <row r="808" spans="1:24" s="19" customFormat="1" ht="12.75" customHeight="1" x14ac:dyDescent="0.25">
      <c r="A808" s="2"/>
      <c r="B808" s="7"/>
      <c r="C808" s="7"/>
      <c r="D808" s="28" t="s">
        <v>16</v>
      </c>
      <c r="E808" s="7" t="str">
        <f>Translations!$B$699</f>
        <v>Tillämpligt bestämningssätt:</v>
      </c>
      <c r="F808" s="7"/>
      <c r="G808" s="20"/>
      <c r="H808" s="7"/>
      <c r="I808" s="1253"/>
      <c r="J808" s="1253"/>
      <c r="K808" s="1253"/>
      <c r="L808" s="1253"/>
      <c r="M808" s="7"/>
      <c r="N808" s="7"/>
      <c r="O808" s="458"/>
      <c r="P808" s="4"/>
      <c r="Q808" s="144"/>
      <c r="R808" s="2"/>
      <c r="S808" s="2"/>
      <c r="T808" s="2"/>
      <c r="U808" s="2"/>
      <c r="V808" s="2"/>
      <c r="W808" s="2"/>
      <c r="X808" s="2"/>
    </row>
    <row r="809" spans="1:24" s="19" customFormat="1" ht="5.15" customHeight="1" x14ac:dyDescent="0.25">
      <c r="A809" s="2"/>
      <c r="B809" s="7"/>
      <c r="C809" s="7"/>
      <c r="D809" s="28"/>
      <c r="E809" s="7"/>
      <c r="F809" s="7"/>
      <c r="G809" s="20"/>
      <c r="H809" s="90"/>
      <c r="I809" s="90"/>
      <c r="J809" s="7"/>
      <c r="K809" s="7"/>
      <c r="L809" s="7"/>
      <c r="M809" s="7"/>
      <c r="N809" s="7"/>
      <c r="O809" s="458"/>
      <c r="P809" s="4"/>
      <c r="Q809" s="11"/>
      <c r="R809" s="2"/>
      <c r="S809" s="2"/>
      <c r="T809" s="2"/>
      <c r="U809" s="2"/>
      <c r="V809" s="2"/>
      <c r="W809" s="2"/>
      <c r="X809" s="2"/>
    </row>
    <row r="810" spans="1:24" s="19" customFormat="1" ht="25.5" customHeight="1" x14ac:dyDescent="0.25">
      <c r="A810" s="2"/>
      <c r="B810" s="7"/>
      <c r="C810" s="7"/>
      <c r="D810" s="28" t="s">
        <v>17</v>
      </c>
      <c r="E810" s="928" t="str">
        <f>Translations!$B$702</f>
        <v>Undantag från kalenderåret vid fastställandet av övervakningsåret:</v>
      </c>
      <c r="F810" s="928"/>
      <c r="G810" s="928"/>
      <c r="H810" s="1254"/>
      <c r="I810" s="1253"/>
      <c r="J810" s="1253"/>
      <c r="K810" s="1253"/>
      <c r="L810" s="1253"/>
      <c r="M810" s="7"/>
      <c r="N810" s="7"/>
      <c r="O810" s="462"/>
      <c r="P810" s="4"/>
      <c r="Q810" s="11"/>
      <c r="R810" s="2"/>
      <c r="S810" s="2"/>
      <c r="T810" s="2"/>
      <c r="U810" s="2"/>
      <c r="V810" s="11"/>
      <c r="W810" s="2"/>
      <c r="X810" s="2"/>
    </row>
    <row r="811" spans="1:24" s="19" customFormat="1" ht="5.15" customHeight="1" x14ac:dyDescent="0.25">
      <c r="A811" s="2"/>
      <c r="B811" s="7"/>
      <c r="C811" s="7"/>
      <c r="D811" s="7"/>
      <c r="E811" s="7"/>
      <c r="F811" s="7"/>
      <c r="G811" s="7"/>
      <c r="H811" s="7"/>
      <c r="I811" s="7"/>
      <c r="J811" s="7"/>
      <c r="K811" s="7"/>
      <c r="L811" s="7"/>
      <c r="M811" s="7"/>
      <c r="N811" s="7"/>
      <c r="O811" s="458"/>
      <c r="P811" s="4"/>
      <c r="Q811" s="11"/>
      <c r="R811" s="2"/>
      <c r="S811" s="2"/>
      <c r="T811" s="2"/>
      <c r="U811" s="2"/>
      <c r="V811" s="2"/>
      <c r="W811" s="2"/>
      <c r="X811" s="2"/>
    </row>
    <row r="812" spans="1:24" s="19" customFormat="1" ht="12.75" customHeight="1" x14ac:dyDescent="0.25">
      <c r="A812" s="2"/>
      <c r="B812" s="7"/>
      <c r="C812" s="7"/>
      <c r="D812" s="28" t="s">
        <v>18</v>
      </c>
      <c r="E812" s="7" t="str">
        <f>Translations!$B$206</f>
        <v>Kontroll av mätinstrument:</v>
      </c>
      <c r="F812" s="7"/>
      <c r="G812" s="20"/>
      <c r="H812" s="7"/>
      <c r="I812" s="1255"/>
      <c r="J812" s="1256"/>
      <c r="K812" s="7"/>
      <c r="L812" s="7"/>
      <c r="M812" s="7"/>
      <c r="N812" s="7"/>
      <c r="O812" s="458"/>
      <c r="P812" s="4"/>
      <c r="Q812" s="11"/>
      <c r="R812" s="2"/>
      <c r="S812" s="2"/>
      <c r="T812" s="2"/>
      <c r="U812" s="2"/>
      <c r="V812" s="2"/>
      <c r="W812" s="366" t="s">
        <v>142</v>
      </c>
      <c r="X812" s="533" t="b">
        <f>M798=INDEX(SourceCategory,2)</f>
        <v>0</v>
      </c>
    </row>
    <row r="813" spans="1:24" s="19" customFormat="1" ht="5.15" customHeight="1" x14ac:dyDescent="0.25">
      <c r="A813" s="2"/>
      <c r="B813" s="7"/>
      <c r="C813" s="7"/>
      <c r="D813" s="28"/>
      <c r="E813" s="7"/>
      <c r="F813" s="7"/>
      <c r="G813" s="20"/>
      <c r="H813" s="90"/>
      <c r="I813" s="90"/>
      <c r="J813" s="28"/>
      <c r="K813" s="7"/>
      <c r="L813" s="7"/>
      <c r="M813" s="7"/>
      <c r="N813" s="7"/>
      <c r="O813" s="462"/>
      <c r="P813" s="4"/>
      <c r="Q813" s="11"/>
      <c r="R813" s="2"/>
      <c r="S813" s="2"/>
      <c r="T813" s="2"/>
      <c r="U813" s="2"/>
      <c r="V813" s="2"/>
      <c r="W813" s="2"/>
      <c r="X813" s="2"/>
    </row>
    <row r="814" spans="1:24" s="19" customFormat="1" ht="12.75" customHeight="1" x14ac:dyDescent="0.25">
      <c r="A814" s="2"/>
      <c r="B814" s="7"/>
      <c r="C814" s="7"/>
      <c r="D814" s="9" t="s">
        <v>6</v>
      </c>
      <c r="E814" s="20" t="str">
        <f>Translations!$B$213</f>
        <v>Använda mätinstrument:</v>
      </c>
      <c r="F814" s="7"/>
      <c r="G814" s="7"/>
      <c r="H814" s="534"/>
      <c r="I814" s="534"/>
      <c r="J814" s="534"/>
      <c r="K814" s="534"/>
      <c r="L814" s="534"/>
      <c r="M814" s="534"/>
      <c r="N814" s="7"/>
      <c r="O814" s="458"/>
      <c r="P814" s="4"/>
      <c r="Q814" s="11"/>
      <c r="R814" s="2"/>
      <c r="S814" s="2"/>
      <c r="T814" s="2"/>
      <c r="U814" s="2"/>
      <c r="V814" s="2"/>
      <c r="W814" s="366" t="s">
        <v>142</v>
      </c>
      <c r="X814" s="533" t="b">
        <f>OR(M798=INDEX(SourceCategory,2),AND(I808=INDEX(EUconst_ActivityDeterminationMethod,1),I812=INDEX(EUconst_OwnerInstrument,2)))</f>
        <v>0</v>
      </c>
    </row>
    <row r="815" spans="1:24" s="19" customFormat="1" ht="5.15" customHeight="1" x14ac:dyDescent="0.25">
      <c r="A815" s="2"/>
      <c r="B815" s="7"/>
      <c r="C815" s="7"/>
      <c r="D815" s="9"/>
      <c r="E815" s="20"/>
      <c r="F815" s="7"/>
      <c r="G815" s="7"/>
      <c r="H815" s="7"/>
      <c r="I815" s="7"/>
      <c r="J815" s="7"/>
      <c r="K815" s="7"/>
      <c r="L815" s="7"/>
      <c r="M815" s="7"/>
      <c r="N815" s="7"/>
      <c r="O815" s="458"/>
      <c r="P815" s="4"/>
      <c r="Q815" s="11"/>
      <c r="R815" s="2"/>
      <c r="S815" s="2"/>
      <c r="T815" s="2"/>
      <c r="U815" s="2"/>
      <c r="V815" s="2"/>
      <c r="W815" s="2"/>
      <c r="X815" s="2"/>
    </row>
    <row r="816" spans="1:24" s="19" customFormat="1" ht="13" x14ac:dyDescent="0.25">
      <c r="A816" s="2"/>
      <c r="B816" s="7"/>
      <c r="C816" s="7"/>
      <c r="D816" s="9"/>
      <c r="E816" s="7" t="str">
        <f>Translations!$B$215</f>
        <v>Beskrivning av beräkningen av bränslemängden och osäkerhetsberäkningen eller något annat nödvändigt förfarande, om flera mätinstrument används:</v>
      </c>
      <c r="F816" s="7"/>
      <c r="G816" s="7"/>
      <c r="H816" s="7"/>
      <c r="I816" s="7"/>
      <c r="J816" s="7"/>
      <c r="K816" s="7"/>
      <c r="L816" s="7"/>
      <c r="M816" s="7"/>
      <c r="N816" s="7"/>
      <c r="O816" s="453"/>
      <c r="P816" s="22"/>
      <c r="Q816" s="11"/>
      <c r="R816" s="2"/>
      <c r="S816" s="2"/>
      <c r="T816" s="2"/>
      <c r="U816" s="2"/>
      <c r="V816" s="2"/>
      <c r="W816" s="2"/>
      <c r="X816" s="2"/>
    </row>
    <row r="817" spans="1:24" s="19" customFormat="1" ht="12.75" customHeight="1" x14ac:dyDescent="0.25">
      <c r="A817" s="2"/>
      <c r="B817" s="7"/>
      <c r="C817" s="7"/>
      <c r="D817" s="9"/>
      <c r="E817" s="1232"/>
      <c r="F817" s="1233"/>
      <c r="G817" s="1233"/>
      <c r="H817" s="1233"/>
      <c r="I817" s="1233"/>
      <c r="J817" s="1233"/>
      <c r="K817" s="1233"/>
      <c r="L817" s="1233"/>
      <c r="M817" s="1233"/>
      <c r="N817" s="1234"/>
      <c r="O817" s="453"/>
      <c r="P817" s="22"/>
      <c r="Q817" s="11"/>
      <c r="R817" s="2"/>
      <c r="S817" s="2"/>
      <c r="T817" s="2"/>
      <c r="U817" s="2"/>
      <c r="V817" s="2"/>
      <c r="W817" s="2"/>
      <c r="X817" s="2"/>
    </row>
    <row r="818" spans="1:24" s="19" customFormat="1" ht="13" x14ac:dyDescent="0.25">
      <c r="A818" s="2"/>
      <c r="B818" s="7"/>
      <c r="C818" s="7"/>
      <c r="D818" s="9"/>
      <c r="E818" s="1099"/>
      <c r="F818" s="991"/>
      <c r="G818" s="991"/>
      <c r="H818" s="991"/>
      <c r="I818" s="991"/>
      <c r="J818" s="991"/>
      <c r="K818" s="991"/>
      <c r="L818" s="991"/>
      <c r="M818" s="991"/>
      <c r="N818" s="1100"/>
      <c r="O818" s="458"/>
      <c r="P818" s="4"/>
      <c r="Q818" s="11"/>
      <c r="R818" s="11"/>
      <c r="S818" s="11"/>
      <c r="T818" s="2"/>
      <c r="U818" s="2"/>
      <c r="V818" s="2"/>
      <c r="W818" s="2"/>
      <c r="X818" s="2"/>
    </row>
    <row r="819" spans="1:24" s="19" customFormat="1" ht="13" x14ac:dyDescent="0.25">
      <c r="A819" s="2"/>
      <c r="B819" s="7"/>
      <c r="C819" s="7"/>
      <c r="D819" s="9"/>
      <c r="E819" s="1101"/>
      <c r="F819" s="1102"/>
      <c r="G819" s="1102"/>
      <c r="H819" s="1102"/>
      <c r="I819" s="1102"/>
      <c r="J819" s="1102"/>
      <c r="K819" s="1102"/>
      <c r="L819" s="1102"/>
      <c r="M819" s="1102"/>
      <c r="N819" s="1103"/>
      <c r="O819" s="458"/>
      <c r="P819" s="4"/>
      <c r="Q819" s="11"/>
      <c r="R819" s="11"/>
      <c r="S819" s="11"/>
      <c r="T819" s="2"/>
      <c r="U819" s="2"/>
      <c r="V819" s="2"/>
      <c r="W819" s="2"/>
      <c r="X819" s="2"/>
    </row>
    <row r="820" spans="1:24" s="19" customFormat="1" ht="13" x14ac:dyDescent="0.25">
      <c r="A820" s="2"/>
      <c r="B820" s="7"/>
      <c r="C820" s="7"/>
      <c r="D820" s="9"/>
      <c r="E820" s="7"/>
      <c r="F820" s="7"/>
      <c r="G820" s="7"/>
      <c r="H820" s="7"/>
      <c r="I820" s="7"/>
      <c r="J820" s="7"/>
      <c r="K820" s="7"/>
      <c r="L820" s="7"/>
      <c r="M820" s="7"/>
      <c r="N820" s="7"/>
      <c r="O820" s="458"/>
      <c r="P820" s="4"/>
      <c r="Q820" s="11"/>
      <c r="R820" s="11"/>
      <c r="S820" s="11"/>
      <c r="T820" s="2"/>
      <c r="U820" s="2"/>
      <c r="V820" s="2"/>
      <c r="W820" s="2"/>
      <c r="X820" s="2"/>
    </row>
    <row r="821" spans="1:24" s="19" customFormat="1" ht="13" x14ac:dyDescent="0.25">
      <c r="A821" s="2"/>
      <c r="B821" s="7"/>
      <c r="C821" s="7"/>
      <c r="D821" s="9" t="s">
        <v>7</v>
      </c>
      <c r="E821" s="20" t="str">
        <f>Translations!$B$710</f>
        <v>Nivåer på den bränslemängd som frisläppts för konsumtion:</v>
      </c>
      <c r="F821" s="7"/>
      <c r="G821" s="7"/>
      <c r="H821" s="7"/>
      <c r="I821" s="7"/>
      <c r="J821" s="7"/>
      <c r="K821" s="7"/>
      <c r="L821" s="7"/>
      <c r="M821" s="7"/>
      <c r="N821" s="7"/>
      <c r="O821" s="458"/>
      <c r="P821" s="4"/>
      <c r="Q821" s="11"/>
      <c r="R821" s="11"/>
      <c r="S821" s="11"/>
      <c r="T821" s="2"/>
      <c r="U821" s="2"/>
      <c r="V821" s="2"/>
      <c r="W821" s="2"/>
      <c r="X821" s="2"/>
    </row>
    <row r="822" spans="1:24" s="19" customFormat="1" ht="13" x14ac:dyDescent="0.25">
      <c r="A822" s="2"/>
      <c r="B822" s="7"/>
      <c r="C822" s="7"/>
      <c r="D822" s="28" t="s">
        <v>16</v>
      </c>
      <c r="E822" s="20" t="str">
        <f>Translations!$B$711</f>
        <v>Tillämplig enhet:</v>
      </c>
      <c r="F822" s="9"/>
      <c r="G822" s="9"/>
      <c r="H822" s="9"/>
      <c r="I822" s="135"/>
      <c r="J822" s="9"/>
      <c r="K822" s="9"/>
      <c r="L822" s="9"/>
      <c r="M822" s="9"/>
      <c r="N822" s="9"/>
      <c r="O822" s="458"/>
      <c r="P822" s="4"/>
      <c r="Q822" s="11"/>
      <c r="R822" s="11"/>
      <c r="S822" s="11"/>
      <c r="T822" s="2"/>
      <c r="U822" s="2"/>
      <c r="V822" s="2"/>
      <c r="W822" s="2"/>
      <c r="X822" s="2"/>
    </row>
    <row r="823" spans="1:24" s="19" customFormat="1" ht="5.15" customHeight="1" x14ac:dyDescent="0.25">
      <c r="A823" s="2"/>
      <c r="B823" s="7"/>
      <c r="C823" s="7"/>
      <c r="D823" s="7"/>
      <c r="E823" s="7"/>
      <c r="F823" s="7"/>
      <c r="G823" s="7"/>
      <c r="H823" s="7"/>
      <c r="I823" s="7"/>
      <c r="J823" s="7"/>
      <c r="K823" s="7"/>
      <c r="L823" s="7"/>
      <c r="M823" s="7"/>
      <c r="N823" s="9"/>
      <c r="O823" s="458"/>
      <c r="P823" s="4"/>
      <c r="Q823" s="11"/>
      <c r="R823" s="11"/>
      <c r="S823" s="11"/>
      <c r="T823" s="2"/>
      <c r="U823" s="2"/>
      <c r="V823" s="2"/>
      <c r="W823" s="2"/>
      <c r="X823" s="2"/>
    </row>
    <row r="824" spans="1:24" s="19" customFormat="1" ht="12.75" customHeight="1" x14ac:dyDescent="0.25">
      <c r="A824" s="2"/>
      <c r="B824" s="7"/>
      <c r="C824" s="7"/>
      <c r="D824" s="28" t="s">
        <v>17</v>
      </c>
      <c r="E824" s="20" t="str">
        <f>Translations!$B$712</f>
        <v>Nivå som krävs:</v>
      </c>
      <c r="F824" s="7"/>
      <c r="G824" s="7"/>
      <c r="H824" s="7"/>
      <c r="I824" s="535" t="str">
        <f>IF(H800="","",IF(M798=INDEX(SourceCategory,2),EUconst_NoTier,IF(CNTR_Category="A",INDEX(EUwideConstants!$G:$G,MATCH(R824,EUwideConstants!$S:$S,0)),INDEX(EUwideConstants!$P:$P,MATCH(R824,EUwideConstants!$S:$S,0)))))</f>
        <v/>
      </c>
      <c r="J824" s="1241" t="str">
        <f>IF(I824="","",IF(I824=EUconst_NoTier,EUconst_MsgDeMinimis,IF(T824=0,EUconst_NA,IF(ISERROR(T824),"",EUconst_MsgTierActivityLevel&amp;" "&amp;T824))))</f>
        <v/>
      </c>
      <c r="K824" s="1242"/>
      <c r="L824" s="1242"/>
      <c r="M824" s="1242"/>
      <c r="N824" s="1243"/>
      <c r="O824" s="458"/>
      <c r="P824" s="4"/>
      <c r="Q824" s="11"/>
      <c r="R824" s="59" t="str">
        <f>EUconst_CNTR_ActivityData&amp;H800</f>
        <v>ActivityData_</v>
      </c>
      <c r="S824" s="11"/>
      <c r="T824" s="533" t="str">
        <f>IF(I824="","",IF(I824=EUconst_NA,"",INDEX(EUwideConstants!$H:$O,MATCH(R824,EUwideConstants!$S:$S,0),MATCH(I824,CNTR_TierList,0))))</f>
        <v/>
      </c>
      <c r="U824" s="2"/>
      <c r="V824" s="2"/>
      <c r="W824" s="2"/>
      <c r="X824" s="2"/>
    </row>
    <row r="825" spans="1:24" s="19" customFormat="1" ht="12.75" customHeight="1" x14ac:dyDescent="0.25">
      <c r="A825" s="2"/>
      <c r="B825" s="7"/>
      <c r="C825" s="7"/>
      <c r="D825" s="28" t="s">
        <v>18</v>
      </c>
      <c r="E825" s="20" t="str">
        <f>Translations!$B$713</f>
        <v>Tillämplig nivå:</v>
      </c>
      <c r="F825" s="7"/>
      <c r="G825" s="7"/>
      <c r="H825" s="7"/>
      <c r="I825" s="135"/>
      <c r="J825" s="1241" t="str">
        <f>IF(OR(ISBLANK(I825),I825=EUconst_NoTier),"",IF(T825=0,EUconst_NA,IF(ISERROR(T825),"",EUconst_MsgTierActivityLevel &amp; " " &amp;T825)))</f>
        <v/>
      </c>
      <c r="K825" s="1242"/>
      <c r="L825" s="1242"/>
      <c r="M825" s="1242"/>
      <c r="N825" s="1243"/>
      <c r="O825" s="458"/>
      <c r="P825" s="4"/>
      <c r="Q825" s="11"/>
      <c r="R825" s="59" t="str">
        <f>EUconst_CNTR_ActivityData&amp;H800</f>
        <v>ActivityData_</v>
      </c>
      <c r="S825" s="11"/>
      <c r="T825" s="533" t="str">
        <f>IF(ISBLANK(I825),"",IF(I825=EUconst_NA,"",INDEX(EUwideConstants!$H:$O,MATCH(R825,EUwideConstants!$S:$S,0),MATCH(I825,CNTR_TierList,0))))</f>
        <v/>
      </c>
      <c r="U825" s="2"/>
      <c r="V825" s="2"/>
      <c r="W825" s="366" t="s">
        <v>142</v>
      </c>
      <c r="X825" s="533" t="b">
        <f>I808=INDEX(EUconst_ActivityDeterminationMethod,1)</f>
        <v>0</v>
      </c>
    </row>
    <row r="826" spans="1:24" s="19" customFormat="1" ht="12.75" customHeight="1" x14ac:dyDescent="0.25">
      <c r="A826" s="2"/>
      <c r="B826" s="7"/>
      <c r="C826" s="7"/>
      <c r="D826" s="28" t="s">
        <v>19</v>
      </c>
      <c r="E826" s="20" t="str">
        <f>Translations!$B$219</f>
        <v>Uppnådd osäkerhet:</v>
      </c>
      <c r="F826" s="7"/>
      <c r="G826" s="7"/>
      <c r="H826" s="7"/>
      <c r="I826" s="536"/>
      <c r="J826" s="20" t="str">
        <f>Translations!$B$220</f>
        <v>Anmärkning:</v>
      </c>
      <c r="K826" s="1265"/>
      <c r="L826" s="1266"/>
      <c r="M826" s="1266"/>
      <c r="N826" s="1267"/>
      <c r="O826" s="458"/>
      <c r="P826" s="4"/>
      <c r="Q826" s="11"/>
      <c r="R826" s="11"/>
      <c r="S826" s="11"/>
      <c r="T826" s="2"/>
      <c r="U826" s="2"/>
      <c r="V826" s="2"/>
      <c r="W826" s="366" t="s">
        <v>142</v>
      </c>
      <c r="X826" s="533" t="b">
        <f>OR(M798=INDEX(SourceCategory,2),I808=INDEX(EUconst_ActivityDeterminationMethod,1))</f>
        <v>0</v>
      </c>
    </row>
    <row r="827" spans="1:24" s="19" customFormat="1" ht="5.15" customHeight="1" x14ac:dyDescent="0.25">
      <c r="A827" s="2"/>
      <c r="B827" s="7"/>
      <c r="C827" s="7"/>
      <c r="D827" s="9"/>
      <c r="E827" s="40"/>
      <c r="F827" s="40"/>
      <c r="G827" s="40"/>
      <c r="H827" s="40"/>
      <c r="I827" s="40"/>
      <c r="J827" s="40"/>
      <c r="K827" s="40"/>
      <c r="L827" s="40"/>
      <c r="M827" s="40"/>
      <c r="N827" s="40"/>
      <c r="O827" s="458"/>
      <c r="P827" s="4"/>
      <c r="Q827" s="11"/>
      <c r="R827" s="11"/>
      <c r="S827" s="11"/>
      <c r="T827" s="2"/>
      <c r="U827" s="2"/>
      <c r="V827" s="2"/>
      <c r="W827" s="2"/>
      <c r="X827" s="2"/>
    </row>
    <row r="828" spans="1:24" s="19" customFormat="1" ht="14" x14ac:dyDescent="0.25">
      <c r="A828" s="2"/>
      <c r="B828" s="7"/>
      <c r="C828" s="7"/>
      <c r="D828" s="1245" t="str">
        <f>Translations!$B$715</f>
        <v>Täckningsfaktor:</v>
      </c>
      <c r="E828" s="1245"/>
      <c r="F828" s="1245"/>
      <c r="G828" s="1245"/>
      <c r="H828" s="1245"/>
      <c r="I828" s="1245"/>
      <c r="J828" s="1245"/>
      <c r="K828" s="1245"/>
      <c r="L828" s="1245"/>
      <c r="M828" s="1245"/>
      <c r="N828" s="1245"/>
      <c r="O828" s="458"/>
      <c r="P828" s="4"/>
      <c r="Q828" s="11"/>
      <c r="R828" s="11"/>
      <c r="S828" s="11"/>
      <c r="T828" s="11"/>
      <c r="U828" s="2"/>
      <c r="V828" s="2"/>
      <c r="W828" s="2"/>
      <c r="X828" s="2"/>
    </row>
    <row r="829" spans="1:24" s="19" customFormat="1" ht="5.15" customHeight="1" x14ac:dyDescent="0.25">
      <c r="A829" s="2"/>
      <c r="B829" s="7"/>
      <c r="C829" s="7"/>
      <c r="D829" s="9"/>
      <c r="E829" s="20"/>
      <c r="F829" s="7"/>
      <c r="G829" s="7"/>
      <c r="H829" s="7"/>
      <c r="I829" s="7"/>
      <c r="J829" s="7"/>
      <c r="K829" s="7"/>
      <c r="L829" s="7"/>
      <c r="M829" s="7"/>
      <c r="N829" s="7"/>
      <c r="O829" s="458"/>
      <c r="P829" s="4"/>
      <c r="Q829" s="11"/>
      <c r="R829" s="11"/>
      <c r="S829" s="11"/>
      <c r="T829" s="11"/>
      <c r="U829" s="2"/>
      <c r="V829" s="2"/>
      <c r="W829" s="2"/>
      <c r="X829" s="2"/>
    </row>
    <row r="830" spans="1:24" s="19" customFormat="1" ht="25.5" customHeight="1" x14ac:dyDescent="0.25">
      <c r="A830" s="2"/>
      <c r="B830" s="7"/>
      <c r="C830" s="7"/>
      <c r="D830" s="9" t="s">
        <v>8</v>
      </c>
      <c r="E830" s="1244" t="str">
        <f>Translations!$B$717</f>
        <v>Täckningsfaktor</v>
      </c>
      <c r="F830" s="1244"/>
      <c r="G830" s="1244"/>
      <c r="H830" s="29" t="str">
        <f>Translations!$B$255</f>
        <v>nivå som krävs</v>
      </c>
      <c r="I830" s="29" t="str">
        <f>Translations!$B$256</f>
        <v>nivå som använts</v>
      </c>
      <c r="J830" s="1246" t="str">
        <f>Translations!$B$257</f>
        <v>hela texten för den tillämpade nivån</v>
      </c>
      <c r="K830" s="1247"/>
      <c r="L830" s="1247"/>
      <c r="M830" s="1247"/>
      <c r="N830" s="1247"/>
      <c r="O830" s="458"/>
      <c r="P830" s="4"/>
      <c r="Q830" s="11"/>
      <c r="R830" s="11"/>
      <c r="S830" s="11"/>
      <c r="T830" s="11"/>
      <c r="U830" s="2"/>
      <c r="V830" s="2"/>
      <c r="W830" s="2"/>
      <c r="X830" s="2"/>
    </row>
    <row r="831" spans="1:24" s="19" customFormat="1" x14ac:dyDescent="0.25">
      <c r="A831" s="2"/>
      <c r="B831" s="7"/>
      <c r="C831" s="7"/>
      <c r="D831" s="28" t="s">
        <v>16</v>
      </c>
      <c r="E831" s="1240" t="str">
        <f>Translations!$B$718</f>
        <v>Täckningsfaktor, nivå</v>
      </c>
      <c r="F831" s="1240"/>
      <c r="G831" s="1240"/>
      <c r="H831" s="535" t="str">
        <f>IF(H798="","",3)</f>
        <v/>
      </c>
      <c r="I831" s="135"/>
      <c r="J831" s="1241" t="str">
        <f>IF(OR(ISBLANK(I831),I831=EUconst_NoTier),"",IF(T831=0,EUconst_NotApplicable,IF(ISERROR(T831),"",T831)))</f>
        <v/>
      </c>
      <c r="K831" s="1242"/>
      <c r="L831" s="1242"/>
      <c r="M831" s="1242"/>
      <c r="N831" s="1243"/>
      <c r="O831" s="458"/>
      <c r="P831" s="4"/>
      <c r="Q831" s="11"/>
      <c r="R831" s="59" t="str">
        <f>EUconst_CNTR_ScopeFactor&amp;H800</f>
        <v>ScopeFactor_</v>
      </c>
      <c r="S831" s="11"/>
      <c r="T831" s="537" t="str">
        <f>IF(ISBLANK(I831),"",IF(I831=EUconst_NA,"",INDEX(EUwideConstants!$H:$O,MATCH(R831,EUwideConstants!$S:$S,0),MATCH(I831,CNTR_TierList,0))))</f>
        <v/>
      </c>
      <c r="U831" s="2"/>
      <c r="V831" s="2"/>
      <c r="W831" s="2"/>
      <c r="X831" s="2"/>
    </row>
    <row r="832" spans="1:24" s="19" customFormat="1" x14ac:dyDescent="0.25">
      <c r="A832" s="2"/>
      <c r="B832" s="7"/>
      <c r="C832" s="7"/>
      <c r="D832" s="28" t="s">
        <v>17</v>
      </c>
      <c r="E832" s="1240" t="str">
        <f>Translations!$B$719</f>
        <v>Täckningsfaktor, metod</v>
      </c>
      <c r="F832" s="1240"/>
      <c r="G832" s="1240"/>
      <c r="H832" s="1249"/>
      <c r="I832" s="1249"/>
      <c r="J832" s="1241" t="str">
        <f>IF(H832="","",INDEX(ScopeMethodsDetails,MATCH(H832,INDEX(ScopeMethodsDetails,,1),0),2))</f>
        <v/>
      </c>
      <c r="K832" s="1242"/>
      <c r="L832" s="1242"/>
      <c r="M832" s="1242"/>
      <c r="N832" s="1243"/>
      <c r="O832" s="458"/>
      <c r="P832" s="4"/>
      <c r="Q832" s="11"/>
      <c r="R832" s="350" t="str">
        <f>IF(I831="","",INDEX(ScopeAddress,MATCH(I831,ScopeTiers,0)))</f>
        <v/>
      </c>
      <c r="S832" s="11"/>
      <c r="T832" s="11"/>
      <c r="U832" s="2"/>
      <c r="V832" s="2"/>
      <c r="W832" s="2"/>
      <c r="X832" s="2"/>
    </row>
    <row r="833" spans="1:24" s="19" customFormat="1" ht="5.15" customHeight="1" x14ac:dyDescent="0.25">
      <c r="A833" s="2"/>
      <c r="B833" s="7"/>
      <c r="C833" s="7"/>
      <c r="D833" s="9"/>
      <c r="E833" s="40"/>
      <c r="F833" s="40"/>
      <c r="G833" s="40"/>
      <c r="H833" s="40"/>
      <c r="I833" s="40"/>
      <c r="J833" s="40"/>
      <c r="K833" s="40"/>
      <c r="L833" s="40"/>
      <c r="M833" s="40"/>
      <c r="N833" s="40"/>
      <c r="O833" s="458"/>
      <c r="P833" s="4"/>
      <c r="Q833" s="11"/>
      <c r="R833" s="11"/>
      <c r="S833" s="11"/>
      <c r="T833" s="11"/>
      <c r="U833" s="11"/>
      <c r="V833" s="11"/>
      <c r="W833" s="11"/>
      <c r="X833" s="11"/>
    </row>
    <row r="834" spans="1:24" s="19" customFormat="1" ht="13" x14ac:dyDescent="0.25">
      <c r="A834" s="2"/>
      <c r="B834" s="7"/>
      <c r="C834" s="7"/>
      <c r="D834" s="28" t="s">
        <v>18</v>
      </c>
      <c r="E834" s="20" t="str">
        <f>Translations!$B$723</f>
        <v>Detaljerad beskrivning av täckningsfaktorns metod:</v>
      </c>
      <c r="F834" s="40"/>
      <c r="G834" s="40"/>
      <c r="H834" s="40"/>
      <c r="I834" s="40"/>
      <c r="J834" s="40"/>
      <c r="K834" s="40"/>
      <c r="L834" s="40"/>
      <c r="M834" s="40"/>
      <c r="N834" s="40"/>
      <c r="O834" s="458"/>
      <c r="P834" s="4"/>
      <c r="Q834" s="11"/>
      <c r="R834" s="11"/>
      <c r="S834" s="11"/>
      <c r="T834" s="11"/>
      <c r="U834" s="2"/>
      <c r="V834" s="2"/>
      <c r="W834" s="2"/>
      <c r="X834" s="2"/>
    </row>
    <row r="835" spans="1:24" s="19" customFormat="1" ht="25.5" customHeight="1" x14ac:dyDescent="0.25">
      <c r="A835" s="2"/>
      <c r="B835" s="7"/>
      <c r="C835" s="7"/>
      <c r="D835" s="9"/>
      <c r="E835" s="1235"/>
      <c r="F835" s="1236"/>
      <c r="G835" s="1236"/>
      <c r="H835" s="1236"/>
      <c r="I835" s="1236"/>
      <c r="J835" s="1236"/>
      <c r="K835" s="1236"/>
      <c r="L835" s="1236"/>
      <c r="M835" s="1236"/>
      <c r="N835" s="1237"/>
      <c r="O835" s="458"/>
      <c r="P835" s="4"/>
      <c r="Q835" s="11"/>
      <c r="R835" s="11"/>
      <c r="S835" s="11"/>
      <c r="T835" s="11"/>
      <c r="U835" s="2"/>
      <c r="V835" s="2"/>
      <c r="W835" s="2"/>
      <c r="X835" s="2"/>
    </row>
    <row r="836" spans="1:24" s="19" customFormat="1" ht="13" x14ac:dyDescent="0.25">
      <c r="A836" s="2"/>
      <c r="B836" s="7"/>
      <c r="C836" s="7"/>
      <c r="D836" s="9"/>
      <c r="E836" s="1099"/>
      <c r="F836" s="991"/>
      <c r="G836" s="991"/>
      <c r="H836" s="991"/>
      <c r="I836" s="991"/>
      <c r="J836" s="991"/>
      <c r="K836" s="991"/>
      <c r="L836" s="991"/>
      <c r="M836" s="991"/>
      <c r="N836" s="1100"/>
      <c r="O836" s="458"/>
      <c r="P836" s="4"/>
      <c r="Q836" s="11"/>
      <c r="R836" s="11"/>
      <c r="S836" s="11"/>
      <c r="T836" s="11"/>
      <c r="U836" s="2"/>
      <c r="V836" s="2"/>
      <c r="W836" s="2"/>
      <c r="X836" s="2"/>
    </row>
    <row r="837" spans="1:24" s="19" customFormat="1" ht="13" x14ac:dyDescent="0.25">
      <c r="A837" s="2"/>
      <c r="B837" s="7"/>
      <c r="C837" s="7"/>
      <c r="D837" s="9"/>
      <c r="E837" s="1101"/>
      <c r="F837" s="1102"/>
      <c r="G837" s="1102"/>
      <c r="H837" s="1102"/>
      <c r="I837" s="1102"/>
      <c r="J837" s="1102"/>
      <c r="K837" s="1102"/>
      <c r="L837" s="1102"/>
      <c r="M837" s="1102"/>
      <c r="N837" s="1103"/>
      <c r="O837" s="458"/>
      <c r="P837" s="4"/>
      <c r="Q837" s="11"/>
      <c r="R837" s="11"/>
      <c r="S837" s="11"/>
      <c r="T837" s="11"/>
      <c r="U837" s="2"/>
      <c r="V837" s="2"/>
      <c r="W837" s="2"/>
      <c r="X837" s="2"/>
    </row>
    <row r="838" spans="1:24" s="19" customFormat="1" ht="5.15" customHeight="1" x14ac:dyDescent="0.25">
      <c r="A838" s="2"/>
      <c r="B838" s="7"/>
      <c r="C838" s="7"/>
      <c r="D838" s="9"/>
      <c r="E838" s="40"/>
      <c r="F838" s="40"/>
      <c r="G838" s="40"/>
      <c r="H838" s="40"/>
      <c r="I838" s="40"/>
      <c r="J838" s="40"/>
      <c r="K838" s="40"/>
      <c r="L838" s="40"/>
      <c r="M838" s="40"/>
      <c r="N838" s="40"/>
      <c r="O838" s="458"/>
      <c r="P838" s="4"/>
      <c r="Q838" s="11"/>
      <c r="R838" s="11"/>
      <c r="S838" s="11"/>
      <c r="T838" s="11"/>
      <c r="U838" s="2"/>
      <c r="V838" s="2"/>
      <c r="W838" s="2"/>
      <c r="X838" s="2"/>
    </row>
    <row r="839" spans="1:24" s="19" customFormat="1" ht="13" x14ac:dyDescent="0.25">
      <c r="A839" s="2"/>
      <c r="B839" s="7"/>
      <c r="C839" s="7"/>
      <c r="D839" s="28" t="s">
        <v>19</v>
      </c>
      <c r="E839" s="20" t="str">
        <f>Translations!$B$726</f>
        <v xml:space="preserve">Identifiering av slutanvändare av bränsleflöde och CRF-koder </v>
      </c>
      <c r="F839" s="40"/>
      <c r="G839" s="40"/>
      <c r="H839" s="40"/>
      <c r="I839" s="40"/>
      <c r="J839" s="40"/>
      <c r="K839" s="40"/>
      <c r="L839" s="40"/>
      <c r="M839" s="40"/>
      <c r="N839" s="40"/>
      <c r="O839" s="453"/>
      <c r="P839" s="22"/>
      <c r="Q839" s="11"/>
      <c r="R839" s="11"/>
      <c r="S839" s="11"/>
      <c r="T839" s="11"/>
      <c r="U839" s="2"/>
      <c r="V839" s="2"/>
      <c r="W839" s="2"/>
      <c r="X839" s="2"/>
    </row>
    <row r="840" spans="1:24" s="19" customFormat="1" ht="25.5" customHeight="1" x14ac:dyDescent="0.25">
      <c r="A840" s="2"/>
      <c r="B840" s="7"/>
      <c r="C840" s="7"/>
      <c r="D840" s="9"/>
      <c r="E840" s="1235"/>
      <c r="F840" s="1236"/>
      <c r="G840" s="1236"/>
      <c r="H840" s="1236"/>
      <c r="I840" s="1236"/>
      <c r="J840" s="1236"/>
      <c r="K840" s="1236"/>
      <c r="L840" s="1236"/>
      <c r="M840" s="1236"/>
      <c r="N840" s="1237"/>
      <c r="O840" s="458"/>
      <c r="P840" s="4"/>
      <c r="Q840" s="11"/>
      <c r="R840" s="11"/>
      <c r="S840" s="11"/>
      <c r="T840" s="11"/>
      <c r="U840" s="2"/>
      <c r="V840" s="2"/>
      <c r="W840" s="2"/>
      <c r="X840" s="2"/>
    </row>
    <row r="841" spans="1:24" s="19" customFormat="1" ht="13" x14ac:dyDescent="0.25">
      <c r="A841" s="2"/>
      <c r="B841" s="7"/>
      <c r="C841" s="7"/>
      <c r="D841" s="9"/>
      <c r="E841" s="1099"/>
      <c r="F841" s="991"/>
      <c r="G841" s="991"/>
      <c r="H841" s="991"/>
      <c r="I841" s="991"/>
      <c r="J841" s="991"/>
      <c r="K841" s="991"/>
      <c r="L841" s="991"/>
      <c r="M841" s="991"/>
      <c r="N841" s="1100"/>
      <c r="O841" s="458"/>
      <c r="P841" s="4"/>
      <c r="Q841" s="11"/>
      <c r="R841" s="11"/>
      <c r="S841" s="11"/>
      <c r="T841" s="11"/>
      <c r="U841" s="2"/>
      <c r="V841" s="2"/>
      <c r="W841" s="2"/>
      <c r="X841" s="2"/>
    </row>
    <row r="842" spans="1:24" s="19" customFormat="1" ht="13" x14ac:dyDescent="0.25">
      <c r="A842" s="2"/>
      <c r="B842" s="7"/>
      <c r="C842" s="7"/>
      <c r="D842" s="9"/>
      <c r="E842" s="1101"/>
      <c r="F842" s="1102"/>
      <c r="G842" s="1102"/>
      <c r="H842" s="1102"/>
      <c r="I842" s="1102"/>
      <c r="J842" s="1102"/>
      <c r="K842" s="1102"/>
      <c r="L842" s="1102"/>
      <c r="M842" s="1102"/>
      <c r="N842" s="1103"/>
      <c r="O842" s="458"/>
      <c r="P842" s="4"/>
      <c r="Q842" s="11"/>
      <c r="R842" s="11"/>
      <c r="S842" s="11"/>
      <c r="T842" s="11"/>
      <c r="U842" s="2"/>
      <c r="V842" s="2"/>
      <c r="W842" s="2"/>
      <c r="X842" s="2"/>
    </row>
    <row r="843" spans="1:24" s="19" customFormat="1" ht="5.15" customHeight="1" x14ac:dyDescent="0.25">
      <c r="A843" s="2"/>
      <c r="B843" s="7"/>
      <c r="C843" s="7"/>
      <c r="D843" s="9"/>
      <c r="E843" s="40"/>
      <c r="F843" s="40"/>
      <c r="G843" s="40"/>
      <c r="H843" s="40"/>
      <c r="I843" s="40"/>
      <c r="J843" s="40"/>
      <c r="K843" s="40"/>
      <c r="L843" s="40"/>
      <c r="M843" s="40"/>
      <c r="N843" s="40"/>
      <c r="O843" s="458"/>
      <c r="P843" s="4"/>
      <c r="Q843" s="11"/>
      <c r="R843" s="11"/>
      <c r="S843" s="11"/>
      <c r="T843" s="11"/>
      <c r="U843" s="2"/>
      <c r="V843" s="2"/>
      <c r="W843" s="2"/>
      <c r="X843" s="2"/>
    </row>
    <row r="844" spans="1:24" s="19" customFormat="1" ht="12.75" customHeight="1" x14ac:dyDescent="0.25">
      <c r="A844" s="2"/>
      <c r="B844" s="7"/>
      <c r="C844" s="7"/>
      <c r="D844" s="1245" t="str">
        <f>Translations!$B$230</f>
        <v>Beräkningsfaktorer:</v>
      </c>
      <c r="E844" s="1245"/>
      <c r="F844" s="1245"/>
      <c r="G844" s="1245"/>
      <c r="H844" s="1245"/>
      <c r="I844" s="1245"/>
      <c r="J844" s="1245"/>
      <c r="K844" s="1245"/>
      <c r="L844" s="1245"/>
      <c r="M844" s="1245"/>
      <c r="N844" s="1245"/>
      <c r="O844" s="458"/>
      <c r="P844" s="4"/>
      <c r="Q844" s="11"/>
      <c r="R844" s="11"/>
      <c r="S844" s="11"/>
      <c r="T844" s="11"/>
      <c r="U844" s="2"/>
      <c r="V844" s="2"/>
      <c r="W844" s="2"/>
      <c r="X844" s="2"/>
    </row>
    <row r="845" spans="1:24" s="19" customFormat="1" ht="5.15" customHeight="1" x14ac:dyDescent="0.25">
      <c r="A845" s="2"/>
      <c r="B845" s="7"/>
      <c r="C845" s="7"/>
      <c r="D845" s="9"/>
      <c r="E845" s="20"/>
      <c r="F845" s="7"/>
      <c r="G845" s="7"/>
      <c r="H845" s="7"/>
      <c r="I845" s="7"/>
      <c r="J845" s="7"/>
      <c r="K845" s="7"/>
      <c r="L845" s="7"/>
      <c r="M845" s="7"/>
      <c r="N845" s="7"/>
      <c r="O845" s="458"/>
      <c r="P845" s="4"/>
      <c r="Q845" s="11"/>
      <c r="R845" s="11"/>
      <c r="S845" s="11"/>
      <c r="T845" s="11"/>
      <c r="U845" s="2"/>
      <c r="V845" s="2"/>
      <c r="W845" s="2"/>
      <c r="X845" s="2"/>
    </row>
    <row r="846" spans="1:24" s="19" customFormat="1" ht="12.75" customHeight="1" x14ac:dyDescent="0.25">
      <c r="A846" s="2"/>
      <c r="B846" s="7"/>
      <c r="C846" s="7"/>
      <c r="D846" s="9" t="s">
        <v>140</v>
      </c>
      <c r="E846" s="20" t="str">
        <f>Translations!$B$253</f>
        <v>Nivåer som tillämpas på beräkningsfaktorer:</v>
      </c>
      <c r="F846" s="7"/>
      <c r="G846" s="7"/>
      <c r="H846" s="7"/>
      <c r="I846" s="7"/>
      <c r="J846" s="7"/>
      <c r="K846" s="7"/>
      <c r="L846" s="7"/>
      <c r="M846" s="7"/>
      <c r="N846" s="7"/>
      <c r="O846" s="458"/>
      <c r="P846" s="4"/>
      <c r="Q846" s="11"/>
      <c r="R846" s="11"/>
      <c r="S846" s="11"/>
      <c r="T846" s="11"/>
      <c r="U846" s="2"/>
      <c r="V846" s="2"/>
      <c r="W846" s="2"/>
      <c r="X846" s="2"/>
    </row>
    <row r="847" spans="1:24" s="19" customFormat="1" ht="5.15" customHeight="1" x14ac:dyDescent="0.25">
      <c r="A847" s="2"/>
      <c r="B847" s="7"/>
      <c r="C847" s="7"/>
      <c r="D847" s="9"/>
      <c r="E847" s="20"/>
      <c r="F847" s="7"/>
      <c r="G847" s="7"/>
      <c r="H847" s="7"/>
      <c r="I847" s="7"/>
      <c r="J847" s="7"/>
      <c r="K847" s="7"/>
      <c r="L847" s="7"/>
      <c r="M847" s="7"/>
      <c r="N847" s="7"/>
      <c r="O847" s="458"/>
      <c r="P847" s="4"/>
      <c r="Q847" s="11"/>
      <c r="R847" s="11"/>
      <c r="S847" s="11"/>
      <c r="T847" s="11"/>
      <c r="U847" s="2"/>
      <c r="V847" s="2"/>
      <c r="W847" s="2"/>
      <c r="X847" s="2"/>
    </row>
    <row r="848" spans="1:24" s="19" customFormat="1" ht="25.5" customHeight="1" x14ac:dyDescent="0.25">
      <c r="A848" s="2"/>
      <c r="B848" s="7"/>
      <c r="C848" s="7"/>
      <c r="D848" s="7"/>
      <c r="E848" s="1244" t="str">
        <f>Translations!$B$254</f>
        <v>beräkningsfaktor</v>
      </c>
      <c r="F848" s="1244"/>
      <c r="G848" s="1244"/>
      <c r="H848" s="29" t="str">
        <f>Translations!$B$255</f>
        <v>nivå som krävs</v>
      </c>
      <c r="I848" s="522" t="str">
        <f>Translations!$B$256</f>
        <v>nivå som använts</v>
      </c>
      <c r="J848" s="1246" t="str">
        <f>Translations!$B$257</f>
        <v>hela texten för den tillämpade nivån</v>
      </c>
      <c r="K848" s="1247"/>
      <c r="L848" s="1247"/>
      <c r="M848" s="1247"/>
      <c r="N848" s="1248"/>
      <c r="O848" s="458"/>
      <c r="P848" s="4"/>
      <c r="Q848" s="11"/>
      <c r="R848" s="11"/>
      <c r="S848" s="11"/>
      <c r="T848" s="11" t="s">
        <v>148</v>
      </c>
      <c r="U848" s="2"/>
      <c r="V848" s="2"/>
      <c r="W848" s="2"/>
      <c r="X848" s="30" t="s">
        <v>149</v>
      </c>
    </row>
    <row r="849" spans="1:24" s="19" customFormat="1" ht="12.75" customHeight="1" x14ac:dyDescent="0.25">
      <c r="A849" s="2"/>
      <c r="B849" s="7"/>
      <c r="C849" s="7"/>
      <c r="D849" s="28" t="s">
        <v>16</v>
      </c>
      <c r="E849" s="1240" t="str">
        <f>Translations!$B$741</f>
        <v>Enhetens omvandlingsfaktor</v>
      </c>
      <c r="F849" s="1240"/>
      <c r="G849" s="1240"/>
      <c r="H849" s="535" t="str">
        <f>IF(H800="","",IF(M798=INDEX(SourceCategory,2),EUconst_NoTier,IF(CNTR_Category="A",INDEX(EUwideConstants!$G:$G,MATCH(R849,EUwideConstants!$S:$S,0)),INDEX(EUwideConstants!$P:$P,MATCH(R849,EUwideConstants!$S:$S,0)))))</f>
        <v/>
      </c>
      <c r="I849" s="135"/>
      <c r="J849" s="1241" t="str">
        <f>IF(OR(ISBLANK(I849),I849=EUconst_NoTier),"",IF(T849=0,EUconst_NotApplicable,IF(ISERROR(T849),"",T849)))</f>
        <v/>
      </c>
      <c r="K849" s="1242"/>
      <c r="L849" s="1242"/>
      <c r="M849" s="1242"/>
      <c r="N849" s="1243"/>
      <c r="O849" s="458"/>
      <c r="P849" s="4"/>
      <c r="Q849" s="11"/>
      <c r="R849" s="59" t="str">
        <f>EUconst_CNTR_NCV&amp;H800</f>
        <v>NCV_</v>
      </c>
      <c r="S849" s="11"/>
      <c r="T849" s="537" t="str">
        <f>IF(ISBLANK(I849),"",IF(I849=EUconst_NA,"",INDEX(EUwideConstants!$H:$O,MATCH(R849,EUwideConstants!$S:$S,0),MATCH(I849,CNTR_TierList,0))))</f>
        <v/>
      </c>
      <c r="U849" s="2"/>
      <c r="V849" s="2"/>
      <c r="W849" s="2"/>
      <c r="X849" s="533" t="b">
        <f>(H849=EUconst_NA)</f>
        <v>0</v>
      </c>
    </row>
    <row r="850" spans="1:24" s="19" customFormat="1" ht="12.75" customHeight="1" x14ac:dyDescent="0.25">
      <c r="A850" s="2"/>
      <c r="B850" s="7"/>
      <c r="C850" s="7"/>
      <c r="D850" s="28" t="s">
        <v>17</v>
      </c>
      <c r="E850" s="1240" t="str">
        <f>Translations!$B$258</f>
        <v>Emissionsfaktor (preliminär)</v>
      </c>
      <c r="F850" s="1240"/>
      <c r="G850" s="1240"/>
      <c r="H850" s="535" t="str">
        <f>IF(H800="","",IF(M798=INDEX(SourceCategory,2),EUconst_NoTier,IF(CNTR_Category="A",INDEX(EUwideConstants!$G:$G,MATCH(R850,EUwideConstants!$S:$S,0)),INDEX(EUwideConstants!$P:$P,MATCH(R850,EUwideConstants!$S:$S,0)))))</f>
        <v/>
      </c>
      <c r="I850" s="135"/>
      <c r="J850" s="1241" t="str">
        <f>IF(OR(ISBLANK(I850),I850=EUconst_NoTier),"",IF(T850=0,EUconst_NotApplicable,IF(ISERROR(T850),"",T850)))</f>
        <v/>
      </c>
      <c r="K850" s="1242"/>
      <c r="L850" s="1242"/>
      <c r="M850" s="1242"/>
      <c r="N850" s="1243"/>
      <c r="O850" s="458"/>
      <c r="P850" s="4"/>
      <c r="Q850" s="11"/>
      <c r="R850" s="59" t="str">
        <f>EUconst_CNTR_EF&amp;H800</f>
        <v>EF_</v>
      </c>
      <c r="S850" s="11"/>
      <c r="T850" s="537" t="str">
        <f>IF(ISBLANK(I850),"",IF(I850=EUconst_NA,"",INDEX(EUwideConstants!$H:$O,MATCH(R850,EUwideConstants!$S:$S,0),MATCH(I850,CNTR_TierList,0))))</f>
        <v/>
      </c>
      <c r="U850" s="2"/>
      <c r="V850" s="2"/>
      <c r="W850" s="2"/>
      <c r="X850" s="533" t="b">
        <f>(H850=EUconst_NA)</f>
        <v>0</v>
      </c>
    </row>
    <row r="851" spans="1:24" s="19" customFormat="1" ht="12.75" customHeight="1" x14ac:dyDescent="0.25">
      <c r="A851" s="2"/>
      <c r="B851" s="7"/>
      <c r="C851" s="7"/>
      <c r="D851" s="28" t="s">
        <v>18</v>
      </c>
      <c r="E851" s="1240" t="str">
        <f>Translations!$B$259</f>
        <v>Biomassafraktion (om tillämplig)</v>
      </c>
      <c r="F851" s="1240"/>
      <c r="G851" s="1240"/>
      <c r="H851" s="535" t="str">
        <f>IF(H800="","",IF(M798=INDEX(SourceCategory,2),EUconst_NoTier,IF(CNTR_Category="A",INDEX(EUwideConstants!$G:$G,MATCH(R851,EUwideConstants!$S:$S,0)),INDEX(EUwideConstants!$P:$P,MATCH(R851,EUwideConstants!$S:$S,0)))))</f>
        <v/>
      </c>
      <c r="I851" s="538"/>
      <c r="J851" s="1241" t="str">
        <f>IF(OR(ISBLANK(I851),I851=EUconst_NoTier),"",IF(T851=0,EUconst_NotApplicable,IF(ISERROR(T851),"",T851)))</f>
        <v/>
      </c>
      <c r="K851" s="1242"/>
      <c r="L851" s="1242"/>
      <c r="M851" s="1242"/>
      <c r="N851" s="1243"/>
      <c r="O851" s="458"/>
      <c r="P851" s="4"/>
      <c r="Q851" s="11"/>
      <c r="R851" s="59" t="str">
        <f>EUconst_CNTR_BiomassContent&amp;H800</f>
        <v>BioC_</v>
      </c>
      <c r="S851" s="11"/>
      <c r="T851" s="537" t="str">
        <f>IF(ISBLANK(I851),"",IF(I851=EUconst_NA,"",INDEX(EUwideConstants!$H:$O,MATCH(R851,EUwideConstants!$S:$S,0),MATCH(I851,CNTR_TierList,0))))</f>
        <v/>
      </c>
      <c r="U851" s="2"/>
      <c r="V851" s="2"/>
      <c r="W851" s="2"/>
      <c r="X851" s="533" t="b">
        <f>(H851=EUconst_NA)</f>
        <v>0</v>
      </c>
    </row>
    <row r="852" spans="1:24" s="19" customFormat="1" ht="5.15" customHeight="1" x14ac:dyDescent="0.25">
      <c r="A852" s="2"/>
      <c r="B852" s="7"/>
      <c r="C852" s="7"/>
      <c r="D852" s="9"/>
      <c r="E852" s="7"/>
      <c r="F852" s="7"/>
      <c r="G852" s="7"/>
      <c r="H852" s="7"/>
      <c r="I852" s="7"/>
      <c r="J852" s="7"/>
      <c r="K852" s="7"/>
      <c r="L852" s="7"/>
      <c r="M852" s="7"/>
      <c r="N852" s="7"/>
      <c r="O852" s="458"/>
      <c r="P852" s="4"/>
      <c r="Q852" s="11"/>
      <c r="R852" s="2"/>
      <c r="S852" s="2"/>
      <c r="T852" s="2"/>
      <c r="U852" s="2"/>
      <c r="V852" s="2"/>
      <c r="W852" s="2"/>
      <c r="X852" s="2"/>
    </row>
    <row r="853" spans="1:24" s="19" customFormat="1" ht="13" x14ac:dyDescent="0.25">
      <c r="A853" s="2"/>
      <c r="B853" s="7"/>
      <c r="C853" s="7"/>
      <c r="D853" s="9" t="s">
        <v>152</v>
      </c>
      <c r="E853" s="20" t="str">
        <f>Translations!$B$268</f>
        <v>Detaljerade uppgifter om beräkningsfaktorerna:</v>
      </c>
      <c r="F853" s="40"/>
      <c r="G853" s="40"/>
      <c r="H853" s="40"/>
      <c r="I853" s="40"/>
      <c r="J853" s="40"/>
      <c r="K853" s="40"/>
      <c r="L853" s="40"/>
      <c r="M853" s="40"/>
      <c r="N853" s="40"/>
      <c r="O853" s="458"/>
      <c r="P853" s="4"/>
      <c r="Q853" s="11"/>
      <c r="R853" s="2"/>
      <c r="S853" s="2"/>
      <c r="T853" s="2"/>
      <c r="U853" s="2"/>
      <c r="V853" s="2"/>
      <c r="W853" s="2"/>
      <c r="X853" s="2"/>
    </row>
    <row r="854" spans="1:24" s="19" customFormat="1" ht="5.15" customHeight="1" x14ac:dyDescent="0.25">
      <c r="A854" s="2"/>
      <c r="B854" s="7"/>
      <c r="C854" s="7"/>
      <c r="D854" s="9"/>
      <c r="E854" s="40"/>
      <c r="F854" s="40"/>
      <c r="G854" s="40"/>
      <c r="H854" s="40"/>
      <c r="I854" s="40"/>
      <c r="J854" s="40"/>
      <c r="K854" s="40"/>
      <c r="L854" s="40"/>
      <c r="M854" s="40"/>
      <c r="N854" s="40"/>
      <c r="O854" s="458"/>
      <c r="P854" s="4"/>
      <c r="Q854" s="11"/>
      <c r="R854" s="2"/>
      <c r="S854" s="2"/>
      <c r="T854" s="2"/>
      <c r="U854" s="2"/>
      <c r="V854" s="2"/>
      <c r="W854" s="2"/>
      <c r="X854" s="2"/>
    </row>
    <row r="855" spans="1:24" s="19" customFormat="1" ht="25.5" customHeight="1" x14ac:dyDescent="0.25">
      <c r="A855" s="2"/>
      <c r="B855" s="7"/>
      <c r="C855" s="7"/>
      <c r="D855" s="7"/>
      <c r="E855" s="1244" t="str">
        <f>E848</f>
        <v>beräkningsfaktor</v>
      </c>
      <c r="F855" s="1244"/>
      <c r="G855" s="1244"/>
      <c r="H855" s="522" t="str">
        <f>I848</f>
        <v>nivå som använts</v>
      </c>
      <c r="I855" s="29" t="str">
        <f>Translations!$B$269</f>
        <v>standardvärde</v>
      </c>
      <c r="J855" s="29" t="str">
        <f>Translations!$B$270</f>
        <v>enhet</v>
      </c>
      <c r="K855" s="29" t="str">
        <f>Translations!$B$271</f>
        <v>datakällans identifieringskod</v>
      </c>
      <c r="L855" s="29" t="str">
        <f>Translations!$B$272</f>
        <v>analysens identifieringskod</v>
      </c>
      <c r="M855" s="29" t="str">
        <f>Translations!$B$273</f>
        <v>provtagningens identifieringskod</v>
      </c>
      <c r="N855" s="29" t="str">
        <f>Translations!$B$274</f>
        <v>analysfrekvens</v>
      </c>
      <c r="O855" s="458"/>
      <c r="P855" s="4"/>
      <c r="Q855" s="11"/>
      <c r="R855" s="2"/>
      <c r="S855" s="2"/>
      <c r="T855" s="30" t="s">
        <v>153</v>
      </c>
      <c r="U855" s="2"/>
      <c r="V855" s="2"/>
      <c r="W855" s="2"/>
      <c r="X855" s="30" t="s">
        <v>149</v>
      </c>
    </row>
    <row r="856" spans="1:24" s="19" customFormat="1" ht="12.75" customHeight="1" x14ac:dyDescent="0.25">
      <c r="A856" s="2"/>
      <c r="B856" s="7"/>
      <c r="C856" s="7"/>
      <c r="D856" s="28" t="s">
        <v>16</v>
      </c>
      <c r="E856" s="1240" t="str">
        <f>E849</f>
        <v>Enhetens omvandlingsfaktor</v>
      </c>
      <c r="F856" s="1240"/>
      <c r="G856" s="1240"/>
      <c r="H856" s="535" t="str">
        <f>IF(OR(ISBLANK(I849),I849=EUconst_NA),"",I849)</f>
        <v/>
      </c>
      <c r="I856" s="135"/>
      <c r="J856" s="135"/>
      <c r="K856" s="539"/>
      <c r="L856" s="160"/>
      <c r="M856" s="160"/>
      <c r="N856" s="540"/>
      <c r="O856" s="456"/>
      <c r="P856" s="7"/>
      <c r="Q856" s="143"/>
      <c r="R856" s="2"/>
      <c r="S856" s="2"/>
      <c r="T856" s="541" t="str">
        <f>IF(H856="","",IF(I849=EUconst_NA,"",INDEX(EUwideConstants!$AL:$AR,MATCH(R849,EUwideConstants!$S:$S,0),MATCH(I849,CNTR_TierList,0))))</f>
        <v/>
      </c>
      <c r="U856" s="2"/>
      <c r="V856" s="2"/>
      <c r="W856" s="2"/>
      <c r="X856" s="533" t="b">
        <f>AND(H798&lt;&gt;"",OR(H856="",H856=EUconst_NA,J849=EUconst_NotApplicable))</f>
        <v>0</v>
      </c>
    </row>
    <row r="857" spans="1:24" s="19" customFormat="1" ht="12.75" customHeight="1" x14ac:dyDescent="0.25">
      <c r="A857" s="2"/>
      <c r="B857" s="7"/>
      <c r="C857" s="7"/>
      <c r="D857" s="28" t="s">
        <v>17</v>
      </c>
      <c r="E857" s="1240" t="str">
        <f>E850</f>
        <v>Emissionsfaktor (preliminär)</v>
      </c>
      <c r="F857" s="1240"/>
      <c r="G857" s="1240"/>
      <c r="H857" s="535" t="str">
        <f>IF(OR(ISBLANK(I850),I850=EUconst_NA),"",I850)</f>
        <v/>
      </c>
      <c r="I857" s="135"/>
      <c r="J857" s="135"/>
      <c r="K857" s="160"/>
      <c r="L857" s="160"/>
      <c r="M857" s="160"/>
      <c r="N857" s="540"/>
      <c r="O857" s="458"/>
      <c r="P857" s="4"/>
      <c r="Q857" s="11"/>
      <c r="R857" s="2"/>
      <c r="S857" s="2"/>
      <c r="T857" s="541" t="str">
        <f>IF(H857="","",IF(I850=EUconst_NA,"",INDEX(EUwideConstants!$AL:$AR,MATCH(R850,EUwideConstants!$S:$S,0),MATCH(I850,CNTR_TierList,0))))</f>
        <v/>
      </c>
      <c r="U857" s="2"/>
      <c r="V857" s="2"/>
      <c r="W857" s="2"/>
      <c r="X857" s="533" t="b">
        <f>AND(H798&lt;&gt;"",OR(H857="",H857=EUconst_NA,J850=EUconst_NotApplicable))</f>
        <v>0</v>
      </c>
    </row>
    <row r="858" spans="1:24" s="19" customFormat="1" ht="12.75" customHeight="1" x14ac:dyDescent="0.25">
      <c r="A858" s="2"/>
      <c r="B858" s="7"/>
      <c r="C858" s="7"/>
      <c r="D858" s="28" t="s">
        <v>21</v>
      </c>
      <c r="E858" s="1240" t="str">
        <f>E851</f>
        <v>Biomassafraktion (om tillämplig)</v>
      </c>
      <c r="F858" s="1240"/>
      <c r="G858" s="1240"/>
      <c r="H858" s="535" t="str">
        <f>IF(OR(ISBLANK(I851),I851=EUconst_NA),"",I851)</f>
        <v/>
      </c>
      <c r="I858" s="135"/>
      <c r="J858" s="436" t="s">
        <v>154</v>
      </c>
      <c r="K858" s="160"/>
      <c r="L858" s="160"/>
      <c r="M858" s="160"/>
      <c r="N858" s="540"/>
      <c r="O858" s="458"/>
      <c r="P858" s="4"/>
      <c r="Q858" s="542"/>
      <c r="R858" s="2"/>
      <c r="S858" s="2"/>
      <c r="T858" s="541" t="str">
        <f>IF(H858="","",IF(I851=EUconst_NA,"",INDEX(EUwideConstants!$AL:$AR,MATCH(R851,EUwideConstants!$S:$S,0),MATCH(I851,CNTR_TierList,0))))</f>
        <v/>
      </c>
      <c r="U858" s="2"/>
      <c r="V858" s="2"/>
      <c r="W858" s="2"/>
      <c r="X858" s="533" t="b">
        <f>AND(H798&lt;&gt;"",OR(H858="",H858=EUconst_NA,J851=EUconst_NotApplicable))</f>
        <v>0</v>
      </c>
    </row>
    <row r="859" spans="1:24" s="19" customFormat="1" ht="12.75" customHeight="1" x14ac:dyDescent="0.25">
      <c r="A859" s="2"/>
      <c r="B859" s="7"/>
      <c r="C859" s="7"/>
      <c r="D859" s="9"/>
      <c r="E859" s="7"/>
      <c r="F859" s="7"/>
      <c r="G859" s="7"/>
      <c r="H859" s="7"/>
      <c r="I859" s="7"/>
      <c r="J859" s="7"/>
      <c r="K859" s="7"/>
      <c r="L859" s="7"/>
      <c r="M859" s="7"/>
      <c r="N859" s="7"/>
      <c r="O859" s="458"/>
      <c r="P859" s="4"/>
      <c r="Q859" s="11"/>
      <c r="R859" s="2"/>
      <c r="S859" s="2"/>
      <c r="T859" s="2"/>
      <c r="U859" s="2"/>
      <c r="V859" s="2"/>
      <c r="W859" s="2"/>
      <c r="X859" s="2"/>
    </row>
    <row r="860" spans="1:24" s="19" customFormat="1" ht="15" customHeight="1" x14ac:dyDescent="0.25">
      <c r="A860" s="2"/>
      <c r="B860" s="7"/>
      <c r="C860" s="7"/>
      <c r="D860" s="1245" t="str">
        <f>Translations!$B$279</f>
        <v>Anmärkningar och förklaringar:</v>
      </c>
      <c r="E860" s="1245"/>
      <c r="F860" s="1245"/>
      <c r="G860" s="1245"/>
      <c r="H860" s="1245"/>
      <c r="I860" s="1245"/>
      <c r="J860" s="1245"/>
      <c r="K860" s="1245"/>
      <c r="L860" s="1245"/>
      <c r="M860" s="1245"/>
      <c r="N860" s="1245"/>
      <c r="O860" s="458"/>
      <c r="P860" s="4"/>
      <c r="Q860" s="11"/>
      <c r="R860" s="11"/>
      <c r="S860" s="2"/>
      <c r="T860" s="2"/>
      <c r="U860" s="2"/>
      <c r="V860" s="2"/>
      <c r="W860" s="2"/>
      <c r="X860" s="2"/>
    </row>
    <row r="861" spans="1:24" s="19" customFormat="1" ht="5.15" customHeight="1" x14ac:dyDescent="0.25">
      <c r="A861" s="2"/>
      <c r="B861" s="7"/>
      <c r="C861" s="7"/>
      <c r="D861" s="9"/>
      <c r="E861" s="7"/>
      <c r="F861" s="7"/>
      <c r="G861" s="7"/>
      <c r="H861" s="7"/>
      <c r="I861" s="7"/>
      <c r="J861" s="7"/>
      <c r="K861" s="7"/>
      <c r="L861" s="7"/>
      <c r="M861" s="7"/>
      <c r="N861" s="7"/>
      <c r="O861" s="458"/>
      <c r="P861" s="4"/>
      <c r="Q861" s="11"/>
      <c r="R861" s="2"/>
      <c r="S861" s="2"/>
      <c r="T861" s="2"/>
      <c r="U861" s="2"/>
      <c r="V861" s="2"/>
      <c r="W861" s="2"/>
      <c r="X861" s="2"/>
    </row>
    <row r="862" spans="1:24" s="19" customFormat="1" ht="12.75" customHeight="1" x14ac:dyDescent="0.25">
      <c r="A862" s="2"/>
      <c r="B862" s="7"/>
      <c r="C862" s="7"/>
      <c r="D862" s="9" t="s">
        <v>159</v>
      </c>
      <c r="E862" s="1110" t="str">
        <f>Translations!$B$744</f>
        <v>Övriga anmärkningar och motiveringar, om de erforderliga nivåerna inte tillämpas:</v>
      </c>
      <c r="F862" s="1110"/>
      <c r="G862" s="1110"/>
      <c r="H862" s="1110"/>
      <c r="I862" s="1110"/>
      <c r="J862" s="1110"/>
      <c r="K862" s="1110"/>
      <c r="L862" s="1110"/>
      <c r="M862" s="1110"/>
      <c r="N862" s="1110"/>
      <c r="O862" s="458"/>
      <c r="P862" s="4"/>
      <c r="Q862" s="11"/>
      <c r="R862" s="2"/>
      <c r="S862" s="2"/>
      <c r="T862" s="2"/>
      <c r="U862" s="2"/>
      <c r="V862" s="2"/>
      <c r="W862" s="2"/>
      <c r="X862" s="2"/>
    </row>
    <row r="863" spans="1:24" s="19" customFormat="1" ht="5.15" customHeight="1" x14ac:dyDescent="0.25">
      <c r="A863" s="2"/>
      <c r="B863" s="7"/>
      <c r="C863" s="7"/>
      <c r="D863" s="9"/>
      <c r="E863" s="543"/>
      <c r="F863" s="7"/>
      <c r="G863" s="7"/>
      <c r="H863" s="7"/>
      <c r="I863" s="7"/>
      <c r="J863" s="7"/>
      <c r="K863" s="7"/>
      <c r="L863" s="7"/>
      <c r="M863" s="7"/>
      <c r="N863" s="7"/>
      <c r="O863" s="458"/>
      <c r="P863" s="4"/>
      <c r="Q863" s="11"/>
      <c r="R863" s="2"/>
      <c r="S863" s="2"/>
      <c r="T863" s="2"/>
      <c r="U863" s="2"/>
      <c r="V863" s="2"/>
      <c r="W863" s="2"/>
      <c r="X863" s="2"/>
    </row>
    <row r="864" spans="1:24" s="19" customFormat="1" ht="12.75" customHeight="1" x14ac:dyDescent="0.25">
      <c r="A864" s="2"/>
      <c r="B864" s="7"/>
      <c r="C864" s="7"/>
      <c r="D864" s="9"/>
      <c r="E864" s="1235"/>
      <c r="F864" s="1238"/>
      <c r="G864" s="1238"/>
      <c r="H864" s="1238"/>
      <c r="I864" s="1238"/>
      <c r="J864" s="1238"/>
      <c r="K864" s="1238"/>
      <c r="L864" s="1238"/>
      <c r="M864" s="1238"/>
      <c r="N864" s="1239"/>
      <c r="O864" s="458"/>
      <c r="P864" s="4"/>
      <c r="Q864" s="11"/>
      <c r="R864" s="2"/>
      <c r="S864" s="2"/>
      <c r="T864" s="2"/>
      <c r="U864" s="2"/>
      <c r="V864" s="2"/>
      <c r="W864" s="2"/>
      <c r="X864" s="2"/>
    </row>
    <row r="865" spans="1:24" s="19" customFormat="1" ht="12.75" customHeight="1" x14ac:dyDescent="0.25">
      <c r="A865" s="2"/>
      <c r="B865" s="7"/>
      <c r="C865" s="7"/>
      <c r="D865" s="9"/>
      <c r="E865" s="1099"/>
      <c r="F865" s="991"/>
      <c r="G865" s="991"/>
      <c r="H865" s="991"/>
      <c r="I865" s="991"/>
      <c r="J865" s="991"/>
      <c r="K865" s="991"/>
      <c r="L865" s="991"/>
      <c r="M865" s="991"/>
      <c r="N865" s="1100"/>
      <c r="O865" s="458"/>
      <c r="P865" s="4"/>
      <c r="Q865" s="11"/>
      <c r="R865" s="2"/>
      <c r="S865" s="2"/>
      <c r="T865" s="2"/>
      <c r="U865" s="2"/>
      <c r="V865" s="2"/>
      <c r="W865" s="2"/>
      <c r="X865" s="2"/>
    </row>
    <row r="866" spans="1:24" s="19" customFormat="1" ht="12.75" customHeight="1" x14ac:dyDescent="0.25">
      <c r="A866" s="2"/>
      <c r="B866" s="7"/>
      <c r="C866" s="7"/>
      <c r="D866" s="9"/>
      <c r="E866" s="1101"/>
      <c r="F866" s="1102"/>
      <c r="G866" s="1102"/>
      <c r="H866" s="1102"/>
      <c r="I866" s="1102"/>
      <c r="J866" s="1102"/>
      <c r="K866" s="1102"/>
      <c r="L866" s="1102"/>
      <c r="M866" s="1102"/>
      <c r="N866" s="1103"/>
      <c r="O866" s="458"/>
      <c r="P866" s="4"/>
      <c r="Q866" s="11"/>
      <c r="R866" s="2"/>
      <c r="S866" s="2"/>
      <c r="T866" s="2"/>
      <c r="U866" s="2"/>
      <c r="V866" s="2"/>
      <c r="W866" s="2"/>
      <c r="X866" s="2"/>
    </row>
    <row r="867" spans="1:24" ht="12.75" customHeight="1" thickBot="1" x14ac:dyDescent="0.3">
      <c r="A867" s="45"/>
      <c r="C867" s="867"/>
      <c r="D867" s="868"/>
      <c r="E867" s="869"/>
      <c r="F867" s="867"/>
      <c r="G867" s="870"/>
      <c r="H867" s="870"/>
      <c r="I867" s="870"/>
      <c r="J867" s="870"/>
      <c r="K867" s="870"/>
      <c r="L867" s="870"/>
      <c r="M867" s="870"/>
      <c r="N867" s="870"/>
      <c r="O867" s="458"/>
      <c r="P867" s="4"/>
      <c r="Q867" s="11"/>
      <c r="R867" s="45"/>
      <c r="S867" s="45"/>
      <c r="T867" s="48"/>
      <c r="U867" s="45"/>
      <c r="V867" s="45"/>
      <c r="W867" s="45"/>
      <c r="X867" s="45"/>
    </row>
    <row r="868" spans="1:24" ht="12.75" customHeight="1" thickBot="1" x14ac:dyDescent="0.3">
      <c r="A868" s="45"/>
      <c r="D868" s="9"/>
      <c r="E868" s="18"/>
      <c r="G868" s="10"/>
      <c r="H868" s="10"/>
      <c r="I868" s="10"/>
      <c r="J868" s="10"/>
      <c r="L868" s="10"/>
      <c r="M868" s="10"/>
      <c r="N868" s="10"/>
      <c r="O868" s="458"/>
      <c r="P868" s="4"/>
      <c r="Q868" s="11"/>
      <c r="R868" s="45"/>
      <c r="S868" s="45"/>
      <c r="T868" s="39" t="s">
        <v>143</v>
      </c>
      <c r="U868" s="73" t="s">
        <v>144</v>
      </c>
      <c r="V868" s="73" t="s">
        <v>145</v>
      </c>
      <c r="W868" s="45"/>
      <c r="X868" s="45"/>
    </row>
    <row r="869" spans="1:24" s="133" customFormat="1" ht="15" customHeight="1" thickBot="1" x14ac:dyDescent="0.3">
      <c r="A869" s="222">
        <f>R869</f>
        <v>12</v>
      </c>
      <c r="B869" s="22"/>
      <c r="C869" s="23" t="str">
        <f>"P"&amp;R869</f>
        <v>P12</v>
      </c>
      <c r="D869" s="1245" t="str">
        <f>CONCATENATE(EUconst_FuelStream," ", R869,":")</f>
        <v>Bränsleflöde 12:</v>
      </c>
      <c r="E869" s="1245"/>
      <c r="F869" s="1245"/>
      <c r="G869" s="1260"/>
      <c r="H869" s="1261" t="str">
        <f>IF(INDEX('C_Beskrivining av den RE'!$F$115:$F$139,MATCH(C869,'C_Beskrivining av den RE'!$E$115:$E$139,0))&gt;0,INDEX('C_Beskrivining av den RE'!$F$115:$F$139,MATCH(C869,'C_Beskrivining av den RE'!$E$115:$E$139,0)),"")</f>
        <v/>
      </c>
      <c r="I869" s="1261"/>
      <c r="J869" s="1261"/>
      <c r="K869" s="1261"/>
      <c r="L869" s="1262"/>
      <c r="M869" s="1263" t="str">
        <f>IF(T869=TRUE,IF(V869="",U869,V869),"")</f>
        <v/>
      </c>
      <c r="N869" s="1264"/>
      <c r="O869" s="458"/>
      <c r="P869" s="4"/>
      <c r="Q869" s="419" t="str">
        <f>IF(COUNTA('C_Beskrivining av den RE'!$F$115:$G$139)=0,D869,IF(H869="","",C869&amp;": "&amp;H869))</f>
        <v>Bränsleflöde 12:</v>
      </c>
      <c r="R869" s="21">
        <f>R798+1</f>
        <v>12</v>
      </c>
      <c r="S869" s="532"/>
      <c r="T869" s="39" t="b">
        <f>IF(INDEX('C_Beskrivining av den RE'!$M:$M,MATCH(R871,'C_Beskrivining av den RE'!$R:$R,0))="",FALSE,TRUE)</f>
        <v>0</v>
      </c>
      <c r="U869" s="59" t="str">
        <f>INDEX(SourceCategory,1)</f>
        <v>Betydande</v>
      </c>
      <c r="V869" s="39" t="str">
        <f>IF(T869=TRUE,IF(ISBLANK(INDEX('C_Beskrivining av den RE'!$N:$N,MATCH(R871,'C_Beskrivining av den RE'!$R:$R,0))),"",INDEX('C_Beskrivining av den RE'!$N:$N,MATCH(R871,'C_Beskrivining av den RE'!$R:$R,0))),"")</f>
        <v/>
      </c>
      <c r="W869" s="532"/>
      <c r="X869" s="532"/>
    </row>
    <row r="870" spans="1:24" s="19" customFormat="1" ht="5.15" customHeight="1" x14ac:dyDescent="0.25">
      <c r="A870" s="45"/>
      <c r="B870" s="4"/>
      <c r="C870" s="4"/>
      <c r="D870" s="4"/>
      <c r="E870" s="4"/>
      <c r="F870" s="4"/>
      <c r="G870" s="4"/>
      <c r="H870" s="4"/>
      <c r="I870" s="4"/>
      <c r="J870" s="4"/>
      <c r="K870" s="4"/>
      <c r="L870" s="4"/>
      <c r="M870" s="3"/>
      <c r="N870" s="3"/>
      <c r="O870" s="458"/>
      <c r="P870" s="4"/>
      <c r="Q870" s="13"/>
      <c r="R870" s="8"/>
      <c r="S870" s="2"/>
      <c r="T870" s="2"/>
      <c r="U870" s="2"/>
      <c r="V870" s="2"/>
      <c r="W870" s="2"/>
      <c r="X870" s="2"/>
    </row>
    <row r="871" spans="1:24" s="19" customFormat="1" ht="12.75" customHeight="1" x14ac:dyDescent="0.25">
      <c r="A871" s="45"/>
      <c r="B871" s="4"/>
      <c r="C871" s="4"/>
      <c r="D871" s="9"/>
      <c r="E871" s="1088" t="str">
        <f>Translations!$B$691</f>
        <v>Bränsleflödets typ:</v>
      </c>
      <c r="F871" s="1088"/>
      <c r="G871" s="1084"/>
      <c r="H871" s="1250" t="str">
        <f>IF(INDEX('C_Beskrivining av den RE'!$H$115:$H$139,MATCH(C869,'C_Beskrivining av den RE'!$E$115:$E$139,0))&gt;0,INDEX('C_Beskrivining av den RE'!$H$115:$H$139,MATCH(C869,'C_Beskrivining av den RE'!$E$115:$E$139,0)),"")</f>
        <v/>
      </c>
      <c r="I871" s="1251"/>
      <c r="J871" s="1251"/>
      <c r="K871" s="1251"/>
      <c r="L871" s="1252"/>
      <c r="M871" s="7"/>
      <c r="N871" s="7"/>
      <c r="O871" s="458"/>
      <c r="P871" s="4"/>
      <c r="Q871" s="13"/>
      <c r="R871" s="25" t="str">
        <f>EUconst_CNTR_SourceCategory&amp;C869</f>
        <v>SourceCategory_P12</v>
      </c>
      <c r="S871" s="2"/>
      <c r="T871" s="2"/>
      <c r="U871" s="2"/>
      <c r="V871" s="2"/>
      <c r="W871" s="2"/>
      <c r="X871" s="2"/>
    </row>
    <row r="872" spans="1:24" s="19" customFormat="1" ht="12.75" customHeight="1" x14ac:dyDescent="0.25">
      <c r="A872" s="45"/>
      <c r="B872" s="4"/>
      <c r="C872" s="4"/>
      <c r="D872" s="9"/>
      <c r="E872" s="1088" t="str">
        <f>Translations!$B$692</f>
        <v>Metoder för frisläppande för konsumtion:</v>
      </c>
      <c r="F872" s="1088"/>
      <c r="G872" s="1084"/>
      <c r="H872" s="1250" t="str">
        <f>IF(INDEX('C_Beskrivining av den RE'!$K$115:$K$139,MATCH(C869,'C_Beskrivining av den RE'!$E$115:$E$139,0))&gt;0,INDEX('C_Beskrivining av den RE'!$K$115:$K$139,MATCH(C869,'C_Beskrivining av den RE'!$E$115:$E$139,0)),"")</f>
        <v/>
      </c>
      <c r="I872" s="1251"/>
      <c r="J872" s="1251"/>
      <c r="K872" s="1251"/>
      <c r="L872" s="1252"/>
      <c r="M872" s="7"/>
      <c r="N872" s="7"/>
      <c r="O872" s="458"/>
      <c r="P872" s="4"/>
      <c r="Q872" s="13"/>
      <c r="R872" s="8"/>
      <c r="S872" s="2"/>
      <c r="T872" s="2"/>
      <c r="U872" s="2"/>
      <c r="V872" s="2"/>
      <c r="W872" s="2"/>
      <c r="X872" s="2"/>
    </row>
    <row r="873" spans="1:24" s="19" customFormat="1" ht="12.75" customHeight="1" x14ac:dyDescent="0.25">
      <c r="A873" s="45"/>
      <c r="B873" s="4"/>
      <c r="C873" s="4"/>
      <c r="D873" s="9"/>
      <c r="E873" s="1088" t="str">
        <f>Translations!$B$693</f>
        <v>Förmedlarpart:</v>
      </c>
      <c r="F873" s="1088"/>
      <c r="G873" s="1084"/>
      <c r="H873" s="1250" t="str">
        <f>IF(INDEX('C_Beskrivining av den RE'!$M$115:$M$139,MATCH(C869,'C_Beskrivining av den RE'!$E$115:$E$139,0))&gt;0,INDEX('C_Beskrivining av den RE'!$M$115:$M$139,MATCH(C869,'C_Beskrivining av den RE'!$E$115:$E$139,0)),"")</f>
        <v/>
      </c>
      <c r="I873" s="1251"/>
      <c r="J873" s="1251"/>
      <c r="K873" s="1251"/>
      <c r="L873" s="1252"/>
      <c r="M873" s="7"/>
      <c r="N873" s="7"/>
      <c r="O873" s="458"/>
      <c r="P873" s="4"/>
      <c r="Q873" s="13"/>
      <c r="R873" s="8"/>
      <c r="S873" s="2"/>
      <c r="T873" s="2"/>
      <c r="U873" s="2"/>
      <c r="V873" s="2"/>
      <c r="W873" s="2"/>
      <c r="X873" s="2"/>
    </row>
    <row r="874" spans="1:24" s="19" customFormat="1" ht="5.15" customHeight="1" x14ac:dyDescent="0.25">
      <c r="A874" s="2"/>
      <c r="B874" s="7"/>
      <c r="C874" s="7"/>
      <c r="D874" s="9"/>
      <c r="E874" s="7"/>
      <c r="F874" s="7"/>
      <c r="G874" s="7"/>
      <c r="H874" s="7"/>
      <c r="I874" s="7"/>
      <c r="J874" s="7"/>
      <c r="K874" s="7"/>
      <c r="L874" s="7"/>
      <c r="M874" s="7"/>
      <c r="N874" s="7"/>
      <c r="O874" s="458"/>
      <c r="P874" s="4"/>
      <c r="Q874" s="11"/>
      <c r="R874" s="2"/>
      <c r="S874" s="2"/>
      <c r="T874" s="2"/>
      <c r="U874" s="2"/>
      <c r="V874" s="2"/>
      <c r="W874" s="2"/>
      <c r="X874" s="2"/>
    </row>
    <row r="875" spans="1:24" s="19" customFormat="1" ht="15" customHeight="1" x14ac:dyDescent="0.25">
      <c r="A875" s="2"/>
      <c r="B875" s="7"/>
      <c r="C875" s="7"/>
      <c r="D875" s="1245" t="str">
        <f>Translations!$B$697</f>
        <v>Bränslemängd som frisläppts för konsumtion:</v>
      </c>
      <c r="E875" s="1245"/>
      <c r="F875" s="1245"/>
      <c r="G875" s="1245"/>
      <c r="H875" s="1245"/>
      <c r="I875" s="1245"/>
      <c r="J875" s="1245"/>
      <c r="K875" s="1245"/>
      <c r="L875" s="1245"/>
      <c r="M875" s="1245"/>
      <c r="N875" s="1245"/>
      <c r="O875" s="458"/>
      <c r="P875" s="4"/>
      <c r="Q875" s="11"/>
      <c r="R875" s="2"/>
      <c r="S875" s="2"/>
      <c r="T875" s="2"/>
      <c r="U875" s="2"/>
      <c r="V875" s="2"/>
      <c r="W875" s="2"/>
      <c r="X875" s="2"/>
    </row>
    <row r="876" spans="1:24" s="19" customFormat="1" ht="5.15" customHeight="1" x14ac:dyDescent="0.25">
      <c r="A876" s="2"/>
      <c r="B876" s="7"/>
      <c r="C876" s="7"/>
      <c r="D876" s="9"/>
      <c r="E876" s="7"/>
      <c r="F876" s="7"/>
      <c r="G876" s="7"/>
      <c r="H876" s="7"/>
      <c r="I876" s="7"/>
      <c r="J876" s="7"/>
      <c r="K876" s="7"/>
      <c r="L876" s="7"/>
      <c r="M876" s="7"/>
      <c r="N876" s="7"/>
      <c r="O876" s="462"/>
      <c r="P876" s="4"/>
      <c r="Q876" s="11"/>
      <c r="R876" s="2"/>
      <c r="S876" s="2"/>
      <c r="T876" s="2"/>
      <c r="U876" s="2"/>
      <c r="V876" s="2"/>
      <c r="W876" s="2"/>
      <c r="X876" s="2"/>
    </row>
    <row r="877" spans="1:24" s="19" customFormat="1" ht="13" x14ac:dyDescent="0.25">
      <c r="A877" s="2"/>
      <c r="B877" s="7"/>
      <c r="C877" s="7"/>
      <c r="D877" s="9" t="s">
        <v>5</v>
      </c>
      <c r="E877" s="1011" t="str">
        <f>Translations!$B$698</f>
        <v>Bestämningssätt för den bränslemängd som frisläppts för konsumtion:</v>
      </c>
      <c r="F877" s="1011"/>
      <c r="G877" s="1011"/>
      <c r="H877" s="1011"/>
      <c r="I877" s="1011"/>
      <c r="J877" s="1011"/>
      <c r="K877" s="1011"/>
      <c r="L877" s="1011"/>
      <c r="M877" s="1011"/>
      <c r="N877" s="1011"/>
      <c r="O877" s="458"/>
      <c r="P877" s="4"/>
      <c r="Q877" s="11"/>
      <c r="R877" s="2"/>
      <c r="S877" s="2"/>
      <c r="T877" s="2"/>
      <c r="U877" s="2"/>
      <c r="V877" s="2"/>
      <c r="W877" s="2"/>
      <c r="X877" s="2"/>
    </row>
    <row r="878" spans="1:24" s="19" customFormat="1" ht="5.15" customHeight="1" x14ac:dyDescent="0.25">
      <c r="A878" s="2"/>
      <c r="B878" s="7"/>
      <c r="C878" s="7"/>
      <c r="D878" s="9"/>
      <c r="E878" s="20"/>
      <c r="F878" s="20"/>
      <c r="G878" s="20"/>
      <c r="H878" s="20"/>
      <c r="I878" s="20"/>
      <c r="J878" s="7"/>
      <c r="K878" s="7"/>
      <c r="L878" s="18"/>
      <c r="M878" s="7"/>
      <c r="N878" s="7"/>
      <c r="O878" s="458"/>
      <c r="P878" s="4"/>
      <c r="Q878" s="11"/>
      <c r="R878" s="2"/>
      <c r="S878" s="2"/>
      <c r="T878" s="2"/>
      <c r="U878" s="2"/>
      <c r="V878" s="2"/>
      <c r="W878" s="2"/>
      <c r="X878" s="2"/>
    </row>
    <row r="879" spans="1:24" s="19" customFormat="1" ht="12.75" customHeight="1" x14ac:dyDescent="0.25">
      <c r="A879" s="2"/>
      <c r="B879" s="7"/>
      <c r="C879" s="7"/>
      <c r="D879" s="28" t="s">
        <v>16</v>
      </c>
      <c r="E879" s="7" t="str">
        <f>Translations!$B$699</f>
        <v>Tillämpligt bestämningssätt:</v>
      </c>
      <c r="F879" s="7"/>
      <c r="G879" s="20"/>
      <c r="H879" s="7"/>
      <c r="I879" s="1253"/>
      <c r="J879" s="1253"/>
      <c r="K879" s="1253"/>
      <c r="L879" s="1253"/>
      <c r="M879" s="7"/>
      <c r="N879" s="7"/>
      <c r="O879" s="458"/>
      <c r="P879" s="4"/>
      <c r="Q879" s="144"/>
      <c r="R879" s="2"/>
      <c r="S879" s="2"/>
      <c r="T879" s="2"/>
      <c r="U879" s="2"/>
      <c r="V879" s="2"/>
      <c r="W879" s="2"/>
      <c r="X879" s="2"/>
    </row>
    <row r="880" spans="1:24" s="19" customFormat="1" ht="5.15" customHeight="1" x14ac:dyDescent="0.25">
      <c r="A880" s="2"/>
      <c r="B880" s="7"/>
      <c r="C880" s="7"/>
      <c r="D880" s="28"/>
      <c r="E880" s="7"/>
      <c r="F880" s="7"/>
      <c r="G880" s="20"/>
      <c r="H880" s="90"/>
      <c r="I880" s="90"/>
      <c r="J880" s="7"/>
      <c r="K880" s="7"/>
      <c r="L880" s="7"/>
      <c r="M880" s="7"/>
      <c r="N880" s="7"/>
      <c r="O880" s="458"/>
      <c r="P880" s="4"/>
      <c r="Q880" s="11"/>
      <c r="R880" s="2"/>
      <c r="S880" s="2"/>
      <c r="T880" s="2"/>
      <c r="U880" s="2"/>
      <c r="V880" s="2"/>
      <c r="W880" s="2"/>
      <c r="X880" s="2"/>
    </row>
    <row r="881" spans="1:24" s="19" customFormat="1" ht="25.5" customHeight="1" x14ac:dyDescent="0.25">
      <c r="A881" s="2"/>
      <c r="B881" s="7"/>
      <c r="C881" s="7"/>
      <c r="D881" s="28" t="s">
        <v>17</v>
      </c>
      <c r="E881" s="928" t="str">
        <f>Translations!$B$702</f>
        <v>Undantag från kalenderåret vid fastställandet av övervakningsåret:</v>
      </c>
      <c r="F881" s="928"/>
      <c r="G881" s="928"/>
      <c r="H881" s="1254"/>
      <c r="I881" s="1253"/>
      <c r="J881" s="1253"/>
      <c r="K881" s="1253"/>
      <c r="L881" s="1253"/>
      <c r="M881" s="7"/>
      <c r="N881" s="7"/>
      <c r="O881" s="462"/>
      <c r="P881" s="4"/>
      <c r="Q881" s="11"/>
      <c r="R881" s="2"/>
      <c r="S881" s="2"/>
      <c r="T881" s="2"/>
      <c r="U881" s="2"/>
      <c r="V881" s="11"/>
      <c r="W881" s="2"/>
      <c r="X881" s="2"/>
    </row>
    <row r="882" spans="1:24" s="19" customFormat="1" ht="5.15" customHeight="1" x14ac:dyDescent="0.25">
      <c r="A882" s="2"/>
      <c r="B882" s="7"/>
      <c r="C882" s="7"/>
      <c r="D882" s="7"/>
      <c r="E882" s="7"/>
      <c r="F882" s="7"/>
      <c r="G882" s="7"/>
      <c r="H882" s="7"/>
      <c r="I882" s="7"/>
      <c r="J882" s="7"/>
      <c r="K882" s="7"/>
      <c r="L882" s="7"/>
      <c r="M882" s="7"/>
      <c r="N882" s="7"/>
      <c r="O882" s="458"/>
      <c r="P882" s="4"/>
      <c r="Q882" s="11"/>
      <c r="R882" s="2"/>
      <c r="S882" s="2"/>
      <c r="T882" s="2"/>
      <c r="U882" s="2"/>
      <c r="V882" s="2"/>
      <c r="W882" s="2"/>
      <c r="X882" s="2"/>
    </row>
    <row r="883" spans="1:24" s="19" customFormat="1" ht="12.75" customHeight="1" x14ac:dyDescent="0.25">
      <c r="A883" s="2"/>
      <c r="B883" s="7"/>
      <c r="C883" s="7"/>
      <c r="D883" s="28" t="s">
        <v>18</v>
      </c>
      <c r="E883" s="7" t="str">
        <f>Translations!$B$206</f>
        <v>Kontroll av mätinstrument:</v>
      </c>
      <c r="F883" s="7"/>
      <c r="G883" s="20"/>
      <c r="H883" s="7"/>
      <c r="I883" s="1255"/>
      <c r="J883" s="1256"/>
      <c r="K883" s="7"/>
      <c r="L883" s="7"/>
      <c r="M883" s="7"/>
      <c r="N883" s="7"/>
      <c r="O883" s="458"/>
      <c r="P883" s="4"/>
      <c r="Q883" s="11"/>
      <c r="R883" s="2"/>
      <c r="S883" s="2"/>
      <c r="T883" s="2"/>
      <c r="U883" s="2"/>
      <c r="V883" s="2"/>
      <c r="W883" s="366" t="s">
        <v>142</v>
      </c>
      <c r="X883" s="533" t="b">
        <f>M869=INDEX(SourceCategory,2)</f>
        <v>0</v>
      </c>
    </row>
    <row r="884" spans="1:24" s="19" customFormat="1" ht="5.15" customHeight="1" x14ac:dyDescent="0.25">
      <c r="A884" s="2"/>
      <c r="B884" s="7"/>
      <c r="C884" s="7"/>
      <c r="D884" s="28"/>
      <c r="E884" s="7"/>
      <c r="F884" s="7"/>
      <c r="G884" s="20"/>
      <c r="H884" s="90"/>
      <c r="I884" s="90"/>
      <c r="J884" s="28"/>
      <c r="K884" s="7"/>
      <c r="L884" s="7"/>
      <c r="M884" s="7"/>
      <c r="N884" s="7"/>
      <c r="O884" s="462"/>
      <c r="P884" s="4"/>
      <c r="Q884" s="11"/>
      <c r="R884" s="2"/>
      <c r="S884" s="2"/>
      <c r="T884" s="2"/>
      <c r="U884" s="2"/>
      <c r="V884" s="2"/>
      <c r="W884" s="2"/>
      <c r="X884" s="2"/>
    </row>
    <row r="885" spans="1:24" s="19" customFormat="1" ht="12.75" customHeight="1" x14ac:dyDescent="0.25">
      <c r="A885" s="2"/>
      <c r="B885" s="7"/>
      <c r="C885" s="7"/>
      <c r="D885" s="9" t="s">
        <v>6</v>
      </c>
      <c r="E885" s="20" t="str">
        <f>Translations!$B$213</f>
        <v>Använda mätinstrument:</v>
      </c>
      <c r="F885" s="7"/>
      <c r="G885" s="7"/>
      <c r="H885" s="534"/>
      <c r="I885" s="534"/>
      <c r="J885" s="534"/>
      <c r="K885" s="534"/>
      <c r="L885" s="534"/>
      <c r="M885" s="534"/>
      <c r="N885" s="7"/>
      <c r="O885" s="458"/>
      <c r="P885" s="4"/>
      <c r="Q885" s="11"/>
      <c r="R885" s="2"/>
      <c r="S885" s="2"/>
      <c r="T885" s="2"/>
      <c r="U885" s="2"/>
      <c r="V885" s="2"/>
      <c r="W885" s="366" t="s">
        <v>142</v>
      </c>
      <c r="X885" s="533" t="b">
        <f>OR(M869=INDEX(SourceCategory,2),AND(I879=INDEX(EUconst_ActivityDeterminationMethod,1),I883=INDEX(EUconst_OwnerInstrument,2)))</f>
        <v>0</v>
      </c>
    </row>
    <row r="886" spans="1:24" s="19" customFormat="1" ht="5.15" customHeight="1" x14ac:dyDescent="0.25">
      <c r="A886" s="2"/>
      <c r="B886" s="7"/>
      <c r="C886" s="7"/>
      <c r="D886" s="9"/>
      <c r="E886" s="20"/>
      <c r="F886" s="7"/>
      <c r="G886" s="7"/>
      <c r="H886" s="7"/>
      <c r="I886" s="7"/>
      <c r="J886" s="7"/>
      <c r="K886" s="7"/>
      <c r="L886" s="7"/>
      <c r="M886" s="7"/>
      <c r="N886" s="7"/>
      <c r="O886" s="458"/>
      <c r="P886" s="4"/>
      <c r="Q886" s="11"/>
      <c r="R886" s="2"/>
      <c r="S886" s="2"/>
      <c r="T886" s="2"/>
      <c r="U886" s="2"/>
      <c r="V886" s="2"/>
      <c r="W886" s="2"/>
      <c r="X886" s="2"/>
    </row>
    <row r="887" spans="1:24" s="19" customFormat="1" ht="13" x14ac:dyDescent="0.25">
      <c r="A887" s="2"/>
      <c r="B887" s="7"/>
      <c r="C887" s="7"/>
      <c r="D887" s="9"/>
      <c r="E887" s="7" t="str">
        <f>Translations!$B$215</f>
        <v>Beskrivning av beräkningen av bränslemängden och osäkerhetsberäkningen eller något annat nödvändigt förfarande, om flera mätinstrument används:</v>
      </c>
      <c r="F887" s="7"/>
      <c r="G887" s="7"/>
      <c r="H887" s="7"/>
      <c r="I887" s="7"/>
      <c r="J887" s="7"/>
      <c r="K887" s="7"/>
      <c r="L887" s="7"/>
      <c r="M887" s="7"/>
      <c r="N887" s="7"/>
      <c r="O887" s="453"/>
      <c r="P887" s="22"/>
      <c r="Q887" s="11"/>
      <c r="R887" s="2"/>
      <c r="S887" s="2"/>
      <c r="T887" s="2"/>
      <c r="U887" s="2"/>
      <c r="V887" s="2"/>
      <c r="W887" s="2"/>
      <c r="X887" s="2"/>
    </row>
    <row r="888" spans="1:24" s="19" customFormat="1" ht="12.75" customHeight="1" x14ac:dyDescent="0.25">
      <c r="A888" s="2"/>
      <c r="B888" s="7"/>
      <c r="C888" s="7"/>
      <c r="D888" s="9"/>
      <c r="E888" s="1232"/>
      <c r="F888" s="1233"/>
      <c r="G888" s="1233"/>
      <c r="H888" s="1233"/>
      <c r="I888" s="1233"/>
      <c r="J888" s="1233"/>
      <c r="K888" s="1233"/>
      <c r="L888" s="1233"/>
      <c r="M888" s="1233"/>
      <c r="N888" s="1234"/>
      <c r="O888" s="453"/>
      <c r="P888" s="22"/>
      <c r="Q888" s="11"/>
      <c r="R888" s="2"/>
      <c r="S888" s="2"/>
      <c r="T888" s="2"/>
      <c r="U888" s="2"/>
      <c r="V888" s="2"/>
      <c r="W888" s="2"/>
      <c r="X888" s="2"/>
    </row>
    <row r="889" spans="1:24" s="19" customFormat="1" ht="13" x14ac:dyDescent="0.25">
      <c r="A889" s="2"/>
      <c r="B889" s="7"/>
      <c r="C889" s="7"/>
      <c r="D889" s="9"/>
      <c r="E889" s="1099"/>
      <c r="F889" s="991"/>
      <c r="G889" s="991"/>
      <c r="H889" s="991"/>
      <c r="I889" s="991"/>
      <c r="J889" s="991"/>
      <c r="K889" s="991"/>
      <c r="L889" s="991"/>
      <c r="M889" s="991"/>
      <c r="N889" s="1100"/>
      <c r="O889" s="458"/>
      <c r="P889" s="4"/>
      <c r="Q889" s="11"/>
      <c r="R889" s="11"/>
      <c r="S889" s="11"/>
      <c r="T889" s="2"/>
      <c r="U889" s="2"/>
      <c r="V889" s="2"/>
      <c r="W889" s="2"/>
      <c r="X889" s="2"/>
    </row>
    <row r="890" spans="1:24" s="19" customFormat="1" ht="13" x14ac:dyDescent="0.25">
      <c r="A890" s="2"/>
      <c r="B890" s="7"/>
      <c r="C890" s="7"/>
      <c r="D890" s="9"/>
      <c r="E890" s="1101"/>
      <c r="F890" s="1102"/>
      <c r="G890" s="1102"/>
      <c r="H890" s="1102"/>
      <c r="I890" s="1102"/>
      <c r="J890" s="1102"/>
      <c r="K890" s="1102"/>
      <c r="L890" s="1102"/>
      <c r="M890" s="1102"/>
      <c r="N890" s="1103"/>
      <c r="O890" s="458"/>
      <c r="P890" s="4"/>
      <c r="Q890" s="11"/>
      <c r="R890" s="11"/>
      <c r="S890" s="11"/>
      <c r="T890" s="2"/>
      <c r="U890" s="2"/>
      <c r="V890" s="2"/>
      <c r="W890" s="2"/>
      <c r="X890" s="2"/>
    </row>
    <row r="891" spans="1:24" s="19" customFormat="1" ht="13" x14ac:dyDescent="0.25">
      <c r="A891" s="2"/>
      <c r="B891" s="7"/>
      <c r="C891" s="7"/>
      <c r="D891" s="9"/>
      <c r="E891" s="7"/>
      <c r="F891" s="7"/>
      <c r="G891" s="7"/>
      <c r="H891" s="7"/>
      <c r="I891" s="7"/>
      <c r="J891" s="7"/>
      <c r="K891" s="7"/>
      <c r="L891" s="7"/>
      <c r="M891" s="7"/>
      <c r="N891" s="7"/>
      <c r="O891" s="458"/>
      <c r="P891" s="4"/>
      <c r="Q891" s="11"/>
      <c r="R891" s="11"/>
      <c r="S891" s="11"/>
      <c r="T891" s="2"/>
      <c r="U891" s="2"/>
      <c r="V891" s="2"/>
      <c r="W891" s="2"/>
      <c r="X891" s="2"/>
    </row>
    <row r="892" spans="1:24" s="19" customFormat="1" ht="13" x14ac:dyDescent="0.25">
      <c r="A892" s="2"/>
      <c r="B892" s="7"/>
      <c r="C892" s="7"/>
      <c r="D892" s="9" t="s">
        <v>7</v>
      </c>
      <c r="E892" s="20" t="str">
        <f>Translations!$B$710</f>
        <v>Nivåer på den bränslemängd som frisläppts för konsumtion:</v>
      </c>
      <c r="F892" s="7"/>
      <c r="G892" s="7"/>
      <c r="H892" s="7"/>
      <c r="I892" s="7"/>
      <c r="J892" s="7"/>
      <c r="K892" s="7"/>
      <c r="L892" s="7"/>
      <c r="M892" s="7"/>
      <c r="N892" s="7"/>
      <c r="O892" s="458"/>
      <c r="P892" s="4"/>
      <c r="Q892" s="11"/>
      <c r="R892" s="11"/>
      <c r="S892" s="11"/>
      <c r="T892" s="2"/>
      <c r="U892" s="2"/>
      <c r="V892" s="2"/>
      <c r="W892" s="2"/>
      <c r="X892" s="2"/>
    </row>
    <row r="893" spans="1:24" s="19" customFormat="1" ht="13" x14ac:dyDescent="0.25">
      <c r="A893" s="2"/>
      <c r="B893" s="7"/>
      <c r="C893" s="7"/>
      <c r="D893" s="28" t="s">
        <v>16</v>
      </c>
      <c r="E893" s="20" t="str">
        <f>Translations!$B$711</f>
        <v>Tillämplig enhet:</v>
      </c>
      <c r="F893" s="9"/>
      <c r="G893" s="9"/>
      <c r="H893" s="9"/>
      <c r="I893" s="135"/>
      <c r="J893" s="9"/>
      <c r="K893" s="9"/>
      <c r="L893" s="9"/>
      <c r="M893" s="9"/>
      <c r="N893" s="9"/>
      <c r="O893" s="458"/>
      <c r="P893" s="4"/>
      <c r="Q893" s="11"/>
      <c r="R893" s="11"/>
      <c r="S893" s="11"/>
      <c r="T893" s="2"/>
      <c r="U893" s="2"/>
      <c r="V893" s="2"/>
      <c r="W893" s="2"/>
      <c r="X893" s="2"/>
    </row>
    <row r="894" spans="1:24" s="19" customFormat="1" ht="5.15" customHeight="1" x14ac:dyDescent="0.25">
      <c r="A894" s="2"/>
      <c r="B894" s="7"/>
      <c r="C894" s="7"/>
      <c r="D894" s="7"/>
      <c r="E894" s="7"/>
      <c r="F894" s="7"/>
      <c r="G894" s="7"/>
      <c r="H894" s="7"/>
      <c r="I894" s="7"/>
      <c r="J894" s="7"/>
      <c r="K894" s="7"/>
      <c r="L894" s="7"/>
      <c r="M894" s="7"/>
      <c r="N894" s="9"/>
      <c r="O894" s="458"/>
      <c r="P894" s="4"/>
      <c r="Q894" s="11"/>
      <c r="R894" s="11"/>
      <c r="S894" s="11"/>
      <c r="T894" s="2"/>
      <c r="U894" s="2"/>
      <c r="V894" s="2"/>
      <c r="W894" s="2"/>
      <c r="X894" s="2"/>
    </row>
    <row r="895" spans="1:24" s="19" customFormat="1" ht="12.75" customHeight="1" x14ac:dyDescent="0.25">
      <c r="A895" s="2"/>
      <c r="B895" s="7"/>
      <c r="C895" s="7"/>
      <c r="D895" s="28" t="s">
        <v>17</v>
      </c>
      <c r="E895" s="20" t="str">
        <f>Translations!$B$712</f>
        <v>Nivå som krävs:</v>
      </c>
      <c r="F895" s="7"/>
      <c r="G895" s="7"/>
      <c r="H895" s="7"/>
      <c r="I895" s="535" t="str">
        <f>IF(H871="","",IF(M869=INDEX(SourceCategory,2),EUconst_NoTier,IF(CNTR_Category="A",INDEX(EUwideConstants!$G:$G,MATCH(R895,EUwideConstants!$S:$S,0)),INDEX(EUwideConstants!$P:$P,MATCH(R895,EUwideConstants!$S:$S,0)))))</f>
        <v/>
      </c>
      <c r="J895" s="1241" t="str">
        <f>IF(I895="","",IF(I895=EUconst_NoTier,EUconst_MsgDeMinimis,IF(T895=0,EUconst_NA,IF(ISERROR(T895),"",EUconst_MsgTierActivityLevel&amp;" "&amp;T895))))</f>
        <v/>
      </c>
      <c r="K895" s="1242"/>
      <c r="L895" s="1242"/>
      <c r="M895" s="1242"/>
      <c r="N895" s="1243"/>
      <c r="O895" s="458"/>
      <c r="P895" s="4"/>
      <c r="Q895" s="11"/>
      <c r="R895" s="59" t="str">
        <f>EUconst_CNTR_ActivityData&amp;H871</f>
        <v>ActivityData_</v>
      </c>
      <c r="S895" s="11"/>
      <c r="T895" s="533" t="str">
        <f>IF(I895="","",IF(I895=EUconst_NA,"",INDEX(EUwideConstants!$H:$O,MATCH(R895,EUwideConstants!$S:$S,0),MATCH(I895,CNTR_TierList,0))))</f>
        <v/>
      </c>
      <c r="U895" s="2"/>
      <c r="V895" s="2"/>
      <c r="W895" s="2"/>
      <c r="X895" s="2"/>
    </row>
    <row r="896" spans="1:24" s="19" customFormat="1" ht="12.75" customHeight="1" x14ac:dyDescent="0.25">
      <c r="A896" s="2"/>
      <c r="B896" s="7"/>
      <c r="C896" s="7"/>
      <c r="D896" s="28" t="s">
        <v>18</v>
      </c>
      <c r="E896" s="20" t="str">
        <f>Translations!$B$713</f>
        <v>Tillämplig nivå:</v>
      </c>
      <c r="F896" s="7"/>
      <c r="G896" s="7"/>
      <c r="H896" s="7"/>
      <c r="I896" s="135"/>
      <c r="J896" s="1241" t="str">
        <f>IF(OR(ISBLANK(I896),I896=EUconst_NoTier),"",IF(T896=0,EUconst_NA,IF(ISERROR(T896),"",EUconst_MsgTierActivityLevel &amp; " " &amp;T896)))</f>
        <v/>
      </c>
      <c r="K896" s="1242"/>
      <c r="L896" s="1242"/>
      <c r="M896" s="1242"/>
      <c r="N896" s="1243"/>
      <c r="O896" s="458"/>
      <c r="P896" s="4"/>
      <c r="Q896" s="11"/>
      <c r="R896" s="59" t="str">
        <f>EUconst_CNTR_ActivityData&amp;H871</f>
        <v>ActivityData_</v>
      </c>
      <c r="S896" s="11"/>
      <c r="T896" s="533" t="str">
        <f>IF(ISBLANK(I896),"",IF(I896=EUconst_NA,"",INDEX(EUwideConstants!$H:$O,MATCH(R896,EUwideConstants!$S:$S,0),MATCH(I896,CNTR_TierList,0))))</f>
        <v/>
      </c>
      <c r="U896" s="2"/>
      <c r="V896" s="2"/>
      <c r="W896" s="366" t="s">
        <v>142</v>
      </c>
      <c r="X896" s="533" t="b">
        <f>I879=INDEX(EUconst_ActivityDeterminationMethod,1)</f>
        <v>0</v>
      </c>
    </row>
    <row r="897" spans="1:24" s="19" customFormat="1" ht="12.75" customHeight="1" x14ac:dyDescent="0.25">
      <c r="A897" s="2"/>
      <c r="B897" s="7"/>
      <c r="C897" s="7"/>
      <c r="D897" s="28" t="s">
        <v>19</v>
      </c>
      <c r="E897" s="20" t="str">
        <f>Translations!$B$219</f>
        <v>Uppnådd osäkerhet:</v>
      </c>
      <c r="F897" s="7"/>
      <c r="G897" s="7"/>
      <c r="H897" s="7"/>
      <c r="I897" s="536"/>
      <c r="J897" s="20" t="str">
        <f>Translations!$B$220</f>
        <v>Anmärkning:</v>
      </c>
      <c r="K897" s="1265"/>
      <c r="L897" s="1266"/>
      <c r="M897" s="1266"/>
      <c r="N897" s="1267"/>
      <c r="O897" s="458"/>
      <c r="P897" s="4"/>
      <c r="Q897" s="11"/>
      <c r="R897" s="11"/>
      <c r="S897" s="11"/>
      <c r="T897" s="2"/>
      <c r="U897" s="2"/>
      <c r="V897" s="2"/>
      <c r="W897" s="366" t="s">
        <v>142</v>
      </c>
      <c r="X897" s="533" t="b">
        <f>OR(M869=INDEX(SourceCategory,2),I879=INDEX(EUconst_ActivityDeterminationMethod,1))</f>
        <v>0</v>
      </c>
    </row>
    <row r="898" spans="1:24" s="19" customFormat="1" ht="5.15" customHeight="1" x14ac:dyDescent="0.25">
      <c r="A898" s="2"/>
      <c r="B898" s="7"/>
      <c r="C898" s="7"/>
      <c r="D898" s="9"/>
      <c r="E898" s="40"/>
      <c r="F898" s="40"/>
      <c r="G898" s="40"/>
      <c r="H898" s="40"/>
      <c r="I898" s="40"/>
      <c r="J898" s="40"/>
      <c r="K898" s="40"/>
      <c r="L898" s="40"/>
      <c r="M898" s="40"/>
      <c r="N898" s="40"/>
      <c r="O898" s="458"/>
      <c r="P898" s="4"/>
      <c r="Q898" s="11"/>
      <c r="R898" s="11"/>
      <c r="S898" s="11"/>
      <c r="T898" s="2"/>
      <c r="U898" s="2"/>
      <c r="V898" s="2"/>
      <c r="W898" s="2"/>
      <c r="X898" s="2"/>
    </row>
    <row r="899" spans="1:24" s="19" customFormat="1" ht="14" x14ac:dyDescent="0.25">
      <c r="A899" s="2"/>
      <c r="B899" s="7"/>
      <c r="C899" s="7"/>
      <c r="D899" s="1245" t="str">
        <f>Translations!$B$715</f>
        <v>Täckningsfaktor:</v>
      </c>
      <c r="E899" s="1245"/>
      <c r="F899" s="1245"/>
      <c r="G899" s="1245"/>
      <c r="H899" s="1245"/>
      <c r="I899" s="1245"/>
      <c r="J899" s="1245"/>
      <c r="K899" s="1245"/>
      <c r="L899" s="1245"/>
      <c r="M899" s="1245"/>
      <c r="N899" s="1245"/>
      <c r="O899" s="458"/>
      <c r="P899" s="4"/>
      <c r="Q899" s="11"/>
      <c r="R899" s="11"/>
      <c r="S899" s="11"/>
      <c r="T899" s="11"/>
      <c r="U899" s="2"/>
      <c r="V899" s="2"/>
      <c r="W899" s="2"/>
      <c r="X899" s="2"/>
    </row>
    <row r="900" spans="1:24" s="19" customFormat="1" ht="5.15" customHeight="1" x14ac:dyDescent="0.25">
      <c r="A900" s="2"/>
      <c r="B900" s="7"/>
      <c r="C900" s="7"/>
      <c r="D900" s="9"/>
      <c r="E900" s="20"/>
      <c r="F900" s="7"/>
      <c r="G900" s="7"/>
      <c r="H900" s="7"/>
      <c r="I900" s="7"/>
      <c r="J900" s="7"/>
      <c r="K900" s="7"/>
      <c r="L900" s="7"/>
      <c r="M900" s="7"/>
      <c r="N900" s="7"/>
      <c r="O900" s="458"/>
      <c r="P900" s="4"/>
      <c r="Q900" s="11"/>
      <c r="R900" s="11"/>
      <c r="S900" s="11"/>
      <c r="T900" s="11"/>
      <c r="U900" s="2"/>
      <c r="V900" s="2"/>
      <c r="W900" s="2"/>
      <c r="X900" s="2"/>
    </row>
    <row r="901" spans="1:24" s="19" customFormat="1" ht="25.5" customHeight="1" x14ac:dyDescent="0.25">
      <c r="A901" s="2"/>
      <c r="B901" s="7"/>
      <c r="C901" s="7"/>
      <c r="D901" s="9" t="s">
        <v>8</v>
      </c>
      <c r="E901" s="1244" t="str">
        <f>Translations!$B$717</f>
        <v>Täckningsfaktor</v>
      </c>
      <c r="F901" s="1244"/>
      <c r="G901" s="1244"/>
      <c r="H901" s="29" t="str">
        <f>Translations!$B$255</f>
        <v>nivå som krävs</v>
      </c>
      <c r="I901" s="29" t="str">
        <f>Translations!$B$256</f>
        <v>nivå som använts</v>
      </c>
      <c r="J901" s="1246" t="str">
        <f>Translations!$B$257</f>
        <v>hela texten för den tillämpade nivån</v>
      </c>
      <c r="K901" s="1247"/>
      <c r="L901" s="1247"/>
      <c r="M901" s="1247"/>
      <c r="N901" s="1247"/>
      <c r="O901" s="458"/>
      <c r="P901" s="4"/>
      <c r="Q901" s="11"/>
      <c r="R901" s="11"/>
      <c r="S901" s="11"/>
      <c r="T901" s="11"/>
      <c r="U901" s="2"/>
      <c r="V901" s="2"/>
      <c r="W901" s="2"/>
      <c r="X901" s="2"/>
    </row>
    <row r="902" spans="1:24" s="19" customFormat="1" x14ac:dyDescent="0.25">
      <c r="A902" s="2"/>
      <c r="B902" s="7"/>
      <c r="C902" s="7"/>
      <c r="D902" s="28" t="s">
        <v>16</v>
      </c>
      <c r="E902" s="1240" t="str">
        <f>Translations!$B$718</f>
        <v>Täckningsfaktor, nivå</v>
      </c>
      <c r="F902" s="1240"/>
      <c r="G902" s="1240"/>
      <c r="H902" s="535" t="str">
        <f>IF(H869="","",3)</f>
        <v/>
      </c>
      <c r="I902" s="135"/>
      <c r="J902" s="1241" t="str">
        <f>IF(OR(ISBLANK(I902),I902=EUconst_NoTier),"",IF(T902=0,EUconst_NotApplicable,IF(ISERROR(T902),"",T902)))</f>
        <v/>
      </c>
      <c r="K902" s="1242"/>
      <c r="L902" s="1242"/>
      <c r="M902" s="1242"/>
      <c r="N902" s="1243"/>
      <c r="O902" s="458"/>
      <c r="P902" s="4"/>
      <c r="Q902" s="11"/>
      <c r="R902" s="59" t="str">
        <f>EUconst_CNTR_ScopeFactor&amp;H871</f>
        <v>ScopeFactor_</v>
      </c>
      <c r="S902" s="11"/>
      <c r="T902" s="537" t="str">
        <f>IF(ISBLANK(I902),"",IF(I902=EUconst_NA,"",INDEX(EUwideConstants!$H:$O,MATCH(R902,EUwideConstants!$S:$S,0),MATCH(I902,CNTR_TierList,0))))</f>
        <v/>
      </c>
      <c r="U902" s="2"/>
      <c r="V902" s="2"/>
      <c r="W902" s="2"/>
      <c r="X902" s="2"/>
    </row>
    <row r="903" spans="1:24" s="19" customFormat="1" x14ac:dyDescent="0.25">
      <c r="A903" s="2"/>
      <c r="B903" s="7"/>
      <c r="C903" s="7"/>
      <c r="D903" s="28" t="s">
        <v>17</v>
      </c>
      <c r="E903" s="1240" t="str">
        <f>Translations!$B$719</f>
        <v>Täckningsfaktor, metod</v>
      </c>
      <c r="F903" s="1240"/>
      <c r="G903" s="1240"/>
      <c r="H903" s="1249"/>
      <c r="I903" s="1249"/>
      <c r="J903" s="1241" t="str">
        <f>IF(H903="","",INDEX(ScopeMethodsDetails,MATCH(H903,INDEX(ScopeMethodsDetails,,1),0),2))</f>
        <v/>
      </c>
      <c r="K903" s="1242"/>
      <c r="L903" s="1242"/>
      <c r="M903" s="1242"/>
      <c r="N903" s="1243"/>
      <c r="O903" s="458"/>
      <c r="P903" s="4"/>
      <c r="Q903" s="11"/>
      <c r="R903" s="350" t="str">
        <f>IF(I902="","",INDEX(ScopeAddress,MATCH(I902,ScopeTiers,0)))</f>
        <v/>
      </c>
      <c r="S903" s="11"/>
      <c r="T903" s="11"/>
      <c r="U903" s="2"/>
      <c r="V903" s="2"/>
      <c r="W903" s="2"/>
      <c r="X903" s="2"/>
    </row>
    <row r="904" spans="1:24" s="19" customFormat="1" ht="5.15" customHeight="1" x14ac:dyDescent="0.25">
      <c r="A904" s="2"/>
      <c r="B904" s="7"/>
      <c r="C904" s="7"/>
      <c r="D904" s="9"/>
      <c r="E904" s="40"/>
      <c r="F904" s="40"/>
      <c r="G904" s="40"/>
      <c r="H904" s="40"/>
      <c r="I904" s="40"/>
      <c r="J904" s="40"/>
      <c r="K904" s="40"/>
      <c r="L904" s="40"/>
      <c r="M904" s="40"/>
      <c r="N904" s="40"/>
      <c r="O904" s="458"/>
      <c r="P904" s="4"/>
      <c r="Q904" s="11"/>
      <c r="R904" s="11"/>
      <c r="S904" s="11"/>
      <c r="T904" s="11"/>
      <c r="U904" s="11"/>
      <c r="V904" s="11"/>
      <c r="W904" s="11"/>
      <c r="X904" s="11"/>
    </row>
    <row r="905" spans="1:24" s="19" customFormat="1" ht="13" x14ac:dyDescent="0.25">
      <c r="A905" s="2"/>
      <c r="B905" s="7"/>
      <c r="C905" s="7"/>
      <c r="D905" s="28" t="s">
        <v>18</v>
      </c>
      <c r="E905" s="20" t="str">
        <f>Translations!$B$723</f>
        <v>Detaljerad beskrivning av täckningsfaktorns metod:</v>
      </c>
      <c r="F905" s="40"/>
      <c r="G905" s="40"/>
      <c r="H905" s="40"/>
      <c r="I905" s="40"/>
      <c r="J905" s="40"/>
      <c r="K905" s="40"/>
      <c r="L905" s="40"/>
      <c r="M905" s="40"/>
      <c r="N905" s="40"/>
      <c r="O905" s="458"/>
      <c r="P905" s="4"/>
      <c r="Q905" s="11"/>
      <c r="R905" s="11"/>
      <c r="S905" s="11"/>
      <c r="T905" s="11"/>
      <c r="U905" s="2"/>
      <c r="V905" s="2"/>
      <c r="W905" s="2"/>
      <c r="X905" s="2"/>
    </row>
    <row r="906" spans="1:24" s="19" customFormat="1" ht="25.5" customHeight="1" x14ac:dyDescent="0.25">
      <c r="A906" s="2"/>
      <c r="B906" s="7"/>
      <c r="C906" s="7"/>
      <c r="D906" s="9"/>
      <c r="E906" s="1235"/>
      <c r="F906" s="1236"/>
      <c r="G906" s="1236"/>
      <c r="H906" s="1236"/>
      <c r="I906" s="1236"/>
      <c r="J906" s="1236"/>
      <c r="K906" s="1236"/>
      <c r="L906" s="1236"/>
      <c r="M906" s="1236"/>
      <c r="N906" s="1237"/>
      <c r="O906" s="458"/>
      <c r="P906" s="4"/>
      <c r="Q906" s="11"/>
      <c r="R906" s="11"/>
      <c r="S906" s="11"/>
      <c r="T906" s="11"/>
      <c r="U906" s="2"/>
      <c r="V906" s="2"/>
      <c r="W906" s="2"/>
      <c r="X906" s="2"/>
    </row>
    <row r="907" spans="1:24" s="19" customFormat="1" ht="13" x14ac:dyDescent="0.25">
      <c r="A907" s="2"/>
      <c r="B907" s="7"/>
      <c r="C907" s="7"/>
      <c r="D907" s="9"/>
      <c r="E907" s="1099"/>
      <c r="F907" s="991"/>
      <c r="G907" s="991"/>
      <c r="H907" s="991"/>
      <c r="I907" s="991"/>
      <c r="J907" s="991"/>
      <c r="K907" s="991"/>
      <c r="L907" s="991"/>
      <c r="M907" s="991"/>
      <c r="N907" s="1100"/>
      <c r="O907" s="458"/>
      <c r="P907" s="4"/>
      <c r="Q907" s="11"/>
      <c r="R907" s="11"/>
      <c r="S907" s="11"/>
      <c r="T907" s="11"/>
      <c r="U907" s="2"/>
      <c r="V907" s="2"/>
      <c r="W907" s="2"/>
      <c r="X907" s="2"/>
    </row>
    <row r="908" spans="1:24" s="19" customFormat="1" ht="13" x14ac:dyDescent="0.25">
      <c r="A908" s="2"/>
      <c r="B908" s="7"/>
      <c r="C908" s="7"/>
      <c r="D908" s="9"/>
      <c r="E908" s="1101"/>
      <c r="F908" s="1102"/>
      <c r="G908" s="1102"/>
      <c r="H908" s="1102"/>
      <c r="I908" s="1102"/>
      <c r="J908" s="1102"/>
      <c r="K908" s="1102"/>
      <c r="L908" s="1102"/>
      <c r="M908" s="1102"/>
      <c r="N908" s="1103"/>
      <c r="O908" s="458"/>
      <c r="P908" s="4"/>
      <c r="Q908" s="11"/>
      <c r="R908" s="11"/>
      <c r="S908" s="11"/>
      <c r="T908" s="11"/>
      <c r="U908" s="2"/>
      <c r="V908" s="2"/>
      <c r="W908" s="2"/>
      <c r="X908" s="2"/>
    </row>
    <row r="909" spans="1:24" s="19" customFormat="1" ht="5.15" customHeight="1" x14ac:dyDescent="0.25">
      <c r="A909" s="2"/>
      <c r="B909" s="7"/>
      <c r="C909" s="7"/>
      <c r="D909" s="9"/>
      <c r="E909" s="40"/>
      <c r="F909" s="40"/>
      <c r="G909" s="40"/>
      <c r="H909" s="40"/>
      <c r="I909" s="40"/>
      <c r="J909" s="40"/>
      <c r="K909" s="40"/>
      <c r="L909" s="40"/>
      <c r="M909" s="40"/>
      <c r="N909" s="40"/>
      <c r="O909" s="458"/>
      <c r="P909" s="4"/>
      <c r="Q909" s="11"/>
      <c r="R909" s="11"/>
      <c r="S909" s="11"/>
      <c r="T909" s="11"/>
      <c r="U909" s="2"/>
      <c r="V909" s="2"/>
      <c r="W909" s="2"/>
      <c r="X909" s="2"/>
    </row>
    <row r="910" spans="1:24" s="19" customFormat="1" ht="13" x14ac:dyDescent="0.25">
      <c r="A910" s="2"/>
      <c r="B910" s="7"/>
      <c r="C910" s="7"/>
      <c r="D910" s="28" t="s">
        <v>19</v>
      </c>
      <c r="E910" s="20" t="str">
        <f>Translations!$B$726</f>
        <v xml:space="preserve">Identifiering av slutanvändare av bränsleflöde och CRF-koder </v>
      </c>
      <c r="F910" s="40"/>
      <c r="G910" s="40"/>
      <c r="H910" s="40"/>
      <c r="I910" s="40"/>
      <c r="J910" s="40"/>
      <c r="K910" s="40"/>
      <c r="L910" s="40"/>
      <c r="M910" s="40"/>
      <c r="N910" s="40"/>
      <c r="O910" s="453"/>
      <c r="P910" s="22"/>
      <c r="Q910" s="11"/>
      <c r="R910" s="11"/>
      <c r="S910" s="11"/>
      <c r="T910" s="11"/>
      <c r="U910" s="2"/>
      <c r="V910" s="2"/>
      <c r="W910" s="2"/>
      <c r="X910" s="2"/>
    </row>
    <row r="911" spans="1:24" s="19" customFormat="1" ht="25.5" customHeight="1" x14ac:dyDescent="0.25">
      <c r="A911" s="2"/>
      <c r="B911" s="7"/>
      <c r="C911" s="7"/>
      <c r="D911" s="9"/>
      <c r="E911" s="1235"/>
      <c r="F911" s="1236"/>
      <c r="G911" s="1236"/>
      <c r="H911" s="1236"/>
      <c r="I911" s="1236"/>
      <c r="J911" s="1236"/>
      <c r="K911" s="1236"/>
      <c r="L911" s="1236"/>
      <c r="M911" s="1236"/>
      <c r="N911" s="1237"/>
      <c r="O911" s="458"/>
      <c r="P911" s="4"/>
      <c r="Q911" s="11"/>
      <c r="R911" s="11"/>
      <c r="S911" s="11"/>
      <c r="T911" s="11"/>
      <c r="U911" s="2"/>
      <c r="V911" s="2"/>
      <c r="W911" s="2"/>
      <c r="X911" s="2"/>
    </row>
    <row r="912" spans="1:24" s="19" customFormat="1" ht="13" x14ac:dyDescent="0.25">
      <c r="A912" s="2"/>
      <c r="B912" s="7"/>
      <c r="C912" s="7"/>
      <c r="D912" s="9"/>
      <c r="E912" s="1099"/>
      <c r="F912" s="991"/>
      <c r="G912" s="991"/>
      <c r="H912" s="991"/>
      <c r="I912" s="991"/>
      <c r="J912" s="991"/>
      <c r="K912" s="991"/>
      <c r="L912" s="991"/>
      <c r="M912" s="991"/>
      <c r="N912" s="1100"/>
      <c r="O912" s="458"/>
      <c r="P912" s="4"/>
      <c r="Q912" s="11"/>
      <c r="R912" s="11"/>
      <c r="S912" s="11"/>
      <c r="T912" s="11"/>
      <c r="U912" s="2"/>
      <c r="V912" s="2"/>
      <c r="W912" s="2"/>
      <c r="X912" s="2"/>
    </row>
    <row r="913" spans="1:24" s="19" customFormat="1" ht="13" x14ac:dyDescent="0.25">
      <c r="A913" s="2"/>
      <c r="B913" s="7"/>
      <c r="C913" s="7"/>
      <c r="D913" s="9"/>
      <c r="E913" s="1101"/>
      <c r="F913" s="1102"/>
      <c r="G913" s="1102"/>
      <c r="H913" s="1102"/>
      <c r="I913" s="1102"/>
      <c r="J913" s="1102"/>
      <c r="K913" s="1102"/>
      <c r="L913" s="1102"/>
      <c r="M913" s="1102"/>
      <c r="N913" s="1103"/>
      <c r="O913" s="458"/>
      <c r="P913" s="4"/>
      <c r="Q913" s="11"/>
      <c r="R913" s="11"/>
      <c r="S913" s="11"/>
      <c r="T913" s="11"/>
      <c r="U913" s="2"/>
      <c r="V913" s="2"/>
      <c r="W913" s="2"/>
      <c r="X913" s="2"/>
    </row>
    <row r="914" spans="1:24" s="19" customFormat="1" ht="5.15" customHeight="1" x14ac:dyDescent="0.25">
      <c r="A914" s="2"/>
      <c r="B914" s="7"/>
      <c r="C914" s="7"/>
      <c r="D914" s="9"/>
      <c r="E914" s="40"/>
      <c r="F914" s="40"/>
      <c r="G914" s="40"/>
      <c r="H914" s="40"/>
      <c r="I914" s="40"/>
      <c r="J914" s="40"/>
      <c r="K914" s="40"/>
      <c r="L914" s="40"/>
      <c r="M914" s="40"/>
      <c r="N914" s="40"/>
      <c r="O914" s="458"/>
      <c r="P914" s="4"/>
      <c r="Q914" s="11"/>
      <c r="R914" s="11"/>
      <c r="S914" s="11"/>
      <c r="T914" s="11"/>
      <c r="U914" s="2"/>
      <c r="V914" s="2"/>
      <c r="W914" s="2"/>
      <c r="X914" s="2"/>
    </row>
    <row r="915" spans="1:24" s="19" customFormat="1" ht="12.75" customHeight="1" x14ac:dyDescent="0.25">
      <c r="A915" s="2"/>
      <c r="B915" s="7"/>
      <c r="C915" s="7"/>
      <c r="D915" s="1245" t="str">
        <f>Translations!$B$230</f>
        <v>Beräkningsfaktorer:</v>
      </c>
      <c r="E915" s="1245"/>
      <c r="F915" s="1245"/>
      <c r="G915" s="1245"/>
      <c r="H915" s="1245"/>
      <c r="I915" s="1245"/>
      <c r="J915" s="1245"/>
      <c r="K915" s="1245"/>
      <c r="L915" s="1245"/>
      <c r="M915" s="1245"/>
      <c r="N915" s="1245"/>
      <c r="O915" s="458"/>
      <c r="P915" s="4"/>
      <c r="Q915" s="11"/>
      <c r="R915" s="11"/>
      <c r="S915" s="11"/>
      <c r="T915" s="11"/>
      <c r="U915" s="2"/>
      <c r="V915" s="2"/>
      <c r="W915" s="2"/>
      <c r="X915" s="2"/>
    </row>
    <row r="916" spans="1:24" s="19" customFormat="1" ht="5.15" customHeight="1" x14ac:dyDescent="0.25">
      <c r="A916" s="2"/>
      <c r="B916" s="7"/>
      <c r="C916" s="7"/>
      <c r="D916" s="9"/>
      <c r="E916" s="20"/>
      <c r="F916" s="7"/>
      <c r="G916" s="7"/>
      <c r="H916" s="7"/>
      <c r="I916" s="7"/>
      <c r="J916" s="7"/>
      <c r="K916" s="7"/>
      <c r="L916" s="7"/>
      <c r="M916" s="7"/>
      <c r="N916" s="7"/>
      <c r="O916" s="458"/>
      <c r="P916" s="4"/>
      <c r="Q916" s="11"/>
      <c r="R916" s="11"/>
      <c r="S916" s="11"/>
      <c r="T916" s="11"/>
      <c r="U916" s="2"/>
      <c r="V916" s="2"/>
      <c r="W916" s="2"/>
      <c r="X916" s="2"/>
    </row>
    <row r="917" spans="1:24" s="19" customFormat="1" ht="12.75" customHeight="1" x14ac:dyDescent="0.25">
      <c r="A917" s="2"/>
      <c r="B917" s="7"/>
      <c r="C917" s="7"/>
      <c r="D917" s="9" t="s">
        <v>140</v>
      </c>
      <c r="E917" s="20" t="str">
        <f>Translations!$B$253</f>
        <v>Nivåer som tillämpas på beräkningsfaktorer:</v>
      </c>
      <c r="F917" s="7"/>
      <c r="G917" s="7"/>
      <c r="H917" s="7"/>
      <c r="I917" s="7"/>
      <c r="J917" s="7"/>
      <c r="K917" s="7"/>
      <c r="L917" s="7"/>
      <c r="M917" s="7"/>
      <c r="N917" s="7"/>
      <c r="O917" s="458"/>
      <c r="P917" s="4"/>
      <c r="Q917" s="11"/>
      <c r="R917" s="11"/>
      <c r="S917" s="11"/>
      <c r="T917" s="11"/>
      <c r="U917" s="2"/>
      <c r="V917" s="2"/>
      <c r="W917" s="2"/>
      <c r="X917" s="2"/>
    </row>
    <row r="918" spans="1:24" s="19" customFormat="1" ht="5.15" customHeight="1" x14ac:dyDescent="0.25">
      <c r="A918" s="2"/>
      <c r="B918" s="7"/>
      <c r="C918" s="7"/>
      <c r="D918" s="9"/>
      <c r="E918" s="20"/>
      <c r="F918" s="7"/>
      <c r="G918" s="7"/>
      <c r="H918" s="7"/>
      <c r="I918" s="7"/>
      <c r="J918" s="7"/>
      <c r="K918" s="7"/>
      <c r="L918" s="7"/>
      <c r="M918" s="7"/>
      <c r="N918" s="7"/>
      <c r="O918" s="458"/>
      <c r="P918" s="4"/>
      <c r="Q918" s="11"/>
      <c r="R918" s="11"/>
      <c r="S918" s="11"/>
      <c r="T918" s="11"/>
      <c r="U918" s="2"/>
      <c r="V918" s="2"/>
      <c r="W918" s="2"/>
      <c r="X918" s="2"/>
    </row>
    <row r="919" spans="1:24" s="19" customFormat="1" ht="25.5" customHeight="1" x14ac:dyDescent="0.25">
      <c r="A919" s="2"/>
      <c r="B919" s="7"/>
      <c r="C919" s="7"/>
      <c r="D919" s="7"/>
      <c r="E919" s="1244" t="str">
        <f>Translations!$B$254</f>
        <v>beräkningsfaktor</v>
      </c>
      <c r="F919" s="1244"/>
      <c r="G919" s="1244"/>
      <c r="H919" s="29" t="str">
        <f>Translations!$B$255</f>
        <v>nivå som krävs</v>
      </c>
      <c r="I919" s="522" t="str">
        <f>Translations!$B$256</f>
        <v>nivå som använts</v>
      </c>
      <c r="J919" s="1246" t="str">
        <f>Translations!$B$257</f>
        <v>hela texten för den tillämpade nivån</v>
      </c>
      <c r="K919" s="1247"/>
      <c r="L919" s="1247"/>
      <c r="M919" s="1247"/>
      <c r="N919" s="1248"/>
      <c r="O919" s="458"/>
      <c r="P919" s="4"/>
      <c r="Q919" s="11"/>
      <c r="R919" s="11"/>
      <c r="S919" s="11"/>
      <c r="T919" s="11" t="s">
        <v>148</v>
      </c>
      <c r="U919" s="2"/>
      <c r="V919" s="2"/>
      <c r="W919" s="2"/>
      <c r="X919" s="30" t="s">
        <v>149</v>
      </c>
    </row>
    <row r="920" spans="1:24" s="19" customFormat="1" ht="12.75" customHeight="1" x14ac:dyDescent="0.25">
      <c r="A920" s="2"/>
      <c r="B920" s="7"/>
      <c r="C920" s="7"/>
      <c r="D920" s="28" t="s">
        <v>16</v>
      </c>
      <c r="E920" s="1240" t="str">
        <f>Translations!$B$741</f>
        <v>Enhetens omvandlingsfaktor</v>
      </c>
      <c r="F920" s="1240"/>
      <c r="G920" s="1240"/>
      <c r="H920" s="535" t="str">
        <f>IF(H871="","",IF(M869=INDEX(SourceCategory,2),EUconst_NoTier,IF(CNTR_Category="A",INDEX(EUwideConstants!$G:$G,MATCH(R920,EUwideConstants!$S:$S,0)),INDEX(EUwideConstants!$P:$P,MATCH(R920,EUwideConstants!$S:$S,0)))))</f>
        <v/>
      </c>
      <c r="I920" s="135"/>
      <c r="J920" s="1241" t="str">
        <f>IF(OR(ISBLANK(I920),I920=EUconst_NoTier),"",IF(T920=0,EUconst_NotApplicable,IF(ISERROR(T920),"",T920)))</f>
        <v/>
      </c>
      <c r="K920" s="1242"/>
      <c r="L920" s="1242"/>
      <c r="M920" s="1242"/>
      <c r="N920" s="1243"/>
      <c r="O920" s="458"/>
      <c r="P920" s="4"/>
      <c r="Q920" s="11"/>
      <c r="R920" s="59" t="str">
        <f>EUconst_CNTR_NCV&amp;H871</f>
        <v>NCV_</v>
      </c>
      <c r="S920" s="11"/>
      <c r="T920" s="537" t="str">
        <f>IF(ISBLANK(I920),"",IF(I920=EUconst_NA,"",INDEX(EUwideConstants!$H:$O,MATCH(R920,EUwideConstants!$S:$S,0),MATCH(I920,CNTR_TierList,0))))</f>
        <v/>
      </c>
      <c r="U920" s="2"/>
      <c r="V920" s="2"/>
      <c r="W920" s="2"/>
      <c r="X920" s="533" t="b">
        <f>(H920=EUconst_NA)</f>
        <v>0</v>
      </c>
    </row>
    <row r="921" spans="1:24" s="19" customFormat="1" ht="12.75" customHeight="1" x14ac:dyDescent="0.25">
      <c r="A921" s="2"/>
      <c r="B921" s="7"/>
      <c r="C921" s="7"/>
      <c r="D921" s="28" t="s">
        <v>17</v>
      </c>
      <c r="E921" s="1240" t="str">
        <f>Translations!$B$258</f>
        <v>Emissionsfaktor (preliminär)</v>
      </c>
      <c r="F921" s="1240"/>
      <c r="G921" s="1240"/>
      <c r="H921" s="535" t="str">
        <f>IF(H871="","",IF(M869=INDEX(SourceCategory,2),EUconst_NoTier,IF(CNTR_Category="A",INDEX(EUwideConstants!$G:$G,MATCH(R921,EUwideConstants!$S:$S,0)),INDEX(EUwideConstants!$P:$P,MATCH(R921,EUwideConstants!$S:$S,0)))))</f>
        <v/>
      </c>
      <c r="I921" s="135"/>
      <c r="J921" s="1241" t="str">
        <f>IF(OR(ISBLANK(I921),I921=EUconst_NoTier),"",IF(T921=0,EUconst_NotApplicable,IF(ISERROR(T921),"",T921)))</f>
        <v/>
      </c>
      <c r="K921" s="1242"/>
      <c r="L921" s="1242"/>
      <c r="M921" s="1242"/>
      <c r="N921" s="1243"/>
      <c r="O921" s="458"/>
      <c r="P921" s="4"/>
      <c r="Q921" s="11"/>
      <c r="R921" s="59" t="str">
        <f>EUconst_CNTR_EF&amp;H871</f>
        <v>EF_</v>
      </c>
      <c r="S921" s="11"/>
      <c r="T921" s="537" t="str">
        <f>IF(ISBLANK(I921),"",IF(I921=EUconst_NA,"",INDEX(EUwideConstants!$H:$O,MATCH(R921,EUwideConstants!$S:$S,0),MATCH(I921,CNTR_TierList,0))))</f>
        <v/>
      </c>
      <c r="U921" s="2"/>
      <c r="V921" s="2"/>
      <c r="W921" s="2"/>
      <c r="X921" s="533" t="b">
        <f>(H921=EUconst_NA)</f>
        <v>0</v>
      </c>
    </row>
    <row r="922" spans="1:24" s="19" customFormat="1" ht="12.75" customHeight="1" x14ac:dyDescent="0.25">
      <c r="A922" s="2"/>
      <c r="B922" s="7"/>
      <c r="C922" s="7"/>
      <c r="D922" s="28" t="s">
        <v>18</v>
      </c>
      <c r="E922" s="1240" t="str">
        <f>Translations!$B$259</f>
        <v>Biomassafraktion (om tillämplig)</v>
      </c>
      <c r="F922" s="1240"/>
      <c r="G922" s="1240"/>
      <c r="H922" s="535" t="str">
        <f>IF(H871="","",IF(M869=INDEX(SourceCategory,2),EUconst_NoTier,IF(CNTR_Category="A",INDEX(EUwideConstants!$G:$G,MATCH(R922,EUwideConstants!$S:$S,0)),INDEX(EUwideConstants!$P:$P,MATCH(R922,EUwideConstants!$S:$S,0)))))</f>
        <v/>
      </c>
      <c r="I922" s="538"/>
      <c r="J922" s="1241" t="str">
        <f>IF(OR(ISBLANK(I922),I922=EUconst_NoTier),"",IF(T922=0,EUconst_NotApplicable,IF(ISERROR(T922),"",T922)))</f>
        <v/>
      </c>
      <c r="K922" s="1242"/>
      <c r="L922" s="1242"/>
      <c r="M922" s="1242"/>
      <c r="N922" s="1243"/>
      <c r="O922" s="458"/>
      <c r="P922" s="4"/>
      <c r="Q922" s="11"/>
      <c r="R922" s="59" t="str">
        <f>EUconst_CNTR_BiomassContent&amp;H871</f>
        <v>BioC_</v>
      </c>
      <c r="S922" s="11"/>
      <c r="T922" s="537" t="str">
        <f>IF(ISBLANK(I922),"",IF(I922=EUconst_NA,"",INDEX(EUwideConstants!$H:$O,MATCH(R922,EUwideConstants!$S:$S,0),MATCH(I922,CNTR_TierList,0))))</f>
        <v/>
      </c>
      <c r="U922" s="2"/>
      <c r="V922" s="2"/>
      <c r="W922" s="2"/>
      <c r="X922" s="533" t="b">
        <f>(H922=EUconst_NA)</f>
        <v>0</v>
      </c>
    </row>
    <row r="923" spans="1:24" s="19" customFormat="1" ht="5.15" customHeight="1" x14ac:dyDescent="0.25">
      <c r="A923" s="2"/>
      <c r="B923" s="7"/>
      <c r="C923" s="7"/>
      <c r="D923" s="9"/>
      <c r="E923" s="7"/>
      <c r="F923" s="7"/>
      <c r="G923" s="7"/>
      <c r="H923" s="7"/>
      <c r="I923" s="7"/>
      <c r="J923" s="7"/>
      <c r="K923" s="7"/>
      <c r="L923" s="7"/>
      <c r="M923" s="7"/>
      <c r="N923" s="7"/>
      <c r="O923" s="458"/>
      <c r="P923" s="4"/>
      <c r="Q923" s="11"/>
      <c r="R923" s="2"/>
      <c r="S923" s="2"/>
      <c r="T923" s="2"/>
      <c r="U923" s="2"/>
      <c r="V923" s="2"/>
      <c r="W923" s="2"/>
      <c r="X923" s="2"/>
    </row>
    <row r="924" spans="1:24" s="19" customFormat="1" ht="13" x14ac:dyDescent="0.25">
      <c r="A924" s="2"/>
      <c r="B924" s="7"/>
      <c r="C924" s="7"/>
      <c r="D924" s="9" t="s">
        <v>152</v>
      </c>
      <c r="E924" s="20" t="str">
        <f>Translations!$B$268</f>
        <v>Detaljerade uppgifter om beräkningsfaktorerna:</v>
      </c>
      <c r="F924" s="40"/>
      <c r="G924" s="40"/>
      <c r="H924" s="40"/>
      <c r="I924" s="40"/>
      <c r="J924" s="40"/>
      <c r="K924" s="40"/>
      <c r="L924" s="40"/>
      <c r="M924" s="40"/>
      <c r="N924" s="40"/>
      <c r="O924" s="458"/>
      <c r="P924" s="4"/>
      <c r="Q924" s="11"/>
      <c r="R924" s="2"/>
      <c r="S924" s="2"/>
      <c r="T924" s="2"/>
      <c r="U924" s="2"/>
      <c r="V924" s="2"/>
      <c r="W924" s="2"/>
      <c r="X924" s="2"/>
    </row>
    <row r="925" spans="1:24" s="19" customFormat="1" ht="5.15" customHeight="1" x14ac:dyDescent="0.25">
      <c r="A925" s="2"/>
      <c r="B925" s="7"/>
      <c r="C925" s="7"/>
      <c r="D925" s="9"/>
      <c r="E925" s="40"/>
      <c r="F925" s="40"/>
      <c r="G925" s="40"/>
      <c r="H925" s="40"/>
      <c r="I925" s="40"/>
      <c r="J925" s="40"/>
      <c r="K925" s="40"/>
      <c r="L925" s="40"/>
      <c r="M925" s="40"/>
      <c r="N925" s="40"/>
      <c r="O925" s="458"/>
      <c r="P925" s="4"/>
      <c r="Q925" s="11"/>
      <c r="R925" s="2"/>
      <c r="S925" s="2"/>
      <c r="T925" s="2"/>
      <c r="U925" s="2"/>
      <c r="V925" s="2"/>
      <c r="W925" s="2"/>
      <c r="X925" s="2"/>
    </row>
    <row r="926" spans="1:24" s="19" customFormat="1" ht="25.5" customHeight="1" x14ac:dyDescent="0.25">
      <c r="A926" s="2"/>
      <c r="B926" s="7"/>
      <c r="C926" s="7"/>
      <c r="D926" s="7"/>
      <c r="E926" s="1244" t="str">
        <f>E919</f>
        <v>beräkningsfaktor</v>
      </c>
      <c r="F926" s="1244"/>
      <c r="G926" s="1244"/>
      <c r="H926" s="522" t="str">
        <f>I919</f>
        <v>nivå som använts</v>
      </c>
      <c r="I926" s="29" t="str">
        <f>Translations!$B$269</f>
        <v>standardvärde</v>
      </c>
      <c r="J926" s="29" t="str">
        <f>Translations!$B$270</f>
        <v>enhet</v>
      </c>
      <c r="K926" s="29" t="str">
        <f>Translations!$B$271</f>
        <v>datakällans identifieringskod</v>
      </c>
      <c r="L926" s="29" t="str">
        <f>Translations!$B$272</f>
        <v>analysens identifieringskod</v>
      </c>
      <c r="M926" s="29" t="str">
        <f>Translations!$B$273</f>
        <v>provtagningens identifieringskod</v>
      </c>
      <c r="N926" s="29" t="str">
        <f>Translations!$B$274</f>
        <v>analysfrekvens</v>
      </c>
      <c r="O926" s="458"/>
      <c r="P926" s="4"/>
      <c r="Q926" s="11"/>
      <c r="R926" s="2"/>
      <c r="S926" s="2"/>
      <c r="T926" s="30" t="s">
        <v>153</v>
      </c>
      <c r="U926" s="2"/>
      <c r="V926" s="2"/>
      <c r="W926" s="2"/>
      <c r="X926" s="30" t="s">
        <v>149</v>
      </c>
    </row>
    <row r="927" spans="1:24" s="19" customFormat="1" ht="12.75" customHeight="1" x14ac:dyDescent="0.25">
      <c r="A927" s="2"/>
      <c r="B927" s="7"/>
      <c r="C927" s="7"/>
      <c r="D927" s="28" t="s">
        <v>16</v>
      </c>
      <c r="E927" s="1240" t="str">
        <f>E920</f>
        <v>Enhetens omvandlingsfaktor</v>
      </c>
      <c r="F927" s="1240"/>
      <c r="G927" s="1240"/>
      <c r="H927" s="535" t="str">
        <f>IF(OR(ISBLANK(I920),I920=EUconst_NA),"",I920)</f>
        <v/>
      </c>
      <c r="I927" s="135"/>
      <c r="J927" s="135"/>
      <c r="K927" s="539"/>
      <c r="L927" s="160"/>
      <c r="M927" s="160"/>
      <c r="N927" s="540"/>
      <c r="O927" s="456"/>
      <c r="P927" s="7"/>
      <c r="Q927" s="143"/>
      <c r="R927" s="2"/>
      <c r="S927" s="2"/>
      <c r="T927" s="541" t="str">
        <f>IF(H927="","",IF(I920=EUconst_NA,"",INDEX(EUwideConstants!$AL:$AR,MATCH(R920,EUwideConstants!$S:$S,0),MATCH(I920,CNTR_TierList,0))))</f>
        <v/>
      </c>
      <c r="U927" s="2"/>
      <c r="V927" s="2"/>
      <c r="W927" s="2"/>
      <c r="X927" s="533" t="b">
        <f>AND(H869&lt;&gt;"",OR(H927="",H927=EUconst_NA,J920=EUconst_NotApplicable))</f>
        <v>0</v>
      </c>
    </row>
    <row r="928" spans="1:24" s="19" customFormat="1" ht="12.75" customHeight="1" x14ac:dyDescent="0.25">
      <c r="A928" s="2"/>
      <c r="B928" s="7"/>
      <c r="C928" s="7"/>
      <c r="D928" s="28" t="s">
        <v>17</v>
      </c>
      <c r="E928" s="1240" t="str">
        <f>E921</f>
        <v>Emissionsfaktor (preliminär)</v>
      </c>
      <c r="F928" s="1240"/>
      <c r="G928" s="1240"/>
      <c r="H928" s="535" t="str">
        <f>IF(OR(ISBLANK(I921),I921=EUconst_NA),"",I921)</f>
        <v/>
      </c>
      <c r="I928" s="135"/>
      <c r="J928" s="135"/>
      <c r="K928" s="160"/>
      <c r="L928" s="160"/>
      <c r="M928" s="160"/>
      <c r="N928" s="540"/>
      <c r="O928" s="458"/>
      <c r="P928" s="4"/>
      <c r="Q928" s="11"/>
      <c r="R928" s="2"/>
      <c r="S928" s="2"/>
      <c r="T928" s="541" t="str">
        <f>IF(H928="","",IF(I921=EUconst_NA,"",INDEX(EUwideConstants!$AL:$AR,MATCH(R921,EUwideConstants!$S:$S,0),MATCH(I921,CNTR_TierList,0))))</f>
        <v/>
      </c>
      <c r="U928" s="2"/>
      <c r="V928" s="2"/>
      <c r="W928" s="2"/>
      <c r="X928" s="533" t="b">
        <f>AND(H869&lt;&gt;"",OR(H928="",H928=EUconst_NA,J921=EUconst_NotApplicable))</f>
        <v>0</v>
      </c>
    </row>
    <row r="929" spans="1:24" s="19" customFormat="1" ht="12.75" customHeight="1" x14ac:dyDescent="0.25">
      <c r="A929" s="2"/>
      <c r="B929" s="7"/>
      <c r="C929" s="7"/>
      <c r="D929" s="28" t="s">
        <v>21</v>
      </c>
      <c r="E929" s="1240" t="str">
        <f>E922</f>
        <v>Biomassafraktion (om tillämplig)</v>
      </c>
      <c r="F929" s="1240"/>
      <c r="G929" s="1240"/>
      <c r="H929" s="535" t="str">
        <f>IF(OR(ISBLANK(I922),I922=EUconst_NA),"",I922)</f>
        <v/>
      </c>
      <c r="I929" s="135"/>
      <c r="J929" s="436" t="s">
        <v>154</v>
      </c>
      <c r="K929" s="160"/>
      <c r="L929" s="160"/>
      <c r="M929" s="160"/>
      <c r="N929" s="540"/>
      <c r="O929" s="458"/>
      <c r="P929" s="4"/>
      <c r="Q929" s="542"/>
      <c r="R929" s="2"/>
      <c r="S929" s="2"/>
      <c r="T929" s="541" t="str">
        <f>IF(H929="","",IF(I922=EUconst_NA,"",INDEX(EUwideConstants!$AL:$AR,MATCH(R922,EUwideConstants!$S:$S,0),MATCH(I922,CNTR_TierList,0))))</f>
        <v/>
      </c>
      <c r="U929" s="2"/>
      <c r="V929" s="2"/>
      <c r="W929" s="2"/>
      <c r="X929" s="533" t="b">
        <f>AND(H869&lt;&gt;"",OR(H929="",H929=EUconst_NA,J922=EUconst_NotApplicable))</f>
        <v>0</v>
      </c>
    </row>
    <row r="930" spans="1:24" s="19" customFormat="1" ht="12.75" customHeight="1" x14ac:dyDescent="0.25">
      <c r="A930" s="2"/>
      <c r="B930" s="7"/>
      <c r="C930" s="7"/>
      <c r="D930" s="9"/>
      <c r="E930" s="7"/>
      <c r="F930" s="7"/>
      <c r="G930" s="7"/>
      <c r="H930" s="7"/>
      <c r="I930" s="7"/>
      <c r="J930" s="7"/>
      <c r="K930" s="7"/>
      <c r="L930" s="7"/>
      <c r="M930" s="7"/>
      <c r="N930" s="7"/>
      <c r="O930" s="458"/>
      <c r="P930" s="4"/>
      <c r="Q930" s="11"/>
      <c r="R930" s="2"/>
      <c r="S930" s="2"/>
      <c r="T930" s="2"/>
      <c r="U930" s="2"/>
      <c r="V930" s="2"/>
      <c r="W930" s="2"/>
      <c r="X930" s="2"/>
    </row>
    <row r="931" spans="1:24" s="19" customFormat="1" ht="15" customHeight="1" x14ac:dyDescent="0.25">
      <c r="A931" s="2"/>
      <c r="B931" s="7"/>
      <c r="C931" s="7"/>
      <c r="D931" s="1245" t="str">
        <f>Translations!$B$279</f>
        <v>Anmärkningar och förklaringar:</v>
      </c>
      <c r="E931" s="1245"/>
      <c r="F931" s="1245"/>
      <c r="G931" s="1245"/>
      <c r="H931" s="1245"/>
      <c r="I931" s="1245"/>
      <c r="J931" s="1245"/>
      <c r="K931" s="1245"/>
      <c r="L931" s="1245"/>
      <c r="M931" s="1245"/>
      <c r="N931" s="1245"/>
      <c r="O931" s="458"/>
      <c r="P931" s="4"/>
      <c r="Q931" s="11"/>
      <c r="R931" s="11"/>
      <c r="S931" s="2"/>
      <c r="T931" s="2"/>
      <c r="U931" s="2"/>
      <c r="V931" s="2"/>
      <c r="W931" s="2"/>
      <c r="X931" s="2"/>
    </row>
    <row r="932" spans="1:24" s="19" customFormat="1" ht="5.15" customHeight="1" x14ac:dyDescent="0.25">
      <c r="A932" s="2"/>
      <c r="B932" s="7"/>
      <c r="C932" s="7"/>
      <c r="D932" s="9"/>
      <c r="E932" s="7"/>
      <c r="F932" s="7"/>
      <c r="G932" s="7"/>
      <c r="H932" s="7"/>
      <c r="I932" s="7"/>
      <c r="J932" s="7"/>
      <c r="K932" s="7"/>
      <c r="L932" s="7"/>
      <c r="M932" s="7"/>
      <c r="N932" s="7"/>
      <c r="O932" s="458"/>
      <c r="P932" s="4"/>
      <c r="Q932" s="11"/>
      <c r="R932" s="2"/>
      <c r="S932" s="2"/>
      <c r="T932" s="2"/>
      <c r="U932" s="2"/>
      <c r="V932" s="2"/>
      <c r="W932" s="2"/>
      <c r="X932" s="2"/>
    </row>
    <row r="933" spans="1:24" s="19" customFormat="1" ht="12.75" customHeight="1" x14ac:dyDescent="0.25">
      <c r="A933" s="2"/>
      <c r="B933" s="7"/>
      <c r="C933" s="7"/>
      <c r="D933" s="9" t="s">
        <v>159</v>
      </c>
      <c r="E933" s="1110" t="str">
        <f>Translations!$B$744</f>
        <v>Övriga anmärkningar och motiveringar, om de erforderliga nivåerna inte tillämpas:</v>
      </c>
      <c r="F933" s="1110"/>
      <c r="G933" s="1110"/>
      <c r="H933" s="1110"/>
      <c r="I933" s="1110"/>
      <c r="J933" s="1110"/>
      <c r="K933" s="1110"/>
      <c r="L933" s="1110"/>
      <c r="M933" s="1110"/>
      <c r="N933" s="1110"/>
      <c r="O933" s="458"/>
      <c r="P933" s="4"/>
      <c r="Q933" s="11"/>
      <c r="R933" s="2"/>
      <c r="S933" s="2"/>
      <c r="T933" s="2"/>
      <c r="U933" s="2"/>
      <c r="V933" s="2"/>
      <c r="W933" s="2"/>
      <c r="X933" s="2"/>
    </row>
    <row r="934" spans="1:24" s="19" customFormat="1" ht="5.15" customHeight="1" x14ac:dyDescent="0.25">
      <c r="A934" s="2"/>
      <c r="B934" s="7"/>
      <c r="C934" s="7"/>
      <c r="D934" s="9"/>
      <c r="E934" s="543"/>
      <c r="F934" s="7"/>
      <c r="G934" s="7"/>
      <c r="H934" s="7"/>
      <c r="I934" s="7"/>
      <c r="J934" s="7"/>
      <c r="K934" s="7"/>
      <c r="L934" s="7"/>
      <c r="M934" s="7"/>
      <c r="N934" s="7"/>
      <c r="O934" s="458"/>
      <c r="P934" s="4"/>
      <c r="Q934" s="11"/>
      <c r="R934" s="2"/>
      <c r="S934" s="2"/>
      <c r="T934" s="2"/>
      <c r="U934" s="2"/>
      <c r="V934" s="2"/>
      <c r="W934" s="2"/>
      <c r="X934" s="2"/>
    </row>
    <row r="935" spans="1:24" s="19" customFormat="1" ht="12.75" customHeight="1" x14ac:dyDescent="0.25">
      <c r="A935" s="2"/>
      <c r="B935" s="7"/>
      <c r="C935" s="7"/>
      <c r="D935" s="9"/>
      <c r="E935" s="1235"/>
      <c r="F935" s="1238"/>
      <c r="G935" s="1238"/>
      <c r="H935" s="1238"/>
      <c r="I935" s="1238"/>
      <c r="J935" s="1238"/>
      <c r="K935" s="1238"/>
      <c r="L935" s="1238"/>
      <c r="M935" s="1238"/>
      <c r="N935" s="1239"/>
      <c r="O935" s="458"/>
      <c r="P935" s="4"/>
      <c r="Q935" s="11"/>
      <c r="R935" s="2"/>
      <c r="S935" s="2"/>
      <c r="T935" s="2"/>
      <c r="U935" s="2"/>
      <c r="V935" s="2"/>
      <c r="W935" s="2"/>
      <c r="X935" s="2"/>
    </row>
    <row r="936" spans="1:24" s="19" customFormat="1" ht="12.75" customHeight="1" x14ac:dyDescent="0.25">
      <c r="A936" s="2"/>
      <c r="B936" s="7"/>
      <c r="C936" s="7"/>
      <c r="D936" s="9"/>
      <c r="E936" s="1099"/>
      <c r="F936" s="991"/>
      <c r="G936" s="991"/>
      <c r="H936" s="991"/>
      <c r="I936" s="991"/>
      <c r="J936" s="991"/>
      <c r="K936" s="991"/>
      <c r="L936" s="991"/>
      <c r="M936" s="991"/>
      <c r="N936" s="1100"/>
      <c r="O936" s="458"/>
      <c r="P936" s="4"/>
      <c r="Q936" s="11"/>
      <c r="R936" s="2"/>
      <c r="S936" s="2"/>
      <c r="T936" s="2"/>
      <c r="U936" s="2"/>
      <c r="V936" s="2"/>
      <c r="W936" s="2"/>
      <c r="X936" s="2"/>
    </row>
    <row r="937" spans="1:24" s="19" customFormat="1" ht="12.75" customHeight="1" x14ac:dyDescent="0.25">
      <c r="A937" s="2"/>
      <c r="B937" s="7"/>
      <c r="C937" s="7"/>
      <c r="D937" s="9"/>
      <c r="E937" s="1101"/>
      <c r="F937" s="1102"/>
      <c r="G937" s="1102"/>
      <c r="H937" s="1102"/>
      <c r="I937" s="1102"/>
      <c r="J937" s="1102"/>
      <c r="K937" s="1102"/>
      <c r="L937" s="1102"/>
      <c r="M937" s="1102"/>
      <c r="N937" s="1103"/>
      <c r="O937" s="458"/>
      <c r="P937" s="4"/>
      <c r="Q937" s="11"/>
      <c r="R937" s="2"/>
      <c r="S937" s="2"/>
      <c r="T937" s="2"/>
      <c r="U937" s="2"/>
      <c r="V937" s="2"/>
      <c r="W937" s="2"/>
      <c r="X937" s="2"/>
    </row>
    <row r="938" spans="1:24" ht="12.75" customHeight="1" thickBot="1" x14ac:dyDescent="0.3">
      <c r="A938" s="45"/>
      <c r="C938" s="867"/>
      <c r="D938" s="868"/>
      <c r="E938" s="869"/>
      <c r="F938" s="867"/>
      <c r="G938" s="870"/>
      <c r="H938" s="870"/>
      <c r="I938" s="870"/>
      <c r="J938" s="870"/>
      <c r="K938" s="870"/>
      <c r="L938" s="870"/>
      <c r="M938" s="870"/>
      <c r="N938" s="870"/>
      <c r="O938" s="458"/>
      <c r="P938" s="4"/>
      <c r="Q938" s="11"/>
      <c r="R938" s="45"/>
      <c r="S938" s="45"/>
      <c r="T938" s="48"/>
      <c r="U938" s="45"/>
      <c r="V938" s="45"/>
      <c r="W938" s="45"/>
      <c r="X938" s="45"/>
    </row>
    <row r="939" spans="1:24" ht="12.75" customHeight="1" thickBot="1" x14ac:dyDescent="0.3">
      <c r="A939" s="45"/>
      <c r="D939" s="9"/>
      <c r="E939" s="18"/>
      <c r="G939" s="10"/>
      <c r="H939" s="10"/>
      <c r="I939" s="10"/>
      <c r="J939" s="10"/>
      <c r="L939" s="10"/>
      <c r="M939" s="10"/>
      <c r="N939" s="10"/>
      <c r="O939" s="458"/>
      <c r="P939" s="4"/>
      <c r="Q939" s="11"/>
      <c r="R939" s="45"/>
      <c r="S939" s="45"/>
      <c r="T939" s="39" t="s">
        <v>143</v>
      </c>
      <c r="U939" s="73" t="s">
        <v>144</v>
      </c>
      <c r="V939" s="73" t="s">
        <v>145</v>
      </c>
      <c r="W939" s="45"/>
      <c r="X939" s="45"/>
    </row>
    <row r="940" spans="1:24" s="133" customFormat="1" ht="15" customHeight="1" thickBot="1" x14ac:dyDescent="0.3">
      <c r="A940" s="222">
        <f>R940</f>
        <v>13</v>
      </c>
      <c r="B940" s="22"/>
      <c r="C940" s="23" t="str">
        <f>"P"&amp;R940</f>
        <v>P13</v>
      </c>
      <c r="D940" s="1245" t="str">
        <f>CONCATENATE(EUconst_FuelStream," ", R940,":")</f>
        <v>Bränsleflöde 13:</v>
      </c>
      <c r="E940" s="1245"/>
      <c r="F940" s="1245"/>
      <c r="G940" s="1260"/>
      <c r="H940" s="1261" t="str">
        <f>IF(INDEX('C_Beskrivining av den RE'!$F$115:$F$139,MATCH(C940,'C_Beskrivining av den RE'!$E$115:$E$139,0))&gt;0,INDEX('C_Beskrivining av den RE'!$F$115:$F$139,MATCH(C940,'C_Beskrivining av den RE'!$E$115:$E$139,0)),"")</f>
        <v/>
      </c>
      <c r="I940" s="1261"/>
      <c r="J940" s="1261"/>
      <c r="K940" s="1261"/>
      <c r="L940" s="1262"/>
      <c r="M940" s="1263" t="str">
        <f>IF(T940=TRUE,IF(V940="",U940,V940),"")</f>
        <v/>
      </c>
      <c r="N940" s="1264"/>
      <c r="O940" s="458"/>
      <c r="P940" s="4"/>
      <c r="Q940" s="419" t="str">
        <f>IF(COUNTA('C_Beskrivining av den RE'!$F$115:$G$139)=0,D940,IF(H940="","",C940&amp;": "&amp;H940))</f>
        <v>Bränsleflöde 13:</v>
      </c>
      <c r="R940" s="21">
        <f>R869+1</f>
        <v>13</v>
      </c>
      <c r="S940" s="532"/>
      <c r="T940" s="39" t="b">
        <f>IF(INDEX('C_Beskrivining av den RE'!$M:$M,MATCH(R942,'C_Beskrivining av den RE'!$R:$R,0))="",FALSE,TRUE)</f>
        <v>0</v>
      </c>
      <c r="U940" s="59" t="str">
        <f>INDEX(SourceCategory,1)</f>
        <v>Betydande</v>
      </c>
      <c r="V940" s="39" t="str">
        <f>IF(T940=TRUE,IF(ISBLANK(INDEX('C_Beskrivining av den RE'!$N:$N,MATCH(R942,'C_Beskrivining av den RE'!$R:$R,0))),"",INDEX('C_Beskrivining av den RE'!$N:$N,MATCH(R942,'C_Beskrivining av den RE'!$R:$R,0))),"")</f>
        <v/>
      </c>
      <c r="W940" s="532"/>
      <c r="X940" s="532"/>
    </row>
    <row r="941" spans="1:24" s="19" customFormat="1" ht="5.15" customHeight="1" x14ac:dyDescent="0.25">
      <c r="A941" s="45"/>
      <c r="B941" s="4"/>
      <c r="C941" s="4"/>
      <c r="D941" s="4"/>
      <c r="E941" s="4"/>
      <c r="F941" s="4"/>
      <c r="G941" s="4"/>
      <c r="H941" s="4"/>
      <c r="I941" s="4"/>
      <c r="J941" s="4"/>
      <c r="K941" s="4"/>
      <c r="L941" s="4"/>
      <c r="M941" s="3"/>
      <c r="N941" s="3"/>
      <c r="O941" s="458"/>
      <c r="P941" s="4"/>
      <c r="Q941" s="13"/>
      <c r="R941" s="8"/>
      <c r="S941" s="2"/>
      <c r="T941" s="2"/>
      <c r="U941" s="2"/>
      <c r="V941" s="2"/>
      <c r="W941" s="2"/>
      <c r="X941" s="2"/>
    </row>
    <row r="942" spans="1:24" s="19" customFormat="1" ht="12.75" customHeight="1" x14ac:dyDescent="0.25">
      <c r="A942" s="45"/>
      <c r="B942" s="4"/>
      <c r="C942" s="4"/>
      <c r="D942" s="9"/>
      <c r="E942" s="1088" t="str">
        <f>Translations!$B$691</f>
        <v>Bränsleflödets typ:</v>
      </c>
      <c r="F942" s="1088"/>
      <c r="G942" s="1084"/>
      <c r="H942" s="1250" t="str">
        <f>IF(INDEX('C_Beskrivining av den RE'!$H$115:$H$139,MATCH(C940,'C_Beskrivining av den RE'!$E$115:$E$139,0))&gt;0,INDEX('C_Beskrivining av den RE'!$H$115:$H$139,MATCH(C940,'C_Beskrivining av den RE'!$E$115:$E$139,0)),"")</f>
        <v/>
      </c>
      <c r="I942" s="1251"/>
      <c r="J942" s="1251"/>
      <c r="K942" s="1251"/>
      <c r="L942" s="1252"/>
      <c r="M942" s="7"/>
      <c r="N942" s="7"/>
      <c r="O942" s="458"/>
      <c r="P942" s="4"/>
      <c r="Q942" s="13"/>
      <c r="R942" s="25" t="str">
        <f>EUconst_CNTR_SourceCategory&amp;C940</f>
        <v>SourceCategory_P13</v>
      </c>
      <c r="S942" s="2"/>
      <c r="T942" s="2"/>
      <c r="U942" s="2"/>
      <c r="V942" s="2"/>
      <c r="W942" s="2"/>
      <c r="X942" s="2"/>
    </row>
    <row r="943" spans="1:24" s="19" customFormat="1" ht="12.75" customHeight="1" x14ac:dyDescent="0.25">
      <c r="A943" s="45"/>
      <c r="B943" s="4"/>
      <c r="C943" s="4"/>
      <c r="D943" s="9"/>
      <c r="E943" s="1088" t="str">
        <f>Translations!$B$692</f>
        <v>Metoder för frisläppande för konsumtion:</v>
      </c>
      <c r="F943" s="1088"/>
      <c r="G943" s="1084"/>
      <c r="H943" s="1250" t="str">
        <f>IF(INDEX('C_Beskrivining av den RE'!$K$115:$K$139,MATCH(C940,'C_Beskrivining av den RE'!$E$115:$E$139,0))&gt;0,INDEX('C_Beskrivining av den RE'!$K$115:$K$139,MATCH(C940,'C_Beskrivining av den RE'!$E$115:$E$139,0)),"")</f>
        <v/>
      </c>
      <c r="I943" s="1251"/>
      <c r="J943" s="1251"/>
      <c r="K943" s="1251"/>
      <c r="L943" s="1252"/>
      <c r="M943" s="7"/>
      <c r="N943" s="7"/>
      <c r="O943" s="458"/>
      <c r="P943" s="4"/>
      <c r="Q943" s="13"/>
      <c r="R943" s="8"/>
      <c r="S943" s="2"/>
      <c r="T943" s="2"/>
      <c r="U943" s="2"/>
      <c r="V943" s="2"/>
      <c r="W943" s="2"/>
      <c r="X943" s="2"/>
    </row>
    <row r="944" spans="1:24" s="19" customFormat="1" ht="12.75" customHeight="1" x14ac:dyDescent="0.25">
      <c r="A944" s="45"/>
      <c r="B944" s="4"/>
      <c r="C944" s="4"/>
      <c r="D944" s="9"/>
      <c r="E944" s="1088" t="str">
        <f>Translations!$B$693</f>
        <v>Förmedlarpart:</v>
      </c>
      <c r="F944" s="1088"/>
      <c r="G944" s="1084"/>
      <c r="H944" s="1250" t="str">
        <f>IF(INDEX('C_Beskrivining av den RE'!$M$115:$M$139,MATCH(C940,'C_Beskrivining av den RE'!$E$115:$E$139,0))&gt;0,INDEX('C_Beskrivining av den RE'!$M$115:$M$139,MATCH(C940,'C_Beskrivining av den RE'!$E$115:$E$139,0)),"")</f>
        <v/>
      </c>
      <c r="I944" s="1251"/>
      <c r="J944" s="1251"/>
      <c r="K944" s="1251"/>
      <c r="L944" s="1252"/>
      <c r="M944" s="7"/>
      <c r="N944" s="7"/>
      <c r="O944" s="458"/>
      <c r="P944" s="4"/>
      <c r="Q944" s="13"/>
      <c r="R944" s="8"/>
      <c r="S944" s="2"/>
      <c r="T944" s="2"/>
      <c r="U944" s="2"/>
      <c r="V944" s="2"/>
      <c r="W944" s="2"/>
      <c r="X944" s="2"/>
    </row>
    <row r="945" spans="1:24" s="19" customFormat="1" ht="5.15" customHeight="1" x14ac:dyDescent="0.25">
      <c r="A945" s="2"/>
      <c r="B945" s="7"/>
      <c r="C945" s="7"/>
      <c r="D945" s="9"/>
      <c r="E945" s="7"/>
      <c r="F945" s="7"/>
      <c r="G945" s="7"/>
      <c r="H945" s="7"/>
      <c r="I945" s="7"/>
      <c r="J945" s="7"/>
      <c r="K945" s="7"/>
      <c r="L945" s="7"/>
      <c r="M945" s="7"/>
      <c r="N945" s="7"/>
      <c r="O945" s="458"/>
      <c r="P945" s="4"/>
      <c r="Q945" s="11"/>
      <c r="R945" s="2"/>
      <c r="S945" s="2"/>
      <c r="T945" s="2"/>
      <c r="U945" s="2"/>
      <c r="V945" s="2"/>
      <c r="W945" s="2"/>
      <c r="X945" s="2"/>
    </row>
    <row r="946" spans="1:24" s="19" customFormat="1" ht="15" customHeight="1" x14ac:dyDescent="0.25">
      <c r="A946" s="2"/>
      <c r="B946" s="7"/>
      <c r="C946" s="7"/>
      <c r="D946" s="1245" t="str">
        <f>Translations!$B$697</f>
        <v>Bränslemängd som frisläppts för konsumtion:</v>
      </c>
      <c r="E946" s="1245"/>
      <c r="F946" s="1245"/>
      <c r="G946" s="1245"/>
      <c r="H946" s="1245"/>
      <c r="I946" s="1245"/>
      <c r="J946" s="1245"/>
      <c r="K946" s="1245"/>
      <c r="L946" s="1245"/>
      <c r="M946" s="1245"/>
      <c r="N946" s="1245"/>
      <c r="O946" s="458"/>
      <c r="P946" s="4"/>
      <c r="Q946" s="11"/>
      <c r="R946" s="2"/>
      <c r="S946" s="2"/>
      <c r="T946" s="2"/>
      <c r="U946" s="2"/>
      <c r="V946" s="2"/>
      <c r="W946" s="2"/>
      <c r="X946" s="2"/>
    </row>
    <row r="947" spans="1:24" s="19" customFormat="1" ht="5.15" customHeight="1" x14ac:dyDescent="0.25">
      <c r="A947" s="2"/>
      <c r="B947" s="7"/>
      <c r="C947" s="7"/>
      <c r="D947" s="9"/>
      <c r="E947" s="7"/>
      <c r="F947" s="7"/>
      <c r="G947" s="7"/>
      <c r="H947" s="7"/>
      <c r="I947" s="7"/>
      <c r="J947" s="7"/>
      <c r="K947" s="7"/>
      <c r="L947" s="7"/>
      <c r="M947" s="7"/>
      <c r="N947" s="7"/>
      <c r="O947" s="462"/>
      <c r="P947" s="4"/>
      <c r="Q947" s="11"/>
      <c r="R947" s="2"/>
      <c r="S947" s="2"/>
      <c r="T947" s="2"/>
      <c r="U947" s="2"/>
      <c r="V947" s="2"/>
      <c r="W947" s="2"/>
      <c r="X947" s="2"/>
    </row>
    <row r="948" spans="1:24" s="19" customFormat="1" ht="13" x14ac:dyDescent="0.25">
      <c r="A948" s="2"/>
      <c r="B948" s="7"/>
      <c r="C948" s="7"/>
      <c r="D948" s="9" t="s">
        <v>5</v>
      </c>
      <c r="E948" s="1011" t="str">
        <f>Translations!$B$698</f>
        <v>Bestämningssätt för den bränslemängd som frisläppts för konsumtion:</v>
      </c>
      <c r="F948" s="1011"/>
      <c r="G948" s="1011"/>
      <c r="H948" s="1011"/>
      <c r="I948" s="1011"/>
      <c r="J948" s="1011"/>
      <c r="K948" s="1011"/>
      <c r="L948" s="1011"/>
      <c r="M948" s="1011"/>
      <c r="N948" s="1011"/>
      <c r="O948" s="458"/>
      <c r="P948" s="4"/>
      <c r="Q948" s="11"/>
      <c r="R948" s="2"/>
      <c r="S948" s="2"/>
      <c r="T948" s="2"/>
      <c r="U948" s="2"/>
      <c r="V948" s="2"/>
      <c r="W948" s="2"/>
      <c r="X948" s="2"/>
    </row>
    <row r="949" spans="1:24" s="19" customFormat="1" ht="5.15" customHeight="1" x14ac:dyDescent="0.25">
      <c r="A949" s="2"/>
      <c r="B949" s="7"/>
      <c r="C949" s="7"/>
      <c r="D949" s="9"/>
      <c r="E949" s="20"/>
      <c r="F949" s="20"/>
      <c r="G949" s="20"/>
      <c r="H949" s="20"/>
      <c r="I949" s="20"/>
      <c r="J949" s="7"/>
      <c r="K949" s="7"/>
      <c r="L949" s="18"/>
      <c r="M949" s="7"/>
      <c r="N949" s="7"/>
      <c r="O949" s="458"/>
      <c r="P949" s="4"/>
      <c r="Q949" s="11"/>
      <c r="R949" s="2"/>
      <c r="S949" s="2"/>
      <c r="T949" s="2"/>
      <c r="U949" s="2"/>
      <c r="V949" s="2"/>
      <c r="W949" s="2"/>
      <c r="X949" s="2"/>
    </row>
    <row r="950" spans="1:24" s="19" customFormat="1" ht="12.75" customHeight="1" x14ac:dyDescent="0.25">
      <c r="A950" s="2"/>
      <c r="B950" s="7"/>
      <c r="C950" s="7"/>
      <c r="D950" s="28" t="s">
        <v>16</v>
      </c>
      <c r="E950" s="7" t="str">
        <f>Translations!$B$699</f>
        <v>Tillämpligt bestämningssätt:</v>
      </c>
      <c r="F950" s="7"/>
      <c r="G950" s="20"/>
      <c r="H950" s="7"/>
      <c r="I950" s="1253"/>
      <c r="J950" s="1253"/>
      <c r="K950" s="1253"/>
      <c r="L950" s="1253"/>
      <c r="M950" s="7"/>
      <c r="N950" s="7"/>
      <c r="O950" s="458"/>
      <c r="P950" s="4"/>
      <c r="Q950" s="144"/>
      <c r="R950" s="2"/>
      <c r="S950" s="2"/>
      <c r="T950" s="2"/>
      <c r="U950" s="2"/>
      <c r="V950" s="2"/>
      <c r="W950" s="2"/>
      <c r="X950" s="2"/>
    </row>
    <row r="951" spans="1:24" s="19" customFormat="1" ht="5.15" customHeight="1" x14ac:dyDescent="0.25">
      <c r="A951" s="2"/>
      <c r="B951" s="7"/>
      <c r="C951" s="7"/>
      <c r="D951" s="28"/>
      <c r="E951" s="7"/>
      <c r="F951" s="7"/>
      <c r="G951" s="20"/>
      <c r="H951" s="90"/>
      <c r="I951" s="90"/>
      <c r="J951" s="7"/>
      <c r="K951" s="7"/>
      <c r="L951" s="7"/>
      <c r="M951" s="7"/>
      <c r="N951" s="7"/>
      <c r="O951" s="458"/>
      <c r="P951" s="4"/>
      <c r="Q951" s="11"/>
      <c r="R951" s="2"/>
      <c r="S951" s="2"/>
      <c r="T951" s="2"/>
      <c r="U951" s="2"/>
      <c r="V951" s="2"/>
      <c r="W951" s="2"/>
      <c r="X951" s="2"/>
    </row>
    <row r="952" spans="1:24" s="19" customFormat="1" ht="25.5" customHeight="1" x14ac:dyDescent="0.25">
      <c r="A952" s="2"/>
      <c r="B952" s="7"/>
      <c r="C952" s="7"/>
      <c r="D952" s="28" t="s">
        <v>17</v>
      </c>
      <c r="E952" s="928" t="str">
        <f>Translations!$B$702</f>
        <v>Undantag från kalenderåret vid fastställandet av övervakningsåret:</v>
      </c>
      <c r="F952" s="928"/>
      <c r="G952" s="928"/>
      <c r="H952" s="1254"/>
      <c r="I952" s="1253"/>
      <c r="J952" s="1253"/>
      <c r="K952" s="1253"/>
      <c r="L952" s="1253"/>
      <c r="M952" s="7"/>
      <c r="N952" s="7"/>
      <c r="O952" s="462"/>
      <c r="P952" s="4"/>
      <c r="Q952" s="11"/>
      <c r="R952" s="2"/>
      <c r="S952" s="2"/>
      <c r="T952" s="2"/>
      <c r="U952" s="2"/>
      <c r="V952" s="11"/>
      <c r="W952" s="2"/>
      <c r="X952" s="2"/>
    </row>
    <row r="953" spans="1:24" s="19" customFormat="1" ht="5.15" customHeight="1" x14ac:dyDescent="0.25">
      <c r="A953" s="2"/>
      <c r="B953" s="7"/>
      <c r="C953" s="7"/>
      <c r="D953" s="7"/>
      <c r="E953" s="7"/>
      <c r="F953" s="7"/>
      <c r="G953" s="7"/>
      <c r="H953" s="7"/>
      <c r="I953" s="7"/>
      <c r="J953" s="7"/>
      <c r="K953" s="7"/>
      <c r="L953" s="7"/>
      <c r="M953" s="7"/>
      <c r="N953" s="7"/>
      <c r="O953" s="458"/>
      <c r="P953" s="4"/>
      <c r="Q953" s="11"/>
      <c r="R953" s="2"/>
      <c r="S953" s="2"/>
      <c r="T953" s="2"/>
      <c r="U953" s="2"/>
      <c r="V953" s="2"/>
      <c r="W953" s="2"/>
      <c r="X953" s="2"/>
    </row>
    <row r="954" spans="1:24" s="19" customFormat="1" ht="12.75" customHeight="1" x14ac:dyDescent="0.25">
      <c r="A954" s="2"/>
      <c r="B954" s="7"/>
      <c r="C954" s="7"/>
      <c r="D954" s="28" t="s">
        <v>18</v>
      </c>
      <c r="E954" s="7" t="str">
        <f>Translations!$B$206</f>
        <v>Kontroll av mätinstrument:</v>
      </c>
      <c r="F954" s="7"/>
      <c r="G954" s="20"/>
      <c r="H954" s="7"/>
      <c r="I954" s="1255"/>
      <c r="J954" s="1256"/>
      <c r="K954" s="7"/>
      <c r="L954" s="7"/>
      <c r="M954" s="7"/>
      <c r="N954" s="7"/>
      <c r="O954" s="458"/>
      <c r="P954" s="4"/>
      <c r="Q954" s="11"/>
      <c r="R954" s="2"/>
      <c r="S954" s="2"/>
      <c r="T954" s="2"/>
      <c r="U954" s="2"/>
      <c r="V954" s="2"/>
      <c r="W954" s="366" t="s">
        <v>142</v>
      </c>
      <c r="X954" s="533" t="b">
        <f>M940=INDEX(SourceCategory,2)</f>
        <v>0</v>
      </c>
    </row>
    <row r="955" spans="1:24" s="19" customFormat="1" ht="5.15" customHeight="1" x14ac:dyDescent="0.25">
      <c r="A955" s="2"/>
      <c r="B955" s="7"/>
      <c r="C955" s="7"/>
      <c r="D955" s="28"/>
      <c r="E955" s="7"/>
      <c r="F955" s="7"/>
      <c r="G955" s="20"/>
      <c r="H955" s="90"/>
      <c r="I955" s="90"/>
      <c r="J955" s="28"/>
      <c r="K955" s="7"/>
      <c r="L955" s="7"/>
      <c r="M955" s="7"/>
      <c r="N955" s="7"/>
      <c r="O955" s="462"/>
      <c r="P955" s="4"/>
      <c r="Q955" s="11"/>
      <c r="R955" s="2"/>
      <c r="S955" s="2"/>
      <c r="T955" s="2"/>
      <c r="U955" s="2"/>
      <c r="V955" s="2"/>
      <c r="W955" s="2"/>
      <c r="X955" s="2"/>
    </row>
    <row r="956" spans="1:24" s="19" customFormat="1" ht="12.75" customHeight="1" x14ac:dyDescent="0.25">
      <c r="A956" s="2"/>
      <c r="B956" s="7"/>
      <c r="C956" s="7"/>
      <c r="D956" s="9" t="s">
        <v>6</v>
      </c>
      <c r="E956" s="20" t="str">
        <f>Translations!$B$213</f>
        <v>Använda mätinstrument:</v>
      </c>
      <c r="F956" s="7"/>
      <c r="G956" s="7"/>
      <c r="H956" s="534"/>
      <c r="I956" s="534"/>
      <c r="J956" s="534"/>
      <c r="K956" s="534"/>
      <c r="L956" s="534"/>
      <c r="M956" s="534"/>
      <c r="N956" s="7"/>
      <c r="O956" s="458"/>
      <c r="P956" s="4"/>
      <c r="Q956" s="11"/>
      <c r="R956" s="2"/>
      <c r="S956" s="2"/>
      <c r="T956" s="2"/>
      <c r="U956" s="2"/>
      <c r="V956" s="2"/>
      <c r="W956" s="366" t="s">
        <v>142</v>
      </c>
      <c r="X956" s="533" t="b">
        <f>OR(M940=INDEX(SourceCategory,2),AND(I950=INDEX(EUconst_ActivityDeterminationMethod,1),I954=INDEX(EUconst_OwnerInstrument,2)))</f>
        <v>0</v>
      </c>
    </row>
    <row r="957" spans="1:24" s="19" customFormat="1" ht="5.15" customHeight="1" x14ac:dyDescent="0.25">
      <c r="A957" s="2"/>
      <c r="B957" s="7"/>
      <c r="C957" s="7"/>
      <c r="D957" s="9"/>
      <c r="E957" s="20"/>
      <c r="F957" s="7"/>
      <c r="G957" s="7"/>
      <c r="H957" s="7"/>
      <c r="I957" s="7"/>
      <c r="J957" s="7"/>
      <c r="K957" s="7"/>
      <c r="L957" s="7"/>
      <c r="M957" s="7"/>
      <c r="N957" s="7"/>
      <c r="O957" s="458"/>
      <c r="P957" s="4"/>
      <c r="Q957" s="11"/>
      <c r="R957" s="2"/>
      <c r="S957" s="2"/>
      <c r="T957" s="2"/>
      <c r="U957" s="2"/>
      <c r="V957" s="2"/>
      <c r="W957" s="2"/>
      <c r="X957" s="2"/>
    </row>
    <row r="958" spans="1:24" s="19" customFormat="1" ht="13" x14ac:dyDescent="0.25">
      <c r="A958" s="2"/>
      <c r="B958" s="7"/>
      <c r="C958" s="7"/>
      <c r="D958" s="9"/>
      <c r="E958" s="7" t="str">
        <f>Translations!$B$215</f>
        <v>Beskrivning av beräkningen av bränslemängden och osäkerhetsberäkningen eller något annat nödvändigt förfarande, om flera mätinstrument används:</v>
      </c>
      <c r="F958" s="7"/>
      <c r="G958" s="7"/>
      <c r="H958" s="7"/>
      <c r="I958" s="7"/>
      <c r="J958" s="7"/>
      <c r="K958" s="7"/>
      <c r="L958" s="7"/>
      <c r="M958" s="7"/>
      <c r="N958" s="7"/>
      <c r="O958" s="453"/>
      <c r="P958" s="22"/>
      <c r="Q958" s="11"/>
      <c r="R958" s="2"/>
      <c r="S958" s="2"/>
      <c r="T958" s="2"/>
      <c r="U958" s="2"/>
      <c r="V958" s="2"/>
      <c r="W958" s="2"/>
      <c r="X958" s="2"/>
    </row>
    <row r="959" spans="1:24" s="19" customFormat="1" ht="12.75" customHeight="1" x14ac:dyDescent="0.25">
      <c r="A959" s="2"/>
      <c r="B959" s="7"/>
      <c r="C959" s="7"/>
      <c r="D959" s="9"/>
      <c r="E959" s="1232"/>
      <c r="F959" s="1233"/>
      <c r="G959" s="1233"/>
      <c r="H959" s="1233"/>
      <c r="I959" s="1233"/>
      <c r="J959" s="1233"/>
      <c r="K959" s="1233"/>
      <c r="L959" s="1233"/>
      <c r="M959" s="1233"/>
      <c r="N959" s="1234"/>
      <c r="O959" s="453"/>
      <c r="P959" s="22"/>
      <c r="Q959" s="11"/>
      <c r="R959" s="2"/>
      <c r="S959" s="2"/>
      <c r="T959" s="2"/>
      <c r="U959" s="2"/>
      <c r="V959" s="2"/>
      <c r="W959" s="2"/>
      <c r="X959" s="2"/>
    </row>
    <row r="960" spans="1:24" s="19" customFormat="1" ht="13" x14ac:dyDescent="0.25">
      <c r="A960" s="2"/>
      <c r="B960" s="7"/>
      <c r="C960" s="7"/>
      <c r="D960" s="9"/>
      <c r="E960" s="1099"/>
      <c r="F960" s="991"/>
      <c r="G960" s="991"/>
      <c r="H960" s="991"/>
      <c r="I960" s="991"/>
      <c r="J960" s="991"/>
      <c r="K960" s="991"/>
      <c r="L960" s="991"/>
      <c r="M960" s="991"/>
      <c r="N960" s="1100"/>
      <c r="O960" s="458"/>
      <c r="P960" s="4"/>
      <c r="Q960" s="11"/>
      <c r="R960" s="11"/>
      <c r="S960" s="11"/>
      <c r="T960" s="2"/>
      <c r="U960" s="2"/>
      <c r="V960" s="2"/>
      <c r="W960" s="2"/>
      <c r="X960" s="2"/>
    </row>
    <row r="961" spans="1:24" s="19" customFormat="1" ht="13" x14ac:dyDescent="0.25">
      <c r="A961" s="2"/>
      <c r="B961" s="7"/>
      <c r="C961" s="7"/>
      <c r="D961" s="9"/>
      <c r="E961" s="1101"/>
      <c r="F961" s="1102"/>
      <c r="G961" s="1102"/>
      <c r="H961" s="1102"/>
      <c r="I961" s="1102"/>
      <c r="J961" s="1102"/>
      <c r="K961" s="1102"/>
      <c r="L961" s="1102"/>
      <c r="M961" s="1102"/>
      <c r="N961" s="1103"/>
      <c r="O961" s="458"/>
      <c r="P961" s="4"/>
      <c r="Q961" s="11"/>
      <c r="R961" s="11"/>
      <c r="S961" s="11"/>
      <c r="T961" s="2"/>
      <c r="U961" s="2"/>
      <c r="V961" s="2"/>
      <c r="W961" s="2"/>
      <c r="X961" s="2"/>
    </row>
    <row r="962" spans="1:24" s="19" customFormat="1" ht="13" x14ac:dyDescent="0.25">
      <c r="A962" s="2"/>
      <c r="B962" s="7"/>
      <c r="C962" s="7"/>
      <c r="D962" s="9"/>
      <c r="E962" s="7"/>
      <c r="F962" s="7"/>
      <c r="G962" s="7"/>
      <c r="H962" s="7"/>
      <c r="I962" s="7"/>
      <c r="J962" s="7"/>
      <c r="K962" s="7"/>
      <c r="L962" s="7"/>
      <c r="M962" s="7"/>
      <c r="N962" s="7"/>
      <c r="O962" s="458"/>
      <c r="P962" s="4"/>
      <c r="Q962" s="11"/>
      <c r="R962" s="11"/>
      <c r="S962" s="11"/>
      <c r="T962" s="2"/>
      <c r="U962" s="2"/>
      <c r="V962" s="2"/>
      <c r="W962" s="2"/>
      <c r="X962" s="2"/>
    </row>
    <row r="963" spans="1:24" s="19" customFormat="1" ht="13" x14ac:dyDescent="0.25">
      <c r="A963" s="2"/>
      <c r="B963" s="7"/>
      <c r="C963" s="7"/>
      <c r="D963" s="9" t="s">
        <v>7</v>
      </c>
      <c r="E963" s="20" t="str">
        <f>Translations!$B$710</f>
        <v>Nivåer på den bränslemängd som frisläppts för konsumtion:</v>
      </c>
      <c r="F963" s="7"/>
      <c r="G963" s="7"/>
      <c r="H963" s="7"/>
      <c r="I963" s="7"/>
      <c r="J963" s="7"/>
      <c r="K963" s="7"/>
      <c r="L963" s="7"/>
      <c r="M963" s="7"/>
      <c r="N963" s="7"/>
      <c r="O963" s="458"/>
      <c r="P963" s="4"/>
      <c r="Q963" s="11"/>
      <c r="R963" s="11"/>
      <c r="S963" s="11"/>
      <c r="T963" s="2"/>
      <c r="U963" s="2"/>
      <c r="V963" s="2"/>
      <c r="W963" s="2"/>
      <c r="X963" s="2"/>
    </row>
    <row r="964" spans="1:24" s="19" customFormat="1" ht="13" x14ac:dyDescent="0.25">
      <c r="A964" s="2"/>
      <c r="B964" s="7"/>
      <c r="C964" s="7"/>
      <c r="D964" s="28" t="s">
        <v>16</v>
      </c>
      <c r="E964" s="20" t="str">
        <f>Translations!$B$711</f>
        <v>Tillämplig enhet:</v>
      </c>
      <c r="F964" s="9"/>
      <c r="G964" s="9"/>
      <c r="H964" s="9"/>
      <c r="I964" s="135"/>
      <c r="J964" s="9"/>
      <c r="K964" s="9"/>
      <c r="L964" s="9"/>
      <c r="M964" s="9"/>
      <c r="N964" s="9"/>
      <c r="O964" s="458"/>
      <c r="P964" s="4"/>
      <c r="Q964" s="11"/>
      <c r="R964" s="11"/>
      <c r="S964" s="11"/>
      <c r="T964" s="2"/>
      <c r="U964" s="2"/>
      <c r="V964" s="2"/>
      <c r="W964" s="2"/>
      <c r="X964" s="2"/>
    </row>
    <row r="965" spans="1:24" s="19" customFormat="1" ht="5.15" customHeight="1" x14ac:dyDescent="0.25">
      <c r="A965" s="2"/>
      <c r="B965" s="7"/>
      <c r="C965" s="7"/>
      <c r="D965" s="7"/>
      <c r="E965" s="7"/>
      <c r="F965" s="7"/>
      <c r="G965" s="7"/>
      <c r="H965" s="7"/>
      <c r="I965" s="7"/>
      <c r="J965" s="7"/>
      <c r="K965" s="7"/>
      <c r="L965" s="7"/>
      <c r="M965" s="7"/>
      <c r="N965" s="9"/>
      <c r="O965" s="458"/>
      <c r="P965" s="4"/>
      <c r="Q965" s="11"/>
      <c r="R965" s="11"/>
      <c r="S965" s="11"/>
      <c r="T965" s="2"/>
      <c r="U965" s="2"/>
      <c r="V965" s="2"/>
      <c r="W965" s="2"/>
      <c r="X965" s="2"/>
    </row>
    <row r="966" spans="1:24" s="19" customFormat="1" ht="12.75" customHeight="1" x14ac:dyDescent="0.25">
      <c r="A966" s="2"/>
      <c r="B966" s="7"/>
      <c r="C966" s="7"/>
      <c r="D966" s="28" t="s">
        <v>17</v>
      </c>
      <c r="E966" s="20" t="str">
        <f>Translations!$B$712</f>
        <v>Nivå som krävs:</v>
      </c>
      <c r="F966" s="7"/>
      <c r="G966" s="7"/>
      <c r="H966" s="7"/>
      <c r="I966" s="535" t="str">
        <f>IF(H942="","",IF(M940=INDEX(SourceCategory,2),EUconst_NoTier,IF(CNTR_Category="A",INDEX(EUwideConstants!$G:$G,MATCH(R966,EUwideConstants!$S:$S,0)),INDEX(EUwideConstants!$P:$P,MATCH(R966,EUwideConstants!$S:$S,0)))))</f>
        <v/>
      </c>
      <c r="J966" s="1241" t="str">
        <f>IF(I966="","",IF(I966=EUconst_NoTier,EUconst_MsgDeMinimis,IF(T966=0,EUconst_NA,IF(ISERROR(T966),"",EUconst_MsgTierActivityLevel&amp;" "&amp;T966))))</f>
        <v/>
      </c>
      <c r="K966" s="1242"/>
      <c r="L966" s="1242"/>
      <c r="M966" s="1242"/>
      <c r="N966" s="1243"/>
      <c r="O966" s="458"/>
      <c r="P966" s="4"/>
      <c r="Q966" s="11"/>
      <c r="R966" s="59" t="str">
        <f>EUconst_CNTR_ActivityData&amp;H942</f>
        <v>ActivityData_</v>
      </c>
      <c r="S966" s="11"/>
      <c r="T966" s="533" t="str">
        <f>IF(I966="","",IF(I966=EUconst_NA,"",INDEX(EUwideConstants!$H:$O,MATCH(R966,EUwideConstants!$S:$S,0),MATCH(I966,CNTR_TierList,0))))</f>
        <v/>
      </c>
      <c r="U966" s="2"/>
      <c r="V966" s="2"/>
      <c r="W966" s="2"/>
      <c r="X966" s="2"/>
    </row>
    <row r="967" spans="1:24" s="19" customFormat="1" ht="12.75" customHeight="1" x14ac:dyDescent="0.25">
      <c r="A967" s="2"/>
      <c r="B967" s="7"/>
      <c r="C967" s="7"/>
      <c r="D967" s="28" t="s">
        <v>18</v>
      </c>
      <c r="E967" s="20" t="str">
        <f>Translations!$B$713</f>
        <v>Tillämplig nivå:</v>
      </c>
      <c r="F967" s="7"/>
      <c r="G967" s="7"/>
      <c r="H967" s="7"/>
      <c r="I967" s="135"/>
      <c r="J967" s="1241" t="str">
        <f>IF(OR(ISBLANK(I967),I967=EUconst_NoTier),"",IF(T967=0,EUconst_NA,IF(ISERROR(T967),"",EUconst_MsgTierActivityLevel &amp; " " &amp;T967)))</f>
        <v/>
      </c>
      <c r="K967" s="1242"/>
      <c r="L967" s="1242"/>
      <c r="M967" s="1242"/>
      <c r="N967" s="1243"/>
      <c r="O967" s="458"/>
      <c r="P967" s="4"/>
      <c r="Q967" s="11"/>
      <c r="R967" s="59" t="str">
        <f>EUconst_CNTR_ActivityData&amp;H942</f>
        <v>ActivityData_</v>
      </c>
      <c r="S967" s="11"/>
      <c r="T967" s="533" t="str">
        <f>IF(ISBLANK(I967),"",IF(I967=EUconst_NA,"",INDEX(EUwideConstants!$H:$O,MATCH(R967,EUwideConstants!$S:$S,0),MATCH(I967,CNTR_TierList,0))))</f>
        <v/>
      </c>
      <c r="U967" s="2"/>
      <c r="V967" s="2"/>
      <c r="W967" s="366" t="s">
        <v>142</v>
      </c>
      <c r="X967" s="533" t="b">
        <f>I950=INDEX(EUconst_ActivityDeterminationMethod,1)</f>
        <v>0</v>
      </c>
    </row>
    <row r="968" spans="1:24" s="19" customFormat="1" ht="12.75" customHeight="1" x14ac:dyDescent="0.25">
      <c r="A968" s="2"/>
      <c r="B968" s="7"/>
      <c r="C968" s="7"/>
      <c r="D968" s="28" t="s">
        <v>19</v>
      </c>
      <c r="E968" s="20" t="str">
        <f>Translations!$B$219</f>
        <v>Uppnådd osäkerhet:</v>
      </c>
      <c r="F968" s="7"/>
      <c r="G968" s="7"/>
      <c r="H968" s="7"/>
      <c r="I968" s="536"/>
      <c r="J968" s="20" t="str">
        <f>Translations!$B$220</f>
        <v>Anmärkning:</v>
      </c>
      <c r="K968" s="1265"/>
      <c r="L968" s="1266"/>
      <c r="M968" s="1266"/>
      <c r="N968" s="1267"/>
      <c r="O968" s="458"/>
      <c r="P968" s="4"/>
      <c r="Q968" s="11"/>
      <c r="R968" s="11"/>
      <c r="S968" s="11"/>
      <c r="T968" s="2"/>
      <c r="U968" s="2"/>
      <c r="V968" s="2"/>
      <c r="W968" s="366" t="s">
        <v>142</v>
      </c>
      <c r="X968" s="533" t="b">
        <f>OR(M940=INDEX(SourceCategory,2),I950=INDEX(EUconst_ActivityDeterminationMethod,1))</f>
        <v>0</v>
      </c>
    </row>
    <row r="969" spans="1:24" s="19" customFormat="1" ht="5.15" customHeight="1" x14ac:dyDescent="0.25">
      <c r="A969" s="2"/>
      <c r="B969" s="7"/>
      <c r="C969" s="7"/>
      <c r="D969" s="9"/>
      <c r="E969" s="40"/>
      <c r="F969" s="40"/>
      <c r="G969" s="40"/>
      <c r="H969" s="40"/>
      <c r="I969" s="40"/>
      <c r="J969" s="40"/>
      <c r="K969" s="40"/>
      <c r="L969" s="40"/>
      <c r="M969" s="40"/>
      <c r="N969" s="40"/>
      <c r="O969" s="458"/>
      <c r="P969" s="4"/>
      <c r="Q969" s="11"/>
      <c r="R969" s="11"/>
      <c r="S969" s="11"/>
      <c r="T969" s="2"/>
      <c r="U969" s="2"/>
      <c r="V969" s="2"/>
      <c r="W969" s="2"/>
      <c r="X969" s="2"/>
    </row>
    <row r="970" spans="1:24" s="19" customFormat="1" ht="14" x14ac:dyDescent="0.25">
      <c r="A970" s="2"/>
      <c r="B970" s="7"/>
      <c r="C970" s="7"/>
      <c r="D970" s="1245" t="str">
        <f>Translations!$B$715</f>
        <v>Täckningsfaktor:</v>
      </c>
      <c r="E970" s="1245"/>
      <c r="F970" s="1245"/>
      <c r="G970" s="1245"/>
      <c r="H970" s="1245"/>
      <c r="I970" s="1245"/>
      <c r="J970" s="1245"/>
      <c r="K970" s="1245"/>
      <c r="L970" s="1245"/>
      <c r="M970" s="1245"/>
      <c r="N970" s="1245"/>
      <c r="O970" s="458"/>
      <c r="P970" s="4"/>
      <c r="Q970" s="11"/>
      <c r="R970" s="11"/>
      <c r="S970" s="11"/>
      <c r="T970" s="11"/>
      <c r="U970" s="2"/>
      <c r="V970" s="2"/>
      <c r="W970" s="2"/>
      <c r="X970" s="2"/>
    </row>
    <row r="971" spans="1:24" s="19" customFormat="1" ht="5.15" customHeight="1" x14ac:dyDescent="0.25">
      <c r="A971" s="2"/>
      <c r="B971" s="7"/>
      <c r="C971" s="7"/>
      <c r="D971" s="9"/>
      <c r="E971" s="20"/>
      <c r="F971" s="7"/>
      <c r="G971" s="7"/>
      <c r="H971" s="7"/>
      <c r="I971" s="7"/>
      <c r="J971" s="7"/>
      <c r="K971" s="7"/>
      <c r="L971" s="7"/>
      <c r="M971" s="7"/>
      <c r="N971" s="7"/>
      <c r="O971" s="458"/>
      <c r="P971" s="4"/>
      <c r="Q971" s="11"/>
      <c r="R971" s="11"/>
      <c r="S971" s="11"/>
      <c r="T971" s="11"/>
      <c r="U971" s="2"/>
      <c r="V971" s="2"/>
      <c r="W971" s="2"/>
      <c r="X971" s="2"/>
    </row>
    <row r="972" spans="1:24" s="19" customFormat="1" ht="25.5" customHeight="1" x14ac:dyDescent="0.25">
      <c r="A972" s="2"/>
      <c r="B972" s="7"/>
      <c r="C972" s="7"/>
      <c r="D972" s="9" t="s">
        <v>8</v>
      </c>
      <c r="E972" s="1244" t="str">
        <f>Translations!$B$717</f>
        <v>Täckningsfaktor</v>
      </c>
      <c r="F972" s="1244"/>
      <c r="G972" s="1244"/>
      <c r="H972" s="29" t="str">
        <f>Translations!$B$255</f>
        <v>nivå som krävs</v>
      </c>
      <c r="I972" s="29" t="str">
        <f>Translations!$B$256</f>
        <v>nivå som använts</v>
      </c>
      <c r="J972" s="1246" t="str">
        <f>Translations!$B$257</f>
        <v>hela texten för den tillämpade nivån</v>
      </c>
      <c r="K972" s="1247"/>
      <c r="L972" s="1247"/>
      <c r="M972" s="1247"/>
      <c r="N972" s="1247"/>
      <c r="O972" s="458"/>
      <c r="P972" s="4"/>
      <c r="Q972" s="11"/>
      <c r="R972" s="11"/>
      <c r="S972" s="11"/>
      <c r="T972" s="11"/>
      <c r="U972" s="2"/>
      <c r="V972" s="2"/>
      <c r="W972" s="2"/>
      <c r="X972" s="2"/>
    </row>
    <row r="973" spans="1:24" s="19" customFormat="1" x14ac:dyDescent="0.25">
      <c r="A973" s="2"/>
      <c r="B973" s="7"/>
      <c r="C973" s="7"/>
      <c r="D973" s="28" t="s">
        <v>16</v>
      </c>
      <c r="E973" s="1240" t="str">
        <f>Translations!$B$718</f>
        <v>Täckningsfaktor, nivå</v>
      </c>
      <c r="F973" s="1240"/>
      <c r="G973" s="1240"/>
      <c r="H973" s="535" t="str">
        <f>IF(H940="","",3)</f>
        <v/>
      </c>
      <c r="I973" s="135"/>
      <c r="J973" s="1241" t="str">
        <f>IF(OR(ISBLANK(I973),I973=EUconst_NoTier),"",IF(T973=0,EUconst_NotApplicable,IF(ISERROR(T973),"",T973)))</f>
        <v/>
      </c>
      <c r="K973" s="1242"/>
      <c r="L973" s="1242"/>
      <c r="M973" s="1242"/>
      <c r="N973" s="1243"/>
      <c r="O973" s="458"/>
      <c r="P973" s="4"/>
      <c r="Q973" s="11"/>
      <c r="R973" s="59" t="str">
        <f>EUconst_CNTR_ScopeFactor&amp;H942</f>
        <v>ScopeFactor_</v>
      </c>
      <c r="S973" s="11"/>
      <c r="T973" s="537" t="str">
        <f>IF(ISBLANK(I973),"",IF(I973=EUconst_NA,"",INDEX(EUwideConstants!$H:$O,MATCH(R973,EUwideConstants!$S:$S,0),MATCH(I973,CNTR_TierList,0))))</f>
        <v/>
      </c>
      <c r="U973" s="2"/>
      <c r="V973" s="2"/>
      <c r="W973" s="2"/>
      <c r="X973" s="2"/>
    </row>
    <row r="974" spans="1:24" s="19" customFormat="1" x14ac:dyDescent="0.25">
      <c r="A974" s="2"/>
      <c r="B974" s="7"/>
      <c r="C974" s="7"/>
      <c r="D974" s="28" t="s">
        <v>17</v>
      </c>
      <c r="E974" s="1240" t="str">
        <f>Translations!$B$719</f>
        <v>Täckningsfaktor, metod</v>
      </c>
      <c r="F974" s="1240"/>
      <c r="G974" s="1240"/>
      <c r="H974" s="1249"/>
      <c r="I974" s="1249"/>
      <c r="J974" s="1241" t="str">
        <f>IF(H974="","",INDEX(ScopeMethodsDetails,MATCH(H974,INDEX(ScopeMethodsDetails,,1),0),2))</f>
        <v/>
      </c>
      <c r="K974" s="1242"/>
      <c r="L974" s="1242"/>
      <c r="M974" s="1242"/>
      <c r="N974" s="1243"/>
      <c r="O974" s="458"/>
      <c r="P974" s="4"/>
      <c r="Q974" s="11"/>
      <c r="R974" s="350" t="str">
        <f>IF(I973="","",INDEX(ScopeAddress,MATCH(I973,ScopeTiers,0)))</f>
        <v/>
      </c>
      <c r="S974" s="11"/>
      <c r="T974" s="11"/>
      <c r="U974" s="2"/>
      <c r="V974" s="2"/>
      <c r="W974" s="2"/>
      <c r="X974" s="2"/>
    </row>
    <row r="975" spans="1:24" s="19" customFormat="1" ht="5.15" customHeight="1" x14ac:dyDescent="0.25">
      <c r="A975" s="2"/>
      <c r="B975" s="7"/>
      <c r="C975" s="7"/>
      <c r="D975" s="9"/>
      <c r="E975" s="40"/>
      <c r="F975" s="40"/>
      <c r="G975" s="40"/>
      <c r="H975" s="40"/>
      <c r="I975" s="40"/>
      <c r="J975" s="40"/>
      <c r="K975" s="40"/>
      <c r="L975" s="40"/>
      <c r="M975" s="40"/>
      <c r="N975" s="40"/>
      <c r="O975" s="458"/>
      <c r="P975" s="4"/>
      <c r="Q975" s="11"/>
      <c r="R975" s="11"/>
      <c r="S975" s="11"/>
      <c r="T975" s="11"/>
      <c r="U975" s="11"/>
      <c r="V975" s="11"/>
      <c r="W975" s="11"/>
      <c r="X975" s="11"/>
    </row>
    <row r="976" spans="1:24" s="19" customFormat="1" ht="13" x14ac:dyDescent="0.25">
      <c r="A976" s="2"/>
      <c r="B976" s="7"/>
      <c r="C976" s="7"/>
      <c r="D976" s="28" t="s">
        <v>18</v>
      </c>
      <c r="E976" s="20" t="str">
        <f>Translations!$B$723</f>
        <v>Detaljerad beskrivning av täckningsfaktorns metod:</v>
      </c>
      <c r="F976" s="40"/>
      <c r="G976" s="40"/>
      <c r="H976" s="40"/>
      <c r="I976" s="40"/>
      <c r="J976" s="40"/>
      <c r="K976" s="40"/>
      <c r="L976" s="40"/>
      <c r="M976" s="40"/>
      <c r="N976" s="40"/>
      <c r="O976" s="458"/>
      <c r="P976" s="4"/>
      <c r="Q976" s="11"/>
      <c r="R976" s="11"/>
      <c r="S976" s="11"/>
      <c r="T976" s="11"/>
      <c r="U976" s="2"/>
      <c r="V976" s="2"/>
      <c r="W976" s="2"/>
      <c r="X976" s="2"/>
    </row>
    <row r="977" spans="1:24" s="19" customFormat="1" ht="25.5" customHeight="1" x14ac:dyDescent="0.25">
      <c r="A977" s="2"/>
      <c r="B977" s="7"/>
      <c r="C977" s="7"/>
      <c r="D977" s="9"/>
      <c r="E977" s="1235"/>
      <c r="F977" s="1236"/>
      <c r="G977" s="1236"/>
      <c r="H977" s="1236"/>
      <c r="I977" s="1236"/>
      <c r="J977" s="1236"/>
      <c r="K977" s="1236"/>
      <c r="L977" s="1236"/>
      <c r="M977" s="1236"/>
      <c r="N977" s="1237"/>
      <c r="O977" s="458"/>
      <c r="P977" s="4"/>
      <c r="Q977" s="11"/>
      <c r="R977" s="11"/>
      <c r="S977" s="11"/>
      <c r="T977" s="11"/>
      <c r="U977" s="2"/>
      <c r="V977" s="2"/>
      <c r="W977" s="2"/>
      <c r="X977" s="2"/>
    </row>
    <row r="978" spans="1:24" s="19" customFormat="1" ht="13" x14ac:dyDescent="0.25">
      <c r="A978" s="2"/>
      <c r="B978" s="7"/>
      <c r="C978" s="7"/>
      <c r="D978" s="9"/>
      <c r="E978" s="1099"/>
      <c r="F978" s="991"/>
      <c r="G978" s="991"/>
      <c r="H978" s="991"/>
      <c r="I978" s="991"/>
      <c r="J978" s="991"/>
      <c r="K978" s="991"/>
      <c r="L978" s="991"/>
      <c r="M978" s="991"/>
      <c r="N978" s="1100"/>
      <c r="O978" s="458"/>
      <c r="P978" s="4"/>
      <c r="Q978" s="11"/>
      <c r="R978" s="11"/>
      <c r="S978" s="11"/>
      <c r="T978" s="11"/>
      <c r="U978" s="2"/>
      <c r="V978" s="2"/>
      <c r="W978" s="2"/>
      <c r="X978" s="2"/>
    </row>
    <row r="979" spans="1:24" s="19" customFormat="1" ht="13" x14ac:dyDescent="0.25">
      <c r="A979" s="2"/>
      <c r="B979" s="7"/>
      <c r="C979" s="7"/>
      <c r="D979" s="9"/>
      <c r="E979" s="1101"/>
      <c r="F979" s="1102"/>
      <c r="G979" s="1102"/>
      <c r="H979" s="1102"/>
      <c r="I979" s="1102"/>
      <c r="J979" s="1102"/>
      <c r="K979" s="1102"/>
      <c r="L979" s="1102"/>
      <c r="M979" s="1102"/>
      <c r="N979" s="1103"/>
      <c r="O979" s="458"/>
      <c r="P979" s="4"/>
      <c r="Q979" s="11"/>
      <c r="R979" s="11"/>
      <c r="S979" s="11"/>
      <c r="T979" s="11"/>
      <c r="U979" s="2"/>
      <c r="V979" s="2"/>
      <c r="W979" s="2"/>
      <c r="X979" s="2"/>
    </row>
    <row r="980" spans="1:24" s="19" customFormat="1" ht="5.15" customHeight="1" x14ac:dyDescent="0.25">
      <c r="A980" s="2"/>
      <c r="B980" s="7"/>
      <c r="C980" s="7"/>
      <c r="D980" s="9"/>
      <c r="E980" s="40"/>
      <c r="F980" s="40"/>
      <c r="G980" s="40"/>
      <c r="H980" s="40"/>
      <c r="I980" s="40"/>
      <c r="J980" s="40"/>
      <c r="K980" s="40"/>
      <c r="L980" s="40"/>
      <c r="M980" s="40"/>
      <c r="N980" s="40"/>
      <c r="O980" s="458"/>
      <c r="P980" s="4"/>
      <c r="Q980" s="11"/>
      <c r="R980" s="11"/>
      <c r="S980" s="11"/>
      <c r="T980" s="11"/>
      <c r="U980" s="2"/>
      <c r="V980" s="2"/>
      <c r="W980" s="2"/>
      <c r="X980" s="2"/>
    </row>
    <row r="981" spans="1:24" s="19" customFormat="1" ht="13" x14ac:dyDescent="0.25">
      <c r="A981" s="2"/>
      <c r="B981" s="7"/>
      <c r="C981" s="7"/>
      <c r="D981" s="28" t="s">
        <v>19</v>
      </c>
      <c r="E981" s="20" t="str">
        <f>Translations!$B$726</f>
        <v xml:space="preserve">Identifiering av slutanvändare av bränsleflöde och CRF-koder </v>
      </c>
      <c r="F981" s="40"/>
      <c r="G981" s="40"/>
      <c r="H981" s="40"/>
      <c r="I981" s="40"/>
      <c r="J981" s="40"/>
      <c r="K981" s="40"/>
      <c r="L981" s="40"/>
      <c r="M981" s="40"/>
      <c r="N981" s="40"/>
      <c r="O981" s="453"/>
      <c r="P981" s="22"/>
      <c r="Q981" s="11"/>
      <c r="R981" s="11"/>
      <c r="S981" s="11"/>
      <c r="T981" s="11"/>
      <c r="U981" s="2"/>
      <c r="V981" s="2"/>
      <c r="W981" s="2"/>
      <c r="X981" s="2"/>
    </row>
    <row r="982" spans="1:24" s="19" customFormat="1" ht="25.5" customHeight="1" x14ac:dyDescent="0.25">
      <c r="A982" s="2"/>
      <c r="B982" s="7"/>
      <c r="C982" s="7"/>
      <c r="D982" s="9"/>
      <c r="E982" s="1235"/>
      <c r="F982" s="1236"/>
      <c r="G982" s="1236"/>
      <c r="H982" s="1236"/>
      <c r="I982" s="1236"/>
      <c r="J982" s="1236"/>
      <c r="K982" s="1236"/>
      <c r="L982" s="1236"/>
      <c r="M982" s="1236"/>
      <c r="N982" s="1237"/>
      <c r="O982" s="458"/>
      <c r="P982" s="4"/>
      <c r="Q982" s="11"/>
      <c r="R982" s="11"/>
      <c r="S982" s="11"/>
      <c r="T982" s="11"/>
      <c r="U982" s="2"/>
      <c r="V982" s="2"/>
      <c r="W982" s="2"/>
      <c r="X982" s="2"/>
    </row>
    <row r="983" spans="1:24" s="19" customFormat="1" ht="13" x14ac:dyDescent="0.25">
      <c r="A983" s="2"/>
      <c r="B983" s="7"/>
      <c r="C983" s="7"/>
      <c r="D983" s="9"/>
      <c r="E983" s="1099"/>
      <c r="F983" s="991"/>
      <c r="G983" s="991"/>
      <c r="H983" s="991"/>
      <c r="I983" s="991"/>
      <c r="J983" s="991"/>
      <c r="K983" s="991"/>
      <c r="L983" s="991"/>
      <c r="M983" s="991"/>
      <c r="N983" s="1100"/>
      <c r="O983" s="458"/>
      <c r="P983" s="4"/>
      <c r="Q983" s="11"/>
      <c r="R983" s="11"/>
      <c r="S983" s="11"/>
      <c r="T983" s="11"/>
      <c r="U983" s="2"/>
      <c r="V983" s="2"/>
      <c r="W983" s="2"/>
      <c r="X983" s="2"/>
    </row>
    <row r="984" spans="1:24" s="19" customFormat="1" ht="13" x14ac:dyDescent="0.25">
      <c r="A984" s="2"/>
      <c r="B984" s="7"/>
      <c r="C984" s="7"/>
      <c r="D984" s="9"/>
      <c r="E984" s="1101"/>
      <c r="F984" s="1102"/>
      <c r="G984" s="1102"/>
      <c r="H984" s="1102"/>
      <c r="I984" s="1102"/>
      <c r="J984" s="1102"/>
      <c r="K984" s="1102"/>
      <c r="L984" s="1102"/>
      <c r="M984" s="1102"/>
      <c r="N984" s="1103"/>
      <c r="O984" s="458"/>
      <c r="P984" s="4"/>
      <c r="Q984" s="11"/>
      <c r="R984" s="11"/>
      <c r="S984" s="11"/>
      <c r="T984" s="11"/>
      <c r="U984" s="2"/>
      <c r="V984" s="2"/>
      <c r="W984" s="2"/>
      <c r="X984" s="2"/>
    </row>
    <row r="985" spans="1:24" s="19" customFormat="1" ht="5.15" customHeight="1" x14ac:dyDescent="0.25">
      <c r="A985" s="2"/>
      <c r="B985" s="7"/>
      <c r="C985" s="7"/>
      <c r="D985" s="9"/>
      <c r="E985" s="40"/>
      <c r="F985" s="40"/>
      <c r="G985" s="40"/>
      <c r="H985" s="40"/>
      <c r="I985" s="40"/>
      <c r="J985" s="40"/>
      <c r="K985" s="40"/>
      <c r="L985" s="40"/>
      <c r="M985" s="40"/>
      <c r="N985" s="40"/>
      <c r="O985" s="458"/>
      <c r="P985" s="4"/>
      <c r="Q985" s="11"/>
      <c r="R985" s="11"/>
      <c r="S985" s="11"/>
      <c r="T985" s="11"/>
      <c r="U985" s="2"/>
      <c r="V985" s="2"/>
      <c r="W985" s="2"/>
      <c r="X985" s="2"/>
    </row>
    <row r="986" spans="1:24" s="19" customFormat="1" ht="12.75" customHeight="1" x14ac:dyDescent="0.25">
      <c r="A986" s="2"/>
      <c r="B986" s="7"/>
      <c r="C986" s="7"/>
      <c r="D986" s="1245" t="str">
        <f>Translations!$B$230</f>
        <v>Beräkningsfaktorer:</v>
      </c>
      <c r="E986" s="1245"/>
      <c r="F986" s="1245"/>
      <c r="G986" s="1245"/>
      <c r="H986" s="1245"/>
      <c r="I986" s="1245"/>
      <c r="J986" s="1245"/>
      <c r="K986" s="1245"/>
      <c r="L986" s="1245"/>
      <c r="M986" s="1245"/>
      <c r="N986" s="1245"/>
      <c r="O986" s="458"/>
      <c r="P986" s="4"/>
      <c r="Q986" s="11"/>
      <c r="R986" s="11"/>
      <c r="S986" s="11"/>
      <c r="T986" s="11"/>
      <c r="U986" s="2"/>
      <c r="V986" s="2"/>
      <c r="W986" s="2"/>
      <c r="X986" s="2"/>
    </row>
    <row r="987" spans="1:24" s="19" customFormat="1" ht="5.15" customHeight="1" x14ac:dyDescent="0.25">
      <c r="A987" s="2"/>
      <c r="B987" s="7"/>
      <c r="C987" s="7"/>
      <c r="D987" s="9"/>
      <c r="E987" s="20"/>
      <c r="F987" s="7"/>
      <c r="G987" s="7"/>
      <c r="H987" s="7"/>
      <c r="I987" s="7"/>
      <c r="J987" s="7"/>
      <c r="K987" s="7"/>
      <c r="L987" s="7"/>
      <c r="M987" s="7"/>
      <c r="N987" s="7"/>
      <c r="O987" s="458"/>
      <c r="P987" s="4"/>
      <c r="Q987" s="11"/>
      <c r="R987" s="11"/>
      <c r="S987" s="11"/>
      <c r="T987" s="11"/>
      <c r="U987" s="2"/>
      <c r="V987" s="2"/>
      <c r="W987" s="2"/>
      <c r="X987" s="2"/>
    </row>
    <row r="988" spans="1:24" s="19" customFormat="1" ht="12.75" customHeight="1" x14ac:dyDescent="0.25">
      <c r="A988" s="2"/>
      <c r="B988" s="7"/>
      <c r="C988" s="7"/>
      <c r="D988" s="9" t="s">
        <v>140</v>
      </c>
      <c r="E988" s="20" t="str">
        <f>Translations!$B$253</f>
        <v>Nivåer som tillämpas på beräkningsfaktorer:</v>
      </c>
      <c r="F988" s="7"/>
      <c r="G988" s="7"/>
      <c r="H988" s="7"/>
      <c r="I988" s="7"/>
      <c r="J988" s="7"/>
      <c r="K988" s="7"/>
      <c r="L988" s="7"/>
      <c r="M988" s="7"/>
      <c r="N988" s="7"/>
      <c r="O988" s="458"/>
      <c r="P988" s="4"/>
      <c r="Q988" s="11"/>
      <c r="R988" s="11"/>
      <c r="S988" s="11"/>
      <c r="T988" s="11"/>
      <c r="U988" s="2"/>
      <c r="V988" s="2"/>
      <c r="W988" s="2"/>
      <c r="X988" s="2"/>
    </row>
    <row r="989" spans="1:24" s="19" customFormat="1" ht="5.15" customHeight="1" x14ac:dyDescent="0.25">
      <c r="A989" s="2"/>
      <c r="B989" s="7"/>
      <c r="C989" s="7"/>
      <c r="D989" s="9"/>
      <c r="E989" s="20"/>
      <c r="F989" s="7"/>
      <c r="G989" s="7"/>
      <c r="H989" s="7"/>
      <c r="I989" s="7"/>
      <c r="J989" s="7"/>
      <c r="K989" s="7"/>
      <c r="L989" s="7"/>
      <c r="M989" s="7"/>
      <c r="N989" s="7"/>
      <c r="O989" s="458"/>
      <c r="P989" s="4"/>
      <c r="Q989" s="11"/>
      <c r="R989" s="11"/>
      <c r="S989" s="11"/>
      <c r="T989" s="11"/>
      <c r="U989" s="2"/>
      <c r="V989" s="2"/>
      <c r="W989" s="2"/>
      <c r="X989" s="2"/>
    </row>
    <row r="990" spans="1:24" s="19" customFormat="1" ht="25.5" customHeight="1" x14ac:dyDescent="0.25">
      <c r="A990" s="2"/>
      <c r="B990" s="7"/>
      <c r="C990" s="7"/>
      <c r="D990" s="7"/>
      <c r="E990" s="1244" t="str">
        <f>Translations!$B$254</f>
        <v>beräkningsfaktor</v>
      </c>
      <c r="F990" s="1244"/>
      <c r="G990" s="1244"/>
      <c r="H990" s="29" t="str">
        <f>Translations!$B$255</f>
        <v>nivå som krävs</v>
      </c>
      <c r="I990" s="522" t="str">
        <f>Translations!$B$256</f>
        <v>nivå som använts</v>
      </c>
      <c r="J990" s="1246" t="str">
        <f>Translations!$B$257</f>
        <v>hela texten för den tillämpade nivån</v>
      </c>
      <c r="K990" s="1247"/>
      <c r="L990" s="1247"/>
      <c r="M990" s="1247"/>
      <c r="N990" s="1248"/>
      <c r="O990" s="458"/>
      <c r="P990" s="4"/>
      <c r="Q990" s="11"/>
      <c r="R990" s="11"/>
      <c r="S990" s="11"/>
      <c r="T990" s="11" t="s">
        <v>148</v>
      </c>
      <c r="U990" s="2"/>
      <c r="V990" s="2"/>
      <c r="W990" s="2"/>
      <c r="X990" s="30" t="s">
        <v>149</v>
      </c>
    </row>
    <row r="991" spans="1:24" s="19" customFormat="1" ht="12.75" customHeight="1" x14ac:dyDescent="0.25">
      <c r="A991" s="2"/>
      <c r="B991" s="7"/>
      <c r="C991" s="7"/>
      <c r="D991" s="28" t="s">
        <v>16</v>
      </c>
      <c r="E991" s="1240" t="str">
        <f>Translations!$B$741</f>
        <v>Enhetens omvandlingsfaktor</v>
      </c>
      <c r="F991" s="1240"/>
      <c r="G991" s="1240"/>
      <c r="H991" s="535" t="str">
        <f>IF(H942="","",IF(M940=INDEX(SourceCategory,2),EUconst_NoTier,IF(CNTR_Category="A",INDEX(EUwideConstants!$G:$G,MATCH(R991,EUwideConstants!$S:$S,0)),INDEX(EUwideConstants!$P:$P,MATCH(R991,EUwideConstants!$S:$S,0)))))</f>
        <v/>
      </c>
      <c r="I991" s="135"/>
      <c r="J991" s="1241" t="str">
        <f>IF(OR(ISBLANK(I991),I991=EUconst_NoTier),"",IF(T991=0,EUconst_NotApplicable,IF(ISERROR(T991),"",T991)))</f>
        <v/>
      </c>
      <c r="K991" s="1242"/>
      <c r="L991" s="1242"/>
      <c r="M991" s="1242"/>
      <c r="N991" s="1243"/>
      <c r="O991" s="458"/>
      <c r="P991" s="4"/>
      <c r="Q991" s="11"/>
      <c r="R991" s="59" t="str">
        <f>EUconst_CNTR_NCV&amp;H942</f>
        <v>NCV_</v>
      </c>
      <c r="S991" s="11"/>
      <c r="T991" s="537" t="str">
        <f>IF(ISBLANK(I991),"",IF(I991=EUconst_NA,"",INDEX(EUwideConstants!$H:$O,MATCH(R991,EUwideConstants!$S:$S,0),MATCH(I991,CNTR_TierList,0))))</f>
        <v/>
      </c>
      <c r="U991" s="2"/>
      <c r="V991" s="2"/>
      <c r="W991" s="2"/>
      <c r="X991" s="533" t="b">
        <f>(H991=EUconst_NA)</f>
        <v>0</v>
      </c>
    </row>
    <row r="992" spans="1:24" s="19" customFormat="1" ht="12.75" customHeight="1" x14ac:dyDescent="0.25">
      <c r="A992" s="2"/>
      <c r="B992" s="7"/>
      <c r="C992" s="7"/>
      <c r="D992" s="28" t="s">
        <v>17</v>
      </c>
      <c r="E992" s="1240" t="str">
        <f>Translations!$B$258</f>
        <v>Emissionsfaktor (preliminär)</v>
      </c>
      <c r="F992" s="1240"/>
      <c r="G992" s="1240"/>
      <c r="H992" s="535" t="str">
        <f>IF(H942="","",IF(M940=INDEX(SourceCategory,2),EUconst_NoTier,IF(CNTR_Category="A",INDEX(EUwideConstants!$G:$G,MATCH(R992,EUwideConstants!$S:$S,0)),INDEX(EUwideConstants!$P:$P,MATCH(R992,EUwideConstants!$S:$S,0)))))</f>
        <v/>
      </c>
      <c r="I992" s="135"/>
      <c r="J992" s="1241" t="str">
        <f>IF(OR(ISBLANK(I992),I992=EUconst_NoTier),"",IF(T992=0,EUconst_NotApplicable,IF(ISERROR(T992),"",T992)))</f>
        <v/>
      </c>
      <c r="K992" s="1242"/>
      <c r="L992" s="1242"/>
      <c r="M992" s="1242"/>
      <c r="N992" s="1243"/>
      <c r="O992" s="458"/>
      <c r="P992" s="4"/>
      <c r="Q992" s="11"/>
      <c r="R992" s="59" t="str">
        <f>EUconst_CNTR_EF&amp;H942</f>
        <v>EF_</v>
      </c>
      <c r="S992" s="11"/>
      <c r="T992" s="537" t="str">
        <f>IF(ISBLANK(I992),"",IF(I992=EUconst_NA,"",INDEX(EUwideConstants!$H:$O,MATCH(R992,EUwideConstants!$S:$S,0),MATCH(I992,CNTR_TierList,0))))</f>
        <v/>
      </c>
      <c r="U992" s="2"/>
      <c r="V992" s="2"/>
      <c r="W992" s="2"/>
      <c r="X992" s="533" t="b">
        <f>(H992=EUconst_NA)</f>
        <v>0</v>
      </c>
    </row>
    <row r="993" spans="1:24" s="19" customFormat="1" ht="12.75" customHeight="1" x14ac:dyDescent="0.25">
      <c r="A993" s="2"/>
      <c r="B993" s="7"/>
      <c r="C993" s="7"/>
      <c r="D993" s="28" t="s">
        <v>18</v>
      </c>
      <c r="E993" s="1240" t="str">
        <f>Translations!$B$259</f>
        <v>Biomassafraktion (om tillämplig)</v>
      </c>
      <c r="F993" s="1240"/>
      <c r="G993" s="1240"/>
      <c r="H993" s="535" t="str">
        <f>IF(H942="","",IF(M940=INDEX(SourceCategory,2),EUconst_NoTier,IF(CNTR_Category="A",INDEX(EUwideConstants!$G:$G,MATCH(R993,EUwideConstants!$S:$S,0)),INDEX(EUwideConstants!$P:$P,MATCH(R993,EUwideConstants!$S:$S,0)))))</f>
        <v/>
      </c>
      <c r="I993" s="538"/>
      <c r="J993" s="1241" t="str">
        <f>IF(OR(ISBLANK(I993),I993=EUconst_NoTier),"",IF(T993=0,EUconst_NotApplicable,IF(ISERROR(T993),"",T993)))</f>
        <v/>
      </c>
      <c r="K993" s="1242"/>
      <c r="L993" s="1242"/>
      <c r="M993" s="1242"/>
      <c r="N993" s="1243"/>
      <c r="O993" s="458"/>
      <c r="P993" s="4"/>
      <c r="Q993" s="11"/>
      <c r="R993" s="59" t="str">
        <f>EUconst_CNTR_BiomassContent&amp;H942</f>
        <v>BioC_</v>
      </c>
      <c r="S993" s="11"/>
      <c r="T993" s="537" t="str">
        <f>IF(ISBLANK(I993),"",IF(I993=EUconst_NA,"",INDEX(EUwideConstants!$H:$O,MATCH(R993,EUwideConstants!$S:$S,0),MATCH(I993,CNTR_TierList,0))))</f>
        <v/>
      </c>
      <c r="U993" s="2"/>
      <c r="V993" s="2"/>
      <c r="W993" s="2"/>
      <c r="X993" s="533" t="b">
        <f>(H993=EUconst_NA)</f>
        <v>0</v>
      </c>
    </row>
    <row r="994" spans="1:24" s="19" customFormat="1" ht="5.15" customHeight="1" x14ac:dyDescent="0.25">
      <c r="A994" s="2"/>
      <c r="B994" s="7"/>
      <c r="C994" s="7"/>
      <c r="D994" s="9"/>
      <c r="E994" s="7"/>
      <c r="F994" s="7"/>
      <c r="G994" s="7"/>
      <c r="H994" s="7"/>
      <c r="I994" s="7"/>
      <c r="J994" s="7"/>
      <c r="K994" s="7"/>
      <c r="L994" s="7"/>
      <c r="M994" s="7"/>
      <c r="N994" s="7"/>
      <c r="O994" s="458"/>
      <c r="P994" s="4"/>
      <c r="Q994" s="11"/>
      <c r="R994" s="2"/>
      <c r="S994" s="2"/>
      <c r="T994" s="2"/>
      <c r="U994" s="2"/>
      <c r="V994" s="2"/>
      <c r="W994" s="2"/>
      <c r="X994" s="2"/>
    </row>
    <row r="995" spans="1:24" s="19" customFormat="1" ht="13" x14ac:dyDescent="0.25">
      <c r="A995" s="2"/>
      <c r="B995" s="7"/>
      <c r="C995" s="7"/>
      <c r="D995" s="9" t="s">
        <v>152</v>
      </c>
      <c r="E995" s="20" t="str">
        <f>Translations!$B$268</f>
        <v>Detaljerade uppgifter om beräkningsfaktorerna:</v>
      </c>
      <c r="F995" s="40"/>
      <c r="G995" s="40"/>
      <c r="H995" s="40"/>
      <c r="I995" s="40"/>
      <c r="J995" s="40"/>
      <c r="K995" s="40"/>
      <c r="L995" s="40"/>
      <c r="M995" s="40"/>
      <c r="N995" s="40"/>
      <c r="O995" s="458"/>
      <c r="P995" s="4"/>
      <c r="Q995" s="11"/>
      <c r="R995" s="2"/>
      <c r="S995" s="2"/>
      <c r="T995" s="2"/>
      <c r="U995" s="2"/>
      <c r="V995" s="2"/>
      <c r="W995" s="2"/>
      <c r="X995" s="2"/>
    </row>
    <row r="996" spans="1:24" s="19" customFormat="1" ht="5.15" customHeight="1" x14ac:dyDescent="0.25">
      <c r="A996" s="2"/>
      <c r="B996" s="7"/>
      <c r="C996" s="7"/>
      <c r="D996" s="9"/>
      <c r="E996" s="40"/>
      <c r="F996" s="40"/>
      <c r="G996" s="40"/>
      <c r="H996" s="40"/>
      <c r="I996" s="40"/>
      <c r="J996" s="40"/>
      <c r="K996" s="40"/>
      <c r="L996" s="40"/>
      <c r="M996" s="40"/>
      <c r="N996" s="40"/>
      <c r="O996" s="458"/>
      <c r="P996" s="4"/>
      <c r="Q996" s="11"/>
      <c r="R996" s="2"/>
      <c r="S996" s="2"/>
      <c r="T996" s="2"/>
      <c r="U996" s="2"/>
      <c r="V996" s="2"/>
      <c r="W996" s="2"/>
      <c r="X996" s="2"/>
    </row>
    <row r="997" spans="1:24" s="19" customFormat="1" ht="25.5" customHeight="1" x14ac:dyDescent="0.25">
      <c r="A997" s="2"/>
      <c r="B997" s="7"/>
      <c r="C997" s="7"/>
      <c r="D997" s="7"/>
      <c r="E997" s="1244" t="str">
        <f>E990</f>
        <v>beräkningsfaktor</v>
      </c>
      <c r="F997" s="1244"/>
      <c r="G997" s="1244"/>
      <c r="H997" s="522" t="str">
        <f>I990</f>
        <v>nivå som använts</v>
      </c>
      <c r="I997" s="29" t="str">
        <f>Translations!$B$269</f>
        <v>standardvärde</v>
      </c>
      <c r="J997" s="29" t="str">
        <f>Translations!$B$270</f>
        <v>enhet</v>
      </c>
      <c r="K997" s="29" t="str">
        <f>Translations!$B$271</f>
        <v>datakällans identifieringskod</v>
      </c>
      <c r="L997" s="29" t="str">
        <f>Translations!$B$272</f>
        <v>analysens identifieringskod</v>
      </c>
      <c r="M997" s="29" t="str">
        <f>Translations!$B$273</f>
        <v>provtagningens identifieringskod</v>
      </c>
      <c r="N997" s="29" t="str">
        <f>Translations!$B$274</f>
        <v>analysfrekvens</v>
      </c>
      <c r="O997" s="458"/>
      <c r="P997" s="4"/>
      <c r="Q997" s="11"/>
      <c r="R997" s="2"/>
      <c r="S997" s="2"/>
      <c r="T997" s="30" t="s">
        <v>153</v>
      </c>
      <c r="U997" s="2"/>
      <c r="V997" s="2"/>
      <c r="W997" s="2"/>
      <c r="X997" s="30" t="s">
        <v>149</v>
      </c>
    </row>
    <row r="998" spans="1:24" s="19" customFormat="1" ht="12.75" customHeight="1" x14ac:dyDescent="0.25">
      <c r="A998" s="2"/>
      <c r="B998" s="7"/>
      <c r="C998" s="7"/>
      <c r="D998" s="28" t="s">
        <v>16</v>
      </c>
      <c r="E998" s="1240" t="str">
        <f>E991</f>
        <v>Enhetens omvandlingsfaktor</v>
      </c>
      <c r="F998" s="1240"/>
      <c r="G998" s="1240"/>
      <c r="H998" s="535" t="str">
        <f>IF(OR(ISBLANK(I991),I991=EUconst_NA),"",I991)</f>
        <v/>
      </c>
      <c r="I998" s="135"/>
      <c r="J998" s="135"/>
      <c r="K998" s="539"/>
      <c r="L998" s="160"/>
      <c r="M998" s="160"/>
      <c r="N998" s="540"/>
      <c r="O998" s="456"/>
      <c r="P998" s="7"/>
      <c r="Q998" s="143"/>
      <c r="R998" s="2"/>
      <c r="S998" s="2"/>
      <c r="T998" s="541" t="str">
        <f>IF(H998="","",IF(I991=EUconst_NA,"",INDEX(EUwideConstants!$AL:$AR,MATCH(R991,EUwideConstants!$S:$S,0),MATCH(I991,CNTR_TierList,0))))</f>
        <v/>
      </c>
      <c r="U998" s="2"/>
      <c r="V998" s="2"/>
      <c r="W998" s="2"/>
      <c r="X998" s="533" t="b">
        <f>AND(H940&lt;&gt;"",OR(H998="",H998=EUconst_NA,J991=EUconst_NotApplicable))</f>
        <v>0</v>
      </c>
    </row>
    <row r="999" spans="1:24" s="19" customFormat="1" ht="12.75" customHeight="1" x14ac:dyDescent="0.25">
      <c r="A999" s="2"/>
      <c r="B999" s="7"/>
      <c r="C999" s="7"/>
      <c r="D999" s="28" t="s">
        <v>17</v>
      </c>
      <c r="E999" s="1240" t="str">
        <f>E992</f>
        <v>Emissionsfaktor (preliminär)</v>
      </c>
      <c r="F999" s="1240"/>
      <c r="G999" s="1240"/>
      <c r="H999" s="535" t="str">
        <f>IF(OR(ISBLANK(I992),I992=EUconst_NA),"",I992)</f>
        <v/>
      </c>
      <c r="I999" s="135"/>
      <c r="J999" s="135"/>
      <c r="K999" s="160"/>
      <c r="L999" s="160"/>
      <c r="M999" s="160"/>
      <c r="N999" s="540"/>
      <c r="O999" s="458"/>
      <c r="P999" s="4"/>
      <c r="Q999" s="11"/>
      <c r="R999" s="2"/>
      <c r="S999" s="2"/>
      <c r="T999" s="541" t="str">
        <f>IF(H999="","",IF(I992=EUconst_NA,"",INDEX(EUwideConstants!$AL:$AR,MATCH(R992,EUwideConstants!$S:$S,0),MATCH(I992,CNTR_TierList,0))))</f>
        <v/>
      </c>
      <c r="U999" s="2"/>
      <c r="V999" s="2"/>
      <c r="W999" s="2"/>
      <c r="X999" s="533" t="b">
        <f>AND(H940&lt;&gt;"",OR(H999="",H999=EUconst_NA,J992=EUconst_NotApplicable))</f>
        <v>0</v>
      </c>
    </row>
    <row r="1000" spans="1:24" s="19" customFormat="1" ht="12.75" customHeight="1" x14ac:dyDescent="0.25">
      <c r="A1000" s="2"/>
      <c r="B1000" s="7"/>
      <c r="C1000" s="7"/>
      <c r="D1000" s="28" t="s">
        <v>21</v>
      </c>
      <c r="E1000" s="1240" t="str">
        <f>E993</f>
        <v>Biomassafraktion (om tillämplig)</v>
      </c>
      <c r="F1000" s="1240"/>
      <c r="G1000" s="1240"/>
      <c r="H1000" s="535" t="str">
        <f>IF(OR(ISBLANK(I993),I993=EUconst_NA),"",I993)</f>
        <v/>
      </c>
      <c r="I1000" s="135"/>
      <c r="J1000" s="436" t="s">
        <v>154</v>
      </c>
      <c r="K1000" s="160"/>
      <c r="L1000" s="160"/>
      <c r="M1000" s="160"/>
      <c r="N1000" s="540"/>
      <c r="O1000" s="458"/>
      <c r="P1000" s="4"/>
      <c r="Q1000" s="542"/>
      <c r="R1000" s="2"/>
      <c r="S1000" s="2"/>
      <c r="T1000" s="541" t="str">
        <f>IF(H1000="","",IF(I993=EUconst_NA,"",INDEX(EUwideConstants!$AL:$AR,MATCH(R993,EUwideConstants!$S:$S,0),MATCH(I993,CNTR_TierList,0))))</f>
        <v/>
      </c>
      <c r="U1000" s="2"/>
      <c r="V1000" s="2"/>
      <c r="W1000" s="2"/>
      <c r="X1000" s="533" t="b">
        <f>AND(H940&lt;&gt;"",OR(H1000="",H1000=EUconst_NA,J993=EUconst_NotApplicable))</f>
        <v>0</v>
      </c>
    </row>
    <row r="1001" spans="1:24" s="19" customFormat="1" ht="12.75" customHeight="1" x14ac:dyDescent="0.25">
      <c r="A1001" s="2"/>
      <c r="B1001" s="7"/>
      <c r="C1001" s="7"/>
      <c r="D1001" s="9"/>
      <c r="E1001" s="7"/>
      <c r="F1001" s="7"/>
      <c r="G1001" s="7"/>
      <c r="H1001" s="7"/>
      <c r="I1001" s="7"/>
      <c r="J1001" s="7"/>
      <c r="K1001" s="7"/>
      <c r="L1001" s="7"/>
      <c r="M1001" s="7"/>
      <c r="N1001" s="7"/>
      <c r="O1001" s="458"/>
      <c r="P1001" s="4"/>
      <c r="Q1001" s="11"/>
      <c r="R1001" s="2"/>
      <c r="S1001" s="2"/>
      <c r="T1001" s="2"/>
      <c r="U1001" s="2"/>
      <c r="V1001" s="2"/>
      <c r="W1001" s="2"/>
      <c r="X1001" s="2"/>
    </row>
    <row r="1002" spans="1:24" s="19" customFormat="1" ht="15" customHeight="1" x14ac:dyDescent="0.25">
      <c r="A1002" s="2"/>
      <c r="B1002" s="7"/>
      <c r="C1002" s="7"/>
      <c r="D1002" s="1245" t="str">
        <f>Translations!$B$279</f>
        <v>Anmärkningar och förklaringar:</v>
      </c>
      <c r="E1002" s="1245"/>
      <c r="F1002" s="1245"/>
      <c r="G1002" s="1245"/>
      <c r="H1002" s="1245"/>
      <c r="I1002" s="1245"/>
      <c r="J1002" s="1245"/>
      <c r="K1002" s="1245"/>
      <c r="L1002" s="1245"/>
      <c r="M1002" s="1245"/>
      <c r="N1002" s="1245"/>
      <c r="O1002" s="458"/>
      <c r="P1002" s="4"/>
      <c r="Q1002" s="11"/>
      <c r="R1002" s="11"/>
      <c r="S1002" s="2"/>
      <c r="T1002" s="2"/>
      <c r="U1002" s="2"/>
      <c r="V1002" s="2"/>
      <c r="W1002" s="2"/>
      <c r="X1002" s="2"/>
    </row>
    <row r="1003" spans="1:24" s="19" customFormat="1" ht="5.15" customHeight="1" x14ac:dyDescent="0.25">
      <c r="A1003" s="2"/>
      <c r="B1003" s="7"/>
      <c r="C1003" s="7"/>
      <c r="D1003" s="9"/>
      <c r="E1003" s="7"/>
      <c r="F1003" s="7"/>
      <c r="G1003" s="7"/>
      <c r="H1003" s="7"/>
      <c r="I1003" s="7"/>
      <c r="J1003" s="7"/>
      <c r="K1003" s="7"/>
      <c r="L1003" s="7"/>
      <c r="M1003" s="7"/>
      <c r="N1003" s="7"/>
      <c r="O1003" s="458"/>
      <c r="P1003" s="4"/>
      <c r="Q1003" s="11"/>
      <c r="R1003" s="2"/>
      <c r="S1003" s="2"/>
      <c r="T1003" s="2"/>
      <c r="U1003" s="2"/>
      <c r="V1003" s="2"/>
      <c r="W1003" s="2"/>
      <c r="X1003" s="2"/>
    </row>
    <row r="1004" spans="1:24" s="19" customFormat="1" ht="12.75" customHeight="1" x14ac:dyDescent="0.25">
      <c r="A1004" s="2"/>
      <c r="B1004" s="7"/>
      <c r="C1004" s="7"/>
      <c r="D1004" s="9" t="s">
        <v>159</v>
      </c>
      <c r="E1004" s="1110" t="str">
        <f>Translations!$B$744</f>
        <v>Övriga anmärkningar och motiveringar, om de erforderliga nivåerna inte tillämpas:</v>
      </c>
      <c r="F1004" s="1110"/>
      <c r="G1004" s="1110"/>
      <c r="H1004" s="1110"/>
      <c r="I1004" s="1110"/>
      <c r="J1004" s="1110"/>
      <c r="K1004" s="1110"/>
      <c r="L1004" s="1110"/>
      <c r="M1004" s="1110"/>
      <c r="N1004" s="1110"/>
      <c r="O1004" s="458"/>
      <c r="P1004" s="4"/>
      <c r="Q1004" s="11"/>
      <c r="R1004" s="2"/>
      <c r="S1004" s="2"/>
      <c r="T1004" s="2"/>
      <c r="U1004" s="2"/>
      <c r="V1004" s="2"/>
      <c r="W1004" s="2"/>
      <c r="X1004" s="2"/>
    </row>
    <row r="1005" spans="1:24" s="19" customFormat="1" ht="5.15" customHeight="1" x14ac:dyDescent="0.25">
      <c r="A1005" s="2"/>
      <c r="B1005" s="7"/>
      <c r="C1005" s="7"/>
      <c r="D1005" s="9"/>
      <c r="E1005" s="543"/>
      <c r="F1005" s="7"/>
      <c r="G1005" s="7"/>
      <c r="H1005" s="7"/>
      <c r="I1005" s="7"/>
      <c r="J1005" s="7"/>
      <c r="K1005" s="7"/>
      <c r="L1005" s="7"/>
      <c r="M1005" s="7"/>
      <c r="N1005" s="7"/>
      <c r="O1005" s="458"/>
      <c r="P1005" s="4"/>
      <c r="Q1005" s="11"/>
      <c r="R1005" s="2"/>
      <c r="S1005" s="2"/>
      <c r="T1005" s="2"/>
      <c r="U1005" s="2"/>
      <c r="V1005" s="2"/>
      <c r="W1005" s="2"/>
      <c r="X1005" s="2"/>
    </row>
    <row r="1006" spans="1:24" s="19" customFormat="1" ht="12.75" customHeight="1" x14ac:dyDescent="0.25">
      <c r="A1006" s="2"/>
      <c r="B1006" s="7"/>
      <c r="C1006" s="7"/>
      <c r="D1006" s="9"/>
      <c r="E1006" s="1235"/>
      <c r="F1006" s="1238"/>
      <c r="G1006" s="1238"/>
      <c r="H1006" s="1238"/>
      <c r="I1006" s="1238"/>
      <c r="J1006" s="1238"/>
      <c r="K1006" s="1238"/>
      <c r="L1006" s="1238"/>
      <c r="M1006" s="1238"/>
      <c r="N1006" s="1239"/>
      <c r="O1006" s="458"/>
      <c r="P1006" s="4"/>
      <c r="Q1006" s="11"/>
      <c r="R1006" s="2"/>
      <c r="S1006" s="2"/>
      <c r="T1006" s="2"/>
      <c r="U1006" s="2"/>
      <c r="V1006" s="2"/>
      <c r="W1006" s="2"/>
      <c r="X1006" s="2"/>
    </row>
    <row r="1007" spans="1:24" s="19" customFormat="1" ht="12.75" customHeight="1" x14ac:dyDescent="0.25">
      <c r="A1007" s="2"/>
      <c r="B1007" s="7"/>
      <c r="C1007" s="7"/>
      <c r="D1007" s="9"/>
      <c r="E1007" s="1099"/>
      <c r="F1007" s="991"/>
      <c r="G1007" s="991"/>
      <c r="H1007" s="991"/>
      <c r="I1007" s="991"/>
      <c r="J1007" s="991"/>
      <c r="K1007" s="991"/>
      <c r="L1007" s="991"/>
      <c r="M1007" s="991"/>
      <c r="N1007" s="1100"/>
      <c r="O1007" s="458"/>
      <c r="P1007" s="4"/>
      <c r="Q1007" s="11"/>
      <c r="R1007" s="2"/>
      <c r="S1007" s="2"/>
      <c r="T1007" s="2"/>
      <c r="U1007" s="2"/>
      <c r="V1007" s="2"/>
      <c r="W1007" s="2"/>
      <c r="X1007" s="2"/>
    </row>
    <row r="1008" spans="1:24" s="19" customFormat="1" ht="12.75" customHeight="1" x14ac:dyDescent="0.25">
      <c r="A1008" s="2"/>
      <c r="B1008" s="7"/>
      <c r="C1008" s="7"/>
      <c r="D1008" s="9"/>
      <c r="E1008" s="1101"/>
      <c r="F1008" s="1102"/>
      <c r="G1008" s="1102"/>
      <c r="H1008" s="1102"/>
      <c r="I1008" s="1102"/>
      <c r="J1008" s="1102"/>
      <c r="K1008" s="1102"/>
      <c r="L1008" s="1102"/>
      <c r="M1008" s="1102"/>
      <c r="N1008" s="1103"/>
      <c r="O1008" s="458"/>
      <c r="P1008" s="4"/>
      <c r="Q1008" s="11"/>
      <c r="R1008" s="2"/>
      <c r="S1008" s="2"/>
      <c r="T1008" s="2"/>
      <c r="U1008" s="2"/>
      <c r="V1008" s="2"/>
      <c r="W1008" s="2"/>
      <c r="X1008" s="2"/>
    </row>
    <row r="1009" spans="1:24" ht="12.75" customHeight="1" thickBot="1" x14ac:dyDescent="0.3">
      <c r="A1009" s="45"/>
      <c r="C1009" s="867"/>
      <c r="D1009" s="868"/>
      <c r="E1009" s="869"/>
      <c r="F1009" s="867"/>
      <c r="G1009" s="870"/>
      <c r="H1009" s="870"/>
      <c r="I1009" s="870"/>
      <c r="J1009" s="870"/>
      <c r="K1009" s="870"/>
      <c r="L1009" s="870"/>
      <c r="M1009" s="870"/>
      <c r="N1009" s="870"/>
      <c r="O1009" s="458"/>
      <c r="P1009" s="4"/>
      <c r="Q1009" s="11"/>
      <c r="R1009" s="45"/>
      <c r="S1009" s="45"/>
      <c r="T1009" s="48"/>
      <c r="U1009" s="45"/>
      <c r="V1009" s="45"/>
      <c r="W1009" s="45"/>
      <c r="X1009" s="45"/>
    </row>
    <row r="1010" spans="1:24" ht="12.75" customHeight="1" thickBot="1" x14ac:dyDescent="0.3">
      <c r="A1010" s="45"/>
      <c r="D1010" s="9"/>
      <c r="E1010" s="18"/>
      <c r="G1010" s="10"/>
      <c r="H1010" s="10"/>
      <c r="I1010" s="10"/>
      <c r="J1010" s="10"/>
      <c r="L1010" s="10"/>
      <c r="M1010" s="10"/>
      <c r="N1010" s="10"/>
      <c r="O1010" s="458"/>
      <c r="P1010" s="4"/>
      <c r="Q1010" s="11"/>
      <c r="R1010" s="45"/>
      <c r="S1010" s="45"/>
      <c r="T1010" s="39" t="s">
        <v>143</v>
      </c>
      <c r="U1010" s="73" t="s">
        <v>144</v>
      </c>
      <c r="V1010" s="73" t="s">
        <v>145</v>
      </c>
      <c r="W1010" s="45"/>
      <c r="X1010" s="45"/>
    </row>
    <row r="1011" spans="1:24" s="133" customFormat="1" ht="15" customHeight="1" thickBot="1" x14ac:dyDescent="0.3">
      <c r="A1011" s="222">
        <f>R1011</f>
        <v>14</v>
      </c>
      <c r="B1011" s="22"/>
      <c r="C1011" s="23" t="str">
        <f>"P"&amp;R1011</f>
        <v>P14</v>
      </c>
      <c r="D1011" s="1245" t="str">
        <f>CONCATENATE(EUconst_FuelStream," ", R1011,":")</f>
        <v>Bränsleflöde 14:</v>
      </c>
      <c r="E1011" s="1245"/>
      <c r="F1011" s="1245"/>
      <c r="G1011" s="1260"/>
      <c r="H1011" s="1261" t="str">
        <f>IF(INDEX('C_Beskrivining av den RE'!$F$115:$F$139,MATCH(C1011,'C_Beskrivining av den RE'!$E$115:$E$139,0))&gt;0,INDEX('C_Beskrivining av den RE'!$F$115:$F$139,MATCH(C1011,'C_Beskrivining av den RE'!$E$115:$E$139,0)),"")</f>
        <v/>
      </c>
      <c r="I1011" s="1261"/>
      <c r="J1011" s="1261"/>
      <c r="K1011" s="1261"/>
      <c r="L1011" s="1262"/>
      <c r="M1011" s="1263" t="str">
        <f>IF(T1011=TRUE,IF(V1011="",U1011,V1011),"")</f>
        <v/>
      </c>
      <c r="N1011" s="1264"/>
      <c r="O1011" s="458"/>
      <c r="P1011" s="4"/>
      <c r="Q1011" s="419" t="str">
        <f>IF(COUNTA('C_Beskrivining av den RE'!$F$115:$G$139)=0,D1011,IF(H1011="","",C1011&amp;": "&amp;H1011))</f>
        <v>Bränsleflöde 14:</v>
      </c>
      <c r="R1011" s="21">
        <f>R940+1</f>
        <v>14</v>
      </c>
      <c r="S1011" s="532"/>
      <c r="T1011" s="39" t="b">
        <f>IF(INDEX('C_Beskrivining av den RE'!$M:$M,MATCH(R1013,'C_Beskrivining av den RE'!$R:$R,0))="",FALSE,TRUE)</f>
        <v>0</v>
      </c>
      <c r="U1011" s="59" t="str">
        <f>INDEX(SourceCategory,1)</f>
        <v>Betydande</v>
      </c>
      <c r="V1011" s="39" t="str">
        <f>IF(T1011=TRUE,IF(ISBLANK(INDEX('C_Beskrivining av den RE'!$N:$N,MATCH(R1013,'C_Beskrivining av den RE'!$R:$R,0))),"",INDEX('C_Beskrivining av den RE'!$N:$N,MATCH(R1013,'C_Beskrivining av den RE'!$R:$R,0))),"")</f>
        <v/>
      </c>
      <c r="W1011" s="532"/>
      <c r="X1011" s="532"/>
    </row>
    <row r="1012" spans="1:24" s="19" customFormat="1" ht="5.15" customHeight="1" x14ac:dyDescent="0.25">
      <c r="A1012" s="45"/>
      <c r="B1012" s="4"/>
      <c r="C1012" s="4"/>
      <c r="D1012" s="4"/>
      <c r="E1012" s="4"/>
      <c r="F1012" s="4"/>
      <c r="G1012" s="4"/>
      <c r="H1012" s="4"/>
      <c r="I1012" s="4"/>
      <c r="J1012" s="4"/>
      <c r="K1012" s="4"/>
      <c r="L1012" s="4"/>
      <c r="M1012" s="3"/>
      <c r="N1012" s="3"/>
      <c r="O1012" s="458"/>
      <c r="P1012" s="4"/>
      <c r="Q1012" s="13"/>
      <c r="R1012" s="8"/>
      <c r="S1012" s="2"/>
      <c r="T1012" s="2"/>
      <c r="U1012" s="2"/>
      <c r="V1012" s="2"/>
      <c r="W1012" s="2"/>
      <c r="X1012" s="2"/>
    </row>
    <row r="1013" spans="1:24" s="19" customFormat="1" ht="12.75" customHeight="1" x14ac:dyDescent="0.25">
      <c r="A1013" s="45"/>
      <c r="B1013" s="4"/>
      <c r="C1013" s="4"/>
      <c r="D1013" s="9"/>
      <c r="E1013" s="1088" t="str">
        <f>Translations!$B$691</f>
        <v>Bränsleflödets typ:</v>
      </c>
      <c r="F1013" s="1088"/>
      <c r="G1013" s="1084"/>
      <c r="H1013" s="1250" t="str">
        <f>IF(INDEX('C_Beskrivining av den RE'!$H$115:$H$139,MATCH(C1011,'C_Beskrivining av den RE'!$E$115:$E$139,0))&gt;0,INDEX('C_Beskrivining av den RE'!$H$115:$H$139,MATCH(C1011,'C_Beskrivining av den RE'!$E$115:$E$139,0)),"")</f>
        <v/>
      </c>
      <c r="I1013" s="1251"/>
      <c r="J1013" s="1251"/>
      <c r="K1013" s="1251"/>
      <c r="L1013" s="1252"/>
      <c r="M1013" s="7"/>
      <c r="N1013" s="7"/>
      <c r="O1013" s="458"/>
      <c r="P1013" s="4"/>
      <c r="Q1013" s="13"/>
      <c r="R1013" s="25" t="str">
        <f>EUconst_CNTR_SourceCategory&amp;C1011</f>
        <v>SourceCategory_P14</v>
      </c>
      <c r="S1013" s="2"/>
      <c r="T1013" s="2"/>
      <c r="U1013" s="2"/>
      <c r="V1013" s="2"/>
      <c r="W1013" s="2"/>
      <c r="X1013" s="2"/>
    </row>
    <row r="1014" spans="1:24" s="19" customFormat="1" ht="12.75" customHeight="1" x14ac:dyDescent="0.25">
      <c r="A1014" s="45"/>
      <c r="B1014" s="4"/>
      <c r="C1014" s="4"/>
      <c r="D1014" s="9"/>
      <c r="E1014" s="1088" t="str">
        <f>Translations!$B$692</f>
        <v>Metoder för frisläppande för konsumtion:</v>
      </c>
      <c r="F1014" s="1088"/>
      <c r="G1014" s="1084"/>
      <c r="H1014" s="1250" t="str">
        <f>IF(INDEX('C_Beskrivining av den RE'!$K$115:$K$139,MATCH(C1011,'C_Beskrivining av den RE'!$E$115:$E$139,0))&gt;0,INDEX('C_Beskrivining av den RE'!$K$115:$K$139,MATCH(C1011,'C_Beskrivining av den RE'!$E$115:$E$139,0)),"")</f>
        <v/>
      </c>
      <c r="I1014" s="1251"/>
      <c r="J1014" s="1251"/>
      <c r="K1014" s="1251"/>
      <c r="L1014" s="1252"/>
      <c r="M1014" s="7"/>
      <c r="N1014" s="7"/>
      <c r="O1014" s="458"/>
      <c r="P1014" s="4"/>
      <c r="Q1014" s="13"/>
      <c r="R1014" s="8"/>
      <c r="S1014" s="2"/>
      <c r="T1014" s="2"/>
      <c r="U1014" s="2"/>
      <c r="V1014" s="2"/>
      <c r="W1014" s="2"/>
      <c r="X1014" s="2"/>
    </row>
    <row r="1015" spans="1:24" s="19" customFormat="1" ht="12.75" customHeight="1" x14ac:dyDescent="0.25">
      <c r="A1015" s="45"/>
      <c r="B1015" s="4"/>
      <c r="C1015" s="4"/>
      <c r="D1015" s="9"/>
      <c r="E1015" s="1088" t="str">
        <f>Translations!$B$693</f>
        <v>Förmedlarpart:</v>
      </c>
      <c r="F1015" s="1088"/>
      <c r="G1015" s="1084"/>
      <c r="H1015" s="1250" t="str">
        <f>IF(INDEX('C_Beskrivining av den RE'!$M$115:$M$139,MATCH(C1011,'C_Beskrivining av den RE'!$E$115:$E$139,0))&gt;0,INDEX('C_Beskrivining av den RE'!$M$115:$M$139,MATCH(C1011,'C_Beskrivining av den RE'!$E$115:$E$139,0)),"")</f>
        <v/>
      </c>
      <c r="I1015" s="1251"/>
      <c r="J1015" s="1251"/>
      <c r="K1015" s="1251"/>
      <c r="L1015" s="1252"/>
      <c r="M1015" s="7"/>
      <c r="N1015" s="7"/>
      <c r="O1015" s="458"/>
      <c r="P1015" s="4"/>
      <c r="Q1015" s="13"/>
      <c r="R1015" s="8"/>
      <c r="S1015" s="2"/>
      <c r="T1015" s="2"/>
      <c r="U1015" s="2"/>
      <c r="V1015" s="2"/>
      <c r="W1015" s="2"/>
      <c r="X1015" s="2"/>
    </row>
    <row r="1016" spans="1:24" s="19" customFormat="1" ht="5.15" customHeight="1" x14ac:dyDescent="0.25">
      <c r="A1016" s="2"/>
      <c r="B1016" s="7"/>
      <c r="C1016" s="7"/>
      <c r="D1016" s="9"/>
      <c r="E1016" s="7"/>
      <c r="F1016" s="7"/>
      <c r="G1016" s="7"/>
      <c r="H1016" s="7"/>
      <c r="I1016" s="7"/>
      <c r="J1016" s="7"/>
      <c r="K1016" s="7"/>
      <c r="L1016" s="7"/>
      <c r="M1016" s="7"/>
      <c r="N1016" s="7"/>
      <c r="O1016" s="458"/>
      <c r="P1016" s="4"/>
      <c r="Q1016" s="11"/>
      <c r="R1016" s="2"/>
      <c r="S1016" s="2"/>
      <c r="T1016" s="2"/>
      <c r="U1016" s="2"/>
      <c r="V1016" s="2"/>
      <c r="W1016" s="2"/>
      <c r="X1016" s="2"/>
    </row>
    <row r="1017" spans="1:24" s="19" customFormat="1" ht="15" customHeight="1" x14ac:dyDescent="0.25">
      <c r="A1017" s="2"/>
      <c r="B1017" s="7"/>
      <c r="C1017" s="7"/>
      <c r="D1017" s="1245" t="str">
        <f>Translations!$B$697</f>
        <v>Bränslemängd som frisläppts för konsumtion:</v>
      </c>
      <c r="E1017" s="1245"/>
      <c r="F1017" s="1245"/>
      <c r="G1017" s="1245"/>
      <c r="H1017" s="1245"/>
      <c r="I1017" s="1245"/>
      <c r="J1017" s="1245"/>
      <c r="K1017" s="1245"/>
      <c r="L1017" s="1245"/>
      <c r="M1017" s="1245"/>
      <c r="N1017" s="1245"/>
      <c r="O1017" s="458"/>
      <c r="P1017" s="4"/>
      <c r="Q1017" s="11"/>
      <c r="R1017" s="2"/>
      <c r="S1017" s="2"/>
      <c r="T1017" s="2"/>
      <c r="U1017" s="2"/>
      <c r="V1017" s="2"/>
      <c r="W1017" s="2"/>
      <c r="X1017" s="2"/>
    </row>
    <row r="1018" spans="1:24" s="19" customFormat="1" ht="5.15" customHeight="1" x14ac:dyDescent="0.25">
      <c r="A1018" s="2"/>
      <c r="B1018" s="7"/>
      <c r="C1018" s="7"/>
      <c r="D1018" s="9"/>
      <c r="E1018" s="7"/>
      <c r="F1018" s="7"/>
      <c r="G1018" s="7"/>
      <c r="H1018" s="7"/>
      <c r="I1018" s="7"/>
      <c r="J1018" s="7"/>
      <c r="K1018" s="7"/>
      <c r="L1018" s="7"/>
      <c r="M1018" s="7"/>
      <c r="N1018" s="7"/>
      <c r="O1018" s="462"/>
      <c r="P1018" s="4"/>
      <c r="Q1018" s="11"/>
      <c r="R1018" s="2"/>
      <c r="S1018" s="2"/>
      <c r="T1018" s="2"/>
      <c r="U1018" s="2"/>
      <c r="V1018" s="2"/>
      <c r="W1018" s="2"/>
      <c r="X1018" s="2"/>
    </row>
    <row r="1019" spans="1:24" s="19" customFormat="1" ht="13" x14ac:dyDescent="0.25">
      <c r="A1019" s="2"/>
      <c r="B1019" s="7"/>
      <c r="C1019" s="7"/>
      <c r="D1019" s="9" t="s">
        <v>5</v>
      </c>
      <c r="E1019" s="1011" t="str">
        <f>Translations!$B$698</f>
        <v>Bestämningssätt för den bränslemängd som frisläppts för konsumtion:</v>
      </c>
      <c r="F1019" s="1011"/>
      <c r="G1019" s="1011"/>
      <c r="H1019" s="1011"/>
      <c r="I1019" s="1011"/>
      <c r="J1019" s="1011"/>
      <c r="K1019" s="1011"/>
      <c r="L1019" s="1011"/>
      <c r="M1019" s="1011"/>
      <c r="N1019" s="1011"/>
      <c r="O1019" s="458"/>
      <c r="P1019" s="4"/>
      <c r="Q1019" s="11"/>
      <c r="R1019" s="2"/>
      <c r="S1019" s="2"/>
      <c r="T1019" s="2"/>
      <c r="U1019" s="2"/>
      <c r="V1019" s="2"/>
      <c r="W1019" s="2"/>
      <c r="X1019" s="2"/>
    </row>
    <row r="1020" spans="1:24" s="19" customFormat="1" ht="5.15" customHeight="1" x14ac:dyDescent="0.25">
      <c r="A1020" s="2"/>
      <c r="B1020" s="7"/>
      <c r="C1020" s="7"/>
      <c r="D1020" s="9"/>
      <c r="E1020" s="20"/>
      <c r="F1020" s="20"/>
      <c r="G1020" s="20"/>
      <c r="H1020" s="20"/>
      <c r="I1020" s="20"/>
      <c r="J1020" s="7"/>
      <c r="K1020" s="7"/>
      <c r="L1020" s="18"/>
      <c r="M1020" s="7"/>
      <c r="N1020" s="7"/>
      <c r="O1020" s="458"/>
      <c r="P1020" s="4"/>
      <c r="Q1020" s="11"/>
      <c r="R1020" s="2"/>
      <c r="S1020" s="2"/>
      <c r="T1020" s="2"/>
      <c r="U1020" s="2"/>
      <c r="V1020" s="2"/>
      <c r="W1020" s="2"/>
      <c r="X1020" s="2"/>
    </row>
    <row r="1021" spans="1:24" s="19" customFormat="1" ht="12.75" customHeight="1" x14ac:dyDescent="0.25">
      <c r="A1021" s="2"/>
      <c r="B1021" s="7"/>
      <c r="C1021" s="7"/>
      <c r="D1021" s="28" t="s">
        <v>16</v>
      </c>
      <c r="E1021" s="7" t="str">
        <f>Translations!$B$699</f>
        <v>Tillämpligt bestämningssätt:</v>
      </c>
      <c r="F1021" s="7"/>
      <c r="G1021" s="20"/>
      <c r="H1021" s="7"/>
      <c r="I1021" s="1253"/>
      <c r="J1021" s="1253"/>
      <c r="K1021" s="1253"/>
      <c r="L1021" s="1253"/>
      <c r="M1021" s="7"/>
      <c r="N1021" s="7"/>
      <c r="O1021" s="458"/>
      <c r="P1021" s="4"/>
      <c r="Q1021" s="144"/>
      <c r="R1021" s="2"/>
      <c r="S1021" s="2"/>
      <c r="T1021" s="2"/>
      <c r="U1021" s="2"/>
      <c r="V1021" s="2"/>
      <c r="W1021" s="2"/>
      <c r="X1021" s="2"/>
    </row>
    <row r="1022" spans="1:24" s="19" customFormat="1" ht="5.15" customHeight="1" x14ac:dyDescent="0.25">
      <c r="A1022" s="2"/>
      <c r="B1022" s="7"/>
      <c r="C1022" s="7"/>
      <c r="D1022" s="28"/>
      <c r="E1022" s="7"/>
      <c r="F1022" s="7"/>
      <c r="G1022" s="20"/>
      <c r="H1022" s="90"/>
      <c r="I1022" s="90"/>
      <c r="J1022" s="7"/>
      <c r="K1022" s="7"/>
      <c r="L1022" s="7"/>
      <c r="M1022" s="7"/>
      <c r="N1022" s="7"/>
      <c r="O1022" s="458"/>
      <c r="P1022" s="4"/>
      <c r="Q1022" s="11"/>
      <c r="R1022" s="2"/>
      <c r="S1022" s="2"/>
      <c r="T1022" s="2"/>
      <c r="U1022" s="2"/>
      <c r="V1022" s="2"/>
      <c r="W1022" s="2"/>
      <c r="X1022" s="2"/>
    </row>
    <row r="1023" spans="1:24" s="19" customFormat="1" ht="25.5" customHeight="1" x14ac:dyDescent="0.25">
      <c r="A1023" s="2"/>
      <c r="B1023" s="7"/>
      <c r="C1023" s="7"/>
      <c r="D1023" s="28" t="s">
        <v>17</v>
      </c>
      <c r="E1023" s="928" t="str">
        <f>Translations!$B$702</f>
        <v>Undantag från kalenderåret vid fastställandet av övervakningsåret:</v>
      </c>
      <c r="F1023" s="928"/>
      <c r="G1023" s="928"/>
      <c r="H1023" s="1254"/>
      <c r="I1023" s="1253"/>
      <c r="J1023" s="1253"/>
      <c r="K1023" s="1253"/>
      <c r="L1023" s="1253"/>
      <c r="M1023" s="7"/>
      <c r="N1023" s="7"/>
      <c r="O1023" s="462"/>
      <c r="P1023" s="4"/>
      <c r="Q1023" s="11"/>
      <c r="R1023" s="2"/>
      <c r="S1023" s="2"/>
      <c r="T1023" s="2"/>
      <c r="U1023" s="2"/>
      <c r="V1023" s="11"/>
      <c r="W1023" s="2"/>
      <c r="X1023" s="2"/>
    </row>
    <row r="1024" spans="1:24" s="19" customFormat="1" ht="5.15" customHeight="1" x14ac:dyDescent="0.25">
      <c r="A1024" s="2"/>
      <c r="B1024" s="7"/>
      <c r="C1024" s="7"/>
      <c r="D1024" s="7"/>
      <c r="E1024" s="7"/>
      <c r="F1024" s="7"/>
      <c r="G1024" s="7"/>
      <c r="H1024" s="7"/>
      <c r="I1024" s="7"/>
      <c r="J1024" s="7"/>
      <c r="K1024" s="7"/>
      <c r="L1024" s="7"/>
      <c r="M1024" s="7"/>
      <c r="N1024" s="7"/>
      <c r="O1024" s="458"/>
      <c r="P1024" s="4"/>
      <c r="Q1024" s="11"/>
      <c r="R1024" s="2"/>
      <c r="S1024" s="2"/>
      <c r="T1024" s="2"/>
      <c r="U1024" s="2"/>
      <c r="V1024" s="2"/>
      <c r="W1024" s="2"/>
      <c r="X1024" s="2"/>
    </row>
    <row r="1025" spans="1:24" s="19" customFormat="1" ht="12.75" customHeight="1" x14ac:dyDescent="0.25">
      <c r="A1025" s="2"/>
      <c r="B1025" s="7"/>
      <c r="C1025" s="7"/>
      <c r="D1025" s="28" t="s">
        <v>18</v>
      </c>
      <c r="E1025" s="7" t="str">
        <f>Translations!$B$206</f>
        <v>Kontroll av mätinstrument:</v>
      </c>
      <c r="F1025" s="7"/>
      <c r="G1025" s="20"/>
      <c r="H1025" s="7"/>
      <c r="I1025" s="1255"/>
      <c r="J1025" s="1256"/>
      <c r="K1025" s="7"/>
      <c r="L1025" s="7"/>
      <c r="M1025" s="7"/>
      <c r="N1025" s="7"/>
      <c r="O1025" s="458"/>
      <c r="P1025" s="4"/>
      <c r="Q1025" s="11"/>
      <c r="R1025" s="2"/>
      <c r="S1025" s="2"/>
      <c r="T1025" s="2"/>
      <c r="U1025" s="2"/>
      <c r="V1025" s="2"/>
      <c r="W1025" s="366" t="s">
        <v>142</v>
      </c>
      <c r="X1025" s="533" t="b">
        <f>M1011=INDEX(SourceCategory,2)</f>
        <v>0</v>
      </c>
    </row>
    <row r="1026" spans="1:24" s="19" customFormat="1" ht="5.15" customHeight="1" x14ac:dyDescent="0.25">
      <c r="A1026" s="2"/>
      <c r="B1026" s="7"/>
      <c r="C1026" s="7"/>
      <c r="D1026" s="28"/>
      <c r="E1026" s="7"/>
      <c r="F1026" s="7"/>
      <c r="G1026" s="20"/>
      <c r="H1026" s="90"/>
      <c r="I1026" s="90"/>
      <c r="J1026" s="28"/>
      <c r="K1026" s="7"/>
      <c r="L1026" s="7"/>
      <c r="M1026" s="7"/>
      <c r="N1026" s="7"/>
      <c r="O1026" s="462"/>
      <c r="P1026" s="4"/>
      <c r="Q1026" s="11"/>
      <c r="R1026" s="2"/>
      <c r="S1026" s="2"/>
      <c r="T1026" s="2"/>
      <c r="U1026" s="2"/>
      <c r="V1026" s="2"/>
      <c r="W1026" s="2"/>
      <c r="X1026" s="2"/>
    </row>
    <row r="1027" spans="1:24" s="19" customFormat="1" ht="12.75" customHeight="1" x14ac:dyDescent="0.25">
      <c r="A1027" s="2"/>
      <c r="B1027" s="7"/>
      <c r="C1027" s="7"/>
      <c r="D1027" s="9" t="s">
        <v>6</v>
      </c>
      <c r="E1027" s="20" t="str">
        <f>Translations!$B$213</f>
        <v>Använda mätinstrument:</v>
      </c>
      <c r="F1027" s="7"/>
      <c r="G1027" s="7"/>
      <c r="H1027" s="534"/>
      <c r="I1027" s="534"/>
      <c r="J1027" s="534"/>
      <c r="K1027" s="534"/>
      <c r="L1027" s="534"/>
      <c r="M1027" s="534"/>
      <c r="N1027" s="7"/>
      <c r="O1027" s="458"/>
      <c r="P1027" s="4"/>
      <c r="Q1027" s="11"/>
      <c r="R1027" s="2"/>
      <c r="S1027" s="2"/>
      <c r="T1027" s="2"/>
      <c r="U1027" s="2"/>
      <c r="V1027" s="2"/>
      <c r="W1027" s="366" t="s">
        <v>142</v>
      </c>
      <c r="X1027" s="533" t="b">
        <f>OR(M1011=INDEX(SourceCategory,2),AND(I1021=INDEX(EUconst_ActivityDeterminationMethod,1),I1025=INDEX(EUconst_OwnerInstrument,2)))</f>
        <v>0</v>
      </c>
    </row>
    <row r="1028" spans="1:24" s="19" customFormat="1" ht="5.15" customHeight="1" x14ac:dyDescent="0.25">
      <c r="A1028" s="2"/>
      <c r="B1028" s="7"/>
      <c r="C1028" s="7"/>
      <c r="D1028" s="9"/>
      <c r="E1028" s="20"/>
      <c r="F1028" s="7"/>
      <c r="G1028" s="7"/>
      <c r="H1028" s="7"/>
      <c r="I1028" s="7"/>
      <c r="J1028" s="7"/>
      <c r="K1028" s="7"/>
      <c r="L1028" s="7"/>
      <c r="M1028" s="7"/>
      <c r="N1028" s="7"/>
      <c r="O1028" s="458"/>
      <c r="P1028" s="4"/>
      <c r="Q1028" s="11"/>
      <c r="R1028" s="2"/>
      <c r="S1028" s="2"/>
      <c r="T1028" s="2"/>
      <c r="U1028" s="2"/>
      <c r="V1028" s="2"/>
      <c r="W1028" s="2"/>
      <c r="X1028" s="2"/>
    </row>
    <row r="1029" spans="1:24" s="19" customFormat="1" ht="13" x14ac:dyDescent="0.25">
      <c r="A1029" s="2"/>
      <c r="B1029" s="7"/>
      <c r="C1029" s="7"/>
      <c r="D1029" s="9"/>
      <c r="E1029" s="7" t="str">
        <f>Translations!$B$215</f>
        <v>Beskrivning av beräkningen av bränslemängden och osäkerhetsberäkningen eller något annat nödvändigt förfarande, om flera mätinstrument används:</v>
      </c>
      <c r="F1029" s="7"/>
      <c r="G1029" s="7"/>
      <c r="H1029" s="7"/>
      <c r="I1029" s="7"/>
      <c r="J1029" s="7"/>
      <c r="K1029" s="7"/>
      <c r="L1029" s="7"/>
      <c r="M1029" s="7"/>
      <c r="N1029" s="7"/>
      <c r="O1029" s="453"/>
      <c r="P1029" s="22"/>
      <c r="Q1029" s="11"/>
      <c r="R1029" s="2"/>
      <c r="S1029" s="2"/>
      <c r="T1029" s="2"/>
      <c r="U1029" s="2"/>
      <c r="V1029" s="2"/>
      <c r="W1029" s="2"/>
      <c r="X1029" s="2"/>
    </row>
    <row r="1030" spans="1:24" s="19" customFormat="1" ht="12.75" customHeight="1" x14ac:dyDescent="0.25">
      <c r="A1030" s="2"/>
      <c r="B1030" s="7"/>
      <c r="C1030" s="7"/>
      <c r="D1030" s="9"/>
      <c r="E1030" s="1232"/>
      <c r="F1030" s="1233"/>
      <c r="G1030" s="1233"/>
      <c r="H1030" s="1233"/>
      <c r="I1030" s="1233"/>
      <c r="J1030" s="1233"/>
      <c r="K1030" s="1233"/>
      <c r="L1030" s="1233"/>
      <c r="M1030" s="1233"/>
      <c r="N1030" s="1234"/>
      <c r="O1030" s="453"/>
      <c r="P1030" s="22"/>
      <c r="Q1030" s="11"/>
      <c r="R1030" s="2"/>
      <c r="S1030" s="2"/>
      <c r="T1030" s="2"/>
      <c r="U1030" s="2"/>
      <c r="V1030" s="2"/>
      <c r="W1030" s="2"/>
      <c r="X1030" s="2"/>
    </row>
    <row r="1031" spans="1:24" s="19" customFormat="1" ht="13" x14ac:dyDescent="0.25">
      <c r="A1031" s="2"/>
      <c r="B1031" s="7"/>
      <c r="C1031" s="7"/>
      <c r="D1031" s="9"/>
      <c r="E1031" s="1099"/>
      <c r="F1031" s="991"/>
      <c r="G1031" s="991"/>
      <c r="H1031" s="991"/>
      <c r="I1031" s="991"/>
      <c r="J1031" s="991"/>
      <c r="K1031" s="991"/>
      <c r="L1031" s="991"/>
      <c r="M1031" s="991"/>
      <c r="N1031" s="1100"/>
      <c r="O1031" s="458"/>
      <c r="P1031" s="4"/>
      <c r="Q1031" s="11"/>
      <c r="R1031" s="11"/>
      <c r="S1031" s="11"/>
      <c r="T1031" s="2"/>
      <c r="U1031" s="2"/>
      <c r="V1031" s="2"/>
      <c r="W1031" s="2"/>
      <c r="X1031" s="2"/>
    </row>
    <row r="1032" spans="1:24" s="19" customFormat="1" ht="13" x14ac:dyDescent="0.25">
      <c r="A1032" s="2"/>
      <c r="B1032" s="7"/>
      <c r="C1032" s="7"/>
      <c r="D1032" s="9"/>
      <c r="E1032" s="1101"/>
      <c r="F1032" s="1102"/>
      <c r="G1032" s="1102"/>
      <c r="H1032" s="1102"/>
      <c r="I1032" s="1102"/>
      <c r="J1032" s="1102"/>
      <c r="K1032" s="1102"/>
      <c r="L1032" s="1102"/>
      <c r="M1032" s="1102"/>
      <c r="N1032" s="1103"/>
      <c r="O1032" s="458"/>
      <c r="P1032" s="4"/>
      <c r="Q1032" s="11"/>
      <c r="R1032" s="11"/>
      <c r="S1032" s="11"/>
      <c r="T1032" s="2"/>
      <c r="U1032" s="2"/>
      <c r="V1032" s="2"/>
      <c r="W1032" s="2"/>
      <c r="X1032" s="2"/>
    </row>
    <row r="1033" spans="1:24" s="19" customFormat="1" ht="13" x14ac:dyDescent="0.25">
      <c r="A1033" s="2"/>
      <c r="B1033" s="7"/>
      <c r="C1033" s="7"/>
      <c r="D1033" s="9"/>
      <c r="E1033" s="7"/>
      <c r="F1033" s="7"/>
      <c r="G1033" s="7"/>
      <c r="H1033" s="7"/>
      <c r="I1033" s="7"/>
      <c r="J1033" s="7"/>
      <c r="K1033" s="7"/>
      <c r="L1033" s="7"/>
      <c r="M1033" s="7"/>
      <c r="N1033" s="7"/>
      <c r="O1033" s="458"/>
      <c r="P1033" s="4"/>
      <c r="Q1033" s="11"/>
      <c r="R1033" s="11"/>
      <c r="S1033" s="11"/>
      <c r="T1033" s="2"/>
      <c r="U1033" s="2"/>
      <c r="V1033" s="2"/>
      <c r="W1033" s="2"/>
      <c r="X1033" s="2"/>
    </row>
    <row r="1034" spans="1:24" s="19" customFormat="1" ht="13" x14ac:dyDescent="0.25">
      <c r="A1034" s="2"/>
      <c r="B1034" s="7"/>
      <c r="C1034" s="7"/>
      <c r="D1034" s="9" t="s">
        <v>7</v>
      </c>
      <c r="E1034" s="20" t="str">
        <f>Translations!$B$710</f>
        <v>Nivåer på den bränslemängd som frisläppts för konsumtion:</v>
      </c>
      <c r="F1034" s="7"/>
      <c r="G1034" s="7"/>
      <c r="H1034" s="7"/>
      <c r="I1034" s="7"/>
      <c r="J1034" s="7"/>
      <c r="K1034" s="7"/>
      <c r="L1034" s="7"/>
      <c r="M1034" s="7"/>
      <c r="N1034" s="7"/>
      <c r="O1034" s="458"/>
      <c r="P1034" s="4"/>
      <c r="Q1034" s="11"/>
      <c r="R1034" s="11"/>
      <c r="S1034" s="11"/>
      <c r="T1034" s="2"/>
      <c r="U1034" s="2"/>
      <c r="V1034" s="2"/>
      <c r="W1034" s="2"/>
      <c r="X1034" s="2"/>
    </row>
    <row r="1035" spans="1:24" s="19" customFormat="1" ht="13" x14ac:dyDescent="0.25">
      <c r="A1035" s="2"/>
      <c r="B1035" s="7"/>
      <c r="C1035" s="7"/>
      <c r="D1035" s="28" t="s">
        <v>16</v>
      </c>
      <c r="E1035" s="20" t="str">
        <f>Translations!$B$711</f>
        <v>Tillämplig enhet:</v>
      </c>
      <c r="F1035" s="9"/>
      <c r="G1035" s="9"/>
      <c r="H1035" s="9"/>
      <c r="I1035" s="135"/>
      <c r="J1035" s="9"/>
      <c r="K1035" s="9"/>
      <c r="L1035" s="9"/>
      <c r="M1035" s="9"/>
      <c r="N1035" s="9"/>
      <c r="O1035" s="458"/>
      <c r="P1035" s="4"/>
      <c r="Q1035" s="11"/>
      <c r="R1035" s="11"/>
      <c r="S1035" s="11"/>
      <c r="T1035" s="2"/>
      <c r="U1035" s="2"/>
      <c r="V1035" s="2"/>
      <c r="W1035" s="2"/>
      <c r="X1035" s="2"/>
    </row>
    <row r="1036" spans="1:24" s="19" customFormat="1" ht="5.15" customHeight="1" x14ac:dyDescent="0.25">
      <c r="A1036" s="2"/>
      <c r="B1036" s="7"/>
      <c r="C1036" s="7"/>
      <c r="D1036" s="7"/>
      <c r="E1036" s="7"/>
      <c r="F1036" s="7"/>
      <c r="G1036" s="7"/>
      <c r="H1036" s="7"/>
      <c r="I1036" s="7"/>
      <c r="J1036" s="7"/>
      <c r="K1036" s="7"/>
      <c r="L1036" s="7"/>
      <c r="M1036" s="7"/>
      <c r="N1036" s="9"/>
      <c r="O1036" s="458"/>
      <c r="P1036" s="4"/>
      <c r="Q1036" s="11"/>
      <c r="R1036" s="11"/>
      <c r="S1036" s="11"/>
      <c r="T1036" s="2"/>
      <c r="U1036" s="2"/>
      <c r="V1036" s="2"/>
      <c r="W1036" s="2"/>
      <c r="X1036" s="2"/>
    </row>
    <row r="1037" spans="1:24" s="19" customFormat="1" ht="12.75" customHeight="1" x14ac:dyDescent="0.25">
      <c r="A1037" s="2"/>
      <c r="B1037" s="7"/>
      <c r="C1037" s="7"/>
      <c r="D1037" s="28" t="s">
        <v>17</v>
      </c>
      <c r="E1037" s="20" t="str">
        <f>Translations!$B$712</f>
        <v>Nivå som krävs:</v>
      </c>
      <c r="F1037" s="7"/>
      <c r="G1037" s="7"/>
      <c r="H1037" s="7"/>
      <c r="I1037" s="535" t="str">
        <f>IF(H1013="","",IF(M1011=INDEX(SourceCategory,2),EUconst_NoTier,IF(CNTR_Category="A",INDEX(EUwideConstants!$G:$G,MATCH(R1037,EUwideConstants!$S:$S,0)),INDEX(EUwideConstants!$P:$P,MATCH(R1037,EUwideConstants!$S:$S,0)))))</f>
        <v/>
      </c>
      <c r="J1037" s="1241" t="str">
        <f>IF(I1037="","",IF(I1037=EUconst_NoTier,EUconst_MsgDeMinimis,IF(T1037=0,EUconst_NA,IF(ISERROR(T1037),"",EUconst_MsgTierActivityLevel&amp;" "&amp;T1037))))</f>
        <v/>
      </c>
      <c r="K1037" s="1242"/>
      <c r="L1037" s="1242"/>
      <c r="M1037" s="1242"/>
      <c r="N1037" s="1243"/>
      <c r="O1037" s="458"/>
      <c r="P1037" s="4"/>
      <c r="Q1037" s="11"/>
      <c r="R1037" s="59" t="str">
        <f>EUconst_CNTR_ActivityData&amp;H1013</f>
        <v>ActivityData_</v>
      </c>
      <c r="S1037" s="11"/>
      <c r="T1037" s="533" t="str">
        <f>IF(I1037="","",IF(I1037=EUconst_NA,"",INDEX(EUwideConstants!$H:$O,MATCH(R1037,EUwideConstants!$S:$S,0),MATCH(I1037,CNTR_TierList,0))))</f>
        <v/>
      </c>
      <c r="U1037" s="2"/>
      <c r="V1037" s="2"/>
      <c r="W1037" s="2"/>
      <c r="X1037" s="2"/>
    </row>
    <row r="1038" spans="1:24" s="19" customFormat="1" ht="12.75" customHeight="1" x14ac:dyDescent="0.25">
      <c r="A1038" s="2"/>
      <c r="B1038" s="7"/>
      <c r="C1038" s="7"/>
      <c r="D1038" s="28" t="s">
        <v>18</v>
      </c>
      <c r="E1038" s="20" t="str">
        <f>Translations!$B$713</f>
        <v>Tillämplig nivå:</v>
      </c>
      <c r="F1038" s="7"/>
      <c r="G1038" s="7"/>
      <c r="H1038" s="7"/>
      <c r="I1038" s="135"/>
      <c r="J1038" s="1241" t="str">
        <f>IF(OR(ISBLANK(I1038),I1038=EUconst_NoTier),"",IF(T1038=0,EUconst_NA,IF(ISERROR(T1038),"",EUconst_MsgTierActivityLevel &amp; " " &amp;T1038)))</f>
        <v/>
      </c>
      <c r="K1038" s="1242"/>
      <c r="L1038" s="1242"/>
      <c r="M1038" s="1242"/>
      <c r="N1038" s="1243"/>
      <c r="O1038" s="458"/>
      <c r="P1038" s="4"/>
      <c r="Q1038" s="11"/>
      <c r="R1038" s="59" t="str">
        <f>EUconst_CNTR_ActivityData&amp;H1013</f>
        <v>ActivityData_</v>
      </c>
      <c r="S1038" s="11"/>
      <c r="T1038" s="533" t="str">
        <f>IF(ISBLANK(I1038),"",IF(I1038=EUconst_NA,"",INDEX(EUwideConstants!$H:$O,MATCH(R1038,EUwideConstants!$S:$S,0),MATCH(I1038,CNTR_TierList,0))))</f>
        <v/>
      </c>
      <c r="U1038" s="2"/>
      <c r="V1038" s="2"/>
      <c r="W1038" s="366" t="s">
        <v>142</v>
      </c>
      <c r="X1038" s="533" t="b">
        <f>I1021=INDEX(EUconst_ActivityDeterminationMethod,1)</f>
        <v>0</v>
      </c>
    </row>
    <row r="1039" spans="1:24" s="19" customFormat="1" ht="12.75" customHeight="1" x14ac:dyDescent="0.25">
      <c r="A1039" s="2"/>
      <c r="B1039" s="7"/>
      <c r="C1039" s="7"/>
      <c r="D1039" s="28" t="s">
        <v>19</v>
      </c>
      <c r="E1039" s="20" t="str">
        <f>Translations!$B$219</f>
        <v>Uppnådd osäkerhet:</v>
      </c>
      <c r="F1039" s="7"/>
      <c r="G1039" s="7"/>
      <c r="H1039" s="7"/>
      <c r="I1039" s="536"/>
      <c r="J1039" s="20" t="str">
        <f>Translations!$B$220</f>
        <v>Anmärkning:</v>
      </c>
      <c r="K1039" s="1265"/>
      <c r="L1039" s="1266"/>
      <c r="M1039" s="1266"/>
      <c r="N1039" s="1267"/>
      <c r="O1039" s="458"/>
      <c r="P1039" s="4"/>
      <c r="Q1039" s="11"/>
      <c r="R1039" s="11"/>
      <c r="S1039" s="11"/>
      <c r="T1039" s="2"/>
      <c r="U1039" s="2"/>
      <c r="V1039" s="2"/>
      <c r="W1039" s="366" t="s">
        <v>142</v>
      </c>
      <c r="X1039" s="533" t="b">
        <f>OR(M1011=INDEX(SourceCategory,2),I1021=INDEX(EUconst_ActivityDeterminationMethod,1))</f>
        <v>0</v>
      </c>
    </row>
    <row r="1040" spans="1:24" s="19" customFormat="1" ht="5.15" customHeight="1" x14ac:dyDescent="0.25">
      <c r="A1040" s="2"/>
      <c r="B1040" s="7"/>
      <c r="C1040" s="7"/>
      <c r="D1040" s="9"/>
      <c r="E1040" s="40"/>
      <c r="F1040" s="40"/>
      <c r="G1040" s="40"/>
      <c r="H1040" s="40"/>
      <c r="I1040" s="40"/>
      <c r="J1040" s="40"/>
      <c r="K1040" s="40"/>
      <c r="L1040" s="40"/>
      <c r="M1040" s="40"/>
      <c r="N1040" s="40"/>
      <c r="O1040" s="458"/>
      <c r="P1040" s="4"/>
      <c r="Q1040" s="11"/>
      <c r="R1040" s="11"/>
      <c r="S1040" s="11"/>
      <c r="T1040" s="2"/>
      <c r="U1040" s="2"/>
      <c r="V1040" s="2"/>
      <c r="W1040" s="2"/>
      <c r="X1040" s="2"/>
    </row>
    <row r="1041" spans="1:24" s="19" customFormat="1" ht="14" x14ac:dyDescent="0.25">
      <c r="A1041" s="2"/>
      <c r="B1041" s="7"/>
      <c r="C1041" s="7"/>
      <c r="D1041" s="1245" t="str">
        <f>Translations!$B$715</f>
        <v>Täckningsfaktor:</v>
      </c>
      <c r="E1041" s="1245"/>
      <c r="F1041" s="1245"/>
      <c r="G1041" s="1245"/>
      <c r="H1041" s="1245"/>
      <c r="I1041" s="1245"/>
      <c r="J1041" s="1245"/>
      <c r="K1041" s="1245"/>
      <c r="L1041" s="1245"/>
      <c r="M1041" s="1245"/>
      <c r="N1041" s="1245"/>
      <c r="O1041" s="458"/>
      <c r="P1041" s="4"/>
      <c r="Q1041" s="11"/>
      <c r="R1041" s="11"/>
      <c r="S1041" s="11"/>
      <c r="T1041" s="11"/>
      <c r="U1041" s="2"/>
      <c r="V1041" s="2"/>
      <c r="W1041" s="2"/>
      <c r="X1041" s="2"/>
    </row>
    <row r="1042" spans="1:24" s="19" customFormat="1" ht="5.15" customHeight="1" x14ac:dyDescent="0.25">
      <c r="A1042" s="2"/>
      <c r="B1042" s="7"/>
      <c r="C1042" s="7"/>
      <c r="D1042" s="9"/>
      <c r="E1042" s="20"/>
      <c r="F1042" s="7"/>
      <c r="G1042" s="7"/>
      <c r="H1042" s="7"/>
      <c r="I1042" s="7"/>
      <c r="J1042" s="7"/>
      <c r="K1042" s="7"/>
      <c r="L1042" s="7"/>
      <c r="M1042" s="7"/>
      <c r="N1042" s="7"/>
      <c r="O1042" s="458"/>
      <c r="P1042" s="4"/>
      <c r="Q1042" s="11"/>
      <c r="R1042" s="11"/>
      <c r="S1042" s="11"/>
      <c r="T1042" s="11"/>
      <c r="U1042" s="2"/>
      <c r="V1042" s="2"/>
      <c r="W1042" s="2"/>
      <c r="X1042" s="2"/>
    </row>
    <row r="1043" spans="1:24" s="19" customFormat="1" ht="25.5" customHeight="1" x14ac:dyDescent="0.25">
      <c r="A1043" s="2"/>
      <c r="B1043" s="7"/>
      <c r="C1043" s="7"/>
      <c r="D1043" s="9" t="s">
        <v>8</v>
      </c>
      <c r="E1043" s="1244" t="str">
        <f>Translations!$B$717</f>
        <v>Täckningsfaktor</v>
      </c>
      <c r="F1043" s="1244"/>
      <c r="G1043" s="1244"/>
      <c r="H1043" s="29" t="str">
        <f>Translations!$B$255</f>
        <v>nivå som krävs</v>
      </c>
      <c r="I1043" s="29" t="str">
        <f>Translations!$B$256</f>
        <v>nivå som använts</v>
      </c>
      <c r="J1043" s="1246" t="str">
        <f>Translations!$B$257</f>
        <v>hela texten för den tillämpade nivån</v>
      </c>
      <c r="K1043" s="1247"/>
      <c r="L1043" s="1247"/>
      <c r="M1043" s="1247"/>
      <c r="N1043" s="1247"/>
      <c r="O1043" s="458"/>
      <c r="P1043" s="4"/>
      <c r="Q1043" s="11"/>
      <c r="R1043" s="11"/>
      <c r="S1043" s="11"/>
      <c r="T1043" s="11"/>
      <c r="U1043" s="2"/>
      <c r="V1043" s="2"/>
      <c r="W1043" s="2"/>
      <c r="X1043" s="2"/>
    </row>
    <row r="1044" spans="1:24" s="19" customFormat="1" x14ac:dyDescent="0.25">
      <c r="A1044" s="2"/>
      <c r="B1044" s="7"/>
      <c r="C1044" s="7"/>
      <c r="D1044" s="28" t="s">
        <v>16</v>
      </c>
      <c r="E1044" s="1240" t="str">
        <f>Translations!$B$718</f>
        <v>Täckningsfaktor, nivå</v>
      </c>
      <c r="F1044" s="1240"/>
      <c r="G1044" s="1240"/>
      <c r="H1044" s="535" t="str">
        <f>IF(H1011="","",3)</f>
        <v/>
      </c>
      <c r="I1044" s="135"/>
      <c r="J1044" s="1241" t="str">
        <f>IF(OR(ISBLANK(I1044),I1044=EUconst_NoTier),"",IF(T1044=0,EUconst_NotApplicable,IF(ISERROR(T1044),"",T1044)))</f>
        <v/>
      </c>
      <c r="K1044" s="1242"/>
      <c r="L1044" s="1242"/>
      <c r="M1044" s="1242"/>
      <c r="N1044" s="1243"/>
      <c r="O1044" s="458"/>
      <c r="P1044" s="4"/>
      <c r="Q1044" s="11"/>
      <c r="R1044" s="59" t="str">
        <f>EUconst_CNTR_ScopeFactor&amp;H1013</f>
        <v>ScopeFactor_</v>
      </c>
      <c r="S1044" s="11"/>
      <c r="T1044" s="537" t="str">
        <f>IF(ISBLANK(I1044),"",IF(I1044=EUconst_NA,"",INDEX(EUwideConstants!$H:$O,MATCH(R1044,EUwideConstants!$S:$S,0),MATCH(I1044,CNTR_TierList,0))))</f>
        <v/>
      </c>
      <c r="U1044" s="2"/>
      <c r="V1044" s="2"/>
      <c r="W1044" s="2"/>
      <c r="X1044" s="2"/>
    </row>
    <row r="1045" spans="1:24" s="19" customFormat="1" x14ac:dyDescent="0.25">
      <c r="A1045" s="2"/>
      <c r="B1045" s="7"/>
      <c r="C1045" s="7"/>
      <c r="D1045" s="28" t="s">
        <v>17</v>
      </c>
      <c r="E1045" s="1240" t="str">
        <f>Translations!$B$719</f>
        <v>Täckningsfaktor, metod</v>
      </c>
      <c r="F1045" s="1240"/>
      <c r="G1045" s="1240"/>
      <c r="H1045" s="1249"/>
      <c r="I1045" s="1249"/>
      <c r="J1045" s="1241" t="str">
        <f>IF(H1045="","",INDEX(ScopeMethodsDetails,MATCH(H1045,INDEX(ScopeMethodsDetails,,1),0),2))</f>
        <v/>
      </c>
      <c r="K1045" s="1242"/>
      <c r="L1045" s="1242"/>
      <c r="M1045" s="1242"/>
      <c r="N1045" s="1243"/>
      <c r="O1045" s="458"/>
      <c r="P1045" s="4"/>
      <c r="Q1045" s="11"/>
      <c r="R1045" s="350" t="str">
        <f>IF(I1044="","",INDEX(ScopeAddress,MATCH(I1044,ScopeTiers,0)))</f>
        <v/>
      </c>
      <c r="S1045" s="11"/>
      <c r="T1045" s="11"/>
      <c r="U1045" s="2"/>
      <c r="V1045" s="2"/>
      <c r="W1045" s="2"/>
      <c r="X1045" s="2"/>
    </row>
    <row r="1046" spans="1:24" s="19" customFormat="1" ht="5.15" customHeight="1" x14ac:dyDescent="0.25">
      <c r="A1046" s="2"/>
      <c r="B1046" s="7"/>
      <c r="C1046" s="7"/>
      <c r="D1046" s="9"/>
      <c r="E1046" s="40"/>
      <c r="F1046" s="40"/>
      <c r="G1046" s="40"/>
      <c r="H1046" s="40"/>
      <c r="I1046" s="40"/>
      <c r="J1046" s="40"/>
      <c r="K1046" s="40"/>
      <c r="L1046" s="40"/>
      <c r="M1046" s="40"/>
      <c r="N1046" s="40"/>
      <c r="O1046" s="458"/>
      <c r="P1046" s="4"/>
      <c r="Q1046" s="11"/>
      <c r="R1046" s="11"/>
      <c r="S1046" s="11"/>
      <c r="T1046" s="11"/>
      <c r="U1046" s="11"/>
      <c r="V1046" s="11"/>
      <c r="W1046" s="11"/>
      <c r="X1046" s="11"/>
    </row>
    <row r="1047" spans="1:24" s="19" customFormat="1" ht="13" x14ac:dyDescent="0.25">
      <c r="A1047" s="2"/>
      <c r="B1047" s="7"/>
      <c r="C1047" s="7"/>
      <c r="D1047" s="28" t="s">
        <v>18</v>
      </c>
      <c r="E1047" s="20" t="str">
        <f>Translations!$B$723</f>
        <v>Detaljerad beskrivning av täckningsfaktorns metod:</v>
      </c>
      <c r="F1047" s="40"/>
      <c r="G1047" s="40"/>
      <c r="H1047" s="40"/>
      <c r="I1047" s="40"/>
      <c r="J1047" s="40"/>
      <c r="K1047" s="40"/>
      <c r="L1047" s="40"/>
      <c r="M1047" s="40"/>
      <c r="N1047" s="40"/>
      <c r="O1047" s="458"/>
      <c r="P1047" s="4"/>
      <c r="Q1047" s="11"/>
      <c r="R1047" s="11"/>
      <c r="S1047" s="11"/>
      <c r="T1047" s="11"/>
      <c r="U1047" s="2"/>
      <c r="V1047" s="2"/>
      <c r="W1047" s="2"/>
      <c r="X1047" s="2"/>
    </row>
    <row r="1048" spans="1:24" s="19" customFormat="1" ht="25.5" customHeight="1" x14ac:dyDescent="0.25">
      <c r="A1048" s="2"/>
      <c r="B1048" s="7"/>
      <c r="C1048" s="7"/>
      <c r="D1048" s="9"/>
      <c r="E1048" s="1235"/>
      <c r="F1048" s="1236"/>
      <c r="G1048" s="1236"/>
      <c r="H1048" s="1236"/>
      <c r="I1048" s="1236"/>
      <c r="J1048" s="1236"/>
      <c r="K1048" s="1236"/>
      <c r="L1048" s="1236"/>
      <c r="M1048" s="1236"/>
      <c r="N1048" s="1237"/>
      <c r="O1048" s="458"/>
      <c r="P1048" s="4"/>
      <c r="Q1048" s="11"/>
      <c r="R1048" s="11"/>
      <c r="S1048" s="11"/>
      <c r="T1048" s="11"/>
      <c r="U1048" s="2"/>
      <c r="V1048" s="2"/>
      <c r="W1048" s="2"/>
      <c r="X1048" s="2"/>
    </row>
    <row r="1049" spans="1:24" s="19" customFormat="1" ht="13" x14ac:dyDescent="0.25">
      <c r="A1049" s="2"/>
      <c r="B1049" s="7"/>
      <c r="C1049" s="7"/>
      <c r="D1049" s="9"/>
      <c r="E1049" s="1099"/>
      <c r="F1049" s="991"/>
      <c r="G1049" s="991"/>
      <c r="H1049" s="991"/>
      <c r="I1049" s="991"/>
      <c r="J1049" s="991"/>
      <c r="K1049" s="991"/>
      <c r="L1049" s="991"/>
      <c r="M1049" s="991"/>
      <c r="N1049" s="1100"/>
      <c r="O1049" s="458"/>
      <c r="P1049" s="4"/>
      <c r="Q1049" s="11"/>
      <c r="R1049" s="11"/>
      <c r="S1049" s="11"/>
      <c r="T1049" s="11"/>
      <c r="U1049" s="2"/>
      <c r="V1049" s="2"/>
      <c r="W1049" s="2"/>
      <c r="X1049" s="2"/>
    </row>
    <row r="1050" spans="1:24" s="19" customFormat="1" ht="13" x14ac:dyDescent="0.25">
      <c r="A1050" s="2"/>
      <c r="B1050" s="7"/>
      <c r="C1050" s="7"/>
      <c r="D1050" s="9"/>
      <c r="E1050" s="1101"/>
      <c r="F1050" s="1102"/>
      <c r="G1050" s="1102"/>
      <c r="H1050" s="1102"/>
      <c r="I1050" s="1102"/>
      <c r="J1050" s="1102"/>
      <c r="K1050" s="1102"/>
      <c r="L1050" s="1102"/>
      <c r="M1050" s="1102"/>
      <c r="N1050" s="1103"/>
      <c r="O1050" s="458"/>
      <c r="P1050" s="4"/>
      <c r="Q1050" s="11"/>
      <c r="R1050" s="11"/>
      <c r="S1050" s="11"/>
      <c r="T1050" s="11"/>
      <c r="U1050" s="2"/>
      <c r="V1050" s="2"/>
      <c r="W1050" s="2"/>
      <c r="X1050" s="2"/>
    </row>
    <row r="1051" spans="1:24" s="19" customFormat="1" ht="5.15" customHeight="1" x14ac:dyDescent="0.25">
      <c r="A1051" s="2"/>
      <c r="B1051" s="7"/>
      <c r="C1051" s="7"/>
      <c r="D1051" s="9"/>
      <c r="E1051" s="40"/>
      <c r="F1051" s="40"/>
      <c r="G1051" s="40"/>
      <c r="H1051" s="40"/>
      <c r="I1051" s="40"/>
      <c r="J1051" s="40"/>
      <c r="K1051" s="40"/>
      <c r="L1051" s="40"/>
      <c r="M1051" s="40"/>
      <c r="N1051" s="40"/>
      <c r="O1051" s="458"/>
      <c r="P1051" s="4"/>
      <c r="Q1051" s="11"/>
      <c r="R1051" s="11"/>
      <c r="S1051" s="11"/>
      <c r="T1051" s="11"/>
      <c r="U1051" s="2"/>
      <c r="V1051" s="2"/>
      <c r="W1051" s="2"/>
      <c r="X1051" s="2"/>
    </row>
    <row r="1052" spans="1:24" s="19" customFormat="1" ht="13" x14ac:dyDescent="0.25">
      <c r="A1052" s="2"/>
      <c r="B1052" s="7"/>
      <c r="C1052" s="7"/>
      <c r="D1052" s="28" t="s">
        <v>19</v>
      </c>
      <c r="E1052" s="20" t="str">
        <f>Translations!$B$726</f>
        <v xml:space="preserve">Identifiering av slutanvändare av bränsleflöde och CRF-koder </v>
      </c>
      <c r="F1052" s="40"/>
      <c r="G1052" s="40"/>
      <c r="H1052" s="40"/>
      <c r="I1052" s="40"/>
      <c r="J1052" s="40"/>
      <c r="K1052" s="40"/>
      <c r="L1052" s="40"/>
      <c r="M1052" s="40"/>
      <c r="N1052" s="40"/>
      <c r="O1052" s="453"/>
      <c r="P1052" s="22"/>
      <c r="Q1052" s="11"/>
      <c r="R1052" s="11"/>
      <c r="S1052" s="11"/>
      <c r="T1052" s="11"/>
      <c r="U1052" s="2"/>
      <c r="V1052" s="2"/>
      <c r="W1052" s="2"/>
      <c r="X1052" s="2"/>
    </row>
    <row r="1053" spans="1:24" s="19" customFormat="1" ht="25.5" customHeight="1" x14ac:dyDescent="0.25">
      <c r="A1053" s="2"/>
      <c r="B1053" s="7"/>
      <c r="C1053" s="7"/>
      <c r="D1053" s="9"/>
      <c r="E1053" s="1257"/>
      <c r="F1053" s="1272"/>
      <c r="G1053" s="1272"/>
      <c r="H1053" s="1272"/>
      <c r="I1053" s="1272"/>
      <c r="J1053" s="1272"/>
      <c r="K1053" s="1272"/>
      <c r="L1053" s="1272"/>
      <c r="M1053" s="1272"/>
      <c r="N1053" s="1273"/>
      <c r="O1053" s="458"/>
      <c r="P1053" s="4"/>
      <c r="Q1053" s="11"/>
      <c r="R1053" s="11"/>
      <c r="S1053" s="11"/>
      <c r="T1053" s="11"/>
      <c r="U1053" s="2"/>
      <c r="V1053" s="2"/>
      <c r="W1053" s="2"/>
      <c r="X1053" s="2"/>
    </row>
    <row r="1054" spans="1:24" s="19" customFormat="1" ht="13" x14ac:dyDescent="0.25">
      <c r="A1054" s="2"/>
      <c r="B1054" s="7"/>
      <c r="C1054" s="7"/>
      <c r="D1054" s="9"/>
      <c r="E1054" s="1268"/>
      <c r="F1054" s="1269"/>
      <c r="G1054" s="1269"/>
      <c r="H1054" s="1269"/>
      <c r="I1054" s="1269"/>
      <c r="J1054" s="1269"/>
      <c r="K1054" s="1269"/>
      <c r="L1054" s="1269"/>
      <c r="M1054" s="1269"/>
      <c r="N1054" s="1274"/>
      <c r="O1054" s="458"/>
      <c r="P1054" s="4"/>
      <c r="Q1054" s="11"/>
      <c r="R1054" s="11"/>
      <c r="S1054" s="11"/>
      <c r="T1054" s="11"/>
      <c r="U1054" s="2"/>
      <c r="V1054" s="2"/>
      <c r="W1054" s="2"/>
      <c r="X1054" s="2"/>
    </row>
    <row r="1055" spans="1:24" s="19" customFormat="1" ht="13" x14ac:dyDescent="0.25">
      <c r="A1055" s="2"/>
      <c r="B1055" s="7"/>
      <c r="C1055" s="7"/>
      <c r="D1055" s="9"/>
      <c r="E1055" s="1270"/>
      <c r="F1055" s="1271"/>
      <c r="G1055" s="1271"/>
      <c r="H1055" s="1271"/>
      <c r="I1055" s="1271"/>
      <c r="J1055" s="1271"/>
      <c r="K1055" s="1271"/>
      <c r="L1055" s="1271"/>
      <c r="M1055" s="1271"/>
      <c r="N1055" s="1275"/>
      <c r="O1055" s="458"/>
      <c r="P1055" s="4"/>
      <c r="Q1055" s="11"/>
      <c r="R1055" s="11"/>
      <c r="S1055" s="11"/>
      <c r="T1055" s="11"/>
      <c r="U1055" s="2"/>
      <c r="V1055" s="2"/>
      <c r="W1055" s="2"/>
      <c r="X1055" s="2"/>
    </row>
    <row r="1056" spans="1:24" s="19" customFormat="1" ht="5.15" customHeight="1" x14ac:dyDescent="0.25">
      <c r="A1056" s="2"/>
      <c r="B1056" s="7"/>
      <c r="C1056" s="7"/>
      <c r="D1056" s="9"/>
      <c r="E1056" s="40"/>
      <c r="F1056" s="40"/>
      <c r="G1056" s="40"/>
      <c r="H1056" s="40"/>
      <c r="I1056" s="40"/>
      <c r="J1056" s="40"/>
      <c r="K1056" s="40"/>
      <c r="L1056" s="40"/>
      <c r="M1056" s="40"/>
      <c r="N1056" s="40"/>
      <c r="O1056" s="458"/>
      <c r="P1056" s="4"/>
      <c r="Q1056" s="11"/>
      <c r="R1056" s="11"/>
      <c r="S1056" s="11"/>
      <c r="T1056" s="11"/>
      <c r="U1056" s="2"/>
      <c r="V1056" s="2"/>
      <c r="W1056" s="2"/>
      <c r="X1056" s="2"/>
    </row>
    <row r="1057" spans="1:24" s="19" customFormat="1" ht="12.75" customHeight="1" x14ac:dyDescent="0.25">
      <c r="A1057" s="2"/>
      <c r="B1057" s="7"/>
      <c r="C1057" s="7"/>
      <c r="D1057" s="1245" t="str">
        <f>Translations!$B$230</f>
        <v>Beräkningsfaktorer:</v>
      </c>
      <c r="E1057" s="1245"/>
      <c r="F1057" s="1245"/>
      <c r="G1057" s="1245"/>
      <c r="H1057" s="1245"/>
      <c r="I1057" s="1245"/>
      <c r="J1057" s="1245"/>
      <c r="K1057" s="1245"/>
      <c r="L1057" s="1245"/>
      <c r="M1057" s="1245"/>
      <c r="N1057" s="1245"/>
      <c r="O1057" s="458"/>
      <c r="P1057" s="4"/>
      <c r="Q1057" s="11"/>
      <c r="R1057" s="11"/>
      <c r="S1057" s="11"/>
      <c r="T1057" s="11"/>
      <c r="U1057" s="2"/>
      <c r="V1057" s="2"/>
      <c r="W1057" s="2"/>
      <c r="X1057" s="2"/>
    </row>
    <row r="1058" spans="1:24" s="19" customFormat="1" ht="5.15" customHeight="1" x14ac:dyDescent="0.25">
      <c r="A1058" s="2"/>
      <c r="B1058" s="7"/>
      <c r="C1058" s="7"/>
      <c r="D1058" s="9"/>
      <c r="E1058" s="20"/>
      <c r="F1058" s="7"/>
      <c r="G1058" s="7"/>
      <c r="H1058" s="7"/>
      <c r="I1058" s="7"/>
      <c r="J1058" s="7"/>
      <c r="K1058" s="7"/>
      <c r="L1058" s="7"/>
      <c r="M1058" s="7"/>
      <c r="N1058" s="7"/>
      <c r="O1058" s="458"/>
      <c r="P1058" s="4"/>
      <c r="Q1058" s="11"/>
      <c r="R1058" s="11"/>
      <c r="S1058" s="11"/>
      <c r="T1058" s="11"/>
      <c r="U1058" s="2"/>
      <c r="V1058" s="2"/>
      <c r="W1058" s="2"/>
      <c r="X1058" s="2"/>
    </row>
    <row r="1059" spans="1:24" s="19" customFormat="1" ht="12.75" customHeight="1" x14ac:dyDescent="0.25">
      <c r="A1059" s="2"/>
      <c r="B1059" s="7"/>
      <c r="C1059" s="7"/>
      <c r="D1059" s="9" t="s">
        <v>140</v>
      </c>
      <c r="E1059" s="20" t="str">
        <f>Translations!$B$253</f>
        <v>Nivåer som tillämpas på beräkningsfaktorer:</v>
      </c>
      <c r="F1059" s="7"/>
      <c r="G1059" s="7"/>
      <c r="H1059" s="7"/>
      <c r="I1059" s="7"/>
      <c r="J1059" s="7"/>
      <c r="K1059" s="7"/>
      <c r="L1059" s="7"/>
      <c r="M1059" s="7"/>
      <c r="N1059" s="7"/>
      <c r="O1059" s="458"/>
      <c r="P1059" s="4"/>
      <c r="Q1059" s="11"/>
      <c r="R1059" s="11"/>
      <c r="S1059" s="11"/>
      <c r="T1059" s="11"/>
      <c r="U1059" s="2"/>
      <c r="V1059" s="2"/>
      <c r="W1059" s="2"/>
      <c r="X1059" s="2"/>
    </row>
    <row r="1060" spans="1:24" s="19" customFormat="1" ht="5.15" customHeight="1" x14ac:dyDescent="0.25">
      <c r="A1060" s="2"/>
      <c r="B1060" s="7"/>
      <c r="C1060" s="7"/>
      <c r="D1060" s="9"/>
      <c r="E1060" s="20"/>
      <c r="F1060" s="7"/>
      <c r="G1060" s="7"/>
      <c r="H1060" s="7"/>
      <c r="I1060" s="7"/>
      <c r="J1060" s="7"/>
      <c r="K1060" s="7"/>
      <c r="L1060" s="7"/>
      <c r="M1060" s="7"/>
      <c r="N1060" s="7"/>
      <c r="O1060" s="458"/>
      <c r="P1060" s="4"/>
      <c r="Q1060" s="11"/>
      <c r="R1060" s="11"/>
      <c r="S1060" s="11"/>
      <c r="T1060" s="11"/>
      <c r="U1060" s="2"/>
      <c r="V1060" s="2"/>
      <c r="W1060" s="2"/>
      <c r="X1060" s="2"/>
    </row>
    <row r="1061" spans="1:24" s="19" customFormat="1" ht="25.5" customHeight="1" x14ac:dyDescent="0.25">
      <c r="A1061" s="2"/>
      <c r="B1061" s="7"/>
      <c r="C1061" s="7"/>
      <c r="D1061" s="7"/>
      <c r="E1061" s="1244" t="str">
        <f>Translations!$B$254</f>
        <v>beräkningsfaktor</v>
      </c>
      <c r="F1061" s="1244"/>
      <c r="G1061" s="1244"/>
      <c r="H1061" s="29" t="str">
        <f>Translations!$B$255</f>
        <v>nivå som krävs</v>
      </c>
      <c r="I1061" s="522" t="str">
        <f>Translations!$B$256</f>
        <v>nivå som använts</v>
      </c>
      <c r="J1061" s="1246" t="str">
        <f>Translations!$B$257</f>
        <v>hela texten för den tillämpade nivån</v>
      </c>
      <c r="K1061" s="1247"/>
      <c r="L1061" s="1247"/>
      <c r="M1061" s="1247"/>
      <c r="N1061" s="1248"/>
      <c r="O1061" s="458"/>
      <c r="P1061" s="4"/>
      <c r="Q1061" s="11"/>
      <c r="R1061" s="11"/>
      <c r="S1061" s="11"/>
      <c r="T1061" s="11" t="s">
        <v>148</v>
      </c>
      <c r="U1061" s="2"/>
      <c r="V1061" s="2"/>
      <c r="W1061" s="2"/>
      <c r="X1061" s="30" t="s">
        <v>149</v>
      </c>
    </row>
    <row r="1062" spans="1:24" s="19" customFormat="1" ht="12.75" customHeight="1" x14ac:dyDescent="0.25">
      <c r="A1062" s="2"/>
      <c r="B1062" s="7"/>
      <c r="C1062" s="7"/>
      <c r="D1062" s="28" t="s">
        <v>16</v>
      </c>
      <c r="E1062" s="1240" t="str">
        <f>Translations!$B$741</f>
        <v>Enhetens omvandlingsfaktor</v>
      </c>
      <c r="F1062" s="1240"/>
      <c r="G1062" s="1240"/>
      <c r="H1062" s="535" t="str">
        <f>IF(H1013="","",IF(M1011=INDEX(SourceCategory,2),EUconst_NoTier,IF(CNTR_Category="A",INDEX(EUwideConstants!$G:$G,MATCH(R1062,EUwideConstants!$S:$S,0)),INDEX(EUwideConstants!$P:$P,MATCH(R1062,EUwideConstants!$S:$S,0)))))</f>
        <v/>
      </c>
      <c r="I1062" s="135"/>
      <c r="J1062" s="1241" t="str">
        <f>IF(OR(ISBLANK(I1062),I1062=EUconst_NoTier),"",IF(T1062=0,EUconst_NotApplicable,IF(ISERROR(T1062),"",T1062)))</f>
        <v/>
      </c>
      <c r="K1062" s="1242"/>
      <c r="L1062" s="1242"/>
      <c r="M1062" s="1242"/>
      <c r="N1062" s="1243"/>
      <c r="O1062" s="458"/>
      <c r="P1062" s="4"/>
      <c r="Q1062" s="11"/>
      <c r="R1062" s="59" t="str">
        <f>EUconst_CNTR_NCV&amp;H1013</f>
        <v>NCV_</v>
      </c>
      <c r="S1062" s="11"/>
      <c r="T1062" s="537" t="str">
        <f>IF(ISBLANK(I1062),"",IF(I1062=EUconst_NA,"",INDEX(EUwideConstants!$H:$O,MATCH(R1062,EUwideConstants!$S:$S,0),MATCH(I1062,CNTR_TierList,0))))</f>
        <v/>
      </c>
      <c r="U1062" s="2"/>
      <c r="V1062" s="2"/>
      <c r="W1062" s="2"/>
      <c r="X1062" s="533" t="b">
        <f>(H1062=EUconst_NA)</f>
        <v>0</v>
      </c>
    </row>
    <row r="1063" spans="1:24" s="19" customFormat="1" ht="12.75" customHeight="1" x14ac:dyDescent="0.25">
      <c r="A1063" s="2"/>
      <c r="B1063" s="7"/>
      <c r="C1063" s="7"/>
      <c r="D1063" s="28" t="s">
        <v>17</v>
      </c>
      <c r="E1063" s="1240" t="str">
        <f>Translations!$B$258</f>
        <v>Emissionsfaktor (preliminär)</v>
      </c>
      <c r="F1063" s="1240"/>
      <c r="G1063" s="1240"/>
      <c r="H1063" s="535" t="str">
        <f>IF(H1013="","",IF(M1011=INDEX(SourceCategory,2),EUconst_NoTier,IF(CNTR_Category="A",INDEX(EUwideConstants!$G:$G,MATCH(R1063,EUwideConstants!$S:$S,0)),INDEX(EUwideConstants!$P:$P,MATCH(R1063,EUwideConstants!$S:$S,0)))))</f>
        <v/>
      </c>
      <c r="I1063" s="135"/>
      <c r="J1063" s="1241" t="str">
        <f>IF(OR(ISBLANK(I1063),I1063=EUconst_NoTier),"",IF(T1063=0,EUconst_NotApplicable,IF(ISERROR(T1063),"",T1063)))</f>
        <v/>
      </c>
      <c r="K1063" s="1242"/>
      <c r="L1063" s="1242"/>
      <c r="M1063" s="1242"/>
      <c r="N1063" s="1243"/>
      <c r="O1063" s="458"/>
      <c r="P1063" s="4"/>
      <c r="Q1063" s="11"/>
      <c r="R1063" s="59" t="str">
        <f>EUconst_CNTR_EF&amp;H1013</f>
        <v>EF_</v>
      </c>
      <c r="S1063" s="11"/>
      <c r="T1063" s="537" t="str">
        <f>IF(ISBLANK(I1063),"",IF(I1063=EUconst_NA,"",INDEX(EUwideConstants!$H:$O,MATCH(R1063,EUwideConstants!$S:$S,0),MATCH(I1063,CNTR_TierList,0))))</f>
        <v/>
      </c>
      <c r="U1063" s="2"/>
      <c r="V1063" s="2"/>
      <c r="W1063" s="2"/>
      <c r="X1063" s="533" t="b">
        <f>(H1063=EUconst_NA)</f>
        <v>0</v>
      </c>
    </row>
    <row r="1064" spans="1:24" s="19" customFormat="1" ht="12.75" customHeight="1" x14ac:dyDescent="0.25">
      <c r="A1064" s="2"/>
      <c r="B1064" s="7"/>
      <c r="C1064" s="7"/>
      <c r="D1064" s="28" t="s">
        <v>18</v>
      </c>
      <c r="E1064" s="1240" t="str">
        <f>Translations!$B$259</f>
        <v>Biomassafraktion (om tillämplig)</v>
      </c>
      <c r="F1064" s="1240"/>
      <c r="G1064" s="1240"/>
      <c r="H1064" s="535" t="str">
        <f>IF(H1013="","",IF(M1011=INDEX(SourceCategory,2),EUconst_NoTier,IF(CNTR_Category="A",INDEX(EUwideConstants!$G:$G,MATCH(R1064,EUwideConstants!$S:$S,0)),INDEX(EUwideConstants!$P:$P,MATCH(R1064,EUwideConstants!$S:$S,0)))))</f>
        <v/>
      </c>
      <c r="I1064" s="538"/>
      <c r="J1064" s="1241" t="str">
        <f>IF(OR(ISBLANK(I1064),I1064=EUconst_NoTier),"",IF(T1064=0,EUconst_NotApplicable,IF(ISERROR(T1064),"",T1064)))</f>
        <v/>
      </c>
      <c r="K1064" s="1242"/>
      <c r="L1064" s="1242"/>
      <c r="M1064" s="1242"/>
      <c r="N1064" s="1243"/>
      <c r="O1064" s="458"/>
      <c r="P1064" s="4"/>
      <c r="Q1064" s="11"/>
      <c r="R1064" s="59" t="str">
        <f>EUconst_CNTR_BiomassContent&amp;H1013</f>
        <v>BioC_</v>
      </c>
      <c r="S1064" s="11"/>
      <c r="T1064" s="537" t="str">
        <f>IF(ISBLANK(I1064),"",IF(I1064=EUconst_NA,"",INDEX(EUwideConstants!$H:$O,MATCH(R1064,EUwideConstants!$S:$S,0),MATCH(I1064,CNTR_TierList,0))))</f>
        <v/>
      </c>
      <c r="U1064" s="2"/>
      <c r="V1064" s="2"/>
      <c r="W1064" s="2"/>
      <c r="X1064" s="533" t="b">
        <f>(H1064=EUconst_NA)</f>
        <v>0</v>
      </c>
    </row>
    <row r="1065" spans="1:24" s="19" customFormat="1" ht="5.15" customHeight="1" x14ac:dyDescent="0.25">
      <c r="A1065" s="2"/>
      <c r="B1065" s="7"/>
      <c r="C1065" s="7"/>
      <c r="D1065" s="9"/>
      <c r="E1065" s="7"/>
      <c r="F1065" s="7"/>
      <c r="G1065" s="7"/>
      <c r="H1065" s="7"/>
      <c r="I1065" s="7"/>
      <c r="J1065" s="7"/>
      <c r="K1065" s="7"/>
      <c r="L1065" s="7"/>
      <c r="M1065" s="7"/>
      <c r="N1065" s="7"/>
      <c r="O1065" s="458"/>
      <c r="P1065" s="4"/>
      <c r="Q1065" s="11"/>
      <c r="R1065" s="2"/>
      <c r="S1065" s="2"/>
      <c r="T1065" s="2"/>
      <c r="U1065" s="2"/>
      <c r="V1065" s="2"/>
      <c r="W1065" s="2"/>
      <c r="X1065" s="2"/>
    </row>
    <row r="1066" spans="1:24" s="19" customFormat="1" ht="13" x14ac:dyDescent="0.25">
      <c r="A1066" s="2"/>
      <c r="B1066" s="7"/>
      <c r="C1066" s="7"/>
      <c r="D1066" s="9" t="s">
        <v>152</v>
      </c>
      <c r="E1066" s="20" t="str">
        <f>Translations!$B$268</f>
        <v>Detaljerade uppgifter om beräkningsfaktorerna:</v>
      </c>
      <c r="F1066" s="40"/>
      <c r="G1066" s="40"/>
      <c r="H1066" s="40"/>
      <c r="I1066" s="40"/>
      <c r="J1066" s="40"/>
      <c r="K1066" s="40"/>
      <c r="L1066" s="40"/>
      <c r="M1066" s="40"/>
      <c r="N1066" s="40"/>
      <c r="O1066" s="458"/>
      <c r="P1066" s="4"/>
      <c r="Q1066" s="11"/>
      <c r="R1066" s="2"/>
      <c r="S1066" s="2"/>
      <c r="T1066" s="2"/>
      <c r="U1066" s="2"/>
      <c r="V1066" s="2"/>
      <c r="W1066" s="2"/>
      <c r="X1066" s="2"/>
    </row>
    <row r="1067" spans="1:24" s="19" customFormat="1" ht="5.15" customHeight="1" x14ac:dyDescent="0.25">
      <c r="A1067" s="2"/>
      <c r="B1067" s="7"/>
      <c r="C1067" s="7"/>
      <c r="D1067" s="9"/>
      <c r="E1067" s="40"/>
      <c r="F1067" s="40"/>
      <c r="G1067" s="40"/>
      <c r="H1067" s="40"/>
      <c r="I1067" s="40"/>
      <c r="J1067" s="40"/>
      <c r="K1067" s="40"/>
      <c r="L1067" s="40"/>
      <c r="M1067" s="40"/>
      <c r="N1067" s="40"/>
      <c r="O1067" s="458"/>
      <c r="P1067" s="4"/>
      <c r="Q1067" s="11"/>
      <c r="R1067" s="2"/>
      <c r="S1067" s="2"/>
      <c r="T1067" s="2"/>
      <c r="U1067" s="2"/>
      <c r="V1067" s="2"/>
      <c r="W1067" s="2"/>
      <c r="X1067" s="2"/>
    </row>
    <row r="1068" spans="1:24" s="19" customFormat="1" ht="25.5" customHeight="1" x14ac:dyDescent="0.25">
      <c r="A1068" s="2"/>
      <c r="B1068" s="7"/>
      <c r="C1068" s="7"/>
      <c r="D1068" s="7"/>
      <c r="E1068" s="1244" t="str">
        <f>E1061</f>
        <v>beräkningsfaktor</v>
      </c>
      <c r="F1068" s="1244"/>
      <c r="G1068" s="1244"/>
      <c r="H1068" s="522" t="str">
        <f>I1061</f>
        <v>nivå som använts</v>
      </c>
      <c r="I1068" s="29" t="str">
        <f>Translations!$B$269</f>
        <v>standardvärde</v>
      </c>
      <c r="J1068" s="29" t="str">
        <f>Translations!$B$270</f>
        <v>enhet</v>
      </c>
      <c r="K1068" s="29" t="str">
        <f>Translations!$B$271</f>
        <v>datakällans identifieringskod</v>
      </c>
      <c r="L1068" s="29" t="str">
        <f>Translations!$B$272</f>
        <v>analysens identifieringskod</v>
      </c>
      <c r="M1068" s="29" t="str">
        <f>Translations!$B$273</f>
        <v>provtagningens identifieringskod</v>
      </c>
      <c r="N1068" s="29" t="str">
        <f>Translations!$B$274</f>
        <v>analysfrekvens</v>
      </c>
      <c r="O1068" s="458"/>
      <c r="P1068" s="4"/>
      <c r="Q1068" s="11"/>
      <c r="R1068" s="2"/>
      <c r="S1068" s="2"/>
      <c r="T1068" s="30" t="s">
        <v>153</v>
      </c>
      <c r="U1068" s="2"/>
      <c r="V1068" s="2"/>
      <c r="W1068" s="2"/>
      <c r="X1068" s="30" t="s">
        <v>149</v>
      </c>
    </row>
    <row r="1069" spans="1:24" s="19" customFormat="1" ht="12.75" customHeight="1" x14ac:dyDescent="0.25">
      <c r="A1069" s="2"/>
      <c r="B1069" s="7"/>
      <c r="C1069" s="7"/>
      <c r="D1069" s="28" t="s">
        <v>16</v>
      </c>
      <c r="E1069" s="1240" t="str">
        <f>E1062</f>
        <v>Enhetens omvandlingsfaktor</v>
      </c>
      <c r="F1069" s="1240"/>
      <c r="G1069" s="1240"/>
      <c r="H1069" s="535" t="str">
        <f>IF(OR(ISBLANK(I1062),I1062=EUconst_NA),"",I1062)</f>
        <v/>
      </c>
      <c r="I1069" s="135"/>
      <c r="J1069" s="135"/>
      <c r="K1069" s="539"/>
      <c r="L1069" s="160"/>
      <c r="M1069" s="160"/>
      <c r="N1069" s="540"/>
      <c r="O1069" s="456"/>
      <c r="P1069" s="7"/>
      <c r="Q1069" s="143"/>
      <c r="R1069" s="2"/>
      <c r="S1069" s="2"/>
      <c r="T1069" s="541" t="str">
        <f>IF(H1069="","",IF(I1062=EUconst_NA,"",INDEX(EUwideConstants!$AL:$AR,MATCH(R1062,EUwideConstants!$S:$S,0),MATCH(I1062,CNTR_TierList,0))))</f>
        <v/>
      </c>
      <c r="U1069" s="2"/>
      <c r="V1069" s="2"/>
      <c r="W1069" s="2"/>
      <c r="X1069" s="533" t="b">
        <f>AND(H1011&lt;&gt;"",OR(H1069="",H1069=EUconst_NA,J1062=EUconst_NotApplicable))</f>
        <v>0</v>
      </c>
    </row>
    <row r="1070" spans="1:24" s="19" customFormat="1" ht="12.75" customHeight="1" x14ac:dyDescent="0.25">
      <c r="A1070" s="2"/>
      <c r="B1070" s="7"/>
      <c r="C1070" s="7"/>
      <c r="D1070" s="28" t="s">
        <v>17</v>
      </c>
      <c r="E1070" s="1240" t="str">
        <f>E1063</f>
        <v>Emissionsfaktor (preliminär)</v>
      </c>
      <c r="F1070" s="1240"/>
      <c r="G1070" s="1240"/>
      <c r="H1070" s="535" t="str">
        <f>IF(OR(ISBLANK(I1063),I1063=EUconst_NA),"",I1063)</f>
        <v/>
      </c>
      <c r="I1070" s="135"/>
      <c r="J1070" s="135"/>
      <c r="K1070" s="160"/>
      <c r="L1070" s="160"/>
      <c r="M1070" s="160"/>
      <c r="N1070" s="540"/>
      <c r="O1070" s="458"/>
      <c r="P1070" s="4"/>
      <c r="Q1070" s="11"/>
      <c r="R1070" s="2"/>
      <c r="S1070" s="2"/>
      <c r="T1070" s="541" t="str">
        <f>IF(H1070="","",IF(I1063=EUconst_NA,"",INDEX(EUwideConstants!$AL:$AR,MATCH(R1063,EUwideConstants!$S:$S,0),MATCH(I1063,CNTR_TierList,0))))</f>
        <v/>
      </c>
      <c r="U1070" s="2"/>
      <c r="V1070" s="2"/>
      <c r="W1070" s="2"/>
      <c r="X1070" s="533" t="b">
        <f>AND(H1011&lt;&gt;"",OR(H1070="",H1070=EUconst_NA,J1063=EUconst_NotApplicable))</f>
        <v>0</v>
      </c>
    </row>
    <row r="1071" spans="1:24" s="19" customFormat="1" ht="12.75" customHeight="1" x14ac:dyDescent="0.25">
      <c r="A1071" s="2"/>
      <c r="B1071" s="7"/>
      <c r="C1071" s="7"/>
      <c r="D1071" s="28" t="s">
        <v>21</v>
      </c>
      <c r="E1071" s="1240" t="str">
        <f>E1064</f>
        <v>Biomassafraktion (om tillämplig)</v>
      </c>
      <c r="F1071" s="1240"/>
      <c r="G1071" s="1240"/>
      <c r="H1071" s="535" t="str">
        <f>IF(OR(ISBLANK(I1064),I1064=EUconst_NA),"",I1064)</f>
        <v/>
      </c>
      <c r="I1071" s="135"/>
      <c r="J1071" s="436" t="s">
        <v>154</v>
      </c>
      <c r="K1071" s="160"/>
      <c r="L1071" s="160"/>
      <c r="M1071" s="160"/>
      <c r="N1071" s="540"/>
      <c r="O1071" s="458"/>
      <c r="P1071" s="4"/>
      <c r="Q1071" s="542"/>
      <c r="R1071" s="2"/>
      <c r="S1071" s="2"/>
      <c r="T1071" s="541" t="str">
        <f>IF(H1071="","",IF(I1064=EUconst_NA,"",INDEX(EUwideConstants!$AL:$AR,MATCH(R1064,EUwideConstants!$S:$S,0),MATCH(I1064,CNTR_TierList,0))))</f>
        <v/>
      </c>
      <c r="U1071" s="2"/>
      <c r="V1071" s="2"/>
      <c r="W1071" s="2"/>
      <c r="X1071" s="533" t="b">
        <f>AND(H1011&lt;&gt;"",OR(H1071="",H1071=EUconst_NA,J1064=EUconst_NotApplicable))</f>
        <v>0</v>
      </c>
    </row>
    <row r="1072" spans="1:24" s="19" customFormat="1" ht="12.75" customHeight="1" x14ac:dyDescent="0.25">
      <c r="A1072" s="2"/>
      <c r="B1072" s="7"/>
      <c r="C1072" s="7"/>
      <c r="D1072" s="9"/>
      <c r="E1072" s="7"/>
      <c r="F1072" s="7"/>
      <c r="G1072" s="7"/>
      <c r="H1072" s="7"/>
      <c r="I1072" s="7"/>
      <c r="J1072" s="7"/>
      <c r="K1072" s="7"/>
      <c r="L1072" s="7"/>
      <c r="M1072" s="7"/>
      <c r="N1072" s="7"/>
      <c r="O1072" s="458"/>
      <c r="P1072" s="4"/>
      <c r="Q1072" s="11"/>
      <c r="R1072" s="2"/>
      <c r="S1072" s="2"/>
      <c r="T1072" s="2"/>
      <c r="U1072" s="2"/>
      <c r="V1072" s="2"/>
      <c r="W1072" s="2"/>
      <c r="X1072" s="2"/>
    </row>
    <row r="1073" spans="1:24" s="19" customFormat="1" ht="15" customHeight="1" x14ac:dyDescent="0.25">
      <c r="A1073" s="2"/>
      <c r="B1073" s="7"/>
      <c r="C1073" s="7"/>
      <c r="D1073" s="1245" t="str">
        <f>Translations!$B$279</f>
        <v>Anmärkningar och förklaringar:</v>
      </c>
      <c r="E1073" s="1245"/>
      <c r="F1073" s="1245"/>
      <c r="G1073" s="1245"/>
      <c r="H1073" s="1245"/>
      <c r="I1073" s="1245"/>
      <c r="J1073" s="1245"/>
      <c r="K1073" s="1245"/>
      <c r="L1073" s="1245"/>
      <c r="M1073" s="1245"/>
      <c r="N1073" s="1245"/>
      <c r="O1073" s="458"/>
      <c r="P1073" s="4"/>
      <c r="Q1073" s="11"/>
      <c r="R1073" s="11"/>
      <c r="S1073" s="2"/>
      <c r="T1073" s="2"/>
      <c r="U1073" s="2"/>
      <c r="V1073" s="2"/>
      <c r="W1073" s="2"/>
      <c r="X1073" s="2"/>
    </row>
    <row r="1074" spans="1:24" s="19" customFormat="1" ht="5.15" customHeight="1" x14ac:dyDescent="0.25">
      <c r="A1074" s="2"/>
      <c r="B1074" s="7"/>
      <c r="C1074" s="7"/>
      <c r="D1074" s="9"/>
      <c r="E1074" s="7"/>
      <c r="F1074" s="7"/>
      <c r="G1074" s="7"/>
      <c r="H1074" s="7"/>
      <c r="I1074" s="7"/>
      <c r="J1074" s="7"/>
      <c r="K1074" s="7"/>
      <c r="L1074" s="7"/>
      <c r="M1074" s="7"/>
      <c r="N1074" s="7"/>
      <c r="O1074" s="458"/>
      <c r="P1074" s="4"/>
      <c r="Q1074" s="11"/>
      <c r="R1074" s="2"/>
      <c r="S1074" s="2"/>
      <c r="T1074" s="2"/>
      <c r="U1074" s="2"/>
      <c r="V1074" s="2"/>
      <c r="W1074" s="2"/>
      <c r="X1074" s="2"/>
    </row>
    <row r="1075" spans="1:24" s="19" customFormat="1" ht="12.75" customHeight="1" x14ac:dyDescent="0.25">
      <c r="A1075" s="2"/>
      <c r="B1075" s="7"/>
      <c r="C1075" s="7"/>
      <c r="D1075" s="9" t="s">
        <v>159</v>
      </c>
      <c r="E1075" s="1110" t="str">
        <f>Translations!$B$744</f>
        <v>Övriga anmärkningar och motiveringar, om de erforderliga nivåerna inte tillämpas:</v>
      </c>
      <c r="F1075" s="1110"/>
      <c r="G1075" s="1110"/>
      <c r="H1075" s="1110"/>
      <c r="I1075" s="1110"/>
      <c r="J1075" s="1110"/>
      <c r="K1075" s="1110"/>
      <c r="L1075" s="1110"/>
      <c r="M1075" s="1110"/>
      <c r="N1075" s="1110"/>
      <c r="O1075" s="458"/>
      <c r="P1075" s="4"/>
      <c r="Q1075" s="11"/>
      <c r="R1075" s="2"/>
      <c r="S1075" s="2"/>
      <c r="T1075" s="2"/>
      <c r="U1075" s="2"/>
      <c r="V1075" s="2"/>
      <c r="W1075" s="2"/>
      <c r="X1075" s="2"/>
    </row>
    <row r="1076" spans="1:24" s="19" customFormat="1" ht="5.15" customHeight="1" x14ac:dyDescent="0.25">
      <c r="A1076" s="2"/>
      <c r="B1076" s="7"/>
      <c r="C1076" s="7"/>
      <c r="D1076" s="9"/>
      <c r="E1076" s="543"/>
      <c r="F1076" s="7"/>
      <c r="G1076" s="7"/>
      <c r="H1076" s="7"/>
      <c r="I1076" s="7"/>
      <c r="J1076" s="7"/>
      <c r="K1076" s="7"/>
      <c r="L1076" s="7"/>
      <c r="M1076" s="7"/>
      <c r="N1076" s="7"/>
      <c r="O1076" s="458"/>
      <c r="P1076" s="4"/>
      <c r="Q1076" s="11"/>
      <c r="R1076" s="2"/>
      <c r="S1076" s="2"/>
      <c r="T1076" s="2"/>
      <c r="U1076" s="2"/>
      <c r="V1076" s="2"/>
      <c r="W1076" s="2"/>
      <c r="X1076" s="2"/>
    </row>
    <row r="1077" spans="1:24" s="19" customFormat="1" ht="12.75" customHeight="1" x14ac:dyDescent="0.25">
      <c r="A1077" s="2"/>
      <c r="B1077" s="7"/>
      <c r="C1077" s="7"/>
      <c r="D1077" s="9"/>
      <c r="E1077" s="1257"/>
      <c r="F1077" s="1143"/>
      <c r="G1077" s="1143"/>
      <c r="H1077" s="1143"/>
      <c r="I1077" s="1143"/>
      <c r="J1077" s="1143"/>
      <c r="K1077" s="1143"/>
      <c r="L1077" s="1143"/>
      <c r="M1077" s="1143"/>
      <c r="N1077" s="1143"/>
      <c r="O1077" s="458"/>
      <c r="P1077" s="4"/>
      <c r="Q1077" s="11"/>
      <c r="R1077" s="2"/>
      <c r="S1077" s="2"/>
      <c r="T1077" s="2"/>
      <c r="U1077" s="2"/>
      <c r="V1077" s="2"/>
      <c r="W1077" s="2"/>
      <c r="X1077" s="2"/>
    </row>
    <row r="1078" spans="1:24" s="19" customFormat="1" ht="12.75" customHeight="1" x14ac:dyDescent="0.25">
      <c r="A1078" s="2"/>
      <c r="B1078" s="7"/>
      <c r="C1078" s="7"/>
      <c r="D1078" s="9"/>
      <c r="E1078" s="1268"/>
      <c r="F1078" s="1269"/>
      <c r="G1078" s="1269"/>
      <c r="H1078" s="1269"/>
      <c r="I1078" s="1269"/>
      <c r="J1078" s="1269"/>
      <c r="K1078" s="1269"/>
      <c r="L1078" s="1269"/>
      <c r="M1078" s="1269"/>
      <c r="N1078" s="1269"/>
      <c r="O1078" s="458"/>
      <c r="P1078" s="4"/>
      <c r="Q1078" s="11"/>
      <c r="R1078" s="2"/>
      <c r="S1078" s="2"/>
      <c r="T1078" s="2"/>
      <c r="U1078" s="2"/>
      <c r="V1078" s="2"/>
      <c r="W1078" s="2"/>
      <c r="X1078" s="2"/>
    </row>
    <row r="1079" spans="1:24" s="19" customFormat="1" ht="12.75" customHeight="1" x14ac:dyDescent="0.25">
      <c r="A1079" s="2"/>
      <c r="B1079" s="7"/>
      <c r="C1079" s="7"/>
      <c r="D1079" s="9"/>
      <c r="E1079" s="1270"/>
      <c r="F1079" s="1271"/>
      <c r="G1079" s="1271"/>
      <c r="H1079" s="1271"/>
      <c r="I1079" s="1271"/>
      <c r="J1079" s="1271"/>
      <c r="K1079" s="1271"/>
      <c r="L1079" s="1271"/>
      <c r="M1079" s="1271"/>
      <c r="N1079" s="1271"/>
      <c r="O1079" s="458"/>
      <c r="P1079" s="4"/>
      <c r="Q1079" s="11"/>
      <c r="R1079" s="2"/>
      <c r="S1079" s="2"/>
      <c r="T1079" s="2"/>
      <c r="U1079" s="2"/>
      <c r="V1079" s="2"/>
      <c r="W1079" s="2"/>
      <c r="X1079" s="2"/>
    </row>
    <row r="1080" spans="1:24" ht="12.75" customHeight="1" thickBot="1" x14ac:dyDescent="0.3">
      <c r="A1080" s="45"/>
      <c r="C1080" s="867"/>
      <c r="D1080" s="868"/>
      <c r="E1080" s="869"/>
      <c r="F1080" s="867"/>
      <c r="G1080" s="870"/>
      <c r="H1080" s="870"/>
      <c r="I1080" s="870"/>
      <c r="J1080" s="870"/>
      <c r="K1080" s="870"/>
      <c r="L1080" s="870"/>
      <c r="M1080" s="870"/>
      <c r="N1080" s="870"/>
      <c r="O1080" s="458"/>
      <c r="P1080" s="4"/>
      <c r="Q1080" s="11"/>
      <c r="R1080" s="45"/>
      <c r="S1080" s="45"/>
      <c r="T1080" s="48"/>
      <c r="U1080" s="45"/>
      <c r="V1080" s="45"/>
      <c r="W1080" s="45"/>
      <c r="X1080" s="45"/>
    </row>
    <row r="1081" spans="1:24" ht="12.75" customHeight="1" thickBot="1" x14ac:dyDescent="0.3">
      <c r="A1081" s="45"/>
      <c r="D1081" s="9"/>
      <c r="E1081" s="18"/>
      <c r="G1081" s="10"/>
      <c r="H1081" s="10"/>
      <c r="I1081" s="10"/>
      <c r="J1081" s="10"/>
      <c r="L1081" s="10"/>
      <c r="M1081" s="10"/>
      <c r="N1081" s="10"/>
      <c r="O1081" s="458"/>
      <c r="P1081" s="4"/>
      <c r="Q1081" s="11"/>
      <c r="R1081" s="45"/>
      <c r="S1081" s="45"/>
      <c r="T1081" s="39" t="s">
        <v>143</v>
      </c>
      <c r="U1081" s="73" t="s">
        <v>144</v>
      </c>
      <c r="V1081" s="73" t="s">
        <v>145</v>
      </c>
      <c r="W1081" s="45"/>
      <c r="X1081" s="45"/>
    </row>
    <row r="1082" spans="1:24" s="133" customFormat="1" ht="15" customHeight="1" thickBot="1" x14ac:dyDescent="0.3">
      <c r="A1082" s="222">
        <f>R1082</f>
        <v>15</v>
      </c>
      <c r="B1082" s="22"/>
      <c r="C1082" s="23" t="str">
        <f>"P"&amp;R1082</f>
        <v>P15</v>
      </c>
      <c r="D1082" s="1245" t="str">
        <f>CONCATENATE(EUconst_FuelStream," ", R1082,":")</f>
        <v>Bränsleflöde 15:</v>
      </c>
      <c r="E1082" s="1245"/>
      <c r="F1082" s="1245"/>
      <c r="G1082" s="1260"/>
      <c r="H1082" s="1261" t="str">
        <f>IF(INDEX('C_Beskrivining av den RE'!$F$115:$F$139,MATCH(C1082,'C_Beskrivining av den RE'!$E$115:$E$139,0))&gt;0,INDEX('C_Beskrivining av den RE'!$F$115:$F$139,MATCH(C1082,'C_Beskrivining av den RE'!$E$115:$E$139,0)),"")</f>
        <v/>
      </c>
      <c r="I1082" s="1261"/>
      <c r="J1082" s="1261"/>
      <c r="K1082" s="1261"/>
      <c r="L1082" s="1262"/>
      <c r="M1082" s="1263" t="str">
        <f>IF(T1082=TRUE,IF(V1082="",U1082,V1082),"")</f>
        <v/>
      </c>
      <c r="N1082" s="1264"/>
      <c r="O1082" s="458"/>
      <c r="P1082" s="4"/>
      <c r="Q1082" s="419" t="str">
        <f>IF(COUNTA('C_Beskrivining av den RE'!$F$115:$G$139)=0,D1082,IF(H1082="","",C1082&amp;": "&amp;H1082))</f>
        <v>Bränsleflöde 15:</v>
      </c>
      <c r="R1082" s="21">
        <f>R1011+1</f>
        <v>15</v>
      </c>
      <c r="S1082" s="532"/>
      <c r="T1082" s="39" t="b">
        <f>IF(INDEX('C_Beskrivining av den RE'!$M:$M,MATCH(R1084,'C_Beskrivining av den RE'!$R:$R,0))="",FALSE,TRUE)</f>
        <v>0</v>
      </c>
      <c r="U1082" s="59" t="str">
        <f>INDEX(SourceCategory,1)</f>
        <v>Betydande</v>
      </c>
      <c r="V1082" s="39" t="str">
        <f>IF(T1082=TRUE,IF(ISBLANK(INDEX('C_Beskrivining av den RE'!$N:$N,MATCH(R1084,'C_Beskrivining av den RE'!$R:$R,0))),"",INDEX('C_Beskrivining av den RE'!$N:$N,MATCH(R1084,'C_Beskrivining av den RE'!$R:$R,0))),"")</f>
        <v/>
      </c>
      <c r="W1082" s="532"/>
      <c r="X1082" s="532"/>
    </row>
    <row r="1083" spans="1:24" s="19" customFormat="1" ht="5.15" customHeight="1" x14ac:dyDescent="0.25">
      <c r="A1083" s="45"/>
      <c r="B1083" s="4"/>
      <c r="C1083" s="4"/>
      <c r="D1083" s="4"/>
      <c r="E1083" s="4"/>
      <c r="F1083" s="4"/>
      <c r="G1083" s="4"/>
      <c r="H1083" s="4"/>
      <c r="I1083" s="4"/>
      <c r="J1083" s="4"/>
      <c r="K1083" s="4"/>
      <c r="L1083" s="4"/>
      <c r="M1083" s="3"/>
      <c r="N1083" s="3"/>
      <c r="O1083" s="458"/>
      <c r="P1083" s="4"/>
      <c r="Q1083" s="13"/>
      <c r="R1083" s="8"/>
      <c r="S1083" s="2"/>
      <c r="T1083" s="2"/>
      <c r="U1083" s="2"/>
      <c r="V1083" s="2"/>
      <c r="W1083" s="2"/>
      <c r="X1083" s="2"/>
    </row>
    <row r="1084" spans="1:24" s="19" customFormat="1" ht="12.75" customHeight="1" x14ac:dyDescent="0.25">
      <c r="A1084" s="45"/>
      <c r="B1084" s="4"/>
      <c r="C1084" s="4"/>
      <c r="D1084" s="9"/>
      <c r="E1084" s="1088" t="str">
        <f>Translations!$B$691</f>
        <v>Bränsleflödets typ:</v>
      </c>
      <c r="F1084" s="1088"/>
      <c r="G1084" s="1084"/>
      <c r="H1084" s="1250" t="str">
        <f>IF(INDEX('C_Beskrivining av den RE'!$H$115:$H$139,MATCH(C1082,'C_Beskrivining av den RE'!$E$115:$E$139,0))&gt;0,INDEX('C_Beskrivining av den RE'!$H$115:$H$139,MATCH(C1082,'C_Beskrivining av den RE'!$E$115:$E$139,0)),"")</f>
        <v/>
      </c>
      <c r="I1084" s="1251"/>
      <c r="J1084" s="1251"/>
      <c r="K1084" s="1251"/>
      <c r="L1084" s="1252"/>
      <c r="M1084" s="7"/>
      <c r="N1084" s="7"/>
      <c r="O1084" s="458"/>
      <c r="P1084" s="4"/>
      <c r="Q1084" s="13"/>
      <c r="R1084" s="25" t="str">
        <f>EUconst_CNTR_SourceCategory&amp;C1082</f>
        <v>SourceCategory_P15</v>
      </c>
      <c r="S1084" s="2"/>
      <c r="T1084" s="2"/>
      <c r="U1084" s="2"/>
      <c r="V1084" s="2"/>
      <c r="W1084" s="2"/>
      <c r="X1084" s="2"/>
    </row>
    <row r="1085" spans="1:24" s="19" customFormat="1" ht="12.75" customHeight="1" x14ac:dyDescent="0.25">
      <c r="A1085" s="45"/>
      <c r="B1085" s="4"/>
      <c r="C1085" s="4"/>
      <c r="D1085" s="9"/>
      <c r="E1085" s="1088" t="str">
        <f>Translations!$B$692</f>
        <v>Metoder för frisläppande för konsumtion:</v>
      </c>
      <c r="F1085" s="1088"/>
      <c r="G1085" s="1084"/>
      <c r="H1085" s="1250" t="str">
        <f>IF(INDEX('C_Beskrivining av den RE'!$K$115:$K$139,MATCH(C1082,'C_Beskrivining av den RE'!$E$115:$E$139,0))&gt;0,INDEX('C_Beskrivining av den RE'!$K$115:$K$139,MATCH(C1082,'C_Beskrivining av den RE'!$E$115:$E$139,0)),"")</f>
        <v/>
      </c>
      <c r="I1085" s="1251"/>
      <c r="J1085" s="1251"/>
      <c r="K1085" s="1251"/>
      <c r="L1085" s="1252"/>
      <c r="M1085" s="7"/>
      <c r="N1085" s="7"/>
      <c r="O1085" s="458"/>
      <c r="P1085" s="4"/>
      <c r="Q1085" s="13"/>
      <c r="R1085" s="8"/>
      <c r="S1085" s="2"/>
      <c r="T1085" s="2"/>
      <c r="U1085" s="2"/>
      <c r="V1085" s="2"/>
      <c r="W1085" s="2"/>
      <c r="X1085" s="2"/>
    </row>
    <row r="1086" spans="1:24" s="19" customFormat="1" ht="12.75" customHeight="1" x14ac:dyDescent="0.25">
      <c r="A1086" s="45"/>
      <c r="B1086" s="4"/>
      <c r="C1086" s="4"/>
      <c r="D1086" s="9"/>
      <c r="E1086" s="1088" t="str">
        <f>Translations!$B$693</f>
        <v>Förmedlarpart:</v>
      </c>
      <c r="F1086" s="1088"/>
      <c r="G1086" s="1084"/>
      <c r="H1086" s="1250" t="str">
        <f>IF(INDEX('C_Beskrivining av den RE'!$M$115:$M$139,MATCH(C1082,'C_Beskrivining av den RE'!$E$115:$E$139,0))&gt;0,INDEX('C_Beskrivining av den RE'!$M$115:$M$139,MATCH(C1082,'C_Beskrivining av den RE'!$E$115:$E$139,0)),"")</f>
        <v/>
      </c>
      <c r="I1086" s="1251"/>
      <c r="J1086" s="1251"/>
      <c r="K1086" s="1251"/>
      <c r="L1086" s="1252"/>
      <c r="M1086" s="7"/>
      <c r="N1086" s="7"/>
      <c r="O1086" s="458"/>
      <c r="P1086" s="4"/>
      <c r="Q1086" s="13"/>
      <c r="R1086" s="8"/>
      <c r="S1086" s="2"/>
      <c r="T1086" s="2"/>
      <c r="U1086" s="2"/>
      <c r="V1086" s="2"/>
      <c r="W1086" s="2"/>
      <c r="X1086" s="2"/>
    </row>
    <row r="1087" spans="1:24" s="19" customFormat="1" ht="5.15" customHeight="1" x14ac:dyDescent="0.25">
      <c r="A1087" s="2"/>
      <c r="B1087" s="7"/>
      <c r="C1087" s="7"/>
      <c r="D1087" s="9"/>
      <c r="E1087" s="7"/>
      <c r="F1087" s="7"/>
      <c r="G1087" s="7"/>
      <c r="H1087" s="7"/>
      <c r="I1087" s="7"/>
      <c r="J1087" s="7"/>
      <c r="K1087" s="7"/>
      <c r="L1087" s="7"/>
      <c r="M1087" s="7"/>
      <c r="N1087" s="7"/>
      <c r="O1087" s="458"/>
      <c r="P1087" s="4"/>
      <c r="Q1087" s="11"/>
      <c r="R1087" s="2"/>
      <c r="S1087" s="2"/>
      <c r="T1087" s="2"/>
      <c r="U1087" s="2"/>
      <c r="V1087" s="2"/>
      <c r="W1087" s="2"/>
      <c r="X1087" s="2"/>
    </row>
    <row r="1088" spans="1:24" s="19" customFormat="1" ht="15" customHeight="1" x14ac:dyDescent="0.25">
      <c r="A1088" s="2"/>
      <c r="B1088" s="7"/>
      <c r="C1088" s="7"/>
      <c r="D1088" s="1245" t="str">
        <f>Translations!$B$697</f>
        <v>Bränslemängd som frisläppts för konsumtion:</v>
      </c>
      <c r="E1088" s="1245"/>
      <c r="F1088" s="1245"/>
      <c r="G1088" s="1245"/>
      <c r="H1088" s="1245"/>
      <c r="I1088" s="1245"/>
      <c r="J1088" s="1245"/>
      <c r="K1088" s="1245"/>
      <c r="L1088" s="1245"/>
      <c r="M1088" s="1245"/>
      <c r="N1088" s="1245"/>
      <c r="O1088" s="458"/>
      <c r="P1088" s="4"/>
      <c r="Q1088" s="11"/>
      <c r="R1088" s="2"/>
      <c r="S1088" s="2"/>
      <c r="T1088" s="2"/>
      <c r="U1088" s="2"/>
      <c r="V1088" s="2"/>
      <c r="W1088" s="2"/>
      <c r="X1088" s="2"/>
    </row>
    <row r="1089" spans="1:24" s="19" customFormat="1" ht="5.15" customHeight="1" x14ac:dyDescent="0.25">
      <c r="A1089" s="2"/>
      <c r="B1089" s="7"/>
      <c r="C1089" s="7"/>
      <c r="D1089" s="9"/>
      <c r="E1089" s="7"/>
      <c r="F1089" s="7"/>
      <c r="G1089" s="7"/>
      <c r="H1089" s="7"/>
      <c r="I1089" s="7"/>
      <c r="J1089" s="7"/>
      <c r="K1089" s="7"/>
      <c r="L1089" s="7"/>
      <c r="M1089" s="7"/>
      <c r="N1089" s="7"/>
      <c r="O1089" s="462"/>
      <c r="P1089" s="4"/>
      <c r="Q1089" s="11"/>
      <c r="R1089" s="2"/>
      <c r="S1089" s="2"/>
      <c r="T1089" s="2"/>
      <c r="U1089" s="2"/>
      <c r="V1089" s="2"/>
      <c r="W1089" s="2"/>
      <c r="X1089" s="2"/>
    </row>
    <row r="1090" spans="1:24" s="19" customFormat="1" ht="13" x14ac:dyDescent="0.25">
      <c r="A1090" s="2"/>
      <c r="B1090" s="7"/>
      <c r="C1090" s="7"/>
      <c r="D1090" s="9" t="s">
        <v>5</v>
      </c>
      <c r="E1090" s="1011" t="str">
        <f>Translations!$B$698</f>
        <v>Bestämningssätt för den bränslemängd som frisläppts för konsumtion:</v>
      </c>
      <c r="F1090" s="1011"/>
      <c r="G1090" s="1011"/>
      <c r="H1090" s="1011"/>
      <c r="I1090" s="1011"/>
      <c r="J1090" s="1011"/>
      <c r="K1090" s="1011"/>
      <c r="L1090" s="1011"/>
      <c r="M1090" s="1011"/>
      <c r="N1090" s="1011"/>
      <c r="O1090" s="458"/>
      <c r="P1090" s="4"/>
      <c r="Q1090" s="11"/>
      <c r="R1090" s="2"/>
      <c r="S1090" s="2"/>
      <c r="T1090" s="2"/>
      <c r="U1090" s="2"/>
      <c r="V1090" s="2"/>
      <c r="W1090" s="2"/>
      <c r="X1090" s="2"/>
    </row>
    <row r="1091" spans="1:24" s="19" customFormat="1" ht="5.15" customHeight="1" x14ac:dyDescent="0.25">
      <c r="A1091" s="2"/>
      <c r="B1091" s="7"/>
      <c r="C1091" s="7"/>
      <c r="D1091" s="9"/>
      <c r="E1091" s="20"/>
      <c r="F1091" s="20"/>
      <c r="G1091" s="20"/>
      <c r="H1091" s="20"/>
      <c r="I1091" s="20"/>
      <c r="J1091" s="7"/>
      <c r="K1091" s="7"/>
      <c r="L1091" s="18"/>
      <c r="M1091" s="7"/>
      <c r="N1091" s="7"/>
      <c r="O1091" s="458"/>
      <c r="P1091" s="4"/>
      <c r="Q1091" s="11"/>
      <c r="R1091" s="2"/>
      <c r="S1091" s="2"/>
      <c r="T1091" s="2"/>
      <c r="U1091" s="2"/>
      <c r="V1091" s="2"/>
      <c r="W1091" s="2"/>
      <c r="X1091" s="2"/>
    </row>
    <row r="1092" spans="1:24" s="19" customFormat="1" ht="12.75" customHeight="1" x14ac:dyDescent="0.25">
      <c r="A1092" s="2"/>
      <c r="B1092" s="7"/>
      <c r="C1092" s="7"/>
      <c r="D1092" s="28" t="s">
        <v>16</v>
      </c>
      <c r="E1092" s="7" t="str">
        <f>Translations!$B$699</f>
        <v>Tillämpligt bestämningssätt:</v>
      </c>
      <c r="F1092" s="7"/>
      <c r="G1092" s="20"/>
      <c r="H1092" s="7"/>
      <c r="I1092" s="1253"/>
      <c r="J1092" s="1253"/>
      <c r="K1092" s="1253"/>
      <c r="L1092" s="1253"/>
      <c r="M1092" s="7"/>
      <c r="N1092" s="7"/>
      <c r="O1092" s="458"/>
      <c r="P1092" s="4"/>
      <c r="Q1092" s="144"/>
      <c r="R1092" s="2"/>
      <c r="S1092" s="2"/>
      <c r="T1092" s="2"/>
      <c r="U1092" s="2"/>
      <c r="V1092" s="2"/>
      <c r="W1092" s="2"/>
      <c r="X1092" s="2"/>
    </row>
    <row r="1093" spans="1:24" s="19" customFormat="1" ht="5.15" customHeight="1" x14ac:dyDescent="0.25">
      <c r="A1093" s="2"/>
      <c r="B1093" s="7"/>
      <c r="C1093" s="7"/>
      <c r="D1093" s="28"/>
      <c r="E1093" s="7"/>
      <c r="F1093" s="7"/>
      <c r="G1093" s="20"/>
      <c r="H1093" s="90"/>
      <c r="I1093" s="90"/>
      <c r="J1093" s="7"/>
      <c r="K1093" s="7"/>
      <c r="L1093" s="7"/>
      <c r="M1093" s="7"/>
      <c r="N1093" s="7"/>
      <c r="O1093" s="458"/>
      <c r="P1093" s="4"/>
      <c r="Q1093" s="11"/>
      <c r="R1093" s="2"/>
      <c r="S1093" s="2"/>
      <c r="T1093" s="2"/>
      <c r="U1093" s="2"/>
      <c r="V1093" s="2"/>
      <c r="W1093" s="2"/>
      <c r="X1093" s="2"/>
    </row>
    <row r="1094" spans="1:24" s="19" customFormat="1" ht="25.5" customHeight="1" x14ac:dyDescent="0.25">
      <c r="A1094" s="2"/>
      <c r="B1094" s="7"/>
      <c r="C1094" s="7"/>
      <c r="D1094" s="28" t="s">
        <v>17</v>
      </c>
      <c r="E1094" s="928" t="str">
        <f>Translations!$B$702</f>
        <v>Undantag från kalenderåret vid fastställandet av övervakningsåret:</v>
      </c>
      <c r="F1094" s="928"/>
      <c r="G1094" s="928"/>
      <c r="H1094" s="1254"/>
      <c r="I1094" s="1253"/>
      <c r="J1094" s="1253"/>
      <c r="K1094" s="1253"/>
      <c r="L1094" s="1253"/>
      <c r="M1094" s="7"/>
      <c r="N1094" s="7"/>
      <c r="O1094" s="462"/>
      <c r="P1094" s="4"/>
      <c r="Q1094" s="11"/>
      <c r="R1094" s="2"/>
      <c r="S1094" s="2"/>
      <c r="T1094" s="2"/>
      <c r="U1094" s="2"/>
      <c r="V1094" s="11"/>
      <c r="W1094" s="2"/>
      <c r="X1094" s="2"/>
    </row>
    <row r="1095" spans="1:24" s="19" customFormat="1" ht="5.15" customHeight="1" x14ac:dyDescent="0.25">
      <c r="A1095" s="2"/>
      <c r="B1095" s="7"/>
      <c r="C1095" s="7"/>
      <c r="D1095" s="7"/>
      <c r="E1095" s="7"/>
      <c r="F1095" s="7"/>
      <c r="G1095" s="7"/>
      <c r="H1095" s="7"/>
      <c r="I1095" s="7"/>
      <c r="J1095" s="7"/>
      <c r="K1095" s="7"/>
      <c r="L1095" s="7"/>
      <c r="M1095" s="7"/>
      <c r="N1095" s="7"/>
      <c r="O1095" s="458"/>
      <c r="P1095" s="4"/>
      <c r="Q1095" s="11"/>
      <c r="R1095" s="2"/>
      <c r="S1095" s="2"/>
      <c r="T1095" s="2"/>
      <c r="U1095" s="2"/>
      <c r="V1095" s="2"/>
      <c r="W1095" s="2"/>
      <c r="X1095" s="2"/>
    </row>
    <row r="1096" spans="1:24" s="19" customFormat="1" ht="12.75" customHeight="1" x14ac:dyDescent="0.25">
      <c r="A1096" s="2"/>
      <c r="B1096" s="7"/>
      <c r="C1096" s="7"/>
      <c r="D1096" s="28" t="s">
        <v>18</v>
      </c>
      <c r="E1096" s="7" t="str">
        <f>Translations!$B$206</f>
        <v>Kontroll av mätinstrument:</v>
      </c>
      <c r="F1096" s="7"/>
      <c r="G1096" s="20"/>
      <c r="H1096" s="7"/>
      <c r="I1096" s="1255"/>
      <c r="J1096" s="1256"/>
      <c r="K1096" s="7"/>
      <c r="L1096" s="7"/>
      <c r="M1096" s="7"/>
      <c r="N1096" s="7"/>
      <c r="O1096" s="458"/>
      <c r="P1096" s="4"/>
      <c r="Q1096" s="11"/>
      <c r="R1096" s="2"/>
      <c r="S1096" s="2"/>
      <c r="T1096" s="2"/>
      <c r="U1096" s="2"/>
      <c r="V1096" s="2"/>
      <c r="W1096" s="366" t="s">
        <v>142</v>
      </c>
      <c r="X1096" s="533" t="b">
        <f>M1082=INDEX(SourceCategory,2)</f>
        <v>0</v>
      </c>
    </row>
    <row r="1097" spans="1:24" s="19" customFormat="1" ht="5.15" customHeight="1" x14ac:dyDescent="0.25">
      <c r="A1097" s="2"/>
      <c r="B1097" s="7"/>
      <c r="C1097" s="7"/>
      <c r="D1097" s="28"/>
      <c r="E1097" s="7"/>
      <c r="F1097" s="7"/>
      <c r="G1097" s="20"/>
      <c r="H1097" s="90"/>
      <c r="I1097" s="90"/>
      <c r="J1097" s="28"/>
      <c r="K1097" s="7"/>
      <c r="L1097" s="7"/>
      <c r="M1097" s="7"/>
      <c r="N1097" s="7"/>
      <c r="O1097" s="462"/>
      <c r="P1097" s="4"/>
      <c r="Q1097" s="11"/>
      <c r="R1097" s="2"/>
      <c r="S1097" s="2"/>
      <c r="T1097" s="2"/>
      <c r="U1097" s="2"/>
      <c r="V1097" s="2"/>
      <c r="W1097" s="2"/>
      <c r="X1097" s="2"/>
    </row>
    <row r="1098" spans="1:24" s="19" customFormat="1" ht="12.75" customHeight="1" x14ac:dyDescent="0.25">
      <c r="A1098" s="2"/>
      <c r="B1098" s="7"/>
      <c r="C1098" s="7"/>
      <c r="D1098" s="9" t="s">
        <v>6</v>
      </c>
      <c r="E1098" s="20" t="str">
        <f>Translations!$B$213</f>
        <v>Använda mätinstrument:</v>
      </c>
      <c r="F1098" s="7"/>
      <c r="G1098" s="7"/>
      <c r="H1098" s="534"/>
      <c r="I1098" s="534"/>
      <c r="J1098" s="534"/>
      <c r="K1098" s="534"/>
      <c r="L1098" s="534"/>
      <c r="M1098" s="534"/>
      <c r="N1098" s="7"/>
      <c r="O1098" s="458"/>
      <c r="P1098" s="4"/>
      <c r="Q1098" s="11"/>
      <c r="R1098" s="2"/>
      <c r="S1098" s="2"/>
      <c r="T1098" s="2"/>
      <c r="U1098" s="2"/>
      <c r="V1098" s="2"/>
      <c r="W1098" s="366" t="s">
        <v>142</v>
      </c>
      <c r="X1098" s="533" t="b">
        <f>OR(M1082=INDEX(SourceCategory,2),AND(I1092=INDEX(EUconst_ActivityDeterminationMethod,1),I1096=INDEX(EUconst_OwnerInstrument,2)))</f>
        <v>0</v>
      </c>
    </row>
    <row r="1099" spans="1:24" s="19" customFormat="1" ht="5.15" customHeight="1" x14ac:dyDescent="0.25">
      <c r="A1099" s="2"/>
      <c r="B1099" s="7"/>
      <c r="C1099" s="7"/>
      <c r="D1099" s="9"/>
      <c r="E1099" s="20"/>
      <c r="F1099" s="7"/>
      <c r="G1099" s="7"/>
      <c r="H1099" s="7"/>
      <c r="I1099" s="7"/>
      <c r="J1099" s="7"/>
      <c r="K1099" s="7"/>
      <c r="L1099" s="7"/>
      <c r="M1099" s="7"/>
      <c r="N1099" s="7"/>
      <c r="O1099" s="458"/>
      <c r="P1099" s="4"/>
      <c r="Q1099" s="11"/>
      <c r="R1099" s="2"/>
      <c r="S1099" s="2"/>
      <c r="T1099" s="2"/>
      <c r="U1099" s="2"/>
      <c r="V1099" s="2"/>
      <c r="W1099" s="2"/>
      <c r="X1099" s="2"/>
    </row>
    <row r="1100" spans="1:24" s="19" customFormat="1" ht="13" x14ac:dyDescent="0.25">
      <c r="A1100" s="2"/>
      <c r="B1100" s="7"/>
      <c r="C1100" s="7"/>
      <c r="D1100" s="9"/>
      <c r="E1100" s="7" t="str">
        <f>Translations!$B$215</f>
        <v>Beskrivning av beräkningen av bränslemängden och osäkerhetsberäkningen eller något annat nödvändigt förfarande, om flera mätinstrument används:</v>
      </c>
      <c r="F1100" s="7"/>
      <c r="G1100" s="7"/>
      <c r="H1100" s="7"/>
      <c r="I1100" s="7"/>
      <c r="J1100" s="7"/>
      <c r="K1100" s="7"/>
      <c r="L1100" s="7"/>
      <c r="M1100" s="7"/>
      <c r="N1100" s="7"/>
      <c r="O1100" s="453"/>
      <c r="P1100" s="22"/>
      <c r="Q1100" s="11"/>
      <c r="R1100" s="2"/>
      <c r="S1100" s="2"/>
      <c r="T1100" s="2"/>
      <c r="U1100" s="2"/>
      <c r="V1100" s="2"/>
      <c r="W1100" s="2"/>
      <c r="X1100" s="2"/>
    </row>
    <row r="1101" spans="1:24" s="19" customFormat="1" ht="12.75" customHeight="1" x14ac:dyDescent="0.25">
      <c r="A1101" s="2"/>
      <c r="B1101" s="7"/>
      <c r="C1101" s="7"/>
      <c r="D1101" s="9"/>
      <c r="E1101" s="1232"/>
      <c r="F1101" s="1233"/>
      <c r="G1101" s="1233"/>
      <c r="H1101" s="1233"/>
      <c r="I1101" s="1233"/>
      <c r="J1101" s="1233"/>
      <c r="K1101" s="1233"/>
      <c r="L1101" s="1233"/>
      <c r="M1101" s="1233"/>
      <c r="N1101" s="1234"/>
      <c r="O1101" s="453"/>
      <c r="P1101" s="22"/>
      <c r="Q1101" s="11"/>
      <c r="R1101" s="2"/>
      <c r="S1101" s="2"/>
      <c r="T1101" s="2"/>
      <c r="U1101" s="2"/>
      <c r="V1101" s="2"/>
      <c r="W1101" s="2"/>
      <c r="X1101" s="2"/>
    </row>
    <row r="1102" spans="1:24" s="19" customFormat="1" ht="13" x14ac:dyDescent="0.25">
      <c r="A1102" s="2"/>
      <c r="B1102" s="7"/>
      <c r="C1102" s="7"/>
      <c r="D1102" s="9"/>
      <c r="E1102" s="1099"/>
      <c r="F1102" s="991"/>
      <c r="G1102" s="991"/>
      <c r="H1102" s="991"/>
      <c r="I1102" s="991"/>
      <c r="J1102" s="991"/>
      <c r="K1102" s="991"/>
      <c r="L1102" s="991"/>
      <c r="M1102" s="991"/>
      <c r="N1102" s="1100"/>
      <c r="O1102" s="458"/>
      <c r="P1102" s="4"/>
      <c r="Q1102" s="11"/>
      <c r="R1102" s="11"/>
      <c r="S1102" s="11"/>
      <c r="T1102" s="2"/>
      <c r="U1102" s="2"/>
      <c r="V1102" s="2"/>
      <c r="W1102" s="2"/>
      <c r="X1102" s="2"/>
    </row>
    <row r="1103" spans="1:24" s="19" customFormat="1" ht="13" x14ac:dyDescent="0.25">
      <c r="A1103" s="2"/>
      <c r="B1103" s="7"/>
      <c r="C1103" s="7"/>
      <c r="D1103" s="9"/>
      <c r="E1103" s="1101"/>
      <c r="F1103" s="1102"/>
      <c r="G1103" s="1102"/>
      <c r="H1103" s="1102"/>
      <c r="I1103" s="1102"/>
      <c r="J1103" s="1102"/>
      <c r="K1103" s="1102"/>
      <c r="L1103" s="1102"/>
      <c r="M1103" s="1102"/>
      <c r="N1103" s="1103"/>
      <c r="O1103" s="458"/>
      <c r="P1103" s="4"/>
      <c r="Q1103" s="11"/>
      <c r="R1103" s="11"/>
      <c r="S1103" s="11"/>
      <c r="T1103" s="2"/>
      <c r="U1103" s="2"/>
      <c r="V1103" s="2"/>
      <c r="W1103" s="2"/>
      <c r="X1103" s="2"/>
    </row>
    <row r="1104" spans="1:24" s="19" customFormat="1" ht="13" x14ac:dyDescent="0.25">
      <c r="A1104" s="2"/>
      <c r="B1104" s="7"/>
      <c r="C1104" s="7"/>
      <c r="D1104" s="9"/>
      <c r="E1104" s="7"/>
      <c r="F1104" s="7"/>
      <c r="G1104" s="7"/>
      <c r="H1104" s="7"/>
      <c r="I1104" s="7"/>
      <c r="J1104" s="7"/>
      <c r="K1104" s="7"/>
      <c r="L1104" s="7"/>
      <c r="M1104" s="7"/>
      <c r="N1104" s="7"/>
      <c r="O1104" s="458"/>
      <c r="P1104" s="4"/>
      <c r="Q1104" s="11"/>
      <c r="R1104" s="11"/>
      <c r="S1104" s="11"/>
      <c r="T1104" s="2"/>
      <c r="U1104" s="2"/>
      <c r="V1104" s="2"/>
      <c r="W1104" s="2"/>
      <c r="X1104" s="2"/>
    </row>
    <row r="1105" spans="1:24" s="19" customFormat="1" ht="13" x14ac:dyDescent="0.25">
      <c r="A1105" s="2"/>
      <c r="B1105" s="7"/>
      <c r="C1105" s="7"/>
      <c r="D1105" s="9" t="s">
        <v>7</v>
      </c>
      <c r="E1105" s="20" t="str">
        <f>Translations!$B$710</f>
        <v>Nivåer på den bränslemängd som frisläppts för konsumtion:</v>
      </c>
      <c r="F1105" s="7"/>
      <c r="G1105" s="7"/>
      <c r="H1105" s="7"/>
      <c r="I1105" s="7"/>
      <c r="J1105" s="7"/>
      <c r="K1105" s="7"/>
      <c r="L1105" s="7"/>
      <c r="M1105" s="7"/>
      <c r="N1105" s="7"/>
      <c r="O1105" s="458"/>
      <c r="P1105" s="4"/>
      <c r="Q1105" s="11"/>
      <c r="R1105" s="11"/>
      <c r="S1105" s="11"/>
      <c r="T1105" s="2"/>
      <c r="U1105" s="2"/>
      <c r="V1105" s="2"/>
      <c r="W1105" s="2"/>
      <c r="X1105" s="2"/>
    </row>
    <row r="1106" spans="1:24" s="19" customFormat="1" ht="13" x14ac:dyDescent="0.25">
      <c r="A1106" s="2"/>
      <c r="B1106" s="7"/>
      <c r="C1106" s="7"/>
      <c r="D1106" s="28" t="s">
        <v>16</v>
      </c>
      <c r="E1106" s="20" t="str">
        <f>Translations!$B$711</f>
        <v>Tillämplig enhet:</v>
      </c>
      <c r="F1106" s="9"/>
      <c r="G1106" s="9"/>
      <c r="H1106" s="9"/>
      <c r="I1106" s="135"/>
      <c r="J1106" s="9"/>
      <c r="K1106" s="9"/>
      <c r="L1106" s="9"/>
      <c r="M1106" s="9"/>
      <c r="N1106" s="9"/>
      <c r="O1106" s="458"/>
      <c r="P1106" s="4"/>
      <c r="Q1106" s="11"/>
      <c r="R1106" s="11"/>
      <c r="S1106" s="11"/>
      <c r="T1106" s="2"/>
      <c r="U1106" s="2"/>
      <c r="V1106" s="2"/>
      <c r="W1106" s="2"/>
      <c r="X1106" s="2"/>
    </row>
    <row r="1107" spans="1:24" s="19" customFormat="1" ht="5.15" customHeight="1" x14ac:dyDescent="0.25">
      <c r="A1107" s="2"/>
      <c r="B1107" s="7"/>
      <c r="C1107" s="7"/>
      <c r="D1107" s="7"/>
      <c r="E1107" s="7"/>
      <c r="F1107" s="7"/>
      <c r="G1107" s="7"/>
      <c r="H1107" s="7"/>
      <c r="I1107" s="7"/>
      <c r="J1107" s="7"/>
      <c r="K1107" s="7"/>
      <c r="L1107" s="7"/>
      <c r="M1107" s="7"/>
      <c r="N1107" s="9"/>
      <c r="O1107" s="458"/>
      <c r="P1107" s="4"/>
      <c r="Q1107" s="11"/>
      <c r="R1107" s="11"/>
      <c r="S1107" s="11"/>
      <c r="T1107" s="2"/>
      <c r="U1107" s="2"/>
      <c r="V1107" s="2"/>
      <c r="W1107" s="2"/>
      <c r="X1107" s="2"/>
    </row>
    <row r="1108" spans="1:24" s="19" customFormat="1" ht="12.75" customHeight="1" x14ac:dyDescent="0.25">
      <c r="A1108" s="2"/>
      <c r="B1108" s="7"/>
      <c r="C1108" s="7"/>
      <c r="D1108" s="28" t="s">
        <v>17</v>
      </c>
      <c r="E1108" s="20" t="str">
        <f>Translations!$B$712</f>
        <v>Nivå som krävs:</v>
      </c>
      <c r="F1108" s="7"/>
      <c r="G1108" s="7"/>
      <c r="H1108" s="7"/>
      <c r="I1108" s="535" t="str">
        <f>IF(H1084="","",IF(M1082=INDEX(SourceCategory,2),EUconst_NoTier,IF(CNTR_Category="A",INDEX(EUwideConstants!$G:$G,MATCH(R1108,EUwideConstants!$S:$S,0)),INDEX(EUwideConstants!$P:$P,MATCH(R1108,EUwideConstants!$S:$S,0)))))</f>
        <v/>
      </c>
      <c r="J1108" s="1241" t="str">
        <f>IF(I1108="","",IF(I1108=EUconst_NoTier,EUconst_MsgDeMinimis,IF(T1108=0,EUconst_NA,IF(ISERROR(T1108),"",EUconst_MsgTierActivityLevel&amp;" "&amp;T1108))))</f>
        <v/>
      </c>
      <c r="K1108" s="1242"/>
      <c r="L1108" s="1242"/>
      <c r="M1108" s="1242"/>
      <c r="N1108" s="1243"/>
      <c r="O1108" s="458"/>
      <c r="P1108" s="4"/>
      <c r="Q1108" s="11"/>
      <c r="R1108" s="59" t="str">
        <f>EUconst_CNTR_ActivityData&amp;H1084</f>
        <v>ActivityData_</v>
      </c>
      <c r="S1108" s="11"/>
      <c r="T1108" s="533" t="str">
        <f>IF(I1108="","",IF(I1108=EUconst_NA,"",INDEX(EUwideConstants!$H:$O,MATCH(R1108,EUwideConstants!$S:$S,0),MATCH(I1108,CNTR_TierList,0))))</f>
        <v/>
      </c>
      <c r="U1108" s="2"/>
      <c r="V1108" s="2"/>
      <c r="W1108" s="2"/>
      <c r="X1108" s="2"/>
    </row>
    <row r="1109" spans="1:24" s="19" customFormat="1" ht="12.75" customHeight="1" x14ac:dyDescent="0.25">
      <c r="A1109" s="2"/>
      <c r="B1109" s="7"/>
      <c r="C1109" s="7"/>
      <c r="D1109" s="28" t="s">
        <v>18</v>
      </c>
      <c r="E1109" s="20" t="str">
        <f>Translations!$B$713</f>
        <v>Tillämplig nivå:</v>
      </c>
      <c r="F1109" s="7"/>
      <c r="G1109" s="7"/>
      <c r="H1109" s="7"/>
      <c r="I1109" s="135"/>
      <c r="J1109" s="1241" t="str">
        <f>IF(OR(ISBLANK(I1109),I1109=EUconst_NoTier),"",IF(T1109=0,EUconst_NA,IF(ISERROR(T1109),"",EUconst_MsgTierActivityLevel &amp; " " &amp;T1109)))</f>
        <v/>
      </c>
      <c r="K1109" s="1242"/>
      <c r="L1109" s="1242"/>
      <c r="M1109" s="1242"/>
      <c r="N1109" s="1243"/>
      <c r="O1109" s="458"/>
      <c r="P1109" s="4"/>
      <c r="Q1109" s="11"/>
      <c r="R1109" s="59" t="str">
        <f>EUconst_CNTR_ActivityData&amp;H1084</f>
        <v>ActivityData_</v>
      </c>
      <c r="S1109" s="11"/>
      <c r="T1109" s="533" t="str">
        <f>IF(ISBLANK(I1109),"",IF(I1109=EUconst_NA,"",INDEX(EUwideConstants!$H:$O,MATCH(R1109,EUwideConstants!$S:$S,0),MATCH(I1109,CNTR_TierList,0))))</f>
        <v/>
      </c>
      <c r="U1109" s="2"/>
      <c r="V1109" s="2"/>
      <c r="W1109" s="366" t="s">
        <v>142</v>
      </c>
      <c r="X1109" s="533" t="b">
        <f>I1092=INDEX(EUconst_ActivityDeterminationMethod,1)</f>
        <v>0</v>
      </c>
    </row>
    <row r="1110" spans="1:24" s="19" customFormat="1" ht="12.75" customHeight="1" x14ac:dyDescent="0.25">
      <c r="A1110" s="2"/>
      <c r="B1110" s="7"/>
      <c r="C1110" s="7"/>
      <c r="D1110" s="28" t="s">
        <v>19</v>
      </c>
      <c r="E1110" s="20" t="str">
        <f>Translations!$B$219</f>
        <v>Uppnådd osäkerhet:</v>
      </c>
      <c r="F1110" s="7"/>
      <c r="G1110" s="7"/>
      <c r="H1110" s="7"/>
      <c r="I1110" s="536"/>
      <c r="J1110" s="20" t="str">
        <f>Translations!$B$220</f>
        <v>Anmärkning:</v>
      </c>
      <c r="K1110" s="1265"/>
      <c r="L1110" s="1266"/>
      <c r="M1110" s="1266"/>
      <c r="N1110" s="1267"/>
      <c r="O1110" s="458"/>
      <c r="P1110" s="4"/>
      <c r="Q1110" s="11"/>
      <c r="R1110" s="11"/>
      <c r="S1110" s="11"/>
      <c r="T1110" s="2"/>
      <c r="U1110" s="2"/>
      <c r="V1110" s="2"/>
      <c r="W1110" s="366" t="s">
        <v>142</v>
      </c>
      <c r="X1110" s="533" t="b">
        <f>OR(M1082=INDEX(SourceCategory,2),I1092=INDEX(EUconst_ActivityDeterminationMethod,1))</f>
        <v>0</v>
      </c>
    </row>
    <row r="1111" spans="1:24" s="19" customFormat="1" ht="5.15" customHeight="1" x14ac:dyDescent="0.25">
      <c r="A1111" s="2"/>
      <c r="B1111" s="7"/>
      <c r="C1111" s="7"/>
      <c r="D1111" s="9"/>
      <c r="E1111" s="40"/>
      <c r="F1111" s="40"/>
      <c r="G1111" s="40"/>
      <c r="H1111" s="40"/>
      <c r="I1111" s="40"/>
      <c r="J1111" s="40"/>
      <c r="K1111" s="40"/>
      <c r="L1111" s="40"/>
      <c r="M1111" s="40"/>
      <c r="N1111" s="40"/>
      <c r="O1111" s="458"/>
      <c r="P1111" s="4"/>
      <c r="Q1111" s="11"/>
      <c r="R1111" s="11"/>
      <c r="S1111" s="11"/>
      <c r="T1111" s="2"/>
      <c r="U1111" s="2"/>
      <c r="V1111" s="2"/>
      <c r="W1111" s="2"/>
      <c r="X1111" s="2"/>
    </row>
    <row r="1112" spans="1:24" s="19" customFormat="1" ht="14" x14ac:dyDescent="0.25">
      <c r="A1112" s="2"/>
      <c r="B1112" s="7"/>
      <c r="C1112" s="7"/>
      <c r="D1112" s="1245" t="str">
        <f>Translations!$B$715</f>
        <v>Täckningsfaktor:</v>
      </c>
      <c r="E1112" s="1245"/>
      <c r="F1112" s="1245"/>
      <c r="G1112" s="1245"/>
      <c r="H1112" s="1245"/>
      <c r="I1112" s="1245"/>
      <c r="J1112" s="1245"/>
      <c r="K1112" s="1245"/>
      <c r="L1112" s="1245"/>
      <c r="M1112" s="1245"/>
      <c r="N1112" s="1245"/>
      <c r="O1112" s="458"/>
      <c r="P1112" s="4"/>
      <c r="Q1112" s="11"/>
      <c r="R1112" s="11"/>
      <c r="S1112" s="11"/>
      <c r="T1112" s="11"/>
      <c r="U1112" s="2"/>
      <c r="V1112" s="2"/>
      <c r="W1112" s="2"/>
      <c r="X1112" s="2"/>
    </row>
    <row r="1113" spans="1:24" s="19" customFormat="1" ht="5.15" customHeight="1" x14ac:dyDescent="0.25">
      <c r="A1113" s="2"/>
      <c r="B1113" s="7"/>
      <c r="C1113" s="7"/>
      <c r="D1113" s="9"/>
      <c r="E1113" s="20"/>
      <c r="F1113" s="7"/>
      <c r="G1113" s="7"/>
      <c r="H1113" s="7"/>
      <c r="I1113" s="7"/>
      <c r="J1113" s="7"/>
      <c r="K1113" s="7"/>
      <c r="L1113" s="7"/>
      <c r="M1113" s="7"/>
      <c r="N1113" s="7"/>
      <c r="O1113" s="458"/>
      <c r="P1113" s="4"/>
      <c r="Q1113" s="11"/>
      <c r="R1113" s="11"/>
      <c r="S1113" s="11"/>
      <c r="T1113" s="11"/>
      <c r="U1113" s="2"/>
      <c r="V1113" s="2"/>
      <c r="W1113" s="2"/>
      <c r="X1113" s="2"/>
    </row>
    <row r="1114" spans="1:24" s="19" customFormat="1" ht="25.5" customHeight="1" x14ac:dyDescent="0.25">
      <c r="A1114" s="2"/>
      <c r="B1114" s="7"/>
      <c r="C1114" s="7"/>
      <c r="D1114" s="9" t="s">
        <v>8</v>
      </c>
      <c r="E1114" s="1244" t="str">
        <f>Translations!$B$717</f>
        <v>Täckningsfaktor</v>
      </c>
      <c r="F1114" s="1244"/>
      <c r="G1114" s="1244"/>
      <c r="H1114" s="29" t="str">
        <f>Translations!$B$255</f>
        <v>nivå som krävs</v>
      </c>
      <c r="I1114" s="29" t="str">
        <f>Translations!$B$256</f>
        <v>nivå som använts</v>
      </c>
      <c r="J1114" s="1246" t="str">
        <f>Translations!$B$257</f>
        <v>hela texten för den tillämpade nivån</v>
      </c>
      <c r="K1114" s="1247"/>
      <c r="L1114" s="1247"/>
      <c r="M1114" s="1247"/>
      <c r="N1114" s="1247"/>
      <c r="O1114" s="458"/>
      <c r="P1114" s="4"/>
      <c r="Q1114" s="11"/>
      <c r="R1114" s="11"/>
      <c r="S1114" s="11"/>
      <c r="T1114" s="11"/>
      <c r="U1114" s="2"/>
      <c r="V1114" s="2"/>
      <c r="W1114" s="2"/>
      <c r="X1114" s="2"/>
    </row>
    <row r="1115" spans="1:24" s="19" customFormat="1" x14ac:dyDescent="0.25">
      <c r="A1115" s="2"/>
      <c r="B1115" s="7"/>
      <c r="C1115" s="7"/>
      <c r="D1115" s="28" t="s">
        <v>16</v>
      </c>
      <c r="E1115" s="1240" t="str">
        <f>Translations!$B$718</f>
        <v>Täckningsfaktor, nivå</v>
      </c>
      <c r="F1115" s="1240"/>
      <c r="G1115" s="1240"/>
      <c r="H1115" s="535" t="str">
        <f>IF(H1082="","",3)</f>
        <v/>
      </c>
      <c r="I1115" s="135"/>
      <c r="J1115" s="1241" t="str">
        <f>IF(OR(ISBLANK(I1115),I1115=EUconst_NoTier),"",IF(T1115=0,EUconst_NotApplicable,IF(ISERROR(T1115),"",T1115)))</f>
        <v/>
      </c>
      <c r="K1115" s="1242"/>
      <c r="L1115" s="1242"/>
      <c r="M1115" s="1242"/>
      <c r="N1115" s="1243"/>
      <c r="O1115" s="458"/>
      <c r="P1115" s="4"/>
      <c r="Q1115" s="11"/>
      <c r="R1115" s="59" t="str">
        <f>EUconst_CNTR_ScopeFactor&amp;H1084</f>
        <v>ScopeFactor_</v>
      </c>
      <c r="S1115" s="11"/>
      <c r="T1115" s="537" t="str">
        <f>IF(ISBLANK(I1115),"",IF(I1115=EUconst_NA,"",INDEX(EUwideConstants!$H:$O,MATCH(R1115,EUwideConstants!$S:$S,0),MATCH(I1115,CNTR_TierList,0))))</f>
        <v/>
      </c>
      <c r="U1115" s="2"/>
      <c r="V1115" s="2"/>
      <c r="W1115" s="2"/>
      <c r="X1115" s="2"/>
    </row>
    <row r="1116" spans="1:24" s="19" customFormat="1" x14ac:dyDescent="0.25">
      <c r="A1116" s="2"/>
      <c r="B1116" s="7"/>
      <c r="C1116" s="7"/>
      <c r="D1116" s="28" t="s">
        <v>17</v>
      </c>
      <c r="E1116" s="1240" t="str">
        <f>Translations!$B$719</f>
        <v>Täckningsfaktor, metod</v>
      </c>
      <c r="F1116" s="1240"/>
      <c r="G1116" s="1240"/>
      <c r="H1116" s="1249"/>
      <c r="I1116" s="1249"/>
      <c r="J1116" s="1241" t="str">
        <f>IF(H1116="","",INDEX(ScopeMethodsDetails,MATCH(H1116,INDEX(ScopeMethodsDetails,,1),0),2))</f>
        <v/>
      </c>
      <c r="K1116" s="1242"/>
      <c r="L1116" s="1242"/>
      <c r="M1116" s="1242"/>
      <c r="N1116" s="1243"/>
      <c r="O1116" s="458"/>
      <c r="P1116" s="4"/>
      <c r="Q1116" s="11"/>
      <c r="R1116" s="350" t="str">
        <f>IF(I1115="","",INDEX(ScopeAddress,MATCH(I1115,ScopeTiers,0)))</f>
        <v/>
      </c>
      <c r="S1116" s="11"/>
      <c r="T1116" s="11"/>
      <c r="U1116" s="2"/>
      <c r="V1116" s="2"/>
      <c r="W1116" s="2"/>
      <c r="X1116" s="2"/>
    </row>
    <row r="1117" spans="1:24" s="19" customFormat="1" ht="5.15" customHeight="1" x14ac:dyDescent="0.25">
      <c r="A1117" s="2"/>
      <c r="B1117" s="7"/>
      <c r="C1117" s="7"/>
      <c r="D1117" s="9"/>
      <c r="E1117" s="40"/>
      <c r="F1117" s="40"/>
      <c r="G1117" s="40"/>
      <c r="H1117" s="40"/>
      <c r="I1117" s="40"/>
      <c r="J1117" s="40"/>
      <c r="K1117" s="40"/>
      <c r="L1117" s="40"/>
      <c r="M1117" s="40"/>
      <c r="N1117" s="40"/>
      <c r="O1117" s="458"/>
      <c r="P1117" s="4"/>
      <c r="Q1117" s="11"/>
      <c r="R1117" s="11"/>
      <c r="S1117" s="11"/>
      <c r="T1117" s="11"/>
      <c r="U1117" s="11"/>
      <c r="V1117" s="11"/>
      <c r="W1117" s="11"/>
      <c r="X1117" s="11"/>
    </row>
    <row r="1118" spans="1:24" s="19" customFormat="1" ht="13" x14ac:dyDescent="0.25">
      <c r="A1118" s="2"/>
      <c r="B1118" s="7"/>
      <c r="C1118" s="7"/>
      <c r="D1118" s="28" t="s">
        <v>18</v>
      </c>
      <c r="E1118" s="20" t="str">
        <f>Translations!$B$723</f>
        <v>Detaljerad beskrivning av täckningsfaktorns metod:</v>
      </c>
      <c r="F1118" s="40"/>
      <c r="G1118" s="40"/>
      <c r="H1118" s="40"/>
      <c r="I1118" s="40"/>
      <c r="J1118" s="40"/>
      <c r="K1118" s="40"/>
      <c r="L1118" s="40"/>
      <c r="M1118" s="40"/>
      <c r="N1118" s="40"/>
      <c r="O1118" s="458"/>
      <c r="P1118" s="4"/>
      <c r="Q1118" s="11"/>
      <c r="R1118" s="11"/>
      <c r="S1118" s="11"/>
      <c r="T1118" s="11"/>
      <c r="U1118" s="2"/>
      <c r="V1118" s="2"/>
      <c r="W1118" s="2"/>
      <c r="X1118" s="2"/>
    </row>
    <row r="1119" spans="1:24" s="19" customFormat="1" ht="25.5" customHeight="1" x14ac:dyDescent="0.25">
      <c r="A1119" s="2"/>
      <c r="B1119" s="7"/>
      <c r="C1119" s="7"/>
      <c r="D1119" s="9"/>
      <c r="E1119" s="1235"/>
      <c r="F1119" s="1236"/>
      <c r="G1119" s="1236"/>
      <c r="H1119" s="1236"/>
      <c r="I1119" s="1236"/>
      <c r="J1119" s="1236"/>
      <c r="K1119" s="1236"/>
      <c r="L1119" s="1236"/>
      <c r="M1119" s="1236"/>
      <c r="N1119" s="1237"/>
      <c r="O1119" s="458"/>
      <c r="P1119" s="4"/>
      <c r="Q1119" s="11"/>
      <c r="R1119" s="11"/>
      <c r="S1119" s="11"/>
      <c r="T1119" s="11"/>
      <c r="U1119" s="2"/>
      <c r="V1119" s="2"/>
      <c r="W1119" s="2"/>
      <c r="X1119" s="2"/>
    </row>
    <row r="1120" spans="1:24" s="19" customFormat="1" ht="13" x14ac:dyDescent="0.25">
      <c r="A1120" s="2"/>
      <c r="B1120" s="7"/>
      <c r="C1120" s="7"/>
      <c r="D1120" s="9"/>
      <c r="E1120" s="1099"/>
      <c r="F1120" s="991"/>
      <c r="G1120" s="991"/>
      <c r="H1120" s="991"/>
      <c r="I1120" s="991"/>
      <c r="J1120" s="991"/>
      <c r="K1120" s="991"/>
      <c r="L1120" s="991"/>
      <c r="M1120" s="991"/>
      <c r="N1120" s="1100"/>
      <c r="O1120" s="458"/>
      <c r="P1120" s="4"/>
      <c r="Q1120" s="11"/>
      <c r="R1120" s="11"/>
      <c r="S1120" s="11"/>
      <c r="T1120" s="11"/>
      <c r="U1120" s="2"/>
      <c r="V1120" s="2"/>
      <c r="W1120" s="2"/>
      <c r="X1120" s="2"/>
    </row>
    <row r="1121" spans="1:24" s="19" customFormat="1" ht="13" x14ac:dyDescent="0.25">
      <c r="A1121" s="2"/>
      <c r="B1121" s="7"/>
      <c r="C1121" s="7"/>
      <c r="D1121" s="9"/>
      <c r="E1121" s="1101"/>
      <c r="F1121" s="1102"/>
      <c r="G1121" s="1102"/>
      <c r="H1121" s="1102"/>
      <c r="I1121" s="1102"/>
      <c r="J1121" s="1102"/>
      <c r="K1121" s="1102"/>
      <c r="L1121" s="1102"/>
      <c r="M1121" s="1102"/>
      <c r="N1121" s="1103"/>
      <c r="O1121" s="458"/>
      <c r="P1121" s="4"/>
      <c r="Q1121" s="11"/>
      <c r="R1121" s="11"/>
      <c r="S1121" s="11"/>
      <c r="T1121" s="11"/>
      <c r="U1121" s="2"/>
      <c r="V1121" s="2"/>
      <c r="W1121" s="2"/>
      <c r="X1121" s="2"/>
    </row>
    <row r="1122" spans="1:24" s="19" customFormat="1" ht="5.15" customHeight="1" x14ac:dyDescent="0.25">
      <c r="A1122" s="2"/>
      <c r="B1122" s="7"/>
      <c r="C1122" s="7"/>
      <c r="D1122" s="9"/>
      <c r="E1122" s="40"/>
      <c r="F1122" s="40"/>
      <c r="G1122" s="40"/>
      <c r="H1122" s="40"/>
      <c r="I1122" s="40"/>
      <c r="J1122" s="40"/>
      <c r="K1122" s="40"/>
      <c r="L1122" s="40"/>
      <c r="M1122" s="40"/>
      <c r="N1122" s="40"/>
      <c r="O1122" s="458"/>
      <c r="P1122" s="4"/>
      <c r="Q1122" s="11"/>
      <c r="R1122" s="11"/>
      <c r="S1122" s="11"/>
      <c r="T1122" s="11"/>
      <c r="U1122" s="2"/>
      <c r="V1122" s="2"/>
      <c r="W1122" s="2"/>
      <c r="X1122" s="2"/>
    </row>
    <row r="1123" spans="1:24" s="19" customFormat="1" ht="13" x14ac:dyDescent="0.25">
      <c r="A1123" s="2"/>
      <c r="B1123" s="7"/>
      <c r="C1123" s="7"/>
      <c r="D1123" s="28" t="s">
        <v>19</v>
      </c>
      <c r="E1123" s="20" t="str">
        <f>Translations!$B$726</f>
        <v xml:space="preserve">Identifiering av slutanvändare av bränsleflöde och CRF-koder </v>
      </c>
      <c r="F1123" s="40"/>
      <c r="G1123" s="40"/>
      <c r="H1123" s="40"/>
      <c r="I1123" s="40"/>
      <c r="J1123" s="40"/>
      <c r="K1123" s="40"/>
      <c r="L1123" s="40"/>
      <c r="M1123" s="40"/>
      <c r="N1123" s="40"/>
      <c r="O1123" s="453"/>
      <c r="P1123" s="22"/>
      <c r="Q1123" s="11"/>
      <c r="R1123" s="11"/>
      <c r="S1123" s="11"/>
      <c r="T1123" s="11"/>
      <c r="U1123" s="2"/>
      <c r="V1123" s="2"/>
      <c r="W1123" s="2"/>
      <c r="X1123" s="2"/>
    </row>
    <row r="1124" spans="1:24" s="19" customFormat="1" ht="25.5" customHeight="1" x14ac:dyDescent="0.25">
      <c r="A1124" s="2"/>
      <c r="B1124" s="7"/>
      <c r="C1124" s="7"/>
      <c r="D1124" s="9"/>
      <c r="E1124" s="1235"/>
      <c r="F1124" s="1236"/>
      <c r="G1124" s="1236"/>
      <c r="H1124" s="1236"/>
      <c r="I1124" s="1236"/>
      <c r="J1124" s="1236"/>
      <c r="K1124" s="1236"/>
      <c r="L1124" s="1236"/>
      <c r="M1124" s="1236"/>
      <c r="N1124" s="1237"/>
      <c r="O1124" s="458"/>
      <c r="P1124" s="4"/>
      <c r="Q1124" s="11"/>
      <c r="R1124" s="11"/>
      <c r="S1124" s="11"/>
      <c r="T1124" s="11"/>
      <c r="U1124" s="2"/>
      <c r="V1124" s="2"/>
      <c r="W1124" s="2"/>
      <c r="X1124" s="2"/>
    </row>
    <row r="1125" spans="1:24" s="19" customFormat="1" ht="13" x14ac:dyDescent="0.25">
      <c r="A1125" s="2"/>
      <c r="B1125" s="7"/>
      <c r="C1125" s="7"/>
      <c r="D1125" s="9"/>
      <c r="E1125" s="1099"/>
      <c r="F1125" s="991"/>
      <c r="G1125" s="991"/>
      <c r="H1125" s="991"/>
      <c r="I1125" s="991"/>
      <c r="J1125" s="991"/>
      <c r="K1125" s="991"/>
      <c r="L1125" s="991"/>
      <c r="M1125" s="991"/>
      <c r="N1125" s="1100"/>
      <c r="O1125" s="458"/>
      <c r="P1125" s="4"/>
      <c r="Q1125" s="11"/>
      <c r="R1125" s="11"/>
      <c r="S1125" s="11"/>
      <c r="T1125" s="11"/>
      <c r="U1125" s="2"/>
      <c r="V1125" s="2"/>
      <c r="W1125" s="2"/>
      <c r="X1125" s="2"/>
    </row>
    <row r="1126" spans="1:24" s="19" customFormat="1" ht="13" x14ac:dyDescent="0.25">
      <c r="A1126" s="2"/>
      <c r="B1126" s="7"/>
      <c r="C1126" s="7"/>
      <c r="D1126" s="9"/>
      <c r="E1126" s="1101"/>
      <c r="F1126" s="1102"/>
      <c r="G1126" s="1102"/>
      <c r="H1126" s="1102"/>
      <c r="I1126" s="1102"/>
      <c r="J1126" s="1102"/>
      <c r="K1126" s="1102"/>
      <c r="L1126" s="1102"/>
      <c r="M1126" s="1102"/>
      <c r="N1126" s="1103"/>
      <c r="O1126" s="458"/>
      <c r="P1126" s="4"/>
      <c r="Q1126" s="11"/>
      <c r="R1126" s="11"/>
      <c r="S1126" s="11"/>
      <c r="T1126" s="11"/>
      <c r="U1126" s="2"/>
      <c r="V1126" s="2"/>
      <c r="W1126" s="2"/>
      <c r="X1126" s="2"/>
    </row>
    <row r="1127" spans="1:24" s="19" customFormat="1" ht="5.15" customHeight="1" x14ac:dyDescent="0.25">
      <c r="A1127" s="2"/>
      <c r="B1127" s="7"/>
      <c r="C1127" s="7"/>
      <c r="D1127" s="9"/>
      <c r="E1127" s="40"/>
      <c r="F1127" s="40"/>
      <c r="G1127" s="40"/>
      <c r="H1127" s="40"/>
      <c r="I1127" s="40"/>
      <c r="J1127" s="40"/>
      <c r="K1127" s="40"/>
      <c r="L1127" s="40"/>
      <c r="M1127" s="40"/>
      <c r="N1127" s="40"/>
      <c r="O1127" s="458"/>
      <c r="P1127" s="4"/>
      <c r="Q1127" s="11"/>
      <c r="R1127" s="11"/>
      <c r="S1127" s="11"/>
      <c r="T1127" s="11"/>
      <c r="U1127" s="2"/>
      <c r="V1127" s="2"/>
      <c r="W1127" s="2"/>
      <c r="X1127" s="2"/>
    </row>
    <row r="1128" spans="1:24" s="19" customFormat="1" ht="12.75" customHeight="1" x14ac:dyDescent="0.25">
      <c r="A1128" s="2"/>
      <c r="B1128" s="7"/>
      <c r="C1128" s="7"/>
      <c r="D1128" s="1245" t="str">
        <f>Translations!$B$230</f>
        <v>Beräkningsfaktorer:</v>
      </c>
      <c r="E1128" s="1245"/>
      <c r="F1128" s="1245"/>
      <c r="G1128" s="1245"/>
      <c r="H1128" s="1245"/>
      <c r="I1128" s="1245"/>
      <c r="J1128" s="1245"/>
      <c r="K1128" s="1245"/>
      <c r="L1128" s="1245"/>
      <c r="M1128" s="1245"/>
      <c r="N1128" s="1245"/>
      <c r="O1128" s="458"/>
      <c r="P1128" s="4"/>
      <c r="Q1128" s="11"/>
      <c r="R1128" s="11"/>
      <c r="S1128" s="11"/>
      <c r="T1128" s="11"/>
      <c r="U1128" s="2"/>
      <c r="V1128" s="2"/>
      <c r="W1128" s="2"/>
      <c r="X1128" s="2"/>
    </row>
    <row r="1129" spans="1:24" s="19" customFormat="1" ht="5.15" customHeight="1" x14ac:dyDescent="0.25">
      <c r="A1129" s="2"/>
      <c r="B1129" s="7"/>
      <c r="C1129" s="7"/>
      <c r="D1129" s="9"/>
      <c r="E1129" s="20"/>
      <c r="F1129" s="7"/>
      <c r="G1129" s="7"/>
      <c r="H1129" s="7"/>
      <c r="I1129" s="7"/>
      <c r="J1129" s="7"/>
      <c r="K1129" s="7"/>
      <c r="L1129" s="7"/>
      <c r="M1129" s="7"/>
      <c r="N1129" s="7"/>
      <c r="O1129" s="458"/>
      <c r="P1129" s="4"/>
      <c r="Q1129" s="11"/>
      <c r="R1129" s="11"/>
      <c r="S1129" s="11"/>
      <c r="T1129" s="11"/>
      <c r="U1129" s="2"/>
      <c r="V1129" s="2"/>
      <c r="W1129" s="2"/>
      <c r="X1129" s="2"/>
    </row>
    <row r="1130" spans="1:24" s="19" customFormat="1" ht="12.75" customHeight="1" x14ac:dyDescent="0.25">
      <c r="A1130" s="2"/>
      <c r="B1130" s="7"/>
      <c r="C1130" s="7"/>
      <c r="D1130" s="9" t="s">
        <v>140</v>
      </c>
      <c r="E1130" s="20" t="str">
        <f>Translations!$B$253</f>
        <v>Nivåer som tillämpas på beräkningsfaktorer:</v>
      </c>
      <c r="F1130" s="7"/>
      <c r="G1130" s="7"/>
      <c r="H1130" s="7"/>
      <c r="I1130" s="7"/>
      <c r="J1130" s="7"/>
      <c r="K1130" s="7"/>
      <c r="L1130" s="7"/>
      <c r="M1130" s="7"/>
      <c r="N1130" s="7"/>
      <c r="O1130" s="458"/>
      <c r="P1130" s="4"/>
      <c r="Q1130" s="11"/>
      <c r="R1130" s="11"/>
      <c r="S1130" s="11"/>
      <c r="T1130" s="11"/>
      <c r="U1130" s="2"/>
      <c r="V1130" s="2"/>
      <c r="W1130" s="2"/>
      <c r="X1130" s="2"/>
    </row>
    <row r="1131" spans="1:24" s="19" customFormat="1" ht="5.15" customHeight="1" x14ac:dyDescent="0.25">
      <c r="A1131" s="2"/>
      <c r="B1131" s="7"/>
      <c r="C1131" s="7"/>
      <c r="D1131" s="9"/>
      <c r="E1131" s="20"/>
      <c r="F1131" s="7"/>
      <c r="G1131" s="7"/>
      <c r="H1131" s="7"/>
      <c r="I1131" s="7"/>
      <c r="J1131" s="7"/>
      <c r="K1131" s="7"/>
      <c r="L1131" s="7"/>
      <c r="M1131" s="7"/>
      <c r="N1131" s="7"/>
      <c r="O1131" s="458"/>
      <c r="P1131" s="4"/>
      <c r="Q1131" s="11"/>
      <c r="R1131" s="11"/>
      <c r="S1131" s="11"/>
      <c r="T1131" s="11"/>
      <c r="U1131" s="2"/>
      <c r="V1131" s="2"/>
      <c r="W1131" s="2"/>
      <c r="X1131" s="2"/>
    </row>
    <row r="1132" spans="1:24" s="19" customFormat="1" ht="25.5" customHeight="1" x14ac:dyDescent="0.25">
      <c r="A1132" s="2"/>
      <c r="B1132" s="7"/>
      <c r="C1132" s="7"/>
      <c r="D1132" s="7"/>
      <c r="E1132" s="1244" t="str">
        <f>Translations!$B$254</f>
        <v>beräkningsfaktor</v>
      </c>
      <c r="F1132" s="1244"/>
      <c r="G1132" s="1244"/>
      <c r="H1132" s="29" t="str">
        <f>Translations!$B$255</f>
        <v>nivå som krävs</v>
      </c>
      <c r="I1132" s="522" t="str">
        <f>Translations!$B$256</f>
        <v>nivå som använts</v>
      </c>
      <c r="J1132" s="1246" t="str">
        <f>Translations!$B$257</f>
        <v>hela texten för den tillämpade nivån</v>
      </c>
      <c r="K1132" s="1247"/>
      <c r="L1132" s="1247"/>
      <c r="M1132" s="1247"/>
      <c r="N1132" s="1248"/>
      <c r="O1132" s="458"/>
      <c r="P1132" s="4"/>
      <c r="Q1132" s="11"/>
      <c r="R1132" s="11"/>
      <c r="S1132" s="11"/>
      <c r="T1132" s="11" t="s">
        <v>148</v>
      </c>
      <c r="U1132" s="2"/>
      <c r="V1132" s="2"/>
      <c r="W1132" s="2"/>
      <c r="X1132" s="30" t="s">
        <v>149</v>
      </c>
    </row>
    <row r="1133" spans="1:24" s="19" customFormat="1" ht="12.75" customHeight="1" x14ac:dyDescent="0.25">
      <c r="A1133" s="2"/>
      <c r="B1133" s="7"/>
      <c r="C1133" s="7"/>
      <c r="D1133" s="28" t="s">
        <v>16</v>
      </c>
      <c r="E1133" s="1240" t="str">
        <f>Translations!$B$741</f>
        <v>Enhetens omvandlingsfaktor</v>
      </c>
      <c r="F1133" s="1240"/>
      <c r="G1133" s="1240"/>
      <c r="H1133" s="535" t="str">
        <f>IF(H1084="","",IF(M1082=INDEX(SourceCategory,2),EUconst_NoTier,IF(CNTR_Category="A",INDEX(EUwideConstants!$G:$G,MATCH(R1133,EUwideConstants!$S:$S,0)),INDEX(EUwideConstants!$P:$P,MATCH(R1133,EUwideConstants!$S:$S,0)))))</f>
        <v/>
      </c>
      <c r="I1133" s="135"/>
      <c r="J1133" s="1241" t="str">
        <f>IF(OR(ISBLANK(I1133),I1133=EUconst_NoTier),"",IF(T1133=0,EUconst_NotApplicable,IF(ISERROR(T1133),"",T1133)))</f>
        <v/>
      </c>
      <c r="K1133" s="1242"/>
      <c r="L1133" s="1242"/>
      <c r="M1133" s="1242"/>
      <c r="N1133" s="1243"/>
      <c r="O1133" s="458"/>
      <c r="P1133" s="4"/>
      <c r="Q1133" s="11"/>
      <c r="R1133" s="59" t="str">
        <f>EUconst_CNTR_NCV&amp;H1084</f>
        <v>NCV_</v>
      </c>
      <c r="S1133" s="11"/>
      <c r="T1133" s="537" t="str">
        <f>IF(ISBLANK(I1133),"",IF(I1133=EUconst_NA,"",INDEX(EUwideConstants!$H:$O,MATCH(R1133,EUwideConstants!$S:$S,0),MATCH(I1133,CNTR_TierList,0))))</f>
        <v/>
      </c>
      <c r="U1133" s="2"/>
      <c r="V1133" s="2"/>
      <c r="W1133" s="2"/>
      <c r="X1133" s="533" t="b">
        <f>(H1133=EUconst_NA)</f>
        <v>0</v>
      </c>
    </row>
    <row r="1134" spans="1:24" s="19" customFormat="1" ht="12.75" customHeight="1" x14ac:dyDescent="0.25">
      <c r="A1134" s="2"/>
      <c r="B1134" s="7"/>
      <c r="C1134" s="7"/>
      <c r="D1134" s="28" t="s">
        <v>17</v>
      </c>
      <c r="E1134" s="1240" t="str">
        <f>Translations!$B$258</f>
        <v>Emissionsfaktor (preliminär)</v>
      </c>
      <c r="F1134" s="1240"/>
      <c r="G1134" s="1240"/>
      <c r="H1134" s="535" t="str">
        <f>IF(H1084="","",IF(M1082=INDEX(SourceCategory,2),EUconst_NoTier,IF(CNTR_Category="A",INDEX(EUwideConstants!$G:$G,MATCH(R1134,EUwideConstants!$S:$S,0)),INDEX(EUwideConstants!$P:$P,MATCH(R1134,EUwideConstants!$S:$S,0)))))</f>
        <v/>
      </c>
      <c r="I1134" s="135"/>
      <c r="J1134" s="1241" t="str">
        <f>IF(OR(ISBLANK(I1134),I1134=EUconst_NoTier),"",IF(T1134=0,EUconst_NotApplicable,IF(ISERROR(T1134),"",T1134)))</f>
        <v/>
      </c>
      <c r="K1134" s="1242"/>
      <c r="L1134" s="1242"/>
      <c r="M1134" s="1242"/>
      <c r="N1134" s="1243"/>
      <c r="O1134" s="458"/>
      <c r="P1134" s="4"/>
      <c r="Q1134" s="11"/>
      <c r="R1134" s="59" t="str">
        <f>EUconst_CNTR_EF&amp;H1084</f>
        <v>EF_</v>
      </c>
      <c r="S1134" s="11"/>
      <c r="T1134" s="537" t="str">
        <f>IF(ISBLANK(I1134),"",IF(I1134=EUconst_NA,"",INDEX(EUwideConstants!$H:$O,MATCH(R1134,EUwideConstants!$S:$S,0),MATCH(I1134,CNTR_TierList,0))))</f>
        <v/>
      </c>
      <c r="U1134" s="2"/>
      <c r="V1134" s="2"/>
      <c r="W1134" s="2"/>
      <c r="X1134" s="533" t="b">
        <f>(H1134=EUconst_NA)</f>
        <v>0</v>
      </c>
    </row>
    <row r="1135" spans="1:24" s="19" customFormat="1" ht="12.75" customHeight="1" x14ac:dyDescent="0.25">
      <c r="A1135" s="2"/>
      <c r="B1135" s="7"/>
      <c r="C1135" s="7"/>
      <c r="D1135" s="28" t="s">
        <v>18</v>
      </c>
      <c r="E1135" s="1240" t="str">
        <f>Translations!$B$259</f>
        <v>Biomassafraktion (om tillämplig)</v>
      </c>
      <c r="F1135" s="1240"/>
      <c r="G1135" s="1240"/>
      <c r="H1135" s="535" t="str">
        <f>IF(H1084="","",IF(M1082=INDEX(SourceCategory,2),EUconst_NoTier,IF(CNTR_Category="A",INDEX(EUwideConstants!$G:$G,MATCH(R1135,EUwideConstants!$S:$S,0)),INDEX(EUwideConstants!$P:$P,MATCH(R1135,EUwideConstants!$S:$S,0)))))</f>
        <v/>
      </c>
      <c r="I1135" s="538"/>
      <c r="J1135" s="1241" t="str">
        <f>IF(OR(ISBLANK(I1135),I1135=EUconst_NoTier),"",IF(T1135=0,EUconst_NotApplicable,IF(ISERROR(T1135),"",T1135)))</f>
        <v/>
      </c>
      <c r="K1135" s="1242"/>
      <c r="L1135" s="1242"/>
      <c r="M1135" s="1242"/>
      <c r="N1135" s="1243"/>
      <c r="O1135" s="458"/>
      <c r="P1135" s="4"/>
      <c r="Q1135" s="11"/>
      <c r="R1135" s="59" t="str">
        <f>EUconst_CNTR_BiomassContent&amp;H1084</f>
        <v>BioC_</v>
      </c>
      <c r="S1135" s="11"/>
      <c r="T1135" s="537" t="str">
        <f>IF(ISBLANK(I1135),"",IF(I1135=EUconst_NA,"",INDEX(EUwideConstants!$H:$O,MATCH(R1135,EUwideConstants!$S:$S,0),MATCH(I1135,CNTR_TierList,0))))</f>
        <v/>
      </c>
      <c r="U1135" s="2"/>
      <c r="V1135" s="2"/>
      <c r="W1135" s="2"/>
      <c r="X1135" s="533" t="b">
        <f>(H1135=EUconst_NA)</f>
        <v>0</v>
      </c>
    </row>
    <row r="1136" spans="1:24" s="19" customFormat="1" ht="5.15" customHeight="1" x14ac:dyDescent="0.25">
      <c r="A1136" s="2"/>
      <c r="B1136" s="7"/>
      <c r="C1136" s="7"/>
      <c r="D1136" s="9"/>
      <c r="E1136" s="7"/>
      <c r="F1136" s="7"/>
      <c r="G1136" s="7"/>
      <c r="H1136" s="7"/>
      <c r="I1136" s="7"/>
      <c r="J1136" s="7"/>
      <c r="K1136" s="7"/>
      <c r="L1136" s="7"/>
      <c r="M1136" s="7"/>
      <c r="N1136" s="7"/>
      <c r="O1136" s="458"/>
      <c r="P1136" s="4"/>
      <c r="Q1136" s="11"/>
      <c r="R1136" s="2"/>
      <c r="S1136" s="2"/>
      <c r="T1136" s="2"/>
      <c r="U1136" s="2"/>
      <c r="V1136" s="2"/>
      <c r="W1136" s="2"/>
      <c r="X1136" s="2"/>
    </row>
    <row r="1137" spans="1:24" s="19" customFormat="1" ht="13" x14ac:dyDescent="0.25">
      <c r="A1137" s="2"/>
      <c r="B1137" s="7"/>
      <c r="C1137" s="7"/>
      <c r="D1137" s="9" t="s">
        <v>152</v>
      </c>
      <c r="E1137" s="20" t="str">
        <f>Translations!$B$268</f>
        <v>Detaljerade uppgifter om beräkningsfaktorerna:</v>
      </c>
      <c r="F1137" s="40"/>
      <c r="G1137" s="40"/>
      <c r="H1137" s="40"/>
      <c r="I1137" s="40"/>
      <c r="J1137" s="40"/>
      <c r="K1137" s="40"/>
      <c r="L1137" s="40"/>
      <c r="M1137" s="40"/>
      <c r="N1137" s="40"/>
      <c r="O1137" s="458"/>
      <c r="P1137" s="4"/>
      <c r="Q1137" s="11"/>
      <c r="R1137" s="2"/>
      <c r="S1137" s="2"/>
      <c r="T1137" s="2"/>
      <c r="U1137" s="2"/>
      <c r="V1137" s="2"/>
      <c r="W1137" s="2"/>
      <c r="X1137" s="2"/>
    </row>
    <row r="1138" spans="1:24" s="19" customFormat="1" ht="5.15" customHeight="1" x14ac:dyDescent="0.25">
      <c r="A1138" s="2"/>
      <c r="B1138" s="7"/>
      <c r="C1138" s="7"/>
      <c r="D1138" s="9"/>
      <c r="E1138" s="40"/>
      <c r="F1138" s="40"/>
      <c r="G1138" s="40"/>
      <c r="H1138" s="40"/>
      <c r="I1138" s="40"/>
      <c r="J1138" s="40"/>
      <c r="K1138" s="40"/>
      <c r="L1138" s="40"/>
      <c r="M1138" s="40"/>
      <c r="N1138" s="40"/>
      <c r="O1138" s="458"/>
      <c r="P1138" s="4"/>
      <c r="Q1138" s="11"/>
      <c r="R1138" s="2"/>
      <c r="S1138" s="2"/>
      <c r="T1138" s="2"/>
      <c r="U1138" s="2"/>
      <c r="V1138" s="2"/>
      <c r="W1138" s="2"/>
      <c r="X1138" s="2"/>
    </row>
    <row r="1139" spans="1:24" s="19" customFormat="1" ht="25.5" customHeight="1" x14ac:dyDescent="0.25">
      <c r="A1139" s="2"/>
      <c r="B1139" s="7"/>
      <c r="C1139" s="7"/>
      <c r="D1139" s="7"/>
      <c r="E1139" s="1244" t="str">
        <f>E1132</f>
        <v>beräkningsfaktor</v>
      </c>
      <c r="F1139" s="1244"/>
      <c r="G1139" s="1244"/>
      <c r="H1139" s="522" t="str">
        <f>I1132</f>
        <v>nivå som använts</v>
      </c>
      <c r="I1139" s="29" t="str">
        <f>Translations!$B$269</f>
        <v>standardvärde</v>
      </c>
      <c r="J1139" s="29" t="str">
        <f>Translations!$B$270</f>
        <v>enhet</v>
      </c>
      <c r="K1139" s="29" t="str">
        <f>Translations!$B$271</f>
        <v>datakällans identifieringskod</v>
      </c>
      <c r="L1139" s="29" t="str">
        <f>Translations!$B$272</f>
        <v>analysens identifieringskod</v>
      </c>
      <c r="M1139" s="29" t="str">
        <f>Translations!$B$273</f>
        <v>provtagningens identifieringskod</v>
      </c>
      <c r="N1139" s="29" t="str">
        <f>Translations!$B$274</f>
        <v>analysfrekvens</v>
      </c>
      <c r="O1139" s="458"/>
      <c r="P1139" s="4"/>
      <c r="Q1139" s="11"/>
      <c r="R1139" s="2"/>
      <c r="S1139" s="2"/>
      <c r="T1139" s="30" t="s">
        <v>153</v>
      </c>
      <c r="U1139" s="2"/>
      <c r="V1139" s="2"/>
      <c r="W1139" s="2"/>
      <c r="X1139" s="30" t="s">
        <v>149</v>
      </c>
    </row>
    <row r="1140" spans="1:24" s="19" customFormat="1" ht="12.75" customHeight="1" x14ac:dyDescent="0.25">
      <c r="A1140" s="2"/>
      <c r="B1140" s="7"/>
      <c r="C1140" s="7"/>
      <c r="D1140" s="28" t="s">
        <v>16</v>
      </c>
      <c r="E1140" s="1240" t="str">
        <f>E1133</f>
        <v>Enhetens omvandlingsfaktor</v>
      </c>
      <c r="F1140" s="1240"/>
      <c r="G1140" s="1240"/>
      <c r="H1140" s="535" t="str">
        <f>IF(OR(ISBLANK(I1133),I1133=EUconst_NA),"",I1133)</f>
        <v/>
      </c>
      <c r="I1140" s="135"/>
      <c r="J1140" s="135"/>
      <c r="K1140" s="539"/>
      <c r="L1140" s="160"/>
      <c r="M1140" s="160"/>
      <c r="N1140" s="540"/>
      <c r="O1140" s="456"/>
      <c r="P1140" s="7"/>
      <c r="Q1140" s="143"/>
      <c r="R1140" s="2"/>
      <c r="S1140" s="2"/>
      <c r="T1140" s="541" t="str">
        <f>IF(H1140="","",IF(I1133=EUconst_NA,"",INDEX(EUwideConstants!$AL:$AR,MATCH(R1133,EUwideConstants!$S:$S,0),MATCH(I1133,CNTR_TierList,0))))</f>
        <v/>
      </c>
      <c r="U1140" s="2"/>
      <c r="V1140" s="2"/>
      <c r="W1140" s="2"/>
      <c r="X1140" s="533" t="b">
        <f>AND(H1082&lt;&gt;"",OR(H1140="",H1140=EUconst_NA,J1133=EUconst_NotApplicable))</f>
        <v>0</v>
      </c>
    </row>
    <row r="1141" spans="1:24" s="19" customFormat="1" ht="12.75" customHeight="1" x14ac:dyDescent="0.25">
      <c r="A1141" s="2"/>
      <c r="B1141" s="7"/>
      <c r="C1141" s="7"/>
      <c r="D1141" s="28" t="s">
        <v>17</v>
      </c>
      <c r="E1141" s="1240" t="str">
        <f>E1134</f>
        <v>Emissionsfaktor (preliminär)</v>
      </c>
      <c r="F1141" s="1240"/>
      <c r="G1141" s="1240"/>
      <c r="H1141" s="535" t="str">
        <f>IF(OR(ISBLANK(I1134),I1134=EUconst_NA),"",I1134)</f>
        <v/>
      </c>
      <c r="I1141" s="135"/>
      <c r="J1141" s="135"/>
      <c r="K1141" s="160"/>
      <c r="L1141" s="160"/>
      <c r="M1141" s="160"/>
      <c r="N1141" s="540"/>
      <c r="O1141" s="458"/>
      <c r="P1141" s="4"/>
      <c r="Q1141" s="11"/>
      <c r="R1141" s="2"/>
      <c r="S1141" s="2"/>
      <c r="T1141" s="541" t="str">
        <f>IF(H1141="","",IF(I1134=EUconst_NA,"",INDEX(EUwideConstants!$AL:$AR,MATCH(R1134,EUwideConstants!$S:$S,0),MATCH(I1134,CNTR_TierList,0))))</f>
        <v/>
      </c>
      <c r="U1141" s="2"/>
      <c r="V1141" s="2"/>
      <c r="W1141" s="2"/>
      <c r="X1141" s="533" t="b">
        <f>AND(H1082&lt;&gt;"",OR(H1141="",H1141=EUconst_NA,J1134=EUconst_NotApplicable))</f>
        <v>0</v>
      </c>
    </row>
    <row r="1142" spans="1:24" s="19" customFormat="1" ht="12.75" customHeight="1" x14ac:dyDescent="0.25">
      <c r="A1142" s="2"/>
      <c r="B1142" s="7"/>
      <c r="C1142" s="7"/>
      <c r="D1142" s="28" t="s">
        <v>21</v>
      </c>
      <c r="E1142" s="1240" t="str">
        <f>E1135</f>
        <v>Biomassafraktion (om tillämplig)</v>
      </c>
      <c r="F1142" s="1240"/>
      <c r="G1142" s="1240"/>
      <c r="H1142" s="535" t="str">
        <f>IF(OR(ISBLANK(I1135),I1135=EUconst_NA),"",I1135)</f>
        <v/>
      </c>
      <c r="I1142" s="135"/>
      <c r="J1142" s="436" t="s">
        <v>154</v>
      </c>
      <c r="K1142" s="160"/>
      <c r="L1142" s="160"/>
      <c r="M1142" s="160"/>
      <c r="N1142" s="540"/>
      <c r="O1142" s="458"/>
      <c r="P1142" s="4"/>
      <c r="Q1142" s="542"/>
      <c r="R1142" s="2"/>
      <c r="S1142" s="2"/>
      <c r="T1142" s="541" t="str">
        <f>IF(H1142="","",IF(I1135=EUconst_NA,"",INDEX(EUwideConstants!$AL:$AR,MATCH(R1135,EUwideConstants!$S:$S,0),MATCH(I1135,CNTR_TierList,0))))</f>
        <v/>
      </c>
      <c r="U1142" s="2"/>
      <c r="V1142" s="2"/>
      <c r="W1142" s="2"/>
      <c r="X1142" s="533" t="b">
        <f>AND(H1082&lt;&gt;"",OR(H1142="",H1142=EUconst_NA,J1135=EUconst_NotApplicable))</f>
        <v>0</v>
      </c>
    </row>
    <row r="1143" spans="1:24" s="19" customFormat="1" ht="12.75" customHeight="1" x14ac:dyDescent="0.25">
      <c r="A1143" s="2"/>
      <c r="B1143" s="7"/>
      <c r="C1143" s="7"/>
      <c r="D1143" s="9"/>
      <c r="E1143" s="7"/>
      <c r="F1143" s="7"/>
      <c r="G1143" s="7"/>
      <c r="H1143" s="7"/>
      <c r="I1143" s="7"/>
      <c r="J1143" s="7"/>
      <c r="K1143" s="7"/>
      <c r="L1143" s="7"/>
      <c r="M1143" s="7"/>
      <c r="N1143" s="7"/>
      <c r="O1143" s="458"/>
      <c r="P1143" s="4"/>
      <c r="Q1143" s="11"/>
      <c r="R1143" s="2"/>
      <c r="S1143" s="2"/>
      <c r="T1143" s="2"/>
      <c r="U1143" s="2"/>
      <c r="V1143" s="2"/>
      <c r="W1143" s="2"/>
      <c r="X1143" s="2"/>
    </row>
    <row r="1144" spans="1:24" s="19" customFormat="1" ht="15" customHeight="1" x14ac:dyDescent="0.25">
      <c r="A1144" s="2"/>
      <c r="B1144" s="7"/>
      <c r="C1144" s="7"/>
      <c r="D1144" s="1245" t="str">
        <f>Translations!$B$279</f>
        <v>Anmärkningar och förklaringar:</v>
      </c>
      <c r="E1144" s="1245"/>
      <c r="F1144" s="1245"/>
      <c r="G1144" s="1245"/>
      <c r="H1144" s="1245"/>
      <c r="I1144" s="1245"/>
      <c r="J1144" s="1245"/>
      <c r="K1144" s="1245"/>
      <c r="L1144" s="1245"/>
      <c r="M1144" s="1245"/>
      <c r="N1144" s="1245"/>
      <c r="O1144" s="458"/>
      <c r="P1144" s="4"/>
      <c r="Q1144" s="11"/>
      <c r="R1144" s="11"/>
      <c r="S1144" s="2"/>
      <c r="T1144" s="2"/>
      <c r="U1144" s="2"/>
      <c r="V1144" s="2"/>
      <c r="W1144" s="2"/>
      <c r="X1144" s="2"/>
    </row>
    <row r="1145" spans="1:24" s="19" customFormat="1" ht="5.15" customHeight="1" x14ac:dyDescent="0.25">
      <c r="A1145" s="2"/>
      <c r="B1145" s="7"/>
      <c r="C1145" s="7"/>
      <c r="D1145" s="9"/>
      <c r="E1145" s="7"/>
      <c r="F1145" s="7"/>
      <c r="G1145" s="7"/>
      <c r="H1145" s="7"/>
      <c r="I1145" s="7"/>
      <c r="J1145" s="7"/>
      <c r="K1145" s="7"/>
      <c r="L1145" s="7"/>
      <c r="M1145" s="7"/>
      <c r="N1145" s="7"/>
      <c r="O1145" s="458"/>
      <c r="P1145" s="4"/>
      <c r="Q1145" s="11"/>
      <c r="R1145" s="2"/>
      <c r="S1145" s="2"/>
      <c r="T1145" s="2"/>
      <c r="U1145" s="2"/>
      <c r="V1145" s="2"/>
      <c r="W1145" s="2"/>
      <c r="X1145" s="2"/>
    </row>
    <row r="1146" spans="1:24" s="19" customFormat="1" ht="12.75" customHeight="1" x14ac:dyDescent="0.25">
      <c r="A1146" s="2"/>
      <c r="B1146" s="7"/>
      <c r="C1146" s="7"/>
      <c r="D1146" s="9" t="s">
        <v>159</v>
      </c>
      <c r="E1146" s="1110" t="str">
        <f>Translations!$B$744</f>
        <v>Övriga anmärkningar och motiveringar, om de erforderliga nivåerna inte tillämpas:</v>
      </c>
      <c r="F1146" s="1110"/>
      <c r="G1146" s="1110"/>
      <c r="H1146" s="1110"/>
      <c r="I1146" s="1110"/>
      <c r="J1146" s="1110"/>
      <c r="K1146" s="1110"/>
      <c r="L1146" s="1110"/>
      <c r="M1146" s="1110"/>
      <c r="N1146" s="1110"/>
      <c r="O1146" s="458"/>
      <c r="P1146" s="4"/>
      <c r="Q1146" s="11"/>
      <c r="R1146" s="2"/>
      <c r="S1146" s="2"/>
      <c r="T1146" s="2"/>
      <c r="U1146" s="2"/>
      <c r="V1146" s="2"/>
      <c r="W1146" s="2"/>
      <c r="X1146" s="2"/>
    </row>
    <row r="1147" spans="1:24" s="19" customFormat="1" ht="5.15" customHeight="1" x14ac:dyDescent="0.25">
      <c r="A1147" s="2"/>
      <c r="B1147" s="7"/>
      <c r="C1147" s="7"/>
      <c r="D1147" s="9"/>
      <c r="E1147" s="543"/>
      <c r="F1147" s="7"/>
      <c r="G1147" s="7"/>
      <c r="H1147" s="7"/>
      <c r="I1147" s="7"/>
      <c r="J1147" s="7"/>
      <c r="K1147" s="7"/>
      <c r="L1147" s="7"/>
      <c r="M1147" s="7"/>
      <c r="N1147" s="7"/>
      <c r="O1147" s="458"/>
      <c r="P1147" s="4"/>
      <c r="Q1147" s="11"/>
      <c r="R1147" s="2"/>
      <c r="S1147" s="2"/>
      <c r="T1147" s="2"/>
      <c r="U1147" s="2"/>
      <c r="V1147" s="2"/>
      <c r="W1147" s="2"/>
      <c r="X1147" s="2"/>
    </row>
    <row r="1148" spans="1:24" s="19" customFormat="1" ht="12.75" customHeight="1" x14ac:dyDescent="0.25">
      <c r="A1148" s="2"/>
      <c r="B1148" s="7"/>
      <c r="C1148" s="7"/>
      <c r="D1148" s="9"/>
      <c r="E1148" s="1235"/>
      <c r="F1148" s="1238"/>
      <c r="G1148" s="1238"/>
      <c r="H1148" s="1238"/>
      <c r="I1148" s="1238"/>
      <c r="J1148" s="1238"/>
      <c r="K1148" s="1238"/>
      <c r="L1148" s="1238"/>
      <c r="M1148" s="1238"/>
      <c r="N1148" s="1239"/>
      <c r="O1148" s="458"/>
      <c r="P1148" s="4"/>
      <c r="Q1148" s="11"/>
      <c r="R1148" s="2"/>
      <c r="S1148" s="2"/>
      <c r="T1148" s="2"/>
      <c r="U1148" s="2"/>
      <c r="V1148" s="2"/>
      <c r="W1148" s="2"/>
      <c r="X1148" s="2"/>
    </row>
    <row r="1149" spans="1:24" s="19" customFormat="1" ht="12.75" customHeight="1" x14ac:dyDescent="0.25">
      <c r="A1149" s="2"/>
      <c r="B1149" s="7"/>
      <c r="C1149" s="7"/>
      <c r="D1149" s="9"/>
      <c r="E1149" s="1099"/>
      <c r="F1149" s="991"/>
      <c r="G1149" s="991"/>
      <c r="H1149" s="991"/>
      <c r="I1149" s="991"/>
      <c r="J1149" s="991"/>
      <c r="K1149" s="991"/>
      <c r="L1149" s="991"/>
      <c r="M1149" s="991"/>
      <c r="N1149" s="1100"/>
      <c r="O1149" s="458"/>
      <c r="P1149" s="4"/>
      <c r="Q1149" s="11"/>
      <c r="R1149" s="2"/>
      <c r="S1149" s="2"/>
      <c r="T1149" s="2"/>
      <c r="U1149" s="2"/>
      <c r="V1149" s="2"/>
      <c r="W1149" s="2"/>
      <c r="X1149" s="2"/>
    </row>
    <row r="1150" spans="1:24" s="19" customFormat="1" ht="12.75" customHeight="1" x14ac:dyDescent="0.25">
      <c r="A1150" s="2"/>
      <c r="B1150" s="7"/>
      <c r="C1150" s="7"/>
      <c r="D1150" s="9"/>
      <c r="E1150" s="1101"/>
      <c r="F1150" s="1102"/>
      <c r="G1150" s="1102"/>
      <c r="H1150" s="1102"/>
      <c r="I1150" s="1102"/>
      <c r="J1150" s="1102"/>
      <c r="K1150" s="1102"/>
      <c r="L1150" s="1102"/>
      <c r="M1150" s="1102"/>
      <c r="N1150" s="1103"/>
      <c r="O1150" s="458"/>
      <c r="P1150" s="4"/>
      <c r="Q1150" s="11"/>
      <c r="R1150" s="2"/>
      <c r="S1150" s="2"/>
      <c r="T1150" s="2"/>
      <c r="U1150" s="2"/>
      <c r="V1150" s="2"/>
      <c r="W1150" s="2"/>
      <c r="X1150" s="2"/>
    </row>
    <row r="1151" spans="1:24" ht="12.75" customHeight="1" thickBot="1" x14ac:dyDescent="0.3">
      <c r="A1151" s="45"/>
      <c r="C1151" s="867"/>
      <c r="D1151" s="868"/>
      <c r="E1151" s="869"/>
      <c r="F1151" s="867"/>
      <c r="G1151" s="870"/>
      <c r="H1151" s="870"/>
      <c r="I1151" s="870"/>
      <c r="J1151" s="870"/>
      <c r="K1151" s="870"/>
      <c r="L1151" s="870"/>
      <c r="M1151" s="870"/>
      <c r="N1151" s="870"/>
      <c r="O1151" s="458"/>
      <c r="P1151" s="4"/>
      <c r="Q1151" s="11"/>
      <c r="R1151" s="45"/>
      <c r="S1151" s="45"/>
      <c r="T1151" s="48"/>
      <c r="U1151" s="45"/>
      <c r="V1151" s="45"/>
      <c r="W1151" s="45"/>
      <c r="X1151" s="45"/>
    </row>
    <row r="1152" spans="1:24" ht="12.75" customHeight="1" thickBot="1" x14ac:dyDescent="0.3">
      <c r="A1152" s="45"/>
      <c r="D1152" s="9"/>
      <c r="E1152" s="18"/>
      <c r="G1152" s="10"/>
      <c r="H1152" s="10"/>
      <c r="I1152" s="10"/>
      <c r="J1152" s="10"/>
      <c r="L1152" s="10"/>
      <c r="M1152" s="10"/>
      <c r="N1152" s="10"/>
      <c r="O1152" s="458"/>
      <c r="P1152" s="4"/>
      <c r="Q1152" s="11"/>
      <c r="R1152" s="45"/>
      <c r="S1152" s="45"/>
      <c r="T1152" s="39" t="s">
        <v>143</v>
      </c>
      <c r="U1152" s="73" t="s">
        <v>144</v>
      </c>
      <c r="V1152" s="73" t="s">
        <v>145</v>
      </c>
      <c r="W1152" s="45"/>
      <c r="X1152" s="45"/>
    </row>
    <row r="1153" spans="1:24" s="133" customFormat="1" ht="15" customHeight="1" thickBot="1" x14ac:dyDescent="0.3">
      <c r="A1153" s="222">
        <f>R1153</f>
        <v>16</v>
      </c>
      <c r="B1153" s="22"/>
      <c r="C1153" s="23" t="str">
        <f>"P"&amp;R1153</f>
        <v>P16</v>
      </c>
      <c r="D1153" s="1245" t="str">
        <f>CONCATENATE(EUconst_FuelStream," ", R1153,":")</f>
        <v>Bränsleflöde 16:</v>
      </c>
      <c r="E1153" s="1245"/>
      <c r="F1153" s="1245"/>
      <c r="G1153" s="1260"/>
      <c r="H1153" s="1261" t="str">
        <f>IF(INDEX('C_Beskrivining av den RE'!$F$115:$F$139,MATCH(C1153,'C_Beskrivining av den RE'!$E$115:$E$139,0))&gt;0,INDEX('C_Beskrivining av den RE'!$F$115:$F$139,MATCH(C1153,'C_Beskrivining av den RE'!$E$115:$E$139,0)),"")</f>
        <v/>
      </c>
      <c r="I1153" s="1261"/>
      <c r="J1153" s="1261"/>
      <c r="K1153" s="1261"/>
      <c r="L1153" s="1262"/>
      <c r="M1153" s="1263" t="str">
        <f>IF(T1153=TRUE,IF(V1153="",U1153,V1153),"")</f>
        <v/>
      </c>
      <c r="N1153" s="1264"/>
      <c r="O1153" s="458"/>
      <c r="P1153" s="4"/>
      <c r="Q1153" s="419" t="str">
        <f>IF(COUNTA('C_Beskrivining av den RE'!$F$115:$G$139)=0,D1153,IF(H1153="","",C1153&amp;": "&amp;H1153))</f>
        <v>Bränsleflöde 16:</v>
      </c>
      <c r="R1153" s="21">
        <f>R1082+1</f>
        <v>16</v>
      </c>
      <c r="S1153" s="532"/>
      <c r="T1153" s="39" t="b">
        <f>IF(INDEX('C_Beskrivining av den RE'!$M:$M,MATCH(R1155,'C_Beskrivining av den RE'!$R:$R,0))="",FALSE,TRUE)</f>
        <v>0</v>
      </c>
      <c r="U1153" s="59" t="str">
        <f>INDEX(SourceCategory,1)</f>
        <v>Betydande</v>
      </c>
      <c r="V1153" s="39" t="str">
        <f>IF(T1153=TRUE,IF(ISBLANK(INDEX('C_Beskrivining av den RE'!$N:$N,MATCH(R1155,'C_Beskrivining av den RE'!$R:$R,0))),"",INDEX('C_Beskrivining av den RE'!$N:$N,MATCH(R1155,'C_Beskrivining av den RE'!$R:$R,0))),"")</f>
        <v/>
      </c>
      <c r="W1153" s="532"/>
      <c r="X1153" s="532"/>
    </row>
    <row r="1154" spans="1:24" s="19" customFormat="1" ht="5.15" customHeight="1" x14ac:dyDescent="0.25">
      <c r="A1154" s="45"/>
      <c r="B1154" s="4"/>
      <c r="C1154" s="4"/>
      <c r="D1154" s="4"/>
      <c r="E1154" s="4"/>
      <c r="F1154" s="4"/>
      <c r="G1154" s="4"/>
      <c r="H1154" s="4"/>
      <c r="I1154" s="4"/>
      <c r="J1154" s="4"/>
      <c r="K1154" s="4"/>
      <c r="L1154" s="4"/>
      <c r="M1154" s="3"/>
      <c r="N1154" s="3"/>
      <c r="O1154" s="458"/>
      <c r="P1154" s="4"/>
      <c r="Q1154" s="13"/>
      <c r="R1154" s="8"/>
      <c r="S1154" s="2"/>
      <c r="T1154" s="2"/>
      <c r="U1154" s="2"/>
      <c r="V1154" s="2"/>
      <c r="W1154" s="2"/>
      <c r="X1154" s="2"/>
    </row>
    <row r="1155" spans="1:24" s="19" customFormat="1" ht="12.75" customHeight="1" x14ac:dyDescent="0.25">
      <c r="A1155" s="45"/>
      <c r="B1155" s="4"/>
      <c r="C1155" s="4"/>
      <c r="D1155" s="9"/>
      <c r="E1155" s="1088" t="str">
        <f>Translations!$B$691</f>
        <v>Bränsleflödets typ:</v>
      </c>
      <c r="F1155" s="1088"/>
      <c r="G1155" s="1084"/>
      <c r="H1155" s="1250" t="str">
        <f>IF(INDEX('C_Beskrivining av den RE'!$H$115:$H$139,MATCH(C1153,'C_Beskrivining av den RE'!$E$115:$E$139,0))&gt;0,INDEX('C_Beskrivining av den RE'!$H$115:$H$139,MATCH(C1153,'C_Beskrivining av den RE'!$E$115:$E$139,0)),"")</f>
        <v/>
      </c>
      <c r="I1155" s="1251"/>
      <c r="J1155" s="1251"/>
      <c r="K1155" s="1251"/>
      <c r="L1155" s="1252"/>
      <c r="M1155" s="7"/>
      <c r="N1155" s="7"/>
      <c r="O1155" s="458"/>
      <c r="P1155" s="4"/>
      <c r="Q1155" s="13"/>
      <c r="R1155" s="25" t="str">
        <f>EUconst_CNTR_SourceCategory&amp;C1153</f>
        <v>SourceCategory_P16</v>
      </c>
      <c r="S1155" s="2"/>
      <c r="T1155" s="2"/>
      <c r="U1155" s="2"/>
      <c r="V1155" s="2"/>
      <c r="W1155" s="2"/>
      <c r="X1155" s="2"/>
    </row>
    <row r="1156" spans="1:24" s="19" customFormat="1" ht="12.75" customHeight="1" x14ac:dyDescent="0.25">
      <c r="A1156" s="45"/>
      <c r="B1156" s="4"/>
      <c r="C1156" s="4"/>
      <c r="D1156" s="9"/>
      <c r="E1156" s="1088" t="str">
        <f>Translations!$B$692</f>
        <v>Metoder för frisläppande för konsumtion:</v>
      </c>
      <c r="F1156" s="1088"/>
      <c r="G1156" s="1084"/>
      <c r="H1156" s="1250" t="str">
        <f>IF(INDEX('C_Beskrivining av den RE'!$K$115:$K$139,MATCH(C1153,'C_Beskrivining av den RE'!$E$115:$E$139,0))&gt;0,INDEX('C_Beskrivining av den RE'!$K$115:$K$139,MATCH(C1153,'C_Beskrivining av den RE'!$E$115:$E$139,0)),"")</f>
        <v/>
      </c>
      <c r="I1156" s="1251"/>
      <c r="J1156" s="1251"/>
      <c r="K1156" s="1251"/>
      <c r="L1156" s="1252"/>
      <c r="M1156" s="7"/>
      <c r="N1156" s="7"/>
      <c r="O1156" s="458"/>
      <c r="P1156" s="4"/>
      <c r="Q1156" s="13"/>
      <c r="R1156" s="8"/>
      <c r="S1156" s="2"/>
      <c r="T1156" s="2"/>
      <c r="U1156" s="2"/>
      <c r="V1156" s="2"/>
      <c r="W1156" s="2"/>
      <c r="X1156" s="2"/>
    </row>
    <row r="1157" spans="1:24" s="19" customFormat="1" ht="12.75" customHeight="1" x14ac:dyDescent="0.25">
      <c r="A1157" s="45"/>
      <c r="B1157" s="4"/>
      <c r="C1157" s="4"/>
      <c r="D1157" s="9"/>
      <c r="E1157" s="1088" t="str">
        <f>Translations!$B$693</f>
        <v>Förmedlarpart:</v>
      </c>
      <c r="F1157" s="1088"/>
      <c r="G1157" s="1084"/>
      <c r="H1157" s="1250" t="str">
        <f>IF(INDEX('C_Beskrivining av den RE'!$M$115:$M$139,MATCH(C1153,'C_Beskrivining av den RE'!$E$115:$E$139,0))&gt;0,INDEX('C_Beskrivining av den RE'!$M$115:$M$139,MATCH(C1153,'C_Beskrivining av den RE'!$E$115:$E$139,0)),"")</f>
        <v/>
      </c>
      <c r="I1157" s="1251"/>
      <c r="J1157" s="1251"/>
      <c r="K1157" s="1251"/>
      <c r="L1157" s="1252"/>
      <c r="M1157" s="7"/>
      <c r="N1157" s="7"/>
      <c r="O1157" s="458"/>
      <c r="P1157" s="4"/>
      <c r="Q1157" s="13"/>
      <c r="R1157" s="8"/>
      <c r="S1157" s="2"/>
      <c r="T1157" s="2"/>
      <c r="U1157" s="2"/>
      <c r="V1157" s="2"/>
      <c r="W1157" s="2"/>
      <c r="X1157" s="2"/>
    </row>
    <row r="1158" spans="1:24" s="19" customFormat="1" ht="5.15" customHeight="1" x14ac:dyDescent="0.25">
      <c r="A1158" s="2"/>
      <c r="B1158" s="7"/>
      <c r="C1158" s="7"/>
      <c r="D1158" s="9"/>
      <c r="E1158" s="7"/>
      <c r="F1158" s="7"/>
      <c r="G1158" s="7"/>
      <c r="H1158" s="7"/>
      <c r="I1158" s="7"/>
      <c r="J1158" s="7"/>
      <c r="K1158" s="7"/>
      <c r="L1158" s="7"/>
      <c r="M1158" s="7"/>
      <c r="N1158" s="7"/>
      <c r="O1158" s="458"/>
      <c r="P1158" s="4"/>
      <c r="Q1158" s="11"/>
      <c r="R1158" s="2"/>
      <c r="S1158" s="2"/>
      <c r="T1158" s="2"/>
      <c r="U1158" s="2"/>
      <c r="V1158" s="2"/>
      <c r="W1158" s="2"/>
      <c r="X1158" s="2"/>
    </row>
    <row r="1159" spans="1:24" s="19" customFormat="1" ht="15" customHeight="1" x14ac:dyDescent="0.25">
      <c r="A1159" s="2"/>
      <c r="B1159" s="7"/>
      <c r="C1159" s="7"/>
      <c r="D1159" s="1245" t="str">
        <f>Translations!$B$697</f>
        <v>Bränslemängd som frisläppts för konsumtion:</v>
      </c>
      <c r="E1159" s="1245"/>
      <c r="F1159" s="1245"/>
      <c r="G1159" s="1245"/>
      <c r="H1159" s="1245"/>
      <c r="I1159" s="1245"/>
      <c r="J1159" s="1245"/>
      <c r="K1159" s="1245"/>
      <c r="L1159" s="1245"/>
      <c r="M1159" s="1245"/>
      <c r="N1159" s="1245"/>
      <c r="O1159" s="458"/>
      <c r="P1159" s="4"/>
      <c r="Q1159" s="11"/>
      <c r="R1159" s="2"/>
      <c r="S1159" s="2"/>
      <c r="T1159" s="2"/>
      <c r="U1159" s="2"/>
      <c r="V1159" s="2"/>
      <c r="W1159" s="2"/>
      <c r="X1159" s="2"/>
    </row>
    <row r="1160" spans="1:24" s="19" customFormat="1" ht="5.15" customHeight="1" x14ac:dyDescent="0.25">
      <c r="A1160" s="2"/>
      <c r="B1160" s="7"/>
      <c r="C1160" s="7"/>
      <c r="D1160" s="9"/>
      <c r="E1160" s="7"/>
      <c r="F1160" s="7"/>
      <c r="G1160" s="7"/>
      <c r="H1160" s="7"/>
      <c r="I1160" s="7"/>
      <c r="J1160" s="7"/>
      <c r="K1160" s="7"/>
      <c r="L1160" s="7"/>
      <c r="M1160" s="7"/>
      <c r="N1160" s="7"/>
      <c r="O1160" s="462"/>
      <c r="P1160" s="4"/>
      <c r="Q1160" s="11"/>
      <c r="R1160" s="2"/>
      <c r="S1160" s="2"/>
      <c r="T1160" s="2"/>
      <c r="U1160" s="2"/>
      <c r="V1160" s="2"/>
      <c r="W1160" s="2"/>
      <c r="X1160" s="2"/>
    </row>
    <row r="1161" spans="1:24" s="19" customFormat="1" ht="13" x14ac:dyDescent="0.25">
      <c r="A1161" s="2"/>
      <c r="B1161" s="7"/>
      <c r="C1161" s="7"/>
      <c r="D1161" s="9" t="s">
        <v>5</v>
      </c>
      <c r="E1161" s="1011" t="str">
        <f>Translations!$B$698</f>
        <v>Bestämningssätt för den bränslemängd som frisläppts för konsumtion:</v>
      </c>
      <c r="F1161" s="1011"/>
      <c r="G1161" s="1011"/>
      <c r="H1161" s="1011"/>
      <c r="I1161" s="1011"/>
      <c r="J1161" s="1011"/>
      <c r="K1161" s="1011"/>
      <c r="L1161" s="1011"/>
      <c r="M1161" s="1011"/>
      <c r="N1161" s="1011"/>
      <c r="O1161" s="458"/>
      <c r="P1161" s="4"/>
      <c r="Q1161" s="11"/>
      <c r="R1161" s="2"/>
      <c r="S1161" s="2"/>
      <c r="T1161" s="2"/>
      <c r="U1161" s="2"/>
      <c r="V1161" s="2"/>
      <c r="W1161" s="2"/>
      <c r="X1161" s="2"/>
    </row>
    <row r="1162" spans="1:24" s="19" customFormat="1" ht="5.15" customHeight="1" x14ac:dyDescent="0.25">
      <c r="A1162" s="2"/>
      <c r="B1162" s="7"/>
      <c r="C1162" s="7"/>
      <c r="D1162" s="9"/>
      <c r="E1162" s="20"/>
      <c r="F1162" s="20"/>
      <c r="G1162" s="20"/>
      <c r="H1162" s="20"/>
      <c r="I1162" s="20"/>
      <c r="J1162" s="7"/>
      <c r="K1162" s="7"/>
      <c r="L1162" s="18"/>
      <c r="M1162" s="7"/>
      <c r="N1162" s="7"/>
      <c r="O1162" s="458"/>
      <c r="P1162" s="4"/>
      <c r="Q1162" s="11"/>
      <c r="R1162" s="2"/>
      <c r="S1162" s="2"/>
      <c r="T1162" s="2"/>
      <c r="U1162" s="2"/>
      <c r="V1162" s="2"/>
      <c r="W1162" s="2"/>
      <c r="X1162" s="2"/>
    </row>
    <row r="1163" spans="1:24" s="19" customFormat="1" ht="12.75" customHeight="1" x14ac:dyDescent="0.25">
      <c r="A1163" s="2"/>
      <c r="B1163" s="7"/>
      <c r="C1163" s="7"/>
      <c r="D1163" s="28" t="s">
        <v>16</v>
      </c>
      <c r="E1163" s="7" t="str">
        <f>Translations!$B$699</f>
        <v>Tillämpligt bestämningssätt:</v>
      </c>
      <c r="F1163" s="7"/>
      <c r="G1163" s="20"/>
      <c r="H1163" s="7"/>
      <c r="I1163" s="1253"/>
      <c r="J1163" s="1253"/>
      <c r="K1163" s="1253"/>
      <c r="L1163" s="1253"/>
      <c r="M1163" s="7"/>
      <c r="N1163" s="7"/>
      <c r="O1163" s="458"/>
      <c r="P1163" s="4"/>
      <c r="Q1163" s="144"/>
      <c r="R1163" s="2"/>
      <c r="S1163" s="2"/>
      <c r="T1163" s="2"/>
      <c r="U1163" s="2"/>
      <c r="V1163" s="2"/>
      <c r="W1163" s="2"/>
      <c r="X1163" s="2"/>
    </row>
    <row r="1164" spans="1:24" s="19" customFormat="1" ht="5.15" customHeight="1" x14ac:dyDescent="0.25">
      <c r="A1164" s="2"/>
      <c r="B1164" s="7"/>
      <c r="C1164" s="7"/>
      <c r="D1164" s="28"/>
      <c r="E1164" s="7"/>
      <c r="F1164" s="7"/>
      <c r="G1164" s="20"/>
      <c r="H1164" s="90"/>
      <c r="I1164" s="90"/>
      <c r="J1164" s="7"/>
      <c r="K1164" s="7"/>
      <c r="L1164" s="7"/>
      <c r="M1164" s="7"/>
      <c r="N1164" s="7"/>
      <c r="O1164" s="458"/>
      <c r="P1164" s="4"/>
      <c r="Q1164" s="11"/>
      <c r="R1164" s="2"/>
      <c r="S1164" s="2"/>
      <c r="T1164" s="2"/>
      <c r="U1164" s="2"/>
      <c r="V1164" s="2"/>
      <c r="W1164" s="2"/>
      <c r="X1164" s="2"/>
    </row>
    <row r="1165" spans="1:24" s="19" customFormat="1" ht="25.5" customHeight="1" x14ac:dyDescent="0.25">
      <c r="A1165" s="2"/>
      <c r="B1165" s="7"/>
      <c r="C1165" s="7"/>
      <c r="D1165" s="28" t="s">
        <v>17</v>
      </c>
      <c r="E1165" s="928" t="str">
        <f>Translations!$B$702</f>
        <v>Undantag från kalenderåret vid fastställandet av övervakningsåret:</v>
      </c>
      <c r="F1165" s="928"/>
      <c r="G1165" s="928"/>
      <c r="H1165" s="1254"/>
      <c r="I1165" s="1253"/>
      <c r="J1165" s="1253"/>
      <c r="K1165" s="1253"/>
      <c r="L1165" s="1253"/>
      <c r="M1165" s="7"/>
      <c r="N1165" s="7"/>
      <c r="O1165" s="462"/>
      <c r="P1165" s="4"/>
      <c r="Q1165" s="11"/>
      <c r="R1165" s="2"/>
      <c r="S1165" s="2"/>
      <c r="T1165" s="2"/>
      <c r="U1165" s="2"/>
      <c r="V1165" s="11"/>
      <c r="W1165" s="2"/>
      <c r="X1165" s="2"/>
    </row>
    <row r="1166" spans="1:24" s="19" customFormat="1" ht="5.15" customHeight="1" x14ac:dyDescent="0.25">
      <c r="A1166" s="2"/>
      <c r="B1166" s="7"/>
      <c r="C1166" s="7"/>
      <c r="D1166" s="7"/>
      <c r="E1166" s="7"/>
      <c r="F1166" s="7"/>
      <c r="G1166" s="7"/>
      <c r="H1166" s="7"/>
      <c r="I1166" s="7"/>
      <c r="J1166" s="7"/>
      <c r="K1166" s="7"/>
      <c r="L1166" s="7"/>
      <c r="M1166" s="7"/>
      <c r="N1166" s="7"/>
      <c r="O1166" s="458"/>
      <c r="P1166" s="4"/>
      <c r="Q1166" s="11"/>
      <c r="R1166" s="2"/>
      <c r="S1166" s="2"/>
      <c r="T1166" s="2"/>
      <c r="U1166" s="2"/>
      <c r="V1166" s="2"/>
      <c r="W1166" s="2"/>
      <c r="X1166" s="2"/>
    </row>
    <row r="1167" spans="1:24" s="19" customFormat="1" ht="12.75" customHeight="1" x14ac:dyDescent="0.25">
      <c r="A1167" s="2"/>
      <c r="B1167" s="7"/>
      <c r="C1167" s="7"/>
      <c r="D1167" s="28" t="s">
        <v>18</v>
      </c>
      <c r="E1167" s="7" t="str">
        <f>Translations!$B$206</f>
        <v>Kontroll av mätinstrument:</v>
      </c>
      <c r="F1167" s="7"/>
      <c r="G1167" s="20"/>
      <c r="H1167" s="7"/>
      <c r="I1167" s="1255"/>
      <c r="J1167" s="1256"/>
      <c r="K1167" s="7"/>
      <c r="L1167" s="7"/>
      <c r="M1167" s="7"/>
      <c r="N1167" s="7"/>
      <c r="O1167" s="458"/>
      <c r="P1167" s="4"/>
      <c r="Q1167" s="11"/>
      <c r="R1167" s="2"/>
      <c r="S1167" s="2"/>
      <c r="T1167" s="2"/>
      <c r="U1167" s="2"/>
      <c r="V1167" s="2"/>
      <c r="W1167" s="366" t="s">
        <v>142</v>
      </c>
      <c r="X1167" s="533" t="b">
        <f>M1153=INDEX(SourceCategory,2)</f>
        <v>0</v>
      </c>
    </row>
    <row r="1168" spans="1:24" s="19" customFormat="1" ht="5.15" customHeight="1" x14ac:dyDescent="0.25">
      <c r="A1168" s="2"/>
      <c r="B1168" s="7"/>
      <c r="C1168" s="7"/>
      <c r="D1168" s="28"/>
      <c r="E1168" s="7"/>
      <c r="F1168" s="7"/>
      <c r="G1168" s="20"/>
      <c r="H1168" s="90"/>
      <c r="I1168" s="90"/>
      <c r="J1168" s="28"/>
      <c r="K1168" s="7"/>
      <c r="L1168" s="7"/>
      <c r="M1168" s="7"/>
      <c r="N1168" s="7"/>
      <c r="O1168" s="462"/>
      <c r="P1168" s="4"/>
      <c r="Q1168" s="11"/>
      <c r="R1168" s="2"/>
      <c r="S1168" s="2"/>
      <c r="T1168" s="2"/>
      <c r="U1168" s="2"/>
      <c r="V1168" s="2"/>
      <c r="W1168" s="2"/>
      <c r="X1168" s="2"/>
    </row>
    <row r="1169" spans="1:24" s="19" customFormat="1" ht="12.75" customHeight="1" x14ac:dyDescent="0.25">
      <c r="A1169" s="2"/>
      <c r="B1169" s="7"/>
      <c r="C1169" s="7"/>
      <c r="D1169" s="9" t="s">
        <v>6</v>
      </c>
      <c r="E1169" s="20" t="str">
        <f>Translations!$B$213</f>
        <v>Använda mätinstrument:</v>
      </c>
      <c r="F1169" s="7"/>
      <c r="G1169" s="7"/>
      <c r="H1169" s="534"/>
      <c r="I1169" s="534"/>
      <c r="J1169" s="534"/>
      <c r="K1169" s="534"/>
      <c r="L1169" s="534"/>
      <c r="M1169" s="534"/>
      <c r="N1169" s="7"/>
      <c r="O1169" s="458"/>
      <c r="P1169" s="4"/>
      <c r="Q1169" s="11"/>
      <c r="R1169" s="2"/>
      <c r="S1169" s="2"/>
      <c r="T1169" s="2"/>
      <c r="U1169" s="2"/>
      <c r="V1169" s="2"/>
      <c r="W1169" s="366" t="s">
        <v>142</v>
      </c>
      <c r="X1169" s="533" t="b">
        <f>OR(M1153=INDEX(SourceCategory,2),AND(I1163=INDEX(EUconst_ActivityDeterminationMethod,1),I1167=INDEX(EUconst_OwnerInstrument,2)))</f>
        <v>0</v>
      </c>
    </row>
    <row r="1170" spans="1:24" s="19" customFormat="1" ht="5.15" customHeight="1" x14ac:dyDescent="0.25">
      <c r="A1170" s="2"/>
      <c r="B1170" s="7"/>
      <c r="C1170" s="7"/>
      <c r="D1170" s="9"/>
      <c r="E1170" s="20"/>
      <c r="F1170" s="7"/>
      <c r="G1170" s="7"/>
      <c r="H1170" s="7"/>
      <c r="I1170" s="7"/>
      <c r="J1170" s="7"/>
      <c r="K1170" s="7"/>
      <c r="L1170" s="7"/>
      <c r="M1170" s="7"/>
      <c r="N1170" s="7"/>
      <c r="O1170" s="458"/>
      <c r="P1170" s="4"/>
      <c r="Q1170" s="11"/>
      <c r="R1170" s="2"/>
      <c r="S1170" s="2"/>
      <c r="T1170" s="2"/>
      <c r="U1170" s="2"/>
      <c r="V1170" s="2"/>
      <c r="W1170" s="2"/>
      <c r="X1170" s="2"/>
    </row>
    <row r="1171" spans="1:24" s="19" customFormat="1" ht="13" x14ac:dyDescent="0.25">
      <c r="A1171" s="2"/>
      <c r="B1171" s="7"/>
      <c r="C1171" s="7"/>
      <c r="D1171" s="9"/>
      <c r="E1171" s="7" t="str">
        <f>Translations!$B$215</f>
        <v>Beskrivning av beräkningen av bränslemängden och osäkerhetsberäkningen eller något annat nödvändigt förfarande, om flera mätinstrument används:</v>
      </c>
      <c r="F1171" s="7"/>
      <c r="G1171" s="7"/>
      <c r="H1171" s="7"/>
      <c r="I1171" s="7"/>
      <c r="J1171" s="7"/>
      <c r="K1171" s="7"/>
      <c r="L1171" s="7"/>
      <c r="M1171" s="7"/>
      <c r="N1171" s="7"/>
      <c r="O1171" s="453"/>
      <c r="P1171" s="22"/>
      <c r="Q1171" s="11"/>
      <c r="R1171" s="2"/>
      <c r="S1171" s="2"/>
      <c r="T1171" s="2"/>
      <c r="U1171" s="2"/>
      <c r="V1171" s="2"/>
      <c r="W1171" s="2"/>
      <c r="X1171" s="2"/>
    </row>
    <row r="1172" spans="1:24" s="19" customFormat="1" ht="12.75" customHeight="1" x14ac:dyDescent="0.25">
      <c r="A1172" s="2"/>
      <c r="B1172" s="7"/>
      <c r="C1172" s="7"/>
      <c r="D1172" s="9"/>
      <c r="E1172" s="1232"/>
      <c r="F1172" s="1233"/>
      <c r="G1172" s="1233"/>
      <c r="H1172" s="1233"/>
      <c r="I1172" s="1233"/>
      <c r="J1172" s="1233"/>
      <c r="K1172" s="1233"/>
      <c r="L1172" s="1233"/>
      <c r="M1172" s="1233"/>
      <c r="N1172" s="1234"/>
      <c r="O1172" s="453"/>
      <c r="P1172" s="22"/>
      <c r="Q1172" s="11"/>
      <c r="R1172" s="2"/>
      <c r="S1172" s="2"/>
      <c r="T1172" s="2"/>
      <c r="U1172" s="2"/>
      <c r="V1172" s="2"/>
      <c r="W1172" s="2"/>
      <c r="X1172" s="2"/>
    </row>
    <row r="1173" spans="1:24" s="19" customFormat="1" ht="13" x14ac:dyDescent="0.25">
      <c r="A1173" s="2"/>
      <c r="B1173" s="7"/>
      <c r="C1173" s="7"/>
      <c r="D1173" s="9"/>
      <c r="E1173" s="1099"/>
      <c r="F1173" s="991"/>
      <c r="G1173" s="991"/>
      <c r="H1173" s="991"/>
      <c r="I1173" s="991"/>
      <c r="J1173" s="991"/>
      <c r="K1173" s="991"/>
      <c r="L1173" s="991"/>
      <c r="M1173" s="991"/>
      <c r="N1173" s="1100"/>
      <c r="O1173" s="458"/>
      <c r="P1173" s="4"/>
      <c r="Q1173" s="11"/>
      <c r="R1173" s="11"/>
      <c r="S1173" s="11"/>
      <c r="T1173" s="2"/>
      <c r="U1173" s="2"/>
      <c r="V1173" s="2"/>
      <c r="W1173" s="2"/>
      <c r="X1173" s="2"/>
    </row>
    <row r="1174" spans="1:24" s="19" customFormat="1" ht="13" x14ac:dyDescent="0.25">
      <c r="A1174" s="2"/>
      <c r="B1174" s="7"/>
      <c r="C1174" s="7"/>
      <c r="D1174" s="9"/>
      <c r="E1174" s="1101"/>
      <c r="F1174" s="1102"/>
      <c r="G1174" s="1102"/>
      <c r="H1174" s="1102"/>
      <c r="I1174" s="1102"/>
      <c r="J1174" s="1102"/>
      <c r="K1174" s="1102"/>
      <c r="L1174" s="1102"/>
      <c r="M1174" s="1102"/>
      <c r="N1174" s="1103"/>
      <c r="O1174" s="458"/>
      <c r="P1174" s="4"/>
      <c r="Q1174" s="11"/>
      <c r="R1174" s="11"/>
      <c r="S1174" s="11"/>
      <c r="T1174" s="2"/>
      <c r="U1174" s="2"/>
      <c r="V1174" s="2"/>
      <c r="W1174" s="2"/>
      <c r="X1174" s="2"/>
    </row>
    <row r="1175" spans="1:24" s="19" customFormat="1" ht="13" x14ac:dyDescent="0.25">
      <c r="A1175" s="2"/>
      <c r="B1175" s="7"/>
      <c r="C1175" s="7"/>
      <c r="D1175" s="9"/>
      <c r="E1175" s="7"/>
      <c r="F1175" s="7"/>
      <c r="G1175" s="7"/>
      <c r="H1175" s="7"/>
      <c r="I1175" s="7"/>
      <c r="J1175" s="7"/>
      <c r="K1175" s="7"/>
      <c r="L1175" s="7"/>
      <c r="M1175" s="7"/>
      <c r="N1175" s="7"/>
      <c r="O1175" s="458"/>
      <c r="P1175" s="4"/>
      <c r="Q1175" s="11"/>
      <c r="R1175" s="11"/>
      <c r="S1175" s="11"/>
      <c r="T1175" s="2"/>
      <c r="U1175" s="2"/>
      <c r="V1175" s="2"/>
      <c r="W1175" s="2"/>
      <c r="X1175" s="2"/>
    </row>
    <row r="1176" spans="1:24" s="19" customFormat="1" ht="13" x14ac:dyDescent="0.25">
      <c r="A1176" s="2"/>
      <c r="B1176" s="7"/>
      <c r="C1176" s="7"/>
      <c r="D1176" s="9" t="s">
        <v>7</v>
      </c>
      <c r="E1176" s="20" t="str">
        <f>Translations!$B$710</f>
        <v>Nivåer på den bränslemängd som frisläppts för konsumtion:</v>
      </c>
      <c r="F1176" s="7"/>
      <c r="G1176" s="7"/>
      <c r="H1176" s="7"/>
      <c r="I1176" s="7"/>
      <c r="J1176" s="7"/>
      <c r="K1176" s="7"/>
      <c r="L1176" s="7"/>
      <c r="M1176" s="7"/>
      <c r="N1176" s="7"/>
      <c r="O1176" s="458"/>
      <c r="P1176" s="4"/>
      <c r="Q1176" s="11"/>
      <c r="R1176" s="11"/>
      <c r="S1176" s="11"/>
      <c r="T1176" s="2"/>
      <c r="U1176" s="2"/>
      <c r="V1176" s="2"/>
      <c r="W1176" s="2"/>
      <c r="X1176" s="2"/>
    </row>
    <row r="1177" spans="1:24" s="19" customFormat="1" ht="13" x14ac:dyDescent="0.25">
      <c r="A1177" s="2"/>
      <c r="B1177" s="7"/>
      <c r="C1177" s="7"/>
      <c r="D1177" s="28" t="s">
        <v>16</v>
      </c>
      <c r="E1177" s="20" t="str">
        <f>Translations!$B$711</f>
        <v>Tillämplig enhet:</v>
      </c>
      <c r="F1177" s="9"/>
      <c r="G1177" s="9"/>
      <c r="H1177" s="9"/>
      <c r="I1177" s="135"/>
      <c r="J1177" s="9"/>
      <c r="K1177" s="9"/>
      <c r="L1177" s="9"/>
      <c r="M1177" s="9"/>
      <c r="N1177" s="9"/>
      <c r="O1177" s="458"/>
      <c r="P1177" s="4"/>
      <c r="Q1177" s="11"/>
      <c r="R1177" s="11"/>
      <c r="S1177" s="11"/>
      <c r="T1177" s="2"/>
      <c r="U1177" s="2"/>
      <c r="V1177" s="2"/>
      <c r="W1177" s="2"/>
      <c r="X1177" s="2"/>
    </row>
    <row r="1178" spans="1:24" s="19" customFormat="1" ht="5.15" customHeight="1" x14ac:dyDescent="0.25">
      <c r="A1178" s="2"/>
      <c r="B1178" s="7"/>
      <c r="C1178" s="7"/>
      <c r="D1178" s="7"/>
      <c r="E1178" s="7"/>
      <c r="F1178" s="7"/>
      <c r="G1178" s="7"/>
      <c r="H1178" s="7"/>
      <c r="I1178" s="7"/>
      <c r="J1178" s="7"/>
      <c r="K1178" s="7"/>
      <c r="L1178" s="7"/>
      <c r="M1178" s="7"/>
      <c r="N1178" s="9"/>
      <c r="O1178" s="458"/>
      <c r="P1178" s="4"/>
      <c r="Q1178" s="11"/>
      <c r="R1178" s="11"/>
      <c r="S1178" s="11"/>
      <c r="T1178" s="2"/>
      <c r="U1178" s="2"/>
      <c r="V1178" s="2"/>
      <c r="W1178" s="2"/>
      <c r="X1178" s="2"/>
    </row>
    <row r="1179" spans="1:24" s="19" customFormat="1" ht="12.75" customHeight="1" x14ac:dyDescent="0.25">
      <c r="A1179" s="2"/>
      <c r="B1179" s="7"/>
      <c r="C1179" s="7"/>
      <c r="D1179" s="28" t="s">
        <v>17</v>
      </c>
      <c r="E1179" s="20" t="str">
        <f>Translations!$B$712</f>
        <v>Nivå som krävs:</v>
      </c>
      <c r="F1179" s="7"/>
      <c r="G1179" s="7"/>
      <c r="H1179" s="7"/>
      <c r="I1179" s="535" t="str">
        <f>IF(H1155="","",IF(M1153=INDEX(SourceCategory,2),EUconst_NoTier,IF(CNTR_Category="A",INDEX(EUwideConstants!$G:$G,MATCH(R1179,EUwideConstants!$S:$S,0)),INDEX(EUwideConstants!$P:$P,MATCH(R1179,EUwideConstants!$S:$S,0)))))</f>
        <v/>
      </c>
      <c r="J1179" s="1241" t="str">
        <f>IF(I1179="","",IF(I1179=EUconst_NoTier,EUconst_MsgDeMinimis,IF(T1179=0,EUconst_NA,IF(ISERROR(T1179),"",EUconst_MsgTierActivityLevel&amp;" "&amp;T1179))))</f>
        <v/>
      </c>
      <c r="K1179" s="1242"/>
      <c r="L1179" s="1242"/>
      <c r="M1179" s="1242"/>
      <c r="N1179" s="1243"/>
      <c r="O1179" s="458"/>
      <c r="P1179" s="4"/>
      <c r="Q1179" s="11"/>
      <c r="R1179" s="59" t="str">
        <f>EUconst_CNTR_ActivityData&amp;H1155</f>
        <v>ActivityData_</v>
      </c>
      <c r="S1179" s="11"/>
      <c r="T1179" s="533" t="str">
        <f>IF(I1179="","",IF(I1179=EUconst_NA,"",INDEX(EUwideConstants!$H:$O,MATCH(R1179,EUwideConstants!$S:$S,0),MATCH(I1179,CNTR_TierList,0))))</f>
        <v/>
      </c>
      <c r="U1179" s="2"/>
      <c r="V1179" s="2"/>
      <c r="W1179" s="2"/>
      <c r="X1179" s="2"/>
    </row>
    <row r="1180" spans="1:24" s="19" customFormat="1" ht="12.75" customHeight="1" x14ac:dyDescent="0.25">
      <c r="A1180" s="2"/>
      <c r="B1180" s="7"/>
      <c r="C1180" s="7"/>
      <c r="D1180" s="28" t="s">
        <v>18</v>
      </c>
      <c r="E1180" s="20" t="str">
        <f>Translations!$B$713</f>
        <v>Tillämplig nivå:</v>
      </c>
      <c r="F1180" s="7"/>
      <c r="G1180" s="7"/>
      <c r="H1180" s="7"/>
      <c r="I1180" s="135"/>
      <c r="J1180" s="1241" t="str">
        <f>IF(OR(ISBLANK(I1180),I1180=EUconst_NoTier),"",IF(T1180=0,EUconst_NA,IF(ISERROR(T1180),"",EUconst_MsgTierActivityLevel &amp; " " &amp;T1180)))</f>
        <v/>
      </c>
      <c r="K1180" s="1242"/>
      <c r="L1180" s="1242"/>
      <c r="M1180" s="1242"/>
      <c r="N1180" s="1243"/>
      <c r="O1180" s="458"/>
      <c r="P1180" s="4"/>
      <c r="Q1180" s="11"/>
      <c r="R1180" s="59" t="str">
        <f>EUconst_CNTR_ActivityData&amp;H1155</f>
        <v>ActivityData_</v>
      </c>
      <c r="S1180" s="11"/>
      <c r="T1180" s="533" t="str">
        <f>IF(ISBLANK(I1180),"",IF(I1180=EUconst_NA,"",INDEX(EUwideConstants!$H:$O,MATCH(R1180,EUwideConstants!$S:$S,0),MATCH(I1180,CNTR_TierList,0))))</f>
        <v/>
      </c>
      <c r="U1180" s="2"/>
      <c r="V1180" s="2"/>
      <c r="W1180" s="366" t="s">
        <v>142</v>
      </c>
      <c r="X1180" s="533" t="b">
        <f>I1163=INDEX(EUconst_ActivityDeterminationMethod,1)</f>
        <v>0</v>
      </c>
    </row>
    <row r="1181" spans="1:24" s="19" customFormat="1" ht="12.75" customHeight="1" x14ac:dyDescent="0.25">
      <c r="A1181" s="2"/>
      <c r="B1181" s="7"/>
      <c r="C1181" s="7"/>
      <c r="D1181" s="28" t="s">
        <v>19</v>
      </c>
      <c r="E1181" s="20" t="str">
        <f>Translations!$B$219</f>
        <v>Uppnådd osäkerhet:</v>
      </c>
      <c r="F1181" s="7"/>
      <c r="G1181" s="7"/>
      <c r="H1181" s="7"/>
      <c r="I1181" s="536"/>
      <c r="J1181" s="20" t="str">
        <f>Translations!$B$220</f>
        <v>Anmärkning:</v>
      </c>
      <c r="K1181" s="1265"/>
      <c r="L1181" s="1266"/>
      <c r="M1181" s="1266"/>
      <c r="N1181" s="1267"/>
      <c r="O1181" s="458"/>
      <c r="P1181" s="4"/>
      <c r="Q1181" s="11"/>
      <c r="R1181" s="11"/>
      <c r="S1181" s="11"/>
      <c r="T1181" s="2"/>
      <c r="U1181" s="2"/>
      <c r="V1181" s="2"/>
      <c r="W1181" s="366" t="s">
        <v>142</v>
      </c>
      <c r="X1181" s="533" t="b">
        <f>OR(M1153=INDEX(SourceCategory,2),I1163=INDEX(EUconst_ActivityDeterminationMethod,1))</f>
        <v>0</v>
      </c>
    </row>
    <row r="1182" spans="1:24" s="19" customFormat="1" ht="5.15" customHeight="1" x14ac:dyDescent="0.25">
      <c r="A1182" s="2"/>
      <c r="B1182" s="7"/>
      <c r="C1182" s="7"/>
      <c r="D1182" s="9"/>
      <c r="E1182" s="40"/>
      <c r="F1182" s="40"/>
      <c r="G1182" s="40"/>
      <c r="H1182" s="40"/>
      <c r="I1182" s="40"/>
      <c r="J1182" s="40"/>
      <c r="K1182" s="40"/>
      <c r="L1182" s="40"/>
      <c r="M1182" s="40"/>
      <c r="N1182" s="40"/>
      <c r="O1182" s="458"/>
      <c r="P1182" s="4"/>
      <c r="Q1182" s="11"/>
      <c r="R1182" s="11"/>
      <c r="S1182" s="11"/>
      <c r="T1182" s="2"/>
      <c r="U1182" s="2"/>
      <c r="V1182" s="2"/>
      <c r="W1182" s="2"/>
      <c r="X1182" s="2"/>
    </row>
    <row r="1183" spans="1:24" s="19" customFormat="1" ht="14" x14ac:dyDescent="0.25">
      <c r="A1183" s="2"/>
      <c r="B1183" s="7"/>
      <c r="C1183" s="7"/>
      <c r="D1183" s="1245" t="str">
        <f>Translations!$B$715</f>
        <v>Täckningsfaktor:</v>
      </c>
      <c r="E1183" s="1245"/>
      <c r="F1183" s="1245"/>
      <c r="G1183" s="1245"/>
      <c r="H1183" s="1245"/>
      <c r="I1183" s="1245"/>
      <c r="J1183" s="1245"/>
      <c r="K1183" s="1245"/>
      <c r="L1183" s="1245"/>
      <c r="M1183" s="1245"/>
      <c r="N1183" s="1245"/>
      <c r="O1183" s="458"/>
      <c r="P1183" s="4"/>
      <c r="Q1183" s="11"/>
      <c r="R1183" s="11"/>
      <c r="S1183" s="11"/>
      <c r="T1183" s="11"/>
      <c r="U1183" s="2"/>
      <c r="V1183" s="2"/>
      <c r="W1183" s="2"/>
      <c r="X1183" s="2"/>
    </row>
    <row r="1184" spans="1:24" s="19" customFormat="1" ht="5.15" customHeight="1" x14ac:dyDescent="0.25">
      <c r="A1184" s="2"/>
      <c r="B1184" s="7"/>
      <c r="C1184" s="7"/>
      <c r="D1184" s="9"/>
      <c r="E1184" s="20"/>
      <c r="F1184" s="7"/>
      <c r="G1184" s="7"/>
      <c r="H1184" s="7"/>
      <c r="I1184" s="7"/>
      <c r="J1184" s="7"/>
      <c r="K1184" s="7"/>
      <c r="L1184" s="7"/>
      <c r="M1184" s="7"/>
      <c r="N1184" s="7"/>
      <c r="O1184" s="458"/>
      <c r="P1184" s="4"/>
      <c r="Q1184" s="11"/>
      <c r="R1184" s="11"/>
      <c r="S1184" s="11"/>
      <c r="T1184" s="11"/>
      <c r="U1184" s="2"/>
      <c r="V1184" s="2"/>
      <c r="W1184" s="2"/>
      <c r="X1184" s="2"/>
    </row>
    <row r="1185" spans="1:24" s="19" customFormat="1" ht="25.5" customHeight="1" x14ac:dyDescent="0.25">
      <c r="A1185" s="2"/>
      <c r="B1185" s="7"/>
      <c r="C1185" s="7"/>
      <c r="D1185" s="9" t="s">
        <v>8</v>
      </c>
      <c r="E1185" s="1244" t="str">
        <f>Translations!$B$717</f>
        <v>Täckningsfaktor</v>
      </c>
      <c r="F1185" s="1244"/>
      <c r="G1185" s="1244"/>
      <c r="H1185" s="29" t="str">
        <f>Translations!$B$255</f>
        <v>nivå som krävs</v>
      </c>
      <c r="I1185" s="29" t="str">
        <f>Translations!$B$256</f>
        <v>nivå som använts</v>
      </c>
      <c r="J1185" s="1246" t="str">
        <f>Translations!$B$257</f>
        <v>hela texten för den tillämpade nivån</v>
      </c>
      <c r="K1185" s="1247"/>
      <c r="L1185" s="1247"/>
      <c r="M1185" s="1247"/>
      <c r="N1185" s="1247"/>
      <c r="O1185" s="458"/>
      <c r="P1185" s="4"/>
      <c r="Q1185" s="11"/>
      <c r="R1185" s="11"/>
      <c r="S1185" s="11"/>
      <c r="T1185" s="11"/>
      <c r="U1185" s="2"/>
      <c r="V1185" s="2"/>
      <c r="W1185" s="2"/>
      <c r="X1185" s="2"/>
    </row>
    <row r="1186" spans="1:24" s="19" customFormat="1" x14ac:dyDescent="0.25">
      <c r="A1186" s="2"/>
      <c r="B1186" s="7"/>
      <c r="C1186" s="7"/>
      <c r="D1186" s="28" t="s">
        <v>16</v>
      </c>
      <c r="E1186" s="1240" t="str">
        <f>Translations!$B$718</f>
        <v>Täckningsfaktor, nivå</v>
      </c>
      <c r="F1186" s="1240"/>
      <c r="G1186" s="1240"/>
      <c r="H1186" s="535" t="str">
        <f>IF(H1153="","",3)</f>
        <v/>
      </c>
      <c r="I1186" s="135"/>
      <c r="J1186" s="1241" t="str">
        <f>IF(OR(ISBLANK(I1186),I1186=EUconst_NoTier),"",IF(T1186=0,EUconst_NotApplicable,IF(ISERROR(T1186),"",T1186)))</f>
        <v/>
      </c>
      <c r="K1186" s="1242"/>
      <c r="L1186" s="1242"/>
      <c r="M1186" s="1242"/>
      <c r="N1186" s="1243"/>
      <c r="O1186" s="458"/>
      <c r="P1186" s="4"/>
      <c r="Q1186" s="11"/>
      <c r="R1186" s="59" t="str">
        <f>EUconst_CNTR_ScopeFactor&amp;H1155</f>
        <v>ScopeFactor_</v>
      </c>
      <c r="S1186" s="11"/>
      <c r="T1186" s="537" t="str">
        <f>IF(ISBLANK(I1186),"",IF(I1186=EUconst_NA,"",INDEX(EUwideConstants!$H:$O,MATCH(R1186,EUwideConstants!$S:$S,0),MATCH(I1186,CNTR_TierList,0))))</f>
        <v/>
      </c>
      <c r="U1186" s="2"/>
      <c r="V1186" s="2"/>
      <c r="W1186" s="2"/>
      <c r="X1186" s="2"/>
    </row>
    <row r="1187" spans="1:24" s="19" customFormat="1" x14ac:dyDescent="0.25">
      <c r="A1187" s="2"/>
      <c r="B1187" s="7"/>
      <c r="C1187" s="7"/>
      <c r="D1187" s="28" t="s">
        <v>17</v>
      </c>
      <c r="E1187" s="1240" t="str">
        <f>Translations!$B$719</f>
        <v>Täckningsfaktor, metod</v>
      </c>
      <c r="F1187" s="1240"/>
      <c r="G1187" s="1240"/>
      <c r="H1187" s="1249"/>
      <c r="I1187" s="1249"/>
      <c r="J1187" s="1241" t="str">
        <f>IF(H1187="","",INDEX(ScopeMethodsDetails,MATCH(H1187,INDEX(ScopeMethodsDetails,,1),0),2))</f>
        <v/>
      </c>
      <c r="K1187" s="1242"/>
      <c r="L1187" s="1242"/>
      <c r="M1187" s="1242"/>
      <c r="N1187" s="1243"/>
      <c r="O1187" s="458"/>
      <c r="P1187" s="4"/>
      <c r="Q1187" s="11"/>
      <c r="R1187" s="350" t="str">
        <f>IF(I1186="","",INDEX(ScopeAddress,MATCH(I1186,ScopeTiers,0)))</f>
        <v/>
      </c>
      <c r="S1187" s="11"/>
      <c r="T1187" s="11"/>
      <c r="U1187" s="2"/>
      <c r="V1187" s="2"/>
      <c r="W1187" s="2"/>
      <c r="X1187" s="2"/>
    </row>
    <row r="1188" spans="1:24" s="19" customFormat="1" ht="5.15" customHeight="1" x14ac:dyDescent="0.25">
      <c r="A1188" s="2"/>
      <c r="B1188" s="7"/>
      <c r="C1188" s="7"/>
      <c r="D1188" s="9"/>
      <c r="E1188" s="40"/>
      <c r="F1188" s="40"/>
      <c r="G1188" s="40"/>
      <c r="H1188" s="40"/>
      <c r="I1188" s="40"/>
      <c r="J1188" s="40"/>
      <c r="K1188" s="40"/>
      <c r="L1188" s="40"/>
      <c r="M1188" s="40"/>
      <c r="N1188" s="40"/>
      <c r="O1188" s="458"/>
      <c r="P1188" s="4"/>
      <c r="Q1188" s="11"/>
      <c r="R1188" s="11"/>
      <c r="S1188" s="11"/>
      <c r="T1188" s="11"/>
      <c r="U1188" s="11"/>
      <c r="V1188" s="11"/>
      <c r="W1188" s="11"/>
      <c r="X1188" s="11"/>
    </row>
    <row r="1189" spans="1:24" s="19" customFormat="1" ht="13" x14ac:dyDescent="0.25">
      <c r="A1189" s="2"/>
      <c r="B1189" s="7"/>
      <c r="C1189" s="7"/>
      <c r="D1189" s="28" t="s">
        <v>18</v>
      </c>
      <c r="E1189" s="20" t="str">
        <f>Translations!$B$723</f>
        <v>Detaljerad beskrivning av täckningsfaktorns metod:</v>
      </c>
      <c r="F1189" s="40"/>
      <c r="G1189" s="40"/>
      <c r="H1189" s="40"/>
      <c r="I1189" s="40"/>
      <c r="J1189" s="40"/>
      <c r="K1189" s="40"/>
      <c r="L1189" s="40"/>
      <c r="M1189" s="40"/>
      <c r="N1189" s="40"/>
      <c r="O1189" s="458"/>
      <c r="P1189" s="4"/>
      <c r="Q1189" s="11"/>
      <c r="R1189" s="11"/>
      <c r="S1189" s="11"/>
      <c r="T1189" s="11"/>
      <c r="U1189" s="2"/>
      <c r="V1189" s="2"/>
      <c r="W1189" s="2"/>
      <c r="X1189" s="2"/>
    </row>
    <row r="1190" spans="1:24" s="19" customFormat="1" ht="25.5" customHeight="1" x14ac:dyDescent="0.25">
      <c r="A1190" s="2"/>
      <c r="B1190" s="7"/>
      <c r="C1190" s="7"/>
      <c r="D1190" s="9"/>
      <c r="E1190" s="1235"/>
      <c r="F1190" s="1236"/>
      <c r="G1190" s="1236"/>
      <c r="H1190" s="1236"/>
      <c r="I1190" s="1236"/>
      <c r="J1190" s="1236"/>
      <c r="K1190" s="1236"/>
      <c r="L1190" s="1236"/>
      <c r="M1190" s="1236"/>
      <c r="N1190" s="1237"/>
      <c r="O1190" s="458"/>
      <c r="P1190" s="4"/>
      <c r="Q1190" s="11"/>
      <c r="R1190" s="11"/>
      <c r="S1190" s="11"/>
      <c r="T1190" s="11"/>
      <c r="U1190" s="2"/>
      <c r="V1190" s="2"/>
      <c r="W1190" s="2"/>
      <c r="X1190" s="2"/>
    </row>
    <row r="1191" spans="1:24" s="19" customFormat="1" ht="13" x14ac:dyDescent="0.25">
      <c r="A1191" s="2"/>
      <c r="B1191" s="7"/>
      <c r="C1191" s="7"/>
      <c r="D1191" s="9"/>
      <c r="E1191" s="1099"/>
      <c r="F1191" s="991"/>
      <c r="G1191" s="991"/>
      <c r="H1191" s="991"/>
      <c r="I1191" s="991"/>
      <c r="J1191" s="991"/>
      <c r="K1191" s="991"/>
      <c r="L1191" s="991"/>
      <c r="M1191" s="991"/>
      <c r="N1191" s="1100"/>
      <c r="O1191" s="458"/>
      <c r="P1191" s="4"/>
      <c r="Q1191" s="11"/>
      <c r="R1191" s="11"/>
      <c r="S1191" s="11"/>
      <c r="T1191" s="11"/>
      <c r="U1191" s="2"/>
      <c r="V1191" s="2"/>
      <c r="W1191" s="2"/>
      <c r="X1191" s="2"/>
    </row>
    <row r="1192" spans="1:24" s="19" customFormat="1" ht="13" x14ac:dyDescent="0.25">
      <c r="A1192" s="2"/>
      <c r="B1192" s="7"/>
      <c r="C1192" s="7"/>
      <c r="D1192" s="9"/>
      <c r="E1192" s="1101"/>
      <c r="F1192" s="1102"/>
      <c r="G1192" s="1102"/>
      <c r="H1192" s="1102"/>
      <c r="I1192" s="1102"/>
      <c r="J1192" s="1102"/>
      <c r="K1192" s="1102"/>
      <c r="L1192" s="1102"/>
      <c r="M1192" s="1102"/>
      <c r="N1192" s="1103"/>
      <c r="O1192" s="458"/>
      <c r="P1192" s="4"/>
      <c r="Q1192" s="11"/>
      <c r="R1192" s="11"/>
      <c r="S1192" s="11"/>
      <c r="T1192" s="11"/>
      <c r="U1192" s="2"/>
      <c r="V1192" s="2"/>
      <c r="W1192" s="2"/>
      <c r="X1192" s="2"/>
    </row>
    <row r="1193" spans="1:24" s="19" customFormat="1" ht="5.15" customHeight="1" x14ac:dyDescent="0.25">
      <c r="A1193" s="2"/>
      <c r="B1193" s="7"/>
      <c r="C1193" s="7"/>
      <c r="D1193" s="9"/>
      <c r="E1193" s="40"/>
      <c r="F1193" s="40"/>
      <c r="G1193" s="40"/>
      <c r="H1193" s="40"/>
      <c r="I1193" s="40"/>
      <c r="J1193" s="40"/>
      <c r="K1193" s="40"/>
      <c r="L1193" s="40"/>
      <c r="M1193" s="40"/>
      <c r="N1193" s="40"/>
      <c r="O1193" s="458"/>
      <c r="P1193" s="4"/>
      <c r="Q1193" s="11"/>
      <c r="R1193" s="11"/>
      <c r="S1193" s="11"/>
      <c r="T1193" s="11"/>
      <c r="U1193" s="2"/>
      <c r="V1193" s="2"/>
      <c r="W1193" s="2"/>
      <c r="X1193" s="2"/>
    </row>
    <row r="1194" spans="1:24" s="19" customFormat="1" ht="13" x14ac:dyDescent="0.25">
      <c r="A1194" s="2"/>
      <c r="B1194" s="7"/>
      <c r="C1194" s="7"/>
      <c r="D1194" s="28" t="s">
        <v>19</v>
      </c>
      <c r="E1194" s="20" t="str">
        <f>Translations!$B$726</f>
        <v xml:space="preserve">Identifiering av slutanvändare av bränsleflöde och CRF-koder </v>
      </c>
      <c r="F1194" s="40"/>
      <c r="G1194" s="40"/>
      <c r="H1194" s="40"/>
      <c r="I1194" s="40"/>
      <c r="J1194" s="40"/>
      <c r="K1194" s="40"/>
      <c r="L1194" s="40"/>
      <c r="M1194" s="40"/>
      <c r="N1194" s="40"/>
      <c r="O1194" s="453"/>
      <c r="P1194" s="22"/>
      <c r="Q1194" s="11"/>
      <c r="R1194" s="11"/>
      <c r="S1194" s="11"/>
      <c r="T1194" s="11"/>
      <c r="U1194" s="2"/>
      <c r="V1194" s="2"/>
      <c r="W1194" s="2"/>
      <c r="X1194" s="2"/>
    </row>
    <row r="1195" spans="1:24" s="19" customFormat="1" ht="25.5" customHeight="1" x14ac:dyDescent="0.25">
      <c r="A1195" s="2"/>
      <c r="B1195" s="7"/>
      <c r="C1195" s="7"/>
      <c r="D1195" s="9"/>
      <c r="E1195" s="1235"/>
      <c r="F1195" s="1236"/>
      <c r="G1195" s="1236"/>
      <c r="H1195" s="1236"/>
      <c r="I1195" s="1236"/>
      <c r="J1195" s="1236"/>
      <c r="K1195" s="1236"/>
      <c r="L1195" s="1236"/>
      <c r="M1195" s="1236"/>
      <c r="N1195" s="1237"/>
      <c r="O1195" s="458"/>
      <c r="P1195" s="4"/>
      <c r="Q1195" s="11"/>
      <c r="R1195" s="11"/>
      <c r="S1195" s="11"/>
      <c r="T1195" s="11"/>
      <c r="U1195" s="2"/>
      <c r="V1195" s="2"/>
      <c r="W1195" s="2"/>
      <c r="X1195" s="2"/>
    </row>
    <row r="1196" spans="1:24" s="19" customFormat="1" ht="13" x14ac:dyDescent="0.25">
      <c r="A1196" s="2"/>
      <c r="B1196" s="7"/>
      <c r="C1196" s="7"/>
      <c r="D1196" s="9"/>
      <c r="E1196" s="1099"/>
      <c r="F1196" s="991"/>
      <c r="G1196" s="991"/>
      <c r="H1196" s="991"/>
      <c r="I1196" s="991"/>
      <c r="J1196" s="991"/>
      <c r="K1196" s="991"/>
      <c r="L1196" s="991"/>
      <c r="M1196" s="991"/>
      <c r="N1196" s="1100"/>
      <c r="O1196" s="458"/>
      <c r="P1196" s="4"/>
      <c r="Q1196" s="11"/>
      <c r="R1196" s="11"/>
      <c r="S1196" s="11"/>
      <c r="T1196" s="11"/>
      <c r="U1196" s="2"/>
      <c r="V1196" s="2"/>
      <c r="W1196" s="2"/>
      <c r="X1196" s="2"/>
    </row>
    <row r="1197" spans="1:24" s="19" customFormat="1" ht="13" x14ac:dyDescent="0.25">
      <c r="A1197" s="2"/>
      <c r="B1197" s="7"/>
      <c r="C1197" s="7"/>
      <c r="D1197" s="9"/>
      <c r="E1197" s="1101"/>
      <c r="F1197" s="1102"/>
      <c r="G1197" s="1102"/>
      <c r="H1197" s="1102"/>
      <c r="I1197" s="1102"/>
      <c r="J1197" s="1102"/>
      <c r="K1197" s="1102"/>
      <c r="L1197" s="1102"/>
      <c r="M1197" s="1102"/>
      <c r="N1197" s="1103"/>
      <c r="O1197" s="458"/>
      <c r="P1197" s="4"/>
      <c r="Q1197" s="11"/>
      <c r="R1197" s="11"/>
      <c r="S1197" s="11"/>
      <c r="T1197" s="11"/>
      <c r="U1197" s="2"/>
      <c r="V1197" s="2"/>
      <c r="W1197" s="2"/>
      <c r="X1197" s="2"/>
    </row>
    <row r="1198" spans="1:24" s="19" customFormat="1" ht="5.15" customHeight="1" x14ac:dyDescent="0.25">
      <c r="A1198" s="2"/>
      <c r="B1198" s="7"/>
      <c r="C1198" s="7"/>
      <c r="D1198" s="9"/>
      <c r="E1198" s="40"/>
      <c r="F1198" s="40"/>
      <c r="G1198" s="40"/>
      <c r="H1198" s="40"/>
      <c r="I1198" s="40"/>
      <c r="J1198" s="40"/>
      <c r="K1198" s="40"/>
      <c r="L1198" s="40"/>
      <c r="M1198" s="40"/>
      <c r="N1198" s="40"/>
      <c r="O1198" s="458"/>
      <c r="P1198" s="4"/>
      <c r="Q1198" s="11"/>
      <c r="R1198" s="11"/>
      <c r="S1198" s="11"/>
      <c r="T1198" s="11"/>
      <c r="U1198" s="2"/>
      <c r="V1198" s="2"/>
      <c r="W1198" s="2"/>
      <c r="X1198" s="2"/>
    </row>
    <row r="1199" spans="1:24" s="19" customFormat="1" ht="12.75" customHeight="1" x14ac:dyDescent="0.25">
      <c r="A1199" s="2"/>
      <c r="B1199" s="7"/>
      <c r="C1199" s="7"/>
      <c r="D1199" s="1245" t="str">
        <f>Translations!$B$230</f>
        <v>Beräkningsfaktorer:</v>
      </c>
      <c r="E1199" s="1245"/>
      <c r="F1199" s="1245"/>
      <c r="G1199" s="1245"/>
      <c r="H1199" s="1245"/>
      <c r="I1199" s="1245"/>
      <c r="J1199" s="1245"/>
      <c r="K1199" s="1245"/>
      <c r="L1199" s="1245"/>
      <c r="M1199" s="1245"/>
      <c r="N1199" s="1245"/>
      <c r="O1199" s="458"/>
      <c r="P1199" s="4"/>
      <c r="Q1199" s="11"/>
      <c r="R1199" s="11"/>
      <c r="S1199" s="11"/>
      <c r="T1199" s="11"/>
      <c r="U1199" s="2"/>
      <c r="V1199" s="2"/>
      <c r="W1199" s="2"/>
      <c r="X1199" s="2"/>
    </row>
    <row r="1200" spans="1:24" s="19" customFormat="1" ht="5.15" customHeight="1" x14ac:dyDescent="0.25">
      <c r="A1200" s="2"/>
      <c r="B1200" s="7"/>
      <c r="C1200" s="7"/>
      <c r="D1200" s="9"/>
      <c r="E1200" s="20"/>
      <c r="F1200" s="7"/>
      <c r="G1200" s="7"/>
      <c r="H1200" s="7"/>
      <c r="I1200" s="7"/>
      <c r="J1200" s="7"/>
      <c r="K1200" s="7"/>
      <c r="L1200" s="7"/>
      <c r="M1200" s="7"/>
      <c r="N1200" s="7"/>
      <c r="O1200" s="458"/>
      <c r="P1200" s="4"/>
      <c r="Q1200" s="11"/>
      <c r="R1200" s="11"/>
      <c r="S1200" s="11"/>
      <c r="T1200" s="11"/>
      <c r="U1200" s="2"/>
      <c r="V1200" s="2"/>
      <c r="W1200" s="2"/>
      <c r="X1200" s="2"/>
    </row>
    <row r="1201" spans="1:24" s="19" customFormat="1" ht="12.75" customHeight="1" x14ac:dyDescent="0.25">
      <c r="A1201" s="2"/>
      <c r="B1201" s="7"/>
      <c r="C1201" s="7"/>
      <c r="D1201" s="9" t="s">
        <v>140</v>
      </c>
      <c r="E1201" s="20" t="str">
        <f>Translations!$B$253</f>
        <v>Nivåer som tillämpas på beräkningsfaktorer:</v>
      </c>
      <c r="F1201" s="7"/>
      <c r="G1201" s="7"/>
      <c r="H1201" s="7"/>
      <c r="I1201" s="7"/>
      <c r="J1201" s="7"/>
      <c r="K1201" s="7"/>
      <c r="L1201" s="7"/>
      <c r="M1201" s="7"/>
      <c r="N1201" s="7"/>
      <c r="O1201" s="458"/>
      <c r="P1201" s="4"/>
      <c r="Q1201" s="11"/>
      <c r="R1201" s="11"/>
      <c r="S1201" s="11"/>
      <c r="T1201" s="11"/>
      <c r="U1201" s="2"/>
      <c r="V1201" s="2"/>
      <c r="W1201" s="2"/>
      <c r="X1201" s="2"/>
    </row>
    <row r="1202" spans="1:24" s="19" customFormat="1" ht="5.15" customHeight="1" x14ac:dyDescent="0.25">
      <c r="A1202" s="2"/>
      <c r="B1202" s="7"/>
      <c r="C1202" s="7"/>
      <c r="D1202" s="9"/>
      <c r="E1202" s="20"/>
      <c r="F1202" s="7"/>
      <c r="G1202" s="7"/>
      <c r="H1202" s="7"/>
      <c r="I1202" s="7"/>
      <c r="J1202" s="7"/>
      <c r="K1202" s="7"/>
      <c r="L1202" s="7"/>
      <c r="M1202" s="7"/>
      <c r="N1202" s="7"/>
      <c r="O1202" s="458"/>
      <c r="P1202" s="4"/>
      <c r="Q1202" s="11"/>
      <c r="R1202" s="11"/>
      <c r="S1202" s="11"/>
      <c r="T1202" s="11"/>
      <c r="U1202" s="2"/>
      <c r="V1202" s="2"/>
      <c r="W1202" s="2"/>
      <c r="X1202" s="2"/>
    </row>
    <row r="1203" spans="1:24" s="19" customFormat="1" ht="25.5" customHeight="1" x14ac:dyDescent="0.25">
      <c r="A1203" s="2"/>
      <c r="B1203" s="7"/>
      <c r="C1203" s="7"/>
      <c r="D1203" s="7"/>
      <c r="E1203" s="1244" t="str">
        <f>Translations!$B$254</f>
        <v>beräkningsfaktor</v>
      </c>
      <c r="F1203" s="1244"/>
      <c r="G1203" s="1244"/>
      <c r="H1203" s="29" t="str">
        <f>Translations!$B$255</f>
        <v>nivå som krävs</v>
      </c>
      <c r="I1203" s="522" t="str">
        <f>Translations!$B$256</f>
        <v>nivå som använts</v>
      </c>
      <c r="J1203" s="1246" t="str">
        <f>Translations!$B$257</f>
        <v>hela texten för den tillämpade nivån</v>
      </c>
      <c r="K1203" s="1247"/>
      <c r="L1203" s="1247"/>
      <c r="M1203" s="1247"/>
      <c r="N1203" s="1248"/>
      <c r="O1203" s="458"/>
      <c r="P1203" s="4"/>
      <c r="Q1203" s="11"/>
      <c r="R1203" s="11"/>
      <c r="S1203" s="11"/>
      <c r="T1203" s="11" t="s">
        <v>148</v>
      </c>
      <c r="U1203" s="2"/>
      <c r="V1203" s="2"/>
      <c r="W1203" s="2"/>
      <c r="X1203" s="30" t="s">
        <v>149</v>
      </c>
    </row>
    <row r="1204" spans="1:24" s="19" customFormat="1" ht="12.75" customHeight="1" x14ac:dyDescent="0.25">
      <c r="A1204" s="2"/>
      <c r="B1204" s="7"/>
      <c r="C1204" s="7"/>
      <c r="D1204" s="28" t="s">
        <v>16</v>
      </c>
      <c r="E1204" s="1240" t="str">
        <f>Translations!$B$741</f>
        <v>Enhetens omvandlingsfaktor</v>
      </c>
      <c r="F1204" s="1240"/>
      <c r="G1204" s="1240"/>
      <c r="H1204" s="535" t="str">
        <f>IF(H1155="","",IF(M1153=INDEX(SourceCategory,2),EUconst_NoTier,IF(CNTR_Category="A",INDEX(EUwideConstants!$G:$G,MATCH(R1204,EUwideConstants!$S:$S,0)),INDEX(EUwideConstants!$P:$P,MATCH(R1204,EUwideConstants!$S:$S,0)))))</f>
        <v/>
      </c>
      <c r="I1204" s="135"/>
      <c r="J1204" s="1241" t="str">
        <f>IF(OR(ISBLANK(I1204),I1204=EUconst_NoTier),"",IF(T1204=0,EUconst_NotApplicable,IF(ISERROR(T1204),"",T1204)))</f>
        <v/>
      </c>
      <c r="K1204" s="1242"/>
      <c r="L1204" s="1242"/>
      <c r="M1204" s="1242"/>
      <c r="N1204" s="1243"/>
      <c r="O1204" s="458"/>
      <c r="P1204" s="4"/>
      <c r="Q1204" s="11"/>
      <c r="R1204" s="59" t="str">
        <f>EUconst_CNTR_NCV&amp;H1155</f>
        <v>NCV_</v>
      </c>
      <c r="S1204" s="11"/>
      <c r="T1204" s="537" t="str">
        <f>IF(ISBLANK(I1204),"",IF(I1204=EUconst_NA,"",INDEX(EUwideConstants!$H:$O,MATCH(R1204,EUwideConstants!$S:$S,0),MATCH(I1204,CNTR_TierList,0))))</f>
        <v/>
      </c>
      <c r="U1204" s="2"/>
      <c r="V1204" s="2"/>
      <c r="W1204" s="2"/>
      <c r="X1204" s="533" t="b">
        <f>(H1204=EUconst_NA)</f>
        <v>0</v>
      </c>
    </row>
    <row r="1205" spans="1:24" s="19" customFormat="1" ht="12.75" customHeight="1" x14ac:dyDescent="0.25">
      <c r="A1205" s="2"/>
      <c r="B1205" s="7"/>
      <c r="C1205" s="7"/>
      <c r="D1205" s="28" t="s">
        <v>17</v>
      </c>
      <c r="E1205" s="1240" t="str">
        <f>Translations!$B$258</f>
        <v>Emissionsfaktor (preliminär)</v>
      </c>
      <c r="F1205" s="1240"/>
      <c r="G1205" s="1240"/>
      <c r="H1205" s="535" t="str">
        <f>IF(H1155="","",IF(M1153=INDEX(SourceCategory,2),EUconst_NoTier,IF(CNTR_Category="A",INDEX(EUwideConstants!$G:$G,MATCH(R1205,EUwideConstants!$S:$S,0)),INDEX(EUwideConstants!$P:$P,MATCH(R1205,EUwideConstants!$S:$S,0)))))</f>
        <v/>
      </c>
      <c r="I1205" s="135"/>
      <c r="J1205" s="1241" t="str">
        <f>IF(OR(ISBLANK(I1205),I1205=EUconst_NoTier),"",IF(T1205=0,EUconst_NotApplicable,IF(ISERROR(T1205),"",T1205)))</f>
        <v/>
      </c>
      <c r="K1205" s="1242"/>
      <c r="L1205" s="1242"/>
      <c r="M1205" s="1242"/>
      <c r="N1205" s="1243"/>
      <c r="O1205" s="458"/>
      <c r="P1205" s="4"/>
      <c r="Q1205" s="11"/>
      <c r="R1205" s="59" t="str">
        <f>EUconst_CNTR_EF&amp;H1155</f>
        <v>EF_</v>
      </c>
      <c r="S1205" s="11"/>
      <c r="T1205" s="537" t="str">
        <f>IF(ISBLANK(I1205),"",IF(I1205=EUconst_NA,"",INDEX(EUwideConstants!$H:$O,MATCH(R1205,EUwideConstants!$S:$S,0),MATCH(I1205,CNTR_TierList,0))))</f>
        <v/>
      </c>
      <c r="U1205" s="2"/>
      <c r="V1205" s="2"/>
      <c r="W1205" s="2"/>
      <c r="X1205" s="533" t="b">
        <f>(H1205=EUconst_NA)</f>
        <v>0</v>
      </c>
    </row>
    <row r="1206" spans="1:24" s="19" customFormat="1" ht="12.75" customHeight="1" x14ac:dyDescent="0.25">
      <c r="A1206" s="2"/>
      <c r="B1206" s="7"/>
      <c r="C1206" s="7"/>
      <c r="D1206" s="28" t="s">
        <v>18</v>
      </c>
      <c r="E1206" s="1240" t="str">
        <f>Translations!$B$259</f>
        <v>Biomassafraktion (om tillämplig)</v>
      </c>
      <c r="F1206" s="1240"/>
      <c r="G1206" s="1240"/>
      <c r="H1206" s="535" t="str">
        <f>IF(H1155="","",IF(M1153=INDEX(SourceCategory,2),EUconst_NoTier,IF(CNTR_Category="A",INDEX(EUwideConstants!$G:$G,MATCH(R1206,EUwideConstants!$S:$S,0)),INDEX(EUwideConstants!$P:$P,MATCH(R1206,EUwideConstants!$S:$S,0)))))</f>
        <v/>
      </c>
      <c r="I1206" s="538"/>
      <c r="J1206" s="1241" t="str">
        <f>IF(OR(ISBLANK(I1206),I1206=EUconst_NoTier),"",IF(T1206=0,EUconst_NotApplicable,IF(ISERROR(T1206),"",T1206)))</f>
        <v/>
      </c>
      <c r="K1206" s="1242"/>
      <c r="L1206" s="1242"/>
      <c r="M1206" s="1242"/>
      <c r="N1206" s="1243"/>
      <c r="O1206" s="458"/>
      <c r="P1206" s="4"/>
      <c r="Q1206" s="11"/>
      <c r="R1206" s="59" t="str">
        <f>EUconst_CNTR_BiomassContent&amp;H1155</f>
        <v>BioC_</v>
      </c>
      <c r="S1206" s="11"/>
      <c r="T1206" s="537" t="str">
        <f>IF(ISBLANK(I1206),"",IF(I1206=EUconst_NA,"",INDEX(EUwideConstants!$H:$O,MATCH(R1206,EUwideConstants!$S:$S,0),MATCH(I1206,CNTR_TierList,0))))</f>
        <v/>
      </c>
      <c r="U1206" s="2"/>
      <c r="V1206" s="2"/>
      <c r="W1206" s="2"/>
      <c r="X1206" s="533" t="b">
        <f>(H1206=EUconst_NA)</f>
        <v>0</v>
      </c>
    </row>
    <row r="1207" spans="1:24" s="19" customFormat="1" ht="5.15" customHeight="1" x14ac:dyDescent="0.25">
      <c r="A1207" s="2"/>
      <c r="B1207" s="7"/>
      <c r="C1207" s="7"/>
      <c r="D1207" s="9"/>
      <c r="E1207" s="7"/>
      <c r="F1207" s="7"/>
      <c r="G1207" s="7"/>
      <c r="H1207" s="7"/>
      <c r="I1207" s="7"/>
      <c r="J1207" s="7"/>
      <c r="K1207" s="7"/>
      <c r="L1207" s="7"/>
      <c r="M1207" s="7"/>
      <c r="N1207" s="7"/>
      <c r="O1207" s="458"/>
      <c r="P1207" s="4"/>
      <c r="Q1207" s="11"/>
      <c r="R1207" s="2"/>
      <c r="S1207" s="2"/>
      <c r="T1207" s="2"/>
      <c r="U1207" s="2"/>
      <c r="V1207" s="2"/>
      <c r="W1207" s="2"/>
      <c r="X1207" s="2"/>
    </row>
    <row r="1208" spans="1:24" s="19" customFormat="1" ht="13" x14ac:dyDescent="0.25">
      <c r="A1208" s="2"/>
      <c r="B1208" s="7"/>
      <c r="C1208" s="7"/>
      <c r="D1208" s="9" t="s">
        <v>152</v>
      </c>
      <c r="E1208" s="20" t="str">
        <f>Translations!$B$268</f>
        <v>Detaljerade uppgifter om beräkningsfaktorerna:</v>
      </c>
      <c r="F1208" s="40"/>
      <c r="G1208" s="40"/>
      <c r="H1208" s="40"/>
      <c r="I1208" s="40"/>
      <c r="J1208" s="40"/>
      <c r="K1208" s="40"/>
      <c r="L1208" s="40"/>
      <c r="M1208" s="40"/>
      <c r="N1208" s="40"/>
      <c r="O1208" s="458"/>
      <c r="P1208" s="4"/>
      <c r="Q1208" s="11"/>
      <c r="R1208" s="2"/>
      <c r="S1208" s="2"/>
      <c r="T1208" s="2"/>
      <c r="U1208" s="2"/>
      <c r="V1208" s="2"/>
      <c r="W1208" s="2"/>
      <c r="X1208" s="2"/>
    </row>
    <row r="1209" spans="1:24" s="19" customFormat="1" ht="5.15" customHeight="1" x14ac:dyDescent="0.25">
      <c r="A1209" s="2"/>
      <c r="B1209" s="7"/>
      <c r="C1209" s="7"/>
      <c r="D1209" s="9"/>
      <c r="E1209" s="40"/>
      <c r="F1209" s="40"/>
      <c r="G1209" s="40"/>
      <c r="H1209" s="40"/>
      <c r="I1209" s="40"/>
      <c r="J1209" s="40"/>
      <c r="K1209" s="40"/>
      <c r="L1209" s="40"/>
      <c r="M1209" s="40"/>
      <c r="N1209" s="40"/>
      <c r="O1209" s="458"/>
      <c r="P1209" s="4"/>
      <c r="Q1209" s="11"/>
      <c r="R1209" s="2"/>
      <c r="S1209" s="2"/>
      <c r="T1209" s="2"/>
      <c r="U1209" s="2"/>
      <c r="V1209" s="2"/>
      <c r="W1209" s="2"/>
      <c r="X1209" s="2"/>
    </row>
    <row r="1210" spans="1:24" s="19" customFormat="1" ht="25.5" customHeight="1" x14ac:dyDescent="0.25">
      <c r="A1210" s="2"/>
      <c r="B1210" s="7"/>
      <c r="C1210" s="7"/>
      <c r="D1210" s="7"/>
      <c r="E1210" s="1244" t="str">
        <f>E1203</f>
        <v>beräkningsfaktor</v>
      </c>
      <c r="F1210" s="1244"/>
      <c r="G1210" s="1244"/>
      <c r="H1210" s="522" t="str">
        <f>I1203</f>
        <v>nivå som använts</v>
      </c>
      <c r="I1210" s="29" t="str">
        <f>Translations!$B$269</f>
        <v>standardvärde</v>
      </c>
      <c r="J1210" s="29" t="str">
        <f>Translations!$B$270</f>
        <v>enhet</v>
      </c>
      <c r="K1210" s="29" t="str">
        <f>Translations!$B$271</f>
        <v>datakällans identifieringskod</v>
      </c>
      <c r="L1210" s="29" t="str">
        <f>Translations!$B$272</f>
        <v>analysens identifieringskod</v>
      </c>
      <c r="M1210" s="29" t="str">
        <f>Translations!$B$273</f>
        <v>provtagningens identifieringskod</v>
      </c>
      <c r="N1210" s="29" t="str">
        <f>Translations!$B$274</f>
        <v>analysfrekvens</v>
      </c>
      <c r="O1210" s="458"/>
      <c r="P1210" s="4"/>
      <c r="Q1210" s="11"/>
      <c r="R1210" s="2"/>
      <c r="S1210" s="2"/>
      <c r="T1210" s="30" t="s">
        <v>153</v>
      </c>
      <c r="U1210" s="2"/>
      <c r="V1210" s="2"/>
      <c r="W1210" s="2"/>
      <c r="X1210" s="30" t="s">
        <v>149</v>
      </c>
    </row>
    <row r="1211" spans="1:24" s="19" customFormat="1" ht="12.75" customHeight="1" x14ac:dyDescent="0.25">
      <c r="A1211" s="2"/>
      <c r="B1211" s="7"/>
      <c r="C1211" s="7"/>
      <c r="D1211" s="28" t="s">
        <v>16</v>
      </c>
      <c r="E1211" s="1240" t="str">
        <f>E1204</f>
        <v>Enhetens omvandlingsfaktor</v>
      </c>
      <c r="F1211" s="1240"/>
      <c r="G1211" s="1240"/>
      <c r="H1211" s="535" t="str">
        <f>IF(OR(ISBLANK(I1204),I1204=EUconst_NA),"",I1204)</f>
        <v/>
      </c>
      <c r="I1211" s="135"/>
      <c r="J1211" s="135"/>
      <c r="K1211" s="539"/>
      <c r="L1211" s="160"/>
      <c r="M1211" s="160"/>
      <c r="N1211" s="540"/>
      <c r="O1211" s="456"/>
      <c r="P1211" s="7"/>
      <c r="Q1211" s="143"/>
      <c r="R1211" s="2"/>
      <c r="S1211" s="2"/>
      <c r="T1211" s="541" t="str">
        <f>IF(H1211="","",IF(I1204=EUconst_NA,"",INDEX(EUwideConstants!$AL:$AR,MATCH(R1204,EUwideConstants!$S:$S,0),MATCH(I1204,CNTR_TierList,0))))</f>
        <v/>
      </c>
      <c r="U1211" s="2"/>
      <c r="V1211" s="2"/>
      <c r="W1211" s="2"/>
      <c r="X1211" s="533" t="b">
        <f>AND(H1153&lt;&gt;"",OR(H1211="",H1211=EUconst_NA,J1204=EUconst_NotApplicable))</f>
        <v>0</v>
      </c>
    </row>
    <row r="1212" spans="1:24" s="19" customFormat="1" ht="12.75" customHeight="1" x14ac:dyDescent="0.25">
      <c r="A1212" s="2"/>
      <c r="B1212" s="7"/>
      <c r="C1212" s="7"/>
      <c r="D1212" s="28" t="s">
        <v>17</v>
      </c>
      <c r="E1212" s="1240" t="str">
        <f>E1205</f>
        <v>Emissionsfaktor (preliminär)</v>
      </c>
      <c r="F1212" s="1240"/>
      <c r="G1212" s="1240"/>
      <c r="H1212" s="535" t="str">
        <f>IF(OR(ISBLANK(I1205),I1205=EUconst_NA),"",I1205)</f>
        <v/>
      </c>
      <c r="I1212" s="135"/>
      <c r="J1212" s="135"/>
      <c r="K1212" s="160"/>
      <c r="L1212" s="160"/>
      <c r="M1212" s="160"/>
      <c r="N1212" s="540"/>
      <c r="O1212" s="458"/>
      <c r="P1212" s="4"/>
      <c r="Q1212" s="11"/>
      <c r="R1212" s="2"/>
      <c r="S1212" s="2"/>
      <c r="T1212" s="541" t="str">
        <f>IF(H1212="","",IF(I1205=EUconst_NA,"",INDEX(EUwideConstants!$AL:$AR,MATCH(R1205,EUwideConstants!$S:$S,0),MATCH(I1205,CNTR_TierList,0))))</f>
        <v/>
      </c>
      <c r="U1212" s="2"/>
      <c r="V1212" s="2"/>
      <c r="W1212" s="2"/>
      <c r="X1212" s="533" t="b">
        <f>AND(H1153&lt;&gt;"",OR(H1212="",H1212=EUconst_NA,J1205=EUconst_NotApplicable))</f>
        <v>0</v>
      </c>
    </row>
    <row r="1213" spans="1:24" s="19" customFormat="1" ht="12.75" customHeight="1" x14ac:dyDescent="0.25">
      <c r="A1213" s="2"/>
      <c r="B1213" s="7"/>
      <c r="C1213" s="7"/>
      <c r="D1213" s="28" t="s">
        <v>21</v>
      </c>
      <c r="E1213" s="1240" t="str">
        <f>E1206</f>
        <v>Biomassafraktion (om tillämplig)</v>
      </c>
      <c r="F1213" s="1240"/>
      <c r="G1213" s="1240"/>
      <c r="H1213" s="535" t="str">
        <f>IF(OR(ISBLANK(I1206),I1206=EUconst_NA),"",I1206)</f>
        <v/>
      </c>
      <c r="I1213" s="135"/>
      <c r="J1213" s="436" t="s">
        <v>154</v>
      </c>
      <c r="K1213" s="160"/>
      <c r="L1213" s="160"/>
      <c r="M1213" s="160"/>
      <c r="N1213" s="540"/>
      <c r="O1213" s="458"/>
      <c r="P1213" s="4"/>
      <c r="Q1213" s="542"/>
      <c r="R1213" s="2"/>
      <c r="S1213" s="2"/>
      <c r="T1213" s="541" t="str">
        <f>IF(H1213="","",IF(I1206=EUconst_NA,"",INDEX(EUwideConstants!$AL:$AR,MATCH(R1206,EUwideConstants!$S:$S,0),MATCH(I1206,CNTR_TierList,0))))</f>
        <v/>
      </c>
      <c r="U1213" s="2"/>
      <c r="V1213" s="2"/>
      <c r="W1213" s="2"/>
      <c r="X1213" s="533" t="b">
        <f>AND(H1153&lt;&gt;"",OR(H1213="",H1213=EUconst_NA,J1206=EUconst_NotApplicable))</f>
        <v>0</v>
      </c>
    </row>
    <row r="1214" spans="1:24" s="19" customFormat="1" ht="12.75" customHeight="1" x14ac:dyDescent="0.25">
      <c r="A1214" s="2"/>
      <c r="B1214" s="7"/>
      <c r="C1214" s="7"/>
      <c r="D1214" s="9"/>
      <c r="E1214" s="7"/>
      <c r="F1214" s="7"/>
      <c r="G1214" s="7"/>
      <c r="H1214" s="7"/>
      <c r="I1214" s="7"/>
      <c r="J1214" s="7"/>
      <c r="K1214" s="7"/>
      <c r="L1214" s="7"/>
      <c r="M1214" s="7"/>
      <c r="N1214" s="7"/>
      <c r="O1214" s="458"/>
      <c r="P1214" s="4"/>
      <c r="Q1214" s="11"/>
      <c r="R1214" s="2"/>
      <c r="S1214" s="2"/>
      <c r="T1214" s="2"/>
      <c r="U1214" s="2"/>
      <c r="V1214" s="2"/>
      <c r="W1214" s="2"/>
      <c r="X1214" s="2"/>
    </row>
    <row r="1215" spans="1:24" s="19" customFormat="1" ht="15" customHeight="1" x14ac:dyDescent="0.25">
      <c r="A1215" s="2"/>
      <c r="B1215" s="7"/>
      <c r="C1215" s="7"/>
      <c r="D1215" s="1245" t="str">
        <f>Translations!$B$279</f>
        <v>Anmärkningar och förklaringar:</v>
      </c>
      <c r="E1215" s="1245"/>
      <c r="F1215" s="1245"/>
      <c r="G1215" s="1245"/>
      <c r="H1215" s="1245"/>
      <c r="I1215" s="1245"/>
      <c r="J1215" s="1245"/>
      <c r="K1215" s="1245"/>
      <c r="L1215" s="1245"/>
      <c r="M1215" s="1245"/>
      <c r="N1215" s="1245"/>
      <c r="O1215" s="458"/>
      <c r="P1215" s="4"/>
      <c r="Q1215" s="11"/>
      <c r="R1215" s="11"/>
      <c r="S1215" s="2"/>
      <c r="T1215" s="2"/>
      <c r="U1215" s="2"/>
      <c r="V1215" s="2"/>
      <c r="W1215" s="2"/>
      <c r="X1215" s="2"/>
    </row>
    <row r="1216" spans="1:24" s="19" customFormat="1" ht="5.15" customHeight="1" x14ac:dyDescent="0.25">
      <c r="A1216" s="2"/>
      <c r="B1216" s="7"/>
      <c r="C1216" s="7"/>
      <c r="D1216" s="9"/>
      <c r="E1216" s="7"/>
      <c r="F1216" s="7"/>
      <c r="G1216" s="7"/>
      <c r="H1216" s="7"/>
      <c r="I1216" s="7"/>
      <c r="J1216" s="7"/>
      <c r="K1216" s="7"/>
      <c r="L1216" s="7"/>
      <c r="M1216" s="7"/>
      <c r="N1216" s="7"/>
      <c r="O1216" s="458"/>
      <c r="P1216" s="4"/>
      <c r="Q1216" s="11"/>
      <c r="R1216" s="2"/>
      <c r="S1216" s="2"/>
      <c r="T1216" s="2"/>
      <c r="U1216" s="2"/>
      <c r="V1216" s="2"/>
      <c r="W1216" s="2"/>
      <c r="X1216" s="2"/>
    </row>
    <row r="1217" spans="1:24" s="19" customFormat="1" ht="12.75" customHeight="1" x14ac:dyDescent="0.25">
      <c r="A1217" s="2"/>
      <c r="B1217" s="7"/>
      <c r="C1217" s="7"/>
      <c r="D1217" s="9" t="s">
        <v>159</v>
      </c>
      <c r="E1217" s="1110" t="str">
        <f>Translations!$B$744</f>
        <v>Övriga anmärkningar och motiveringar, om de erforderliga nivåerna inte tillämpas:</v>
      </c>
      <c r="F1217" s="1110"/>
      <c r="G1217" s="1110"/>
      <c r="H1217" s="1110"/>
      <c r="I1217" s="1110"/>
      <c r="J1217" s="1110"/>
      <c r="K1217" s="1110"/>
      <c r="L1217" s="1110"/>
      <c r="M1217" s="1110"/>
      <c r="N1217" s="1110"/>
      <c r="O1217" s="458"/>
      <c r="P1217" s="4"/>
      <c r="Q1217" s="11"/>
      <c r="R1217" s="2"/>
      <c r="S1217" s="2"/>
      <c r="T1217" s="2"/>
      <c r="U1217" s="2"/>
      <c r="V1217" s="2"/>
      <c r="W1217" s="2"/>
      <c r="X1217" s="2"/>
    </row>
    <row r="1218" spans="1:24" s="19" customFormat="1" ht="5.15" customHeight="1" x14ac:dyDescent="0.25">
      <c r="A1218" s="2"/>
      <c r="B1218" s="7"/>
      <c r="C1218" s="7"/>
      <c r="D1218" s="9"/>
      <c r="E1218" s="543"/>
      <c r="F1218" s="7"/>
      <c r="G1218" s="7"/>
      <c r="H1218" s="7"/>
      <c r="I1218" s="7"/>
      <c r="J1218" s="7"/>
      <c r="K1218" s="7"/>
      <c r="L1218" s="7"/>
      <c r="M1218" s="7"/>
      <c r="N1218" s="7"/>
      <c r="O1218" s="458"/>
      <c r="P1218" s="4"/>
      <c r="Q1218" s="11"/>
      <c r="R1218" s="2"/>
      <c r="S1218" s="2"/>
      <c r="T1218" s="2"/>
      <c r="U1218" s="2"/>
      <c r="V1218" s="2"/>
      <c r="W1218" s="2"/>
      <c r="X1218" s="2"/>
    </row>
    <row r="1219" spans="1:24" s="19" customFormat="1" ht="12.75" customHeight="1" x14ac:dyDescent="0.25">
      <c r="A1219" s="2"/>
      <c r="B1219" s="7"/>
      <c r="C1219" s="7"/>
      <c r="D1219" s="9"/>
      <c r="E1219" s="1235"/>
      <c r="F1219" s="1238"/>
      <c r="G1219" s="1238"/>
      <c r="H1219" s="1238"/>
      <c r="I1219" s="1238"/>
      <c r="J1219" s="1238"/>
      <c r="K1219" s="1238"/>
      <c r="L1219" s="1238"/>
      <c r="M1219" s="1238"/>
      <c r="N1219" s="1239"/>
      <c r="O1219" s="458"/>
      <c r="P1219" s="4"/>
      <c r="Q1219" s="11"/>
      <c r="R1219" s="2"/>
      <c r="S1219" s="2"/>
      <c r="T1219" s="2"/>
      <c r="U1219" s="2"/>
      <c r="V1219" s="2"/>
      <c r="W1219" s="2"/>
      <c r="X1219" s="2"/>
    </row>
    <row r="1220" spans="1:24" s="19" customFormat="1" ht="12.75" customHeight="1" x14ac:dyDescent="0.25">
      <c r="A1220" s="2"/>
      <c r="B1220" s="7"/>
      <c r="C1220" s="7"/>
      <c r="D1220" s="9"/>
      <c r="E1220" s="1099"/>
      <c r="F1220" s="991"/>
      <c r="G1220" s="991"/>
      <c r="H1220" s="991"/>
      <c r="I1220" s="991"/>
      <c r="J1220" s="991"/>
      <c r="K1220" s="991"/>
      <c r="L1220" s="991"/>
      <c r="M1220" s="991"/>
      <c r="N1220" s="1100"/>
      <c r="O1220" s="458"/>
      <c r="P1220" s="4"/>
      <c r="Q1220" s="11"/>
      <c r="R1220" s="2"/>
      <c r="S1220" s="2"/>
      <c r="T1220" s="2"/>
      <c r="U1220" s="2"/>
      <c r="V1220" s="2"/>
      <c r="W1220" s="2"/>
      <c r="X1220" s="2"/>
    </row>
    <row r="1221" spans="1:24" s="19" customFormat="1" ht="12.75" customHeight="1" x14ac:dyDescent="0.25">
      <c r="A1221" s="2"/>
      <c r="B1221" s="7"/>
      <c r="C1221" s="7"/>
      <c r="D1221" s="9"/>
      <c r="E1221" s="1101"/>
      <c r="F1221" s="1102"/>
      <c r="G1221" s="1102"/>
      <c r="H1221" s="1102"/>
      <c r="I1221" s="1102"/>
      <c r="J1221" s="1102"/>
      <c r="K1221" s="1102"/>
      <c r="L1221" s="1102"/>
      <c r="M1221" s="1102"/>
      <c r="N1221" s="1103"/>
      <c r="O1221" s="458"/>
      <c r="P1221" s="4"/>
      <c r="Q1221" s="11"/>
      <c r="R1221" s="2"/>
      <c r="S1221" s="2"/>
      <c r="T1221" s="2"/>
      <c r="U1221" s="2"/>
      <c r="V1221" s="2"/>
      <c r="W1221" s="2"/>
      <c r="X1221" s="2"/>
    </row>
    <row r="1222" spans="1:24" ht="12.75" customHeight="1" thickBot="1" x14ac:dyDescent="0.3">
      <c r="A1222" s="45"/>
      <c r="C1222" s="867"/>
      <c r="D1222" s="868"/>
      <c r="E1222" s="869"/>
      <c r="F1222" s="867"/>
      <c r="G1222" s="870"/>
      <c r="H1222" s="870"/>
      <c r="I1222" s="870"/>
      <c r="J1222" s="870"/>
      <c r="K1222" s="870"/>
      <c r="L1222" s="870"/>
      <c r="M1222" s="870"/>
      <c r="N1222" s="870"/>
      <c r="O1222" s="458"/>
      <c r="P1222" s="4"/>
      <c r="Q1222" s="11"/>
      <c r="R1222" s="45"/>
      <c r="S1222" s="45"/>
      <c r="T1222" s="48"/>
      <c r="U1222" s="45"/>
      <c r="V1222" s="45"/>
      <c r="W1222" s="45"/>
      <c r="X1222" s="45"/>
    </row>
    <row r="1223" spans="1:24" ht="12.75" customHeight="1" thickBot="1" x14ac:dyDescent="0.3">
      <c r="A1223" s="45"/>
      <c r="D1223" s="9"/>
      <c r="E1223" s="18"/>
      <c r="G1223" s="10"/>
      <c r="H1223" s="10"/>
      <c r="I1223" s="10"/>
      <c r="J1223" s="10"/>
      <c r="L1223" s="10"/>
      <c r="M1223" s="10"/>
      <c r="N1223" s="10"/>
      <c r="O1223" s="458"/>
      <c r="P1223" s="4"/>
      <c r="Q1223" s="11"/>
      <c r="R1223" s="45"/>
      <c r="S1223" s="45"/>
      <c r="T1223" s="39" t="s">
        <v>143</v>
      </c>
      <c r="U1223" s="73" t="s">
        <v>144</v>
      </c>
      <c r="V1223" s="73" t="s">
        <v>145</v>
      </c>
      <c r="W1223" s="45"/>
      <c r="X1223" s="45"/>
    </row>
    <row r="1224" spans="1:24" s="133" customFormat="1" ht="15" customHeight="1" thickBot="1" x14ac:dyDescent="0.3">
      <c r="A1224" s="222">
        <f>R1224</f>
        <v>17</v>
      </c>
      <c r="B1224" s="22"/>
      <c r="C1224" s="23" t="str">
        <f>"P"&amp;R1224</f>
        <v>P17</v>
      </c>
      <c r="D1224" s="1245" t="str">
        <f>CONCATENATE(EUconst_FuelStream," ", R1224,":")</f>
        <v>Bränsleflöde 17:</v>
      </c>
      <c r="E1224" s="1245"/>
      <c r="F1224" s="1245"/>
      <c r="G1224" s="1260"/>
      <c r="H1224" s="1261" t="str">
        <f>IF(INDEX('C_Beskrivining av den RE'!$F$115:$F$139,MATCH(C1224,'C_Beskrivining av den RE'!$E$115:$E$139,0))&gt;0,INDEX('C_Beskrivining av den RE'!$F$115:$F$139,MATCH(C1224,'C_Beskrivining av den RE'!$E$115:$E$139,0)),"")</f>
        <v/>
      </c>
      <c r="I1224" s="1261"/>
      <c r="J1224" s="1261"/>
      <c r="K1224" s="1261"/>
      <c r="L1224" s="1262"/>
      <c r="M1224" s="1263" t="str">
        <f>IF(T1224=TRUE,IF(V1224="",U1224,V1224),"")</f>
        <v/>
      </c>
      <c r="N1224" s="1264"/>
      <c r="O1224" s="458"/>
      <c r="P1224" s="4"/>
      <c r="Q1224" s="419" t="str">
        <f>IF(COUNTA('C_Beskrivining av den RE'!$F$115:$G$139)=0,D1224,IF(H1224="","",C1224&amp;": "&amp;H1224))</f>
        <v>Bränsleflöde 17:</v>
      </c>
      <c r="R1224" s="21">
        <f>R1153+1</f>
        <v>17</v>
      </c>
      <c r="S1224" s="532"/>
      <c r="T1224" s="39" t="b">
        <f>IF(INDEX('C_Beskrivining av den RE'!$M:$M,MATCH(R1226,'C_Beskrivining av den RE'!$R:$R,0))="",FALSE,TRUE)</f>
        <v>0</v>
      </c>
      <c r="U1224" s="59" t="str">
        <f>INDEX(SourceCategory,1)</f>
        <v>Betydande</v>
      </c>
      <c r="V1224" s="39" t="str">
        <f>IF(T1224=TRUE,IF(ISBLANK(INDEX('C_Beskrivining av den RE'!$N:$N,MATCH(R1226,'C_Beskrivining av den RE'!$R:$R,0))),"",INDEX('C_Beskrivining av den RE'!$N:$N,MATCH(R1226,'C_Beskrivining av den RE'!$R:$R,0))),"")</f>
        <v/>
      </c>
      <c r="W1224" s="532"/>
      <c r="X1224" s="532"/>
    </row>
    <row r="1225" spans="1:24" s="19" customFormat="1" ht="5.15" customHeight="1" x14ac:dyDescent="0.25">
      <c r="A1225" s="45"/>
      <c r="B1225" s="4"/>
      <c r="C1225" s="4"/>
      <c r="D1225" s="4"/>
      <c r="E1225" s="4"/>
      <c r="F1225" s="4"/>
      <c r="G1225" s="4"/>
      <c r="H1225" s="4"/>
      <c r="I1225" s="4"/>
      <c r="J1225" s="4"/>
      <c r="K1225" s="4"/>
      <c r="L1225" s="4"/>
      <c r="M1225" s="3"/>
      <c r="N1225" s="3"/>
      <c r="O1225" s="458"/>
      <c r="P1225" s="4"/>
      <c r="Q1225" s="13"/>
      <c r="R1225" s="8"/>
      <c r="S1225" s="2"/>
      <c r="T1225" s="2"/>
      <c r="U1225" s="2"/>
      <c r="V1225" s="2"/>
      <c r="W1225" s="2"/>
      <c r="X1225" s="2"/>
    </row>
    <row r="1226" spans="1:24" s="19" customFormat="1" ht="12.75" customHeight="1" x14ac:dyDescent="0.25">
      <c r="A1226" s="45"/>
      <c r="B1226" s="4"/>
      <c r="C1226" s="4"/>
      <c r="D1226" s="9"/>
      <c r="E1226" s="1088" t="str">
        <f>Translations!$B$691</f>
        <v>Bränsleflödets typ:</v>
      </c>
      <c r="F1226" s="1088"/>
      <c r="G1226" s="1084"/>
      <c r="H1226" s="1250" t="str">
        <f>IF(INDEX('C_Beskrivining av den RE'!$H$115:$H$139,MATCH(C1224,'C_Beskrivining av den RE'!$E$115:$E$139,0))&gt;0,INDEX('C_Beskrivining av den RE'!$H$115:$H$139,MATCH(C1224,'C_Beskrivining av den RE'!$E$115:$E$139,0)),"")</f>
        <v/>
      </c>
      <c r="I1226" s="1251"/>
      <c r="J1226" s="1251"/>
      <c r="K1226" s="1251"/>
      <c r="L1226" s="1252"/>
      <c r="M1226" s="7"/>
      <c r="N1226" s="7"/>
      <c r="O1226" s="458"/>
      <c r="P1226" s="4"/>
      <c r="Q1226" s="13"/>
      <c r="R1226" s="25" t="str">
        <f>EUconst_CNTR_SourceCategory&amp;C1224</f>
        <v>SourceCategory_P17</v>
      </c>
      <c r="S1226" s="2"/>
      <c r="T1226" s="2"/>
      <c r="U1226" s="2"/>
      <c r="V1226" s="2"/>
      <c r="W1226" s="2"/>
      <c r="X1226" s="2"/>
    </row>
    <row r="1227" spans="1:24" s="19" customFormat="1" ht="12.75" customHeight="1" x14ac:dyDescent="0.25">
      <c r="A1227" s="45"/>
      <c r="B1227" s="4"/>
      <c r="C1227" s="4"/>
      <c r="D1227" s="9"/>
      <c r="E1227" s="1088" t="str">
        <f>Translations!$B$692</f>
        <v>Metoder för frisläppande för konsumtion:</v>
      </c>
      <c r="F1227" s="1088"/>
      <c r="G1227" s="1084"/>
      <c r="H1227" s="1250" t="str">
        <f>IF(INDEX('C_Beskrivining av den RE'!$K$115:$K$139,MATCH(C1224,'C_Beskrivining av den RE'!$E$115:$E$139,0))&gt;0,INDEX('C_Beskrivining av den RE'!$K$115:$K$139,MATCH(C1224,'C_Beskrivining av den RE'!$E$115:$E$139,0)),"")</f>
        <v/>
      </c>
      <c r="I1227" s="1251"/>
      <c r="J1227" s="1251"/>
      <c r="K1227" s="1251"/>
      <c r="L1227" s="1252"/>
      <c r="M1227" s="7"/>
      <c r="N1227" s="7"/>
      <c r="O1227" s="458"/>
      <c r="P1227" s="4"/>
      <c r="Q1227" s="13"/>
      <c r="R1227" s="8"/>
      <c r="S1227" s="2"/>
      <c r="T1227" s="2"/>
      <c r="U1227" s="2"/>
      <c r="V1227" s="2"/>
      <c r="W1227" s="2"/>
      <c r="X1227" s="2"/>
    </row>
    <row r="1228" spans="1:24" s="19" customFormat="1" ht="12.75" customHeight="1" x14ac:dyDescent="0.25">
      <c r="A1228" s="45"/>
      <c r="B1228" s="4"/>
      <c r="C1228" s="4"/>
      <c r="D1228" s="9"/>
      <c r="E1228" s="1088" t="str">
        <f>Translations!$B$693</f>
        <v>Förmedlarpart:</v>
      </c>
      <c r="F1228" s="1088"/>
      <c r="G1228" s="1084"/>
      <c r="H1228" s="1250" t="str">
        <f>IF(INDEX('C_Beskrivining av den RE'!$M$115:$M$139,MATCH(C1224,'C_Beskrivining av den RE'!$E$115:$E$139,0))&gt;0,INDEX('C_Beskrivining av den RE'!$M$115:$M$139,MATCH(C1224,'C_Beskrivining av den RE'!$E$115:$E$139,0)),"")</f>
        <v/>
      </c>
      <c r="I1228" s="1251"/>
      <c r="J1228" s="1251"/>
      <c r="K1228" s="1251"/>
      <c r="L1228" s="1252"/>
      <c r="M1228" s="7"/>
      <c r="N1228" s="7"/>
      <c r="O1228" s="458"/>
      <c r="P1228" s="4"/>
      <c r="Q1228" s="13"/>
      <c r="R1228" s="8"/>
      <c r="S1228" s="2"/>
      <c r="T1228" s="2"/>
      <c r="U1228" s="2"/>
      <c r="V1228" s="2"/>
      <c r="W1228" s="2"/>
      <c r="X1228" s="2"/>
    </row>
    <row r="1229" spans="1:24" s="19" customFormat="1" ht="5.15" customHeight="1" x14ac:dyDescent="0.25">
      <c r="A1229" s="2"/>
      <c r="B1229" s="7"/>
      <c r="C1229" s="7"/>
      <c r="D1229" s="9"/>
      <c r="E1229" s="7"/>
      <c r="F1229" s="7"/>
      <c r="G1229" s="7"/>
      <c r="H1229" s="7"/>
      <c r="I1229" s="7"/>
      <c r="J1229" s="7"/>
      <c r="K1229" s="7"/>
      <c r="L1229" s="7"/>
      <c r="M1229" s="7"/>
      <c r="N1229" s="7"/>
      <c r="O1229" s="458"/>
      <c r="P1229" s="4"/>
      <c r="Q1229" s="11"/>
      <c r="R1229" s="2"/>
      <c r="S1229" s="2"/>
      <c r="T1229" s="2"/>
      <c r="U1229" s="2"/>
      <c r="V1229" s="2"/>
      <c r="W1229" s="2"/>
      <c r="X1229" s="2"/>
    </row>
    <row r="1230" spans="1:24" s="19" customFormat="1" ht="15" customHeight="1" x14ac:dyDescent="0.25">
      <c r="A1230" s="2"/>
      <c r="B1230" s="7"/>
      <c r="C1230" s="7"/>
      <c r="D1230" s="1245" t="str">
        <f>Translations!$B$697</f>
        <v>Bränslemängd som frisläppts för konsumtion:</v>
      </c>
      <c r="E1230" s="1245"/>
      <c r="F1230" s="1245"/>
      <c r="G1230" s="1245"/>
      <c r="H1230" s="1245"/>
      <c r="I1230" s="1245"/>
      <c r="J1230" s="1245"/>
      <c r="K1230" s="1245"/>
      <c r="L1230" s="1245"/>
      <c r="M1230" s="1245"/>
      <c r="N1230" s="1245"/>
      <c r="O1230" s="458"/>
      <c r="P1230" s="4"/>
      <c r="Q1230" s="11"/>
      <c r="R1230" s="2"/>
      <c r="S1230" s="2"/>
      <c r="T1230" s="2"/>
      <c r="U1230" s="2"/>
      <c r="V1230" s="2"/>
      <c r="W1230" s="2"/>
      <c r="X1230" s="2"/>
    </row>
    <row r="1231" spans="1:24" s="19" customFormat="1" ht="5.15" customHeight="1" x14ac:dyDescent="0.25">
      <c r="A1231" s="2"/>
      <c r="B1231" s="7"/>
      <c r="C1231" s="7"/>
      <c r="D1231" s="9"/>
      <c r="E1231" s="7"/>
      <c r="F1231" s="7"/>
      <c r="G1231" s="7"/>
      <c r="H1231" s="7"/>
      <c r="I1231" s="7"/>
      <c r="J1231" s="7"/>
      <c r="K1231" s="7"/>
      <c r="L1231" s="7"/>
      <c r="M1231" s="7"/>
      <c r="N1231" s="7"/>
      <c r="O1231" s="462"/>
      <c r="P1231" s="4"/>
      <c r="Q1231" s="11"/>
      <c r="R1231" s="2"/>
      <c r="S1231" s="2"/>
      <c r="T1231" s="2"/>
      <c r="U1231" s="2"/>
      <c r="V1231" s="2"/>
      <c r="W1231" s="2"/>
      <c r="X1231" s="2"/>
    </row>
    <row r="1232" spans="1:24" s="19" customFormat="1" ht="13" x14ac:dyDescent="0.25">
      <c r="A1232" s="2"/>
      <c r="B1232" s="7"/>
      <c r="C1232" s="7"/>
      <c r="D1232" s="9" t="s">
        <v>5</v>
      </c>
      <c r="E1232" s="1011" t="str">
        <f>Translations!$B$698</f>
        <v>Bestämningssätt för den bränslemängd som frisläppts för konsumtion:</v>
      </c>
      <c r="F1232" s="1011"/>
      <c r="G1232" s="1011"/>
      <c r="H1232" s="1011"/>
      <c r="I1232" s="1011"/>
      <c r="J1232" s="1011"/>
      <c r="K1232" s="1011"/>
      <c r="L1232" s="1011"/>
      <c r="M1232" s="1011"/>
      <c r="N1232" s="1011"/>
      <c r="O1232" s="458"/>
      <c r="P1232" s="4"/>
      <c r="Q1232" s="11"/>
      <c r="R1232" s="2"/>
      <c r="S1232" s="2"/>
      <c r="T1232" s="2"/>
      <c r="U1232" s="2"/>
      <c r="V1232" s="2"/>
      <c r="W1232" s="2"/>
      <c r="X1232" s="2"/>
    </row>
    <row r="1233" spans="1:24" s="19" customFormat="1" ht="5.15" customHeight="1" x14ac:dyDescent="0.25">
      <c r="A1233" s="2"/>
      <c r="B1233" s="7"/>
      <c r="C1233" s="7"/>
      <c r="D1233" s="9"/>
      <c r="E1233" s="20"/>
      <c r="F1233" s="20"/>
      <c r="G1233" s="20"/>
      <c r="H1233" s="20"/>
      <c r="I1233" s="20"/>
      <c r="J1233" s="7"/>
      <c r="K1233" s="7"/>
      <c r="L1233" s="18"/>
      <c r="M1233" s="7"/>
      <c r="N1233" s="7"/>
      <c r="O1233" s="458"/>
      <c r="P1233" s="4"/>
      <c r="Q1233" s="11"/>
      <c r="R1233" s="2"/>
      <c r="S1233" s="2"/>
      <c r="T1233" s="2"/>
      <c r="U1233" s="2"/>
      <c r="V1233" s="2"/>
      <c r="W1233" s="2"/>
      <c r="X1233" s="2"/>
    </row>
    <row r="1234" spans="1:24" s="19" customFormat="1" ht="12.75" customHeight="1" x14ac:dyDescent="0.25">
      <c r="A1234" s="2"/>
      <c r="B1234" s="7"/>
      <c r="C1234" s="7"/>
      <c r="D1234" s="28" t="s">
        <v>16</v>
      </c>
      <c r="E1234" s="7" t="str">
        <f>Translations!$B$699</f>
        <v>Tillämpligt bestämningssätt:</v>
      </c>
      <c r="F1234" s="7"/>
      <c r="G1234" s="20"/>
      <c r="H1234" s="7"/>
      <c r="I1234" s="1253"/>
      <c r="J1234" s="1253"/>
      <c r="K1234" s="1253"/>
      <c r="L1234" s="1253"/>
      <c r="M1234" s="7"/>
      <c r="N1234" s="7"/>
      <c r="O1234" s="458"/>
      <c r="P1234" s="4"/>
      <c r="Q1234" s="144"/>
      <c r="R1234" s="2"/>
      <c r="S1234" s="2"/>
      <c r="T1234" s="2"/>
      <c r="U1234" s="2"/>
      <c r="V1234" s="2"/>
      <c r="W1234" s="2"/>
      <c r="X1234" s="2"/>
    </row>
    <row r="1235" spans="1:24" s="19" customFormat="1" ht="5.15" customHeight="1" x14ac:dyDescent="0.25">
      <c r="A1235" s="2"/>
      <c r="B1235" s="7"/>
      <c r="C1235" s="7"/>
      <c r="D1235" s="28"/>
      <c r="E1235" s="7"/>
      <c r="F1235" s="7"/>
      <c r="G1235" s="20"/>
      <c r="H1235" s="90"/>
      <c r="I1235" s="90"/>
      <c r="J1235" s="7"/>
      <c r="K1235" s="7"/>
      <c r="L1235" s="7"/>
      <c r="M1235" s="7"/>
      <c r="N1235" s="7"/>
      <c r="O1235" s="458"/>
      <c r="P1235" s="4"/>
      <c r="Q1235" s="11"/>
      <c r="R1235" s="2"/>
      <c r="S1235" s="2"/>
      <c r="T1235" s="2"/>
      <c r="U1235" s="2"/>
      <c r="V1235" s="2"/>
      <c r="W1235" s="2"/>
      <c r="X1235" s="2"/>
    </row>
    <row r="1236" spans="1:24" s="19" customFormat="1" ht="25.5" customHeight="1" x14ac:dyDescent="0.25">
      <c r="A1236" s="2"/>
      <c r="B1236" s="7"/>
      <c r="C1236" s="7"/>
      <c r="D1236" s="28" t="s">
        <v>17</v>
      </c>
      <c r="E1236" s="928" t="str">
        <f>Translations!$B$702</f>
        <v>Undantag från kalenderåret vid fastställandet av övervakningsåret:</v>
      </c>
      <c r="F1236" s="928"/>
      <c r="G1236" s="928"/>
      <c r="H1236" s="1254"/>
      <c r="I1236" s="1253"/>
      <c r="J1236" s="1253"/>
      <c r="K1236" s="1253"/>
      <c r="L1236" s="1253"/>
      <c r="M1236" s="7"/>
      <c r="N1236" s="7"/>
      <c r="O1236" s="462"/>
      <c r="P1236" s="4"/>
      <c r="Q1236" s="11"/>
      <c r="R1236" s="2"/>
      <c r="S1236" s="2"/>
      <c r="T1236" s="2"/>
      <c r="U1236" s="2"/>
      <c r="V1236" s="11"/>
      <c r="W1236" s="2"/>
      <c r="X1236" s="2"/>
    </row>
    <row r="1237" spans="1:24" s="19" customFormat="1" ht="5.15" customHeight="1" x14ac:dyDescent="0.25">
      <c r="A1237" s="2"/>
      <c r="B1237" s="7"/>
      <c r="C1237" s="7"/>
      <c r="D1237" s="7"/>
      <c r="E1237" s="7"/>
      <c r="F1237" s="7"/>
      <c r="G1237" s="7"/>
      <c r="H1237" s="7"/>
      <c r="I1237" s="7"/>
      <c r="J1237" s="7"/>
      <c r="K1237" s="7"/>
      <c r="L1237" s="7"/>
      <c r="M1237" s="7"/>
      <c r="N1237" s="7"/>
      <c r="O1237" s="458"/>
      <c r="P1237" s="4"/>
      <c r="Q1237" s="11"/>
      <c r="R1237" s="2"/>
      <c r="S1237" s="2"/>
      <c r="T1237" s="2"/>
      <c r="U1237" s="2"/>
      <c r="V1237" s="2"/>
      <c r="W1237" s="2"/>
      <c r="X1237" s="2"/>
    </row>
    <row r="1238" spans="1:24" s="19" customFormat="1" ht="12.75" customHeight="1" x14ac:dyDescent="0.25">
      <c r="A1238" s="2"/>
      <c r="B1238" s="7"/>
      <c r="C1238" s="7"/>
      <c r="D1238" s="28" t="s">
        <v>18</v>
      </c>
      <c r="E1238" s="7" t="str">
        <f>Translations!$B$206</f>
        <v>Kontroll av mätinstrument:</v>
      </c>
      <c r="F1238" s="7"/>
      <c r="G1238" s="20"/>
      <c r="H1238" s="7"/>
      <c r="I1238" s="1255"/>
      <c r="J1238" s="1256"/>
      <c r="K1238" s="7"/>
      <c r="L1238" s="7"/>
      <c r="M1238" s="7"/>
      <c r="N1238" s="7"/>
      <c r="O1238" s="458"/>
      <c r="P1238" s="4"/>
      <c r="Q1238" s="11"/>
      <c r="R1238" s="2"/>
      <c r="S1238" s="2"/>
      <c r="T1238" s="2"/>
      <c r="U1238" s="2"/>
      <c r="V1238" s="2"/>
      <c r="W1238" s="366" t="s">
        <v>142</v>
      </c>
      <c r="X1238" s="533" t="b">
        <f>M1224=INDEX(SourceCategory,2)</f>
        <v>0</v>
      </c>
    </row>
    <row r="1239" spans="1:24" s="19" customFormat="1" ht="5.15" customHeight="1" x14ac:dyDescent="0.25">
      <c r="A1239" s="2"/>
      <c r="B1239" s="7"/>
      <c r="C1239" s="7"/>
      <c r="D1239" s="28"/>
      <c r="E1239" s="7"/>
      <c r="F1239" s="7"/>
      <c r="G1239" s="20"/>
      <c r="H1239" s="90"/>
      <c r="I1239" s="90"/>
      <c r="J1239" s="28"/>
      <c r="K1239" s="7"/>
      <c r="L1239" s="7"/>
      <c r="M1239" s="7"/>
      <c r="N1239" s="7"/>
      <c r="O1239" s="462"/>
      <c r="P1239" s="4"/>
      <c r="Q1239" s="11"/>
      <c r="R1239" s="2"/>
      <c r="S1239" s="2"/>
      <c r="T1239" s="2"/>
      <c r="U1239" s="2"/>
      <c r="V1239" s="2"/>
      <c r="W1239" s="2"/>
      <c r="X1239" s="2"/>
    </row>
    <row r="1240" spans="1:24" s="19" customFormat="1" ht="12.75" customHeight="1" x14ac:dyDescent="0.25">
      <c r="A1240" s="2"/>
      <c r="B1240" s="7"/>
      <c r="C1240" s="7"/>
      <c r="D1240" s="9" t="s">
        <v>6</v>
      </c>
      <c r="E1240" s="20" t="str">
        <f>Translations!$B$213</f>
        <v>Använda mätinstrument:</v>
      </c>
      <c r="F1240" s="7"/>
      <c r="G1240" s="7"/>
      <c r="H1240" s="534"/>
      <c r="I1240" s="534"/>
      <c r="J1240" s="534"/>
      <c r="K1240" s="534"/>
      <c r="L1240" s="534"/>
      <c r="M1240" s="534"/>
      <c r="N1240" s="7"/>
      <c r="O1240" s="458"/>
      <c r="P1240" s="4"/>
      <c r="Q1240" s="11"/>
      <c r="R1240" s="2"/>
      <c r="S1240" s="2"/>
      <c r="T1240" s="2"/>
      <c r="U1240" s="2"/>
      <c r="V1240" s="2"/>
      <c r="W1240" s="366" t="s">
        <v>142</v>
      </c>
      <c r="X1240" s="533" t="b">
        <f>OR(M1224=INDEX(SourceCategory,2),AND(I1234=INDEX(EUconst_ActivityDeterminationMethod,1),I1238=INDEX(EUconst_OwnerInstrument,2)))</f>
        <v>0</v>
      </c>
    </row>
    <row r="1241" spans="1:24" s="19" customFormat="1" ht="5.15" customHeight="1" x14ac:dyDescent="0.25">
      <c r="A1241" s="2"/>
      <c r="B1241" s="7"/>
      <c r="C1241" s="7"/>
      <c r="D1241" s="9"/>
      <c r="E1241" s="20"/>
      <c r="F1241" s="7"/>
      <c r="G1241" s="7"/>
      <c r="H1241" s="7"/>
      <c r="I1241" s="7"/>
      <c r="J1241" s="7"/>
      <c r="K1241" s="7"/>
      <c r="L1241" s="7"/>
      <c r="M1241" s="7"/>
      <c r="N1241" s="7"/>
      <c r="O1241" s="458"/>
      <c r="P1241" s="4"/>
      <c r="Q1241" s="11"/>
      <c r="R1241" s="2"/>
      <c r="S1241" s="2"/>
      <c r="T1241" s="2"/>
      <c r="U1241" s="2"/>
      <c r="V1241" s="2"/>
      <c r="W1241" s="2"/>
      <c r="X1241" s="2"/>
    </row>
    <row r="1242" spans="1:24" s="19" customFormat="1" ht="13" x14ac:dyDescent="0.25">
      <c r="A1242" s="2"/>
      <c r="B1242" s="7"/>
      <c r="C1242" s="7"/>
      <c r="D1242" s="9"/>
      <c r="E1242" s="7" t="str">
        <f>Translations!$B$215</f>
        <v>Beskrivning av beräkningen av bränslemängden och osäkerhetsberäkningen eller något annat nödvändigt förfarande, om flera mätinstrument används:</v>
      </c>
      <c r="F1242" s="7"/>
      <c r="G1242" s="7"/>
      <c r="H1242" s="7"/>
      <c r="I1242" s="7"/>
      <c r="J1242" s="7"/>
      <c r="K1242" s="7"/>
      <c r="L1242" s="7"/>
      <c r="M1242" s="7"/>
      <c r="N1242" s="7"/>
      <c r="O1242" s="453"/>
      <c r="P1242" s="22"/>
      <c r="Q1242" s="11"/>
      <c r="R1242" s="2"/>
      <c r="S1242" s="2"/>
      <c r="T1242" s="2"/>
      <c r="U1242" s="2"/>
      <c r="V1242" s="2"/>
      <c r="W1242" s="2"/>
      <c r="X1242" s="2"/>
    </row>
    <row r="1243" spans="1:24" s="19" customFormat="1" ht="12.75" customHeight="1" x14ac:dyDescent="0.25">
      <c r="A1243" s="2"/>
      <c r="B1243" s="7"/>
      <c r="C1243" s="7"/>
      <c r="D1243" s="9"/>
      <c r="E1243" s="1232"/>
      <c r="F1243" s="1233"/>
      <c r="G1243" s="1233"/>
      <c r="H1243" s="1233"/>
      <c r="I1243" s="1233"/>
      <c r="J1243" s="1233"/>
      <c r="K1243" s="1233"/>
      <c r="L1243" s="1233"/>
      <c r="M1243" s="1233"/>
      <c r="N1243" s="1234"/>
      <c r="O1243" s="453"/>
      <c r="P1243" s="22"/>
      <c r="Q1243" s="11"/>
      <c r="R1243" s="2"/>
      <c r="S1243" s="2"/>
      <c r="T1243" s="2"/>
      <c r="U1243" s="2"/>
      <c r="V1243" s="2"/>
      <c r="W1243" s="2"/>
      <c r="X1243" s="2"/>
    </row>
    <row r="1244" spans="1:24" s="19" customFormat="1" ht="13" x14ac:dyDescent="0.25">
      <c r="A1244" s="2"/>
      <c r="B1244" s="7"/>
      <c r="C1244" s="7"/>
      <c r="D1244" s="9"/>
      <c r="E1244" s="1099"/>
      <c r="F1244" s="991"/>
      <c r="G1244" s="991"/>
      <c r="H1244" s="991"/>
      <c r="I1244" s="991"/>
      <c r="J1244" s="991"/>
      <c r="K1244" s="991"/>
      <c r="L1244" s="991"/>
      <c r="M1244" s="991"/>
      <c r="N1244" s="1100"/>
      <c r="O1244" s="458"/>
      <c r="P1244" s="4"/>
      <c r="Q1244" s="11"/>
      <c r="R1244" s="11"/>
      <c r="S1244" s="11"/>
      <c r="T1244" s="2"/>
      <c r="U1244" s="2"/>
      <c r="V1244" s="2"/>
      <c r="W1244" s="2"/>
      <c r="X1244" s="2"/>
    </row>
    <row r="1245" spans="1:24" s="19" customFormat="1" ht="13" x14ac:dyDescent="0.25">
      <c r="A1245" s="2"/>
      <c r="B1245" s="7"/>
      <c r="C1245" s="7"/>
      <c r="D1245" s="9"/>
      <c r="E1245" s="1101"/>
      <c r="F1245" s="1102"/>
      <c r="G1245" s="1102"/>
      <c r="H1245" s="1102"/>
      <c r="I1245" s="1102"/>
      <c r="J1245" s="1102"/>
      <c r="K1245" s="1102"/>
      <c r="L1245" s="1102"/>
      <c r="M1245" s="1102"/>
      <c r="N1245" s="1103"/>
      <c r="O1245" s="458"/>
      <c r="P1245" s="4"/>
      <c r="Q1245" s="11"/>
      <c r="R1245" s="11"/>
      <c r="S1245" s="11"/>
      <c r="T1245" s="2"/>
      <c r="U1245" s="2"/>
      <c r="V1245" s="2"/>
      <c r="W1245" s="2"/>
      <c r="X1245" s="2"/>
    </row>
    <row r="1246" spans="1:24" s="19" customFormat="1" ht="13" x14ac:dyDescent="0.25">
      <c r="A1246" s="2"/>
      <c r="B1246" s="7"/>
      <c r="C1246" s="7"/>
      <c r="D1246" s="9"/>
      <c r="E1246" s="7"/>
      <c r="F1246" s="7"/>
      <c r="G1246" s="7"/>
      <c r="H1246" s="7"/>
      <c r="I1246" s="7"/>
      <c r="J1246" s="7"/>
      <c r="K1246" s="7"/>
      <c r="L1246" s="7"/>
      <c r="M1246" s="7"/>
      <c r="N1246" s="7"/>
      <c r="O1246" s="458"/>
      <c r="P1246" s="4"/>
      <c r="Q1246" s="11"/>
      <c r="R1246" s="11"/>
      <c r="S1246" s="11"/>
      <c r="T1246" s="2"/>
      <c r="U1246" s="2"/>
      <c r="V1246" s="2"/>
      <c r="W1246" s="2"/>
      <c r="X1246" s="2"/>
    </row>
    <row r="1247" spans="1:24" s="19" customFormat="1" ht="13" x14ac:dyDescent="0.25">
      <c r="A1247" s="2"/>
      <c r="B1247" s="7"/>
      <c r="C1247" s="7"/>
      <c r="D1247" s="9" t="s">
        <v>7</v>
      </c>
      <c r="E1247" s="20" t="str">
        <f>Translations!$B$710</f>
        <v>Nivåer på den bränslemängd som frisläppts för konsumtion:</v>
      </c>
      <c r="F1247" s="7"/>
      <c r="G1247" s="7"/>
      <c r="H1247" s="7"/>
      <c r="I1247" s="7"/>
      <c r="J1247" s="7"/>
      <c r="K1247" s="7"/>
      <c r="L1247" s="7"/>
      <c r="M1247" s="7"/>
      <c r="N1247" s="7"/>
      <c r="O1247" s="458"/>
      <c r="P1247" s="4"/>
      <c r="Q1247" s="11"/>
      <c r="R1247" s="11"/>
      <c r="S1247" s="11"/>
      <c r="T1247" s="2"/>
      <c r="U1247" s="2"/>
      <c r="V1247" s="2"/>
      <c r="W1247" s="2"/>
      <c r="X1247" s="2"/>
    </row>
    <row r="1248" spans="1:24" s="19" customFormat="1" ht="13" x14ac:dyDescent="0.25">
      <c r="A1248" s="2"/>
      <c r="B1248" s="7"/>
      <c r="C1248" s="7"/>
      <c r="D1248" s="28" t="s">
        <v>16</v>
      </c>
      <c r="E1248" s="20" t="str">
        <f>Translations!$B$711</f>
        <v>Tillämplig enhet:</v>
      </c>
      <c r="F1248" s="9"/>
      <c r="G1248" s="9"/>
      <c r="H1248" s="9"/>
      <c r="I1248" s="135"/>
      <c r="J1248" s="9"/>
      <c r="K1248" s="9"/>
      <c r="L1248" s="9"/>
      <c r="M1248" s="9"/>
      <c r="N1248" s="9"/>
      <c r="O1248" s="458"/>
      <c r="P1248" s="4"/>
      <c r="Q1248" s="11"/>
      <c r="R1248" s="11"/>
      <c r="S1248" s="11"/>
      <c r="T1248" s="2"/>
      <c r="U1248" s="2"/>
      <c r="V1248" s="2"/>
      <c r="W1248" s="2"/>
      <c r="X1248" s="2"/>
    </row>
    <row r="1249" spans="1:24" s="19" customFormat="1" ht="5.15" customHeight="1" x14ac:dyDescent="0.25">
      <c r="A1249" s="2"/>
      <c r="B1249" s="7"/>
      <c r="C1249" s="7"/>
      <c r="D1249" s="7"/>
      <c r="E1249" s="7"/>
      <c r="F1249" s="7"/>
      <c r="G1249" s="7"/>
      <c r="H1249" s="7"/>
      <c r="I1249" s="7"/>
      <c r="J1249" s="7"/>
      <c r="K1249" s="7"/>
      <c r="L1249" s="7"/>
      <c r="M1249" s="7"/>
      <c r="N1249" s="9"/>
      <c r="O1249" s="458"/>
      <c r="P1249" s="4"/>
      <c r="Q1249" s="11"/>
      <c r="R1249" s="11"/>
      <c r="S1249" s="11"/>
      <c r="T1249" s="2"/>
      <c r="U1249" s="2"/>
      <c r="V1249" s="2"/>
      <c r="W1249" s="2"/>
      <c r="X1249" s="2"/>
    </row>
    <row r="1250" spans="1:24" s="19" customFormat="1" ht="12.75" customHeight="1" x14ac:dyDescent="0.25">
      <c r="A1250" s="2"/>
      <c r="B1250" s="7"/>
      <c r="C1250" s="7"/>
      <c r="D1250" s="28" t="s">
        <v>17</v>
      </c>
      <c r="E1250" s="20" t="str">
        <f>Translations!$B$712</f>
        <v>Nivå som krävs:</v>
      </c>
      <c r="F1250" s="7"/>
      <c r="G1250" s="7"/>
      <c r="H1250" s="7"/>
      <c r="I1250" s="535" t="str">
        <f>IF(H1226="","",IF(M1224=INDEX(SourceCategory,2),EUconst_NoTier,IF(CNTR_Category="A",INDEX(EUwideConstants!$G:$G,MATCH(R1250,EUwideConstants!$S:$S,0)),INDEX(EUwideConstants!$P:$P,MATCH(R1250,EUwideConstants!$S:$S,0)))))</f>
        <v/>
      </c>
      <c r="J1250" s="1241" t="str">
        <f>IF(I1250="","",IF(I1250=EUconst_NoTier,EUconst_MsgDeMinimis,IF(T1250=0,EUconst_NA,IF(ISERROR(T1250),"",EUconst_MsgTierActivityLevel&amp;" "&amp;T1250))))</f>
        <v/>
      </c>
      <c r="K1250" s="1242"/>
      <c r="L1250" s="1242"/>
      <c r="M1250" s="1242"/>
      <c r="N1250" s="1243"/>
      <c r="O1250" s="458"/>
      <c r="P1250" s="4"/>
      <c r="Q1250" s="11"/>
      <c r="R1250" s="59" t="str">
        <f>EUconst_CNTR_ActivityData&amp;H1226</f>
        <v>ActivityData_</v>
      </c>
      <c r="S1250" s="11"/>
      <c r="T1250" s="533" t="str">
        <f>IF(I1250="","",IF(I1250=EUconst_NA,"",INDEX(EUwideConstants!$H:$O,MATCH(R1250,EUwideConstants!$S:$S,0),MATCH(I1250,CNTR_TierList,0))))</f>
        <v/>
      </c>
      <c r="U1250" s="2"/>
      <c r="V1250" s="2"/>
      <c r="W1250" s="2"/>
      <c r="X1250" s="2"/>
    </row>
    <row r="1251" spans="1:24" s="19" customFormat="1" ht="12.75" customHeight="1" x14ac:dyDescent="0.25">
      <c r="A1251" s="2"/>
      <c r="B1251" s="7"/>
      <c r="C1251" s="7"/>
      <c r="D1251" s="28" t="s">
        <v>18</v>
      </c>
      <c r="E1251" s="20" t="str">
        <f>Translations!$B$713</f>
        <v>Tillämplig nivå:</v>
      </c>
      <c r="F1251" s="7"/>
      <c r="G1251" s="7"/>
      <c r="H1251" s="7"/>
      <c r="I1251" s="135"/>
      <c r="J1251" s="1241" t="str">
        <f>IF(OR(ISBLANK(I1251),I1251=EUconst_NoTier),"",IF(T1251=0,EUconst_NA,IF(ISERROR(T1251),"",EUconst_MsgTierActivityLevel &amp; " " &amp;T1251)))</f>
        <v/>
      </c>
      <c r="K1251" s="1242"/>
      <c r="L1251" s="1242"/>
      <c r="M1251" s="1242"/>
      <c r="N1251" s="1243"/>
      <c r="O1251" s="458"/>
      <c r="P1251" s="4"/>
      <c r="Q1251" s="11"/>
      <c r="R1251" s="59" t="str">
        <f>EUconst_CNTR_ActivityData&amp;H1226</f>
        <v>ActivityData_</v>
      </c>
      <c r="S1251" s="11"/>
      <c r="T1251" s="533" t="str">
        <f>IF(ISBLANK(I1251),"",IF(I1251=EUconst_NA,"",INDEX(EUwideConstants!$H:$O,MATCH(R1251,EUwideConstants!$S:$S,0),MATCH(I1251,CNTR_TierList,0))))</f>
        <v/>
      </c>
      <c r="U1251" s="2"/>
      <c r="V1251" s="2"/>
      <c r="W1251" s="366" t="s">
        <v>142</v>
      </c>
      <c r="X1251" s="533" t="b">
        <f>I1234=INDEX(EUconst_ActivityDeterminationMethod,1)</f>
        <v>0</v>
      </c>
    </row>
    <row r="1252" spans="1:24" s="19" customFormat="1" ht="12.75" customHeight="1" x14ac:dyDescent="0.25">
      <c r="A1252" s="2"/>
      <c r="B1252" s="7"/>
      <c r="C1252" s="7"/>
      <c r="D1252" s="28" t="s">
        <v>19</v>
      </c>
      <c r="E1252" s="20" t="str">
        <f>Translations!$B$219</f>
        <v>Uppnådd osäkerhet:</v>
      </c>
      <c r="F1252" s="7"/>
      <c r="G1252" s="7"/>
      <c r="H1252" s="7"/>
      <c r="I1252" s="536"/>
      <c r="J1252" s="20" t="str">
        <f>Translations!$B$220</f>
        <v>Anmärkning:</v>
      </c>
      <c r="K1252" s="1265"/>
      <c r="L1252" s="1266"/>
      <c r="M1252" s="1266"/>
      <c r="N1252" s="1267"/>
      <c r="O1252" s="458"/>
      <c r="P1252" s="4"/>
      <c r="Q1252" s="11"/>
      <c r="R1252" s="11"/>
      <c r="S1252" s="11"/>
      <c r="T1252" s="2"/>
      <c r="U1252" s="2"/>
      <c r="V1252" s="2"/>
      <c r="W1252" s="366" t="s">
        <v>142</v>
      </c>
      <c r="X1252" s="533" t="b">
        <f>OR(M1224=INDEX(SourceCategory,2),I1234=INDEX(EUconst_ActivityDeterminationMethod,1))</f>
        <v>0</v>
      </c>
    </row>
    <row r="1253" spans="1:24" s="19" customFormat="1" ht="5.15" customHeight="1" x14ac:dyDescent="0.25">
      <c r="A1253" s="2"/>
      <c r="B1253" s="7"/>
      <c r="C1253" s="7"/>
      <c r="D1253" s="9"/>
      <c r="E1253" s="40"/>
      <c r="F1253" s="40"/>
      <c r="G1253" s="40"/>
      <c r="H1253" s="40"/>
      <c r="I1253" s="40"/>
      <c r="J1253" s="40"/>
      <c r="K1253" s="40"/>
      <c r="L1253" s="40"/>
      <c r="M1253" s="40"/>
      <c r="N1253" s="40"/>
      <c r="O1253" s="458"/>
      <c r="P1253" s="4"/>
      <c r="Q1253" s="11"/>
      <c r="R1253" s="11"/>
      <c r="S1253" s="11"/>
      <c r="T1253" s="2"/>
      <c r="U1253" s="2"/>
      <c r="V1253" s="2"/>
      <c r="W1253" s="2"/>
      <c r="X1253" s="2"/>
    </row>
    <row r="1254" spans="1:24" s="19" customFormat="1" ht="14" x14ac:dyDescent="0.25">
      <c r="A1254" s="2"/>
      <c r="B1254" s="7"/>
      <c r="C1254" s="7"/>
      <c r="D1254" s="1245" t="str">
        <f>Translations!$B$715</f>
        <v>Täckningsfaktor:</v>
      </c>
      <c r="E1254" s="1245"/>
      <c r="F1254" s="1245"/>
      <c r="G1254" s="1245"/>
      <c r="H1254" s="1245"/>
      <c r="I1254" s="1245"/>
      <c r="J1254" s="1245"/>
      <c r="K1254" s="1245"/>
      <c r="L1254" s="1245"/>
      <c r="M1254" s="1245"/>
      <c r="N1254" s="1245"/>
      <c r="O1254" s="458"/>
      <c r="P1254" s="4"/>
      <c r="Q1254" s="11"/>
      <c r="R1254" s="11"/>
      <c r="S1254" s="11"/>
      <c r="T1254" s="11"/>
      <c r="U1254" s="2"/>
      <c r="V1254" s="2"/>
      <c r="W1254" s="2"/>
      <c r="X1254" s="2"/>
    </row>
    <row r="1255" spans="1:24" s="19" customFormat="1" ht="5.15" customHeight="1" x14ac:dyDescent="0.25">
      <c r="A1255" s="2"/>
      <c r="B1255" s="7"/>
      <c r="C1255" s="7"/>
      <c r="D1255" s="9"/>
      <c r="E1255" s="20"/>
      <c r="F1255" s="7"/>
      <c r="G1255" s="7"/>
      <c r="H1255" s="7"/>
      <c r="I1255" s="7"/>
      <c r="J1255" s="7"/>
      <c r="K1255" s="7"/>
      <c r="L1255" s="7"/>
      <c r="M1255" s="7"/>
      <c r="N1255" s="7"/>
      <c r="O1255" s="458"/>
      <c r="P1255" s="4"/>
      <c r="Q1255" s="11"/>
      <c r="R1255" s="11"/>
      <c r="S1255" s="11"/>
      <c r="T1255" s="11"/>
      <c r="U1255" s="2"/>
      <c r="V1255" s="2"/>
      <c r="W1255" s="2"/>
      <c r="X1255" s="2"/>
    </row>
    <row r="1256" spans="1:24" s="19" customFormat="1" ht="25.5" customHeight="1" x14ac:dyDescent="0.25">
      <c r="A1256" s="2"/>
      <c r="B1256" s="7"/>
      <c r="C1256" s="7"/>
      <c r="D1256" s="9" t="s">
        <v>8</v>
      </c>
      <c r="E1256" s="1244" t="str">
        <f>Translations!$B$717</f>
        <v>Täckningsfaktor</v>
      </c>
      <c r="F1256" s="1244"/>
      <c r="G1256" s="1244"/>
      <c r="H1256" s="29" t="str">
        <f>Translations!$B$255</f>
        <v>nivå som krävs</v>
      </c>
      <c r="I1256" s="29" t="str">
        <f>Translations!$B$256</f>
        <v>nivå som använts</v>
      </c>
      <c r="J1256" s="1246" t="str">
        <f>Translations!$B$257</f>
        <v>hela texten för den tillämpade nivån</v>
      </c>
      <c r="K1256" s="1247"/>
      <c r="L1256" s="1247"/>
      <c r="M1256" s="1247"/>
      <c r="N1256" s="1247"/>
      <c r="O1256" s="458"/>
      <c r="P1256" s="4"/>
      <c r="Q1256" s="11"/>
      <c r="R1256" s="11"/>
      <c r="S1256" s="11"/>
      <c r="T1256" s="11"/>
      <c r="U1256" s="2"/>
      <c r="V1256" s="2"/>
      <c r="W1256" s="2"/>
      <c r="X1256" s="2"/>
    </row>
    <row r="1257" spans="1:24" s="19" customFormat="1" x14ac:dyDescent="0.25">
      <c r="A1257" s="2"/>
      <c r="B1257" s="7"/>
      <c r="C1257" s="7"/>
      <c r="D1257" s="28" t="s">
        <v>16</v>
      </c>
      <c r="E1257" s="1240" t="str">
        <f>Translations!$B$718</f>
        <v>Täckningsfaktor, nivå</v>
      </c>
      <c r="F1257" s="1240"/>
      <c r="G1257" s="1240"/>
      <c r="H1257" s="535" t="str">
        <f>IF(H1224="","",3)</f>
        <v/>
      </c>
      <c r="I1257" s="135"/>
      <c r="J1257" s="1241" t="str">
        <f>IF(OR(ISBLANK(I1257),I1257=EUconst_NoTier),"",IF(T1257=0,EUconst_NotApplicable,IF(ISERROR(T1257),"",T1257)))</f>
        <v/>
      </c>
      <c r="K1257" s="1242"/>
      <c r="L1257" s="1242"/>
      <c r="M1257" s="1242"/>
      <c r="N1257" s="1243"/>
      <c r="O1257" s="458"/>
      <c r="P1257" s="4"/>
      <c r="Q1257" s="11"/>
      <c r="R1257" s="59" t="str">
        <f>EUconst_CNTR_ScopeFactor&amp;H1226</f>
        <v>ScopeFactor_</v>
      </c>
      <c r="S1257" s="11"/>
      <c r="T1257" s="537" t="str">
        <f>IF(ISBLANK(I1257),"",IF(I1257=EUconst_NA,"",INDEX(EUwideConstants!$H:$O,MATCH(R1257,EUwideConstants!$S:$S,0),MATCH(I1257,CNTR_TierList,0))))</f>
        <v/>
      </c>
      <c r="U1257" s="2"/>
      <c r="V1257" s="2"/>
      <c r="W1257" s="2"/>
      <c r="X1257" s="2"/>
    </row>
    <row r="1258" spans="1:24" s="19" customFormat="1" x14ac:dyDescent="0.25">
      <c r="A1258" s="2"/>
      <c r="B1258" s="7"/>
      <c r="C1258" s="7"/>
      <c r="D1258" s="28" t="s">
        <v>17</v>
      </c>
      <c r="E1258" s="1240" t="str">
        <f>Translations!$B$719</f>
        <v>Täckningsfaktor, metod</v>
      </c>
      <c r="F1258" s="1240"/>
      <c r="G1258" s="1240"/>
      <c r="H1258" s="1249"/>
      <c r="I1258" s="1249"/>
      <c r="J1258" s="1241" t="str">
        <f>IF(H1258="","",INDEX(ScopeMethodsDetails,MATCH(H1258,INDEX(ScopeMethodsDetails,,1),0),2))</f>
        <v/>
      </c>
      <c r="K1258" s="1242"/>
      <c r="L1258" s="1242"/>
      <c r="M1258" s="1242"/>
      <c r="N1258" s="1243"/>
      <c r="O1258" s="458"/>
      <c r="P1258" s="4"/>
      <c r="Q1258" s="11"/>
      <c r="R1258" s="350" t="str">
        <f>IF(I1257="","",INDEX(ScopeAddress,MATCH(I1257,ScopeTiers,0)))</f>
        <v/>
      </c>
      <c r="S1258" s="11"/>
      <c r="T1258" s="11"/>
      <c r="U1258" s="2"/>
      <c r="V1258" s="2"/>
      <c r="W1258" s="2"/>
      <c r="X1258" s="2"/>
    </row>
    <row r="1259" spans="1:24" s="19" customFormat="1" ht="5.15" customHeight="1" x14ac:dyDescent="0.25">
      <c r="A1259" s="2"/>
      <c r="B1259" s="7"/>
      <c r="C1259" s="7"/>
      <c r="D1259" s="9"/>
      <c r="E1259" s="40"/>
      <c r="F1259" s="40"/>
      <c r="G1259" s="40"/>
      <c r="H1259" s="40"/>
      <c r="I1259" s="40"/>
      <c r="J1259" s="40"/>
      <c r="K1259" s="40"/>
      <c r="L1259" s="40"/>
      <c r="M1259" s="40"/>
      <c r="N1259" s="40"/>
      <c r="O1259" s="458"/>
      <c r="P1259" s="4"/>
      <c r="Q1259" s="11"/>
      <c r="R1259" s="11"/>
      <c r="S1259" s="11"/>
      <c r="T1259" s="11"/>
      <c r="U1259" s="11"/>
      <c r="V1259" s="11"/>
      <c r="W1259" s="11"/>
      <c r="X1259" s="11"/>
    </row>
    <row r="1260" spans="1:24" s="19" customFormat="1" ht="13" x14ac:dyDescent="0.25">
      <c r="A1260" s="2"/>
      <c r="B1260" s="7"/>
      <c r="C1260" s="7"/>
      <c r="D1260" s="28" t="s">
        <v>18</v>
      </c>
      <c r="E1260" s="20" t="str">
        <f>Translations!$B$723</f>
        <v>Detaljerad beskrivning av täckningsfaktorns metod:</v>
      </c>
      <c r="F1260" s="40"/>
      <c r="G1260" s="40"/>
      <c r="H1260" s="40"/>
      <c r="I1260" s="40"/>
      <c r="J1260" s="40"/>
      <c r="K1260" s="40"/>
      <c r="L1260" s="40"/>
      <c r="M1260" s="40"/>
      <c r="N1260" s="40"/>
      <c r="O1260" s="458"/>
      <c r="P1260" s="4"/>
      <c r="Q1260" s="11"/>
      <c r="R1260" s="11"/>
      <c r="S1260" s="11"/>
      <c r="T1260" s="11"/>
      <c r="U1260" s="2"/>
      <c r="V1260" s="2"/>
      <c r="W1260" s="2"/>
      <c r="X1260" s="2"/>
    </row>
    <row r="1261" spans="1:24" s="19" customFormat="1" ht="25.5" customHeight="1" x14ac:dyDescent="0.25">
      <c r="A1261" s="2"/>
      <c r="B1261" s="7"/>
      <c r="C1261" s="7"/>
      <c r="D1261" s="9"/>
      <c r="E1261" s="1235"/>
      <c r="F1261" s="1236"/>
      <c r="G1261" s="1236"/>
      <c r="H1261" s="1236"/>
      <c r="I1261" s="1236"/>
      <c r="J1261" s="1236"/>
      <c r="K1261" s="1236"/>
      <c r="L1261" s="1236"/>
      <c r="M1261" s="1236"/>
      <c r="N1261" s="1237"/>
      <c r="O1261" s="458"/>
      <c r="P1261" s="4"/>
      <c r="Q1261" s="11"/>
      <c r="R1261" s="11"/>
      <c r="S1261" s="11"/>
      <c r="T1261" s="11"/>
      <c r="U1261" s="2"/>
      <c r="V1261" s="2"/>
      <c r="W1261" s="2"/>
      <c r="X1261" s="2"/>
    </row>
    <row r="1262" spans="1:24" s="19" customFormat="1" ht="13" x14ac:dyDescent="0.25">
      <c r="A1262" s="2"/>
      <c r="B1262" s="7"/>
      <c r="C1262" s="7"/>
      <c r="D1262" s="9"/>
      <c r="E1262" s="1099"/>
      <c r="F1262" s="991"/>
      <c r="G1262" s="991"/>
      <c r="H1262" s="991"/>
      <c r="I1262" s="991"/>
      <c r="J1262" s="991"/>
      <c r="K1262" s="991"/>
      <c r="L1262" s="991"/>
      <c r="M1262" s="991"/>
      <c r="N1262" s="1100"/>
      <c r="O1262" s="458"/>
      <c r="P1262" s="4"/>
      <c r="Q1262" s="11"/>
      <c r="R1262" s="11"/>
      <c r="S1262" s="11"/>
      <c r="T1262" s="11"/>
      <c r="U1262" s="2"/>
      <c r="V1262" s="2"/>
      <c r="W1262" s="2"/>
      <c r="X1262" s="2"/>
    </row>
    <row r="1263" spans="1:24" s="19" customFormat="1" ht="13" x14ac:dyDescent="0.25">
      <c r="A1263" s="2"/>
      <c r="B1263" s="7"/>
      <c r="C1263" s="7"/>
      <c r="D1263" s="9"/>
      <c r="E1263" s="1101"/>
      <c r="F1263" s="1102"/>
      <c r="G1263" s="1102"/>
      <c r="H1263" s="1102"/>
      <c r="I1263" s="1102"/>
      <c r="J1263" s="1102"/>
      <c r="K1263" s="1102"/>
      <c r="L1263" s="1102"/>
      <c r="M1263" s="1102"/>
      <c r="N1263" s="1103"/>
      <c r="O1263" s="458"/>
      <c r="P1263" s="4"/>
      <c r="Q1263" s="11"/>
      <c r="R1263" s="11"/>
      <c r="S1263" s="11"/>
      <c r="T1263" s="11"/>
      <c r="U1263" s="2"/>
      <c r="V1263" s="2"/>
      <c r="W1263" s="2"/>
      <c r="X1263" s="2"/>
    </row>
    <row r="1264" spans="1:24" s="19" customFormat="1" ht="5.15" customHeight="1" x14ac:dyDescent="0.25">
      <c r="A1264" s="2"/>
      <c r="B1264" s="7"/>
      <c r="C1264" s="7"/>
      <c r="D1264" s="9"/>
      <c r="E1264" s="40"/>
      <c r="F1264" s="40"/>
      <c r="G1264" s="40"/>
      <c r="H1264" s="40"/>
      <c r="I1264" s="40"/>
      <c r="J1264" s="40"/>
      <c r="K1264" s="40"/>
      <c r="L1264" s="40"/>
      <c r="M1264" s="40"/>
      <c r="N1264" s="40"/>
      <c r="O1264" s="458"/>
      <c r="P1264" s="4"/>
      <c r="Q1264" s="11"/>
      <c r="R1264" s="11"/>
      <c r="S1264" s="11"/>
      <c r="T1264" s="11"/>
      <c r="U1264" s="2"/>
      <c r="V1264" s="2"/>
      <c r="W1264" s="2"/>
      <c r="X1264" s="2"/>
    </row>
    <row r="1265" spans="1:24" s="19" customFormat="1" ht="13" x14ac:dyDescent="0.25">
      <c r="A1265" s="2"/>
      <c r="B1265" s="7"/>
      <c r="C1265" s="7"/>
      <c r="D1265" s="28" t="s">
        <v>19</v>
      </c>
      <c r="E1265" s="20" t="str">
        <f>Translations!$B$726</f>
        <v xml:space="preserve">Identifiering av slutanvändare av bränsleflöde och CRF-koder </v>
      </c>
      <c r="F1265" s="40"/>
      <c r="G1265" s="40"/>
      <c r="H1265" s="40"/>
      <c r="I1265" s="40"/>
      <c r="J1265" s="40"/>
      <c r="K1265" s="40"/>
      <c r="L1265" s="40"/>
      <c r="M1265" s="40"/>
      <c r="N1265" s="40"/>
      <c r="O1265" s="453"/>
      <c r="P1265" s="22"/>
      <c r="Q1265" s="11"/>
      <c r="R1265" s="11"/>
      <c r="S1265" s="11"/>
      <c r="T1265" s="11"/>
      <c r="U1265" s="2"/>
      <c r="V1265" s="2"/>
      <c r="W1265" s="2"/>
      <c r="X1265" s="2"/>
    </row>
    <row r="1266" spans="1:24" s="19" customFormat="1" ht="25.5" customHeight="1" x14ac:dyDescent="0.25">
      <c r="A1266" s="2"/>
      <c r="B1266" s="7"/>
      <c r="C1266" s="7"/>
      <c r="D1266" s="9"/>
      <c r="E1266" s="1235"/>
      <c r="F1266" s="1236"/>
      <c r="G1266" s="1236"/>
      <c r="H1266" s="1236"/>
      <c r="I1266" s="1236"/>
      <c r="J1266" s="1236"/>
      <c r="K1266" s="1236"/>
      <c r="L1266" s="1236"/>
      <c r="M1266" s="1236"/>
      <c r="N1266" s="1237"/>
      <c r="O1266" s="458"/>
      <c r="P1266" s="4"/>
      <c r="Q1266" s="11"/>
      <c r="R1266" s="11"/>
      <c r="S1266" s="11"/>
      <c r="T1266" s="11"/>
      <c r="U1266" s="2"/>
      <c r="V1266" s="2"/>
      <c r="W1266" s="2"/>
      <c r="X1266" s="2"/>
    </row>
    <row r="1267" spans="1:24" s="19" customFormat="1" ht="13" x14ac:dyDescent="0.25">
      <c r="A1267" s="2"/>
      <c r="B1267" s="7"/>
      <c r="C1267" s="7"/>
      <c r="D1267" s="9"/>
      <c r="E1267" s="1099"/>
      <c r="F1267" s="991"/>
      <c r="G1267" s="991"/>
      <c r="H1267" s="991"/>
      <c r="I1267" s="991"/>
      <c r="J1267" s="991"/>
      <c r="K1267" s="991"/>
      <c r="L1267" s="991"/>
      <c r="M1267" s="991"/>
      <c r="N1267" s="1100"/>
      <c r="O1267" s="458"/>
      <c r="P1267" s="4"/>
      <c r="Q1267" s="11"/>
      <c r="R1267" s="11"/>
      <c r="S1267" s="11"/>
      <c r="T1267" s="11"/>
      <c r="U1267" s="2"/>
      <c r="V1267" s="2"/>
      <c r="W1267" s="2"/>
      <c r="X1267" s="2"/>
    </row>
    <row r="1268" spans="1:24" s="19" customFormat="1" ht="13" x14ac:dyDescent="0.25">
      <c r="A1268" s="2"/>
      <c r="B1268" s="7"/>
      <c r="C1268" s="7"/>
      <c r="D1268" s="9"/>
      <c r="E1268" s="1101"/>
      <c r="F1268" s="1102"/>
      <c r="G1268" s="1102"/>
      <c r="H1268" s="1102"/>
      <c r="I1268" s="1102"/>
      <c r="J1268" s="1102"/>
      <c r="K1268" s="1102"/>
      <c r="L1268" s="1102"/>
      <c r="M1268" s="1102"/>
      <c r="N1268" s="1103"/>
      <c r="O1268" s="458"/>
      <c r="P1268" s="4"/>
      <c r="Q1268" s="11"/>
      <c r="R1268" s="11"/>
      <c r="S1268" s="11"/>
      <c r="T1268" s="11"/>
      <c r="U1268" s="2"/>
      <c r="V1268" s="2"/>
      <c r="W1268" s="2"/>
      <c r="X1268" s="2"/>
    </row>
    <row r="1269" spans="1:24" s="19" customFormat="1" ht="5.15" customHeight="1" x14ac:dyDescent="0.25">
      <c r="A1269" s="2"/>
      <c r="B1269" s="7"/>
      <c r="C1269" s="7"/>
      <c r="D1269" s="9"/>
      <c r="E1269" s="40"/>
      <c r="F1269" s="40"/>
      <c r="G1269" s="40"/>
      <c r="H1269" s="40"/>
      <c r="I1269" s="40"/>
      <c r="J1269" s="40"/>
      <c r="K1269" s="40"/>
      <c r="L1269" s="40"/>
      <c r="M1269" s="40"/>
      <c r="N1269" s="40"/>
      <c r="O1269" s="458"/>
      <c r="P1269" s="4"/>
      <c r="Q1269" s="11"/>
      <c r="R1269" s="11"/>
      <c r="S1269" s="11"/>
      <c r="T1269" s="11"/>
      <c r="U1269" s="2"/>
      <c r="V1269" s="2"/>
      <c r="W1269" s="2"/>
      <c r="X1269" s="2"/>
    </row>
    <row r="1270" spans="1:24" s="19" customFormat="1" ht="12.75" customHeight="1" x14ac:dyDescent="0.25">
      <c r="A1270" s="2"/>
      <c r="B1270" s="7"/>
      <c r="C1270" s="7"/>
      <c r="D1270" s="1245" t="str">
        <f>Translations!$B$230</f>
        <v>Beräkningsfaktorer:</v>
      </c>
      <c r="E1270" s="1245"/>
      <c r="F1270" s="1245"/>
      <c r="G1270" s="1245"/>
      <c r="H1270" s="1245"/>
      <c r="I1270" s="1245"/>
      <c r="J1270" s="1245"/>
      <c r="K1270" s="1245"/>
      <c r="L1270" s="1245"/>
      <c r="M1270" s="1245"/>
      <c r="N1270" s="1245"/>
      <c r="O1270" s="458"/>
      <c r="P1270" s="4"/>
      <c r="Q1270" s="11"/>
      <c r="R1270" s="11"/>
      <c r="S1270" s="11"/>
      <c r="T1270" s="11"/>
      <c r="U1270" s="2"/>
      <c r="V1270" s="2"/>
      <c r="W1270" s="2"/>
      <c r="X1270" s="2"/>
    </row>
    <row r="1271" spans="1:24" s="19" customFormat="1" ht="5.15" customHeight="1" x14ac:dyDescent="0.25">
      <c r="A1271" s="2"/>
      <c r="B1271" s="7"/>
      <c r="C1271" s="7"/>
      <c r="D1271" s="9"/>
      <c r="E1271" s="20"/>
      <c r="F1271" s="7"/>
      <c r="G1271" s="7"/>
      <c r="H1271" s="7"/>
      <c r="I1271" s="7"/>
      <c r="J1271" s="7"/>
      <c r="K1271" s="7"/>
      <c r="L1271" s="7"/>
      <c r="M1271" s="7"/>
      <c r="N1271" s="7"/>
      <c r="O1271" s="458"/>
      <c r="P1271" s="4"/>
      <c r="Q1271" s="11"/>
      <c r="R1271" s="11"/>
      <c r="S1271" s="11"/>
      <c r="T1271" s="11"/>
      <c r="U1271" s="2"/>
      <c r="V1271" s="2"/>
      <c r="W1271" s="2"/>
      <c r="X1271" s="2"/>
    </row>
    <row r="1272" spans="1:24" s="19" customFormat="1" ht="12.75" customHeight="1" x14ac:dyDescent="0.25">
      <c r="A1272" s="2"/>
      <c r="B1272" s="7"/>
      <c r="C1272" s="7"/>
      <c r="D1272" s="9" t="s">
        <v>140</v>
      </c>
      <c r="E1272" s="20" t="str">
        <f>Translations!$B$253</f>
        <v>Nivåer som tillämpas på beräkningsfaktorer:</v>
      </c>
      <c r="F1272" s="7"/>
      <c r="G1272" s="7"/>
      <c r="H1272" s="7"/>
      <c r="I1272" s="7"/>
      <c r="J1272" s="7"/>
      <c r="K1272" s="7"/>
      <c r="L1272" s="7"/>
      <c r="M1272" s="7"/>
      <c r="N1272" s="7"/>
      <c r="O1272" s="458"/>
      <c r="P1272" s="4"/>
      <c r="Q1272" s="11"/>
      <c r="R1272" s="11"/>
      <c r="S1272" s="11"/>
      <c r="T1272" s="11"/>
      <c r="U1272" s="2"/>
      <c r="V1272" s="2"/>
      <c r="W1272" s="2"/>
      <c r="X1272" s="2"/>
    </row>
    <row r="1273" spans="1:24" s="19" customFormat="1" ht="5.15" customHeight="1" x14ac:dyDescent="0.25">
      <c r="A1273" s="2"/>
      <c r="B1273" s="7"/>
      <c r="C1273" s="7"/>
      <c r="D1273" s="9"/>
      <c r="E1273" s="20"/>
      <c r="F1273" s="7"/>
      <c r="G1273" s="7"/>
      <c r="H1273" s="7"/>
      <c r="I1273" s="7"/>
      <c r="J1273" s="7"/>
      <c r="K1273" s="7"/>
      <c r="L1273" s="7"/>
      <c r="M1273" s="7"/>
      <c r="N1273" s="7"/>
      <c r="O1273" s="458"/>
      <c r="P1273" s="4"/>
      <c r="Q1273" s="11"/>
      <c r="R1273" s="11"/>
      <c r="S1273" s="11"/>
      <c r="T1273" s="11"/>
      <c r="U1273" s="2"/>
      <c r="V1273" s="2"/>
      <c r="W1273" s="2"/>
      <c r="X1273" s="2"/>
    </row>
    <row r="1274" spans="1:24" s="19" customFormat="1" ht="25.5" customHeight="1" x14ac:dyDescent="0.25">
      <c r="A1274" s="2"/>
      <c r="B1274" s="7"/>
      <c r="C1274" s="7"/>
      <c r="D1274" s="7"/>
      <c r="E1274" s="1244" t="str">
        <f>Translations!$B$254</f>
        <v>beräkningsfaktor</v>
      </c>
      <c r="F1274" s="1244"/>
      <c r="G1274" s="1244"/>
      <c r="H1274" s="29" t="str">
        <f>Translations!$B$255</f>
        <v>nivå som krävs</v>
      </c>
      <c r="I1274" s="522" t="str">
        <f>Translations!$B$256</f>
        <v>nivå som använts</v>
      </c>
      <c r="J1274" s="1246" t="str">
        <f>Translations!$B$257</f>
        <v>hela texten för den tillämpade nivån</v>
      </c>
      <c r="K1274" s="1247"/>
      <c r="L1274" s="1247"/>
      <c r="M1274" s="1247"/>
      <c r="N1274" s="1248"/>
      <c r="O1274" s="458"/>
      <c r="P1274" s="4"/>
      <c r="Q1274" s="11"/>
      <c r="R1274" s="11"/>
      <c r="S1274" s="11"/>
      <c r="T1274" s="11" t="s">
        <v>148</v>
      </c>
      <c r="U1274" s="2"/>
      <c r="V1274" s="2"/>
      <c r="W1274" s="2"/>
      <c r="X1274" s="30" t="s">
        <v>149</v>
      </c>
    </row>
    <row r="1275" spans="1:24" s="19" customFormat="1" ht="12.75" customHeight="1" x14ac:dyDescent="0.25">
      <c r="A1275" s="2"/>
      <c r="B1275" s="7"/>
      <c r="C1275" s="7"/>
      <c r="D1275" s="28" t="s">
        <v>16</v>
      </c>
      <c r="E1275" s="1240" t="str">
        <f>Translations!$B$741</f>
        <v>Enhetens omvandlingsfaktor</v>
      </c>
      <c r="F1275" s="1240"/>
      <c r="G1275" s="1240"/>
      <c r="H1275" s="535" t="str">
        <f>IF(H1226="","",IF(M1224=INDEX(SourceCategory,2),EUconst_NoTier,IF(CNTR_Category="A",INDEX(EUwideConstants!$G:$G,MATCH(R1275,EUwideConstants!$S:$S,0)),INDEX(EUwideConstants!$P:$P,MATCH(R1275,EUwideConstants!$S:$S,0)))))</f>
        <v/>
      </c>
      <c r="I1275" s="135"/>
      <c r="J1275" s="1241" t="str">
        <f>IF(OR(ISBLANK(I1275),I1275=EUconst_NoTier),"",IF(T1275=0,EUconst_NotApplicable,IF(ISERROR(T1275),"",T1275)))</f>
        <v/>
      </c>
      <c r="K1275" s="1242"/>
      <c r="L1275" s="1242"/>
      <c r="M1275" s="1242"/>
      <c r="N1275" s="1243"/>
      <c r="O1275" s="458"/>
      <c r="P1275" s="4"/>
      <c r="Q1275" s="11"/>
      <c r="R1275" s="59" t="str">
        <f>EUconst_CNTR_NCV&amp;H1226</f>
        <v>NCV_</v>
      </c>
      <c r="S1275" s="11"/>
      <c r="T1275" s="537" t="str">
        <f>IF(ISBLANK(I1275),"",IF(I1275=EUconst_NA,"",INDEX(EUwideConstants!$H:$O,MATCH(R1275,EUwideConstants!$S:$S,0),MATCH(I1275,CNTR_TierList,0))))</f>
        <v/>
      </c>
      <c r="U1275" s="2"/>
      <c r="V1275" s="2"/>
      <c r="W1275" s="2"/>
      <c r="X1275" s="533" t="b">
        <f>(H1275=EUconst_NA)</f>
        <v>0</v>
      </c>
    </row>
    <row r="1276" spans="1:24" s="19" customFormat="1" ht="12.75" customHeight="1" x14ac:dyDescent="0.25">
      <c r="A1276" s="2"/>
      <c r="B1276" s="7"/>
      <c r="C1276" s="7"/>
      <c r="D1276" s="28" t="s">
        <v>17</v>
      </c>
      <c r="E1276" s="1240" t="str">
        <f>Translations!$B$258</f>
        <v>Emissionsfaktor (preliminär)</v>
      </c>
      <c r="F1276" s="1240"/>
      <c r="G1276" s="1240"/>
      <c r="H1276" s="535" t="str">
        <f>IF(H1226="","",IF(M1224=INDEX(SourceCategory,2),EUconst_NoTier,IF(CNTR_Category="A",INDEX(EUwideConstants!$G:$G,MATCH(R1276,EUwideConstants!$S:$S,0)),INDEX(EUwideConstants!$P:$P,MATCH(R1276,EUwideConstants!$S:$S,0)))))</f>
        <v/>
      </c>
      <c r="I1276" s="135"/>
      <c r="J1276" s="1241" t="str">
        <f>IF(OR(ISBLANK(I1276),I1276=EUconst_NoTier),"",IF(T1276=0,EUconst_NotApplicable,IF(ISERROR(T1276),"",T1276)))</f>
        <v/>
      </c>
      <c r="K1276" s="1242"/>
      <c r="L1276" s="1242"/>
      <c r="M1276" s="1242"/>
      <c r="N1276" s="1243"/>
      <c r="O1276" s="458"/>
      <c r="P1276" s="4"/>
      <c r="Q1276" s="11"/>
      <c r="R1276" s="59" t="str">
        <f>EUconst_CNTR_EF&amp;H1226</f>
        <v>EF_</v>
      </c>
      <c r="S1276" s="11"/>
      <c r="T1276" s="537" t="str">
        <f>IF(ISBLANK(I1276),"",IF(I1276=EUconst_NA,"",INDEX(EUwideConstants!$H:$O,MATCH(R1276,EUwideConstants!$S:$S,0),MATCH(I1276,CNTR_TierList,0))))</f>
        <v/>
      </c>
      <c r="U1276" s="2"/>
      <c r="V1276" s="2"/>
      <c r="W1276" s="2"/>
      <c r="X1276" s="533" t="b">
        <f>(H1276=EUconst_NA)</f>
        <v>0</v>
      </c>
    </row>
    <row r="1277" spans="1:24" s="19" customFormat="1" ht="12.75" customHeight="1" x14ac:dyDescent="0.25">
      <c r="A1277" s="2"/>
      <c r="B1277" s="7"/>
      <c r="C1277" s="7"/>
      <c r="D1277" s="28" t="s">
        <v>18</v>
      </c>
      <c r="E1277" s="1240" t="str">
        <f>Translations!$B$259</f>
        <v>Biomassafraktion (om tillämplig)</v>
      </c>
      <c r="F1277" s="1240"/>
      <c r="G1277" s="1240"/>
      <c r="H1277" s="535" t="str">
        <f>IF(H1226="","",IF(M1224=INDEX(SourceCategory,2),EUconst_NoTier,IF(CNTR_Category="A",INDEX(EUwideConstants!$G:$G,MATCH(R1277,EUwideConstants!$S:$S,0)),INDEX(EUwideConstants!$P:$P,MATCH(R1277,EUwideConstants!$S:$S,0)))))</f>
        <v/>
      </c>
      <c r="I1277" s="538"/>
      <c r="J1277" s="1241" t="str">
        <f>IF(OR(ISBLANK(I1277),I1277=EUconst_NoTier),"",IF(T1277=0,EUconst_NotApplicable,IF(ISERROR(T1277),"",T1277)))</f>
        <v/>
      </c>
      <c r="K1277" s="1242"/>
      <c r="L1277" s="1242"/>
      <c r="M1277" s="1242"/>
      <c r="N1277" s="1243"/>
      <c r="O1277" s="458"/>
      <c r="P1277" s="4"/>
      <c r="Q1277" s="11"/>
      <c r="R1277" s="59" t="str">
        <f>EUconst_CNTR_BiomassContent&amp;H1226</f>
        <v>BioC_</v>
      </c>
      <c r="S1277" s="11"/>
      <c r="T1277" s="537" t="str">
        <f>IF(ISBLANK(I1277),"",IF(I1277=EUconst_NA,"",INDEX(EUwideConstants!$H:$O,MATCH(R1277,EUwideConstants!$S:$S,0),MATCH(I1277,CNTR_TierList,0))))</f>
        <v/>
      </c>
      <c r="U1277" s="2"/>
      <c r="V1277" s="2"/>
      <c r="W1277" s="2"/>
      <c r="X1277" s="533" t="b">
        <f>(H1277=EUconst_NA)</f>
        <v>0</v>
      </c>
    </row>
    <row r="1278" spans="1:24" s="19" customFormat="1" ht="5.15" customHeight="1" x14ac:dyDescent="0.25">
      <c r="A1278" s="2"/>
      <c r="B1278" s="7"/>
      <c r="C1278" s="7"/>
      <c r="D1278" s="9"/>
      <c r="E1278" s="7"/>
      <c r="F1278" s="7"/>
      <c r="G1278" s="7"/>
      <c r="H1278" s="7"/>
      <c r="I1278" s="7"/>
      <c r="J1278" s="7"/>
      <c r="K1278" s="7"/>
      <c r="L1278" s="7"/>
      <c r="M1278" s="7"/>
      <c r="N1278" s="7"/>
      <c r="O1278" s="458"/>
      <c r="P1278" s="4"/>
      <c r="Q1278" s="11"/>
      <c r="R1278" s="2"/>
      <c r="S1278" s="2"/>
      <c r="T1278" s="2"/>
      <c r="U1278" s="2"/>
      <c r="V1278" s="2"/>
      <c r="W1278" s="2"/>
      <c r="X1278" s="2"/>
    </row>
    <row r="1279" spans="1:24" s="19" customFormat="1" ht="13" x14ac:dyDescent="0.25">
      <c r="A1279" s="2"/>
      <c r="B1279" s="7"/>
      <c r="C1279" s="7"/>
      <c r="D1279" s="9" t="s">
        <v>152</v>
      </c>
      <c r="E1279" s="20" t="str">
        <f>Translations!$B$268</f>
        <v>Detaljerade uppgifter om beräkningsfaktorerna:</v>
      </c>
      <c r="F1279" s="40"/>
      <c r="G1279" s="40"/>
      <c r="H1279" s="40"/>
      <c r="I1279" s="40"/>
      <c r="J1279" s="40"/>
      <c r="K1279" s="40"/>
      <c r="L1279" s="40"/>
      <c r="M1279" s="40"/>
      <c r="N1279" s="40"/>
      <c r="O1279" s="458"/>
      <c r="P1279" s="4"/>
      <c r="Q1279" s="11"/>
      <c r="R1279" s="2"/>
      <c r="S1279" s="2"/>
      <c r="T1279" s="2"/>
      <c r="U1279" s="2"/>
      <c r="V1279" s="2"/>
      <c r="W1279" s="2"/>
      <c r="X1279" s="2"/>
    </row>
    <row r="1280" spans="1:24" s="19" customFormat="1" ht="5.15" customHeight="1" x14ac:dyDescent="0.25">
      <c r="A1280" s="2"/>
      <c r="B1280" s="7"/>
      <c r="C1280" s="7"/>
      <c r="D1280" s="9"/>
      <c r="E1280" s="40"/>
      <c r="F1280" s="40"/>
      <c r="G1280" s="40"/>
      <c r="H1280" s="40"/>
      <c r="I1280" s="40"/>
      <c r="J1280" s="40"/>
      <c r="K1280" s="40"/>
      <c r="L1280" s="40"/>
      <c r="M1280" s="40"/>
      <c r="N1280" s="40"/>
      <c r="O1280" s="458"/>
      <c r="P1280" s="4"/>
      <c r="Q1280" s="11"/>
      <c r="R1280" s="2"/>
      <c r="S1280" s="2"/>
      <c r="T1280" s="2"/>
      <c r="U1280" s="2"/>
      <c r="V1280" s="2"/>
      <c r="W1280" s="2"/>
      <c r="X1280" s="2"/>
    </row>
    <row r="1281" spans="1:24" s="19" customFormat="1" ht="25.5" customHeight="1" x14ac:dyDescent="0.25">
      <c r="A1281" s="2"/>
      <c r="B1281" s="7"/>
      <c r="C1281" s="7"/>
      <c r="D1281" s="7"/>
      <c r="E1281" s="1244" t="str">
        <f>E1274</f>
        <v>beräkningsfaktor</v>
      </c>
      <c r="F1281" s="1244"/>
      <c r="G1281" s="1244"/>
      <c r="H1281" s="522" t="str">
        <f>I1274</f>
        <v>nivå som använts</v>
      </c>
      <c r="I1281" s="29" t="str">
        <f>Translations!$B$269</f>
        <v>standardvärde</v>
      </c>
      <c r="J1281" s="29" t="str">
        <f>Translations!$B$270</f>
        <v>enhet</v>
      </c>
      <c r="K1281" s="29" t="str">
        <f>Translations!$B$271</f>
        <v>datakällans identifieringskod</v>
      </c>
      <c r="L1281" s="29" t="str">
        <f>Translations!$B$272</f>
        <v>analysens identifieringskod</v>
      </c>
      <c r="M1281" s="29" t="str">
        <f>Translations!$B$273</f>
        <v>provtagningens identifieringskod</v>
      </c>
      <c r="N1281" s="29" t="str">
        <f>Translations!$B$274</f>
        <v>analysfrekvens</v>
      </c>
      <c r="O1281" s="458"/>
      <c r="P1281" s="4"/>
      <c r="Q1281" s="11"/>
      <c r="R1281" s="2"/>
      <c r="S1281" s="2"/>
      <c r="T1281" s="30" t="s">
        <v>153</v>
      </c>
      <c r="U1281" s="2"/>
      <c r="V1281" s="2"/>
      <c r="W1281" s="2"/>
      <c r="X1281" s="30" t="s">
        <v>149</v>
      </c>
    </row>
    <row r="1282" spans="1:24" s="19" customFormat="1" ht="12.75" customHeight="1" x14ac:dyDescent="0.25">
      <c r="A1282" s="2"/>
      <c r="B1282" s="7"/>
      <c r="C1282" s="7"/>
      <c r="D1282" s="28" t="s">
        <v>16</v>
      </c>
      <c r="E1282" s="1240" t="str">
        <f>E1275</f>
        <v>Enhetens omvandlingsfaktor</v>
      </c>
      <c r="F1282" s="1240"/>
      <c r="G1282" s="1240"/>
      <c r="H1282" s="535" t="str">
        <f>IF(OR(ISBLANK(I1275),I1275=EUconst_NA),"",I1275)</f>
        <v/>
      </c>
      <c r="I1282" s="135"/>
      <c r="J1282" s="135"/>
      <c r="K1282" s="539"/>
      <c r="L1282" s="160"/>
      <c r="M1282" s="160"/>
      <c r="N1282" s="540"/>
      <c r="O1282" s="456"/>
      <c r="P1282" s="7"/>
      <c r="Q1282" s="143"/>
      <c r="R1282" s="2"/>
      <c r="S1282" s="2"/>
      <c r="T1282" s="541" t="str">
        <f>IF(H1282="","",IF(I1275=EUconst_NA,"",INDEX(EUwideConstants!$AL:$AR,MATCH(R1275,EUwideConstants!$S:$S,0),MATCH(I1275,CNTR_TierList,0))))</f>
        <v/>
      </c>
      <c r="U1282" s="2"/>
      <c r="V1282" s="2"/>
      <c r="W1282" s="2"/>
      <c r="X1282" s="533" t="b">
        <f>AND(H1224&lt;&gt;"",OR(H1282="",H1282=EUconst_NA,J1275=EUconst_NotApplicable))</f>
        <v>0</v>
      </c>
    </row>
    <row r="1283" spans="1:24" s="19" customFormat="1" ht="12.75" customHeight="1" x14ac:dyDescent="0.25">
      <c r="A1283" s="2"/>
      <c r="B1283" s="7"/>
      <c r="C1283" s="7"/>
      <c r="D1283" s="28" t="s">
        <v>17</v>
      </c>
      <c r="E1283" s="1240" t="str">
        <f>E1276</f>
        <v>Emissionsfaktor (preliminär)</v>
      </c>
      <c r="F1283" s="1240"/>
      <c r="G1283" s="1240"/>
      <c r="H1283" s="535" t="str">
        <f>IF(OR(ISBLANK(I1276),I1276=EUconst_NA),"",I1276)</f>
        <v/>
      </c>
      <c r="I1283" s="135"/>
      <c r="J1283" s="135"/>
      <c r="K1283" s="160"/>
      <c r="L1283" s="160"/>
      <c r="M1283" s="160"/>
      <c r="N1283" s="540"/>
      <c r="O1283" s="458"/>
      <c r="P1283" s="4"/>
      <c r="Q1283" s="11"/>
      <c r="R1283" s="2"/>
      <c r="S1283" s="2"/>
      <c r="T1283" s="541" t="str">
        <f>IF(H1283="","",IF(I1276=EUconst_NA,"",INDEX(EUwideConstants!$AL:$AR,MATCH(R1276,EUwideConstants!$S:$S,0),MATCH(I1276,CNTR_TierList,0))))</f>
        <v/>
      </c>
      <c r="U1283" s="2"/>
      <c r="V1283" s="2"/>
      <c r="W1283" s="2"/>
      <c r="X1283" s="533" t="b">
        <f>AND(H1224&lt;&gt;"",OR(H1283="",H1283=EUconst_NA,J1276=EUconst_NotApplicable))</f>
        <v>0</v>
      </c>
    </row>
    <row r="1284" spans="1:24" s="19" customFormat="1" ht="12.75" customHeight="1" x14ac:dyDescent="0.25">
      <c r="A1284" s="2"/>
      <c r="B1284" s="7"/>
      <c r="C1284" s="7"/>
      <c r="D1284" s="28" t="s">
        <v>21</v>
      </c>
      <c r="E1284" s="1240" t="str">
        <f>E1277</f>
        <v>Biomassafraktion (om tillämplig)</v>
      </c>
      <c r="F1284" s="1240"/>
      <c r="G1284" s="1240"/>
      <c r="H1284" s="535" t="str">
        <f>IF(OR(ISBLANK(I1277),I1277=EUconst_NA),"",I1277)</f>
        <v/>
      </c>
      <c r="I1284" s="135"/>
      <c r="J1284" s="436" t="s">
        <v>154</v>
      </c>
      <c r="K1284" s="160"/>
      <c r="L1284" s="160"/>
      <c r="M1284" s="160"/>
      <c r="N1284" s="540"/>
      <c r="O1284" s="458"/>
      <c r="P1284" s="4"/>
      <c r="Q1284" s="542"/>
      <c r="R1284" s="2"/>
      <c r="S1284" s="2"/>
      <c r="T1284" s="541" t="str">
        <f>IF(H1284="","",IF(I1277=EUconst_NA,"",INDEX(EUwideConstants!$AL:$AR,MATCH(R1277,EUwideConstants!$S:$S,0),MATCH(I1277,CNTR_TierList,0))))</f>
        <v/>
      </c>
      <c r="U1284" s="2"/>
      <c r="V1284" s="2"/>
      <c r="W1284" s="2"/>
      <c r="X1284" s="533" t="b">
        <f>AND(H1224&lt;&gt;"",OR(H1284="",H1284=EUconst_NA,J1277=EUconst_NotApplicable))</f>
        <v>0</v>
      </c>
    </row>
    <row r="1285" spans="1:24" s="19" customFormat="1" ht="12.75" customHeight="1" x14ac:dyDescent="0.25">
      <c r="A1285" s="2"/>
      <c r="B1285" s="7"/>
      <c r="C1285" s="7"/>
      <c r="D1285" s="9"/>
      <c r="E1285" s="7"/>
      <c r="F1285" s="7"/>
      <c r="G1285" s="7"/>
      <c r="H1285" s="7"/>
      <c r="I1285" s="7"/>
      <c r="J1285" s="7"/>
      <c r="K1285" s="7"/>
      <c r="L1285" s="7"/>
      <c r="M1285" s="7"/>
      <c r="N1285" s="7"/>
      <c r="O1285" s="458"/>
      <c r="P1285" s="4"/>
      <c r="Q1285" s="11"/>
      <c r="R1285" s="2"/>
      <c r="S1285" s="2"/>
      <c r="T1285" s="2"/>
      <c r="U1285" s="2"/>
      <c r="V1285" s="2"/>
      <c r="W1285" s="2"/>
      <c r="X1285" s="2"/>
    </row>
    <row r="1286" spans="1:24" s="19" customFormat="1" ht="15" customHeight="1" x14ac:dyDescent="0.25">
      <c r="A1286" s="2"/>
      <c r="B1286" s="7"/>
      <c r="C1286" s="7"/>
      <c r="D1286" s="1245" t="str">
        <f>Translations!$B$279</f>
        <v>Anmärkningar och förklaringar:</v>
      </c>
      <c r="E1286" s="1245"/>
      <c r="F1286" s="1245"/>
      <c r="G1286" s="1245"/>
      <c r="H1286" s="1245"/>
      <c r="I1286" s="1245"/>
      <c r="J1286" s="1245"/>
      <c r="K1286" s="1245"/>
      <c r="L1286" s="1245"/>
      <c r="M1286" s="1245"/>
      <c r="N1286" s="1245"/>
      <c r="O1286" s="458"/>
      <c r="P1286" s="4"/>
      <c r="Q1286" s="11"/>
      <c r="R1286" s="11"/>
      <c r="S1286" s="2"/>
      <c r="T1286" s="2"/>
      <c r="U1286" s="2"/>
      <c r="V1286" s="2"/>
      <c r="W1286" s="2"/>
      <c r="X1286" s="2"/>
    </row>
    <row r="1287" spans="1:24" s="19" customFormat="1" ht="5.15" customHeight="1" x14ac:dyDescent="0.25">
      <c r="A1287" s="2"/>
      <c r="B1287" s="7"/>
      <c r="C1287" s="7"/>
      <c r="D1287" s="9"/>
      <c r="E1287" s="7"/>
      <c r="F1287" s="7"/>
      <c r="G1287" s="7"/>
      <c r="H1287" s="7"/>
      <c r="I1287" s="7"/>
      <c r="J1287" s="7"/>
      <c r="K1287" s="7"/>
      <c r="L1287" s="7"/>
      <c r="M1287" s="7"/>
      <c r="N1287" s="7"/>
      <c r="O1287" s="458"/>
      <c r="P1287" s="4"/>
      <c r="Q1287" s="11"/>
      <c r="R1287" s="2"/>
      <c r="S1287" s="2"/>
      <c r="T1287" s="2"/>
      <c r="U1287" s="2"/>
      <c r="V1287" s="2"/>
      <c r="W1287" s="2"/>
      <c r="X1287" s="2"/>
    </row>
    <row r="1288" spans="1:24" s="19" customFormat="1" ht="12.75" customHeight="1" x14ac:dyDescent="0.25">
      <c r="A1288" s="2"/>
      <c r="B1288" s="7"/>
      <c r="C1288" s="7"/>
      <c r="D1288" s="9" t="s">
        <v>159</v>
      </c>
      <c r="E1288" s="1110" t="str">
        <f>Translations!$B$744</f>
        <v>Övriga anmärkningar och motiveringar, om de erforderliga nivåerna inte tillämpas:</v>
      </c>
      <c r="F1288" s="1110"/>
      <c r="G1288" s="1110"/>
      <c r="H1288" s="1110"/>
      <c r="I1288" s="1110"/>
      <c r="J1288" s="1110"/>
      <c r="K1288" s="1110"/>
      <c r="L1288" s="1110"/>
      <c r="M1288" s="1110"/>
      <c r="N1288" s="1110"/>
      <c r="O1288" s="458"/>
      <c r="P1288" s="4"/>
      <c r="Q1288" s="11"/>
      <c r="R1288" s="2"/>
      <c r="S1288" s="2"/>
      <c r="T1288" s="2"/>
      <c r="U1288" s="2"/>
      <c r="V1288" s="2"/>
      <c r="W1288" s="2"/>
      <c r="X1288" s="2"/>
    </row>
    <row r="1289" spans="1:24" s="19" customFormat="1" ht="5.15" customHeight="1" x14ac:dyDescent="0.25">
      <c r="A1289" s="2"/>
      <c r="B1289" s="7"/>
      <c r="C1289" s="7"/>
      <c r="D1289" s="9"/>
      <c r="E1289" s="543"/>
      <c r="F1289" s="7"/>
      <c r="G1289" s="7"/>
      <c r="H1289" s="7"/>
      <c r="I1289" s="7"/>
      <c r="J1289" s="7"/>
      <c r="K1289" s="7"/>
      <c r="L1289" s="7"/>
      <c r="M1289" s="7"/>
      <c r="N1289" s="7"/>
      <c r="O1289" s="458"/>
      <c r="P1289" s="4"/>
      <c r="Q1289" s="11"/>
      <c r="R1289" s="2"/>
      <c r="S1289" s="2"/>
      <c r="T1289" s="2"/>
      <c r="U1289" s="2"/>
      <c r="V1289" s="2"/>
      <c r="W1289" s="2"/>
      <c r="X1289" s="2"/>
    </row>
    <row r="1290" spans="1:24" s="19" customFormat="1" ht="12.75" customHeight="1" x14ac:dyDescent="0.25">
      <c r="A1290" s="2"/>
      <c r="B1290" s="7"/>
      <c r="C1290" s="7"/>
      <c r="D1290" s="9"/>
      <c r="E1290" s="1235"/>
      <c r="F1290" s="1238"/>
      <c r="G1290" s="1238"/>
      <c r="H1290" s="1238"/>
      <c r="I1290" s="1238"/>
      <c r="J1290" s="1238"/>
      <c r="K1290" s="1238"/>
      <c r="L1290" s="1238"/>
      <c r="M1290" s="1238"/>
      <c r="N1290" s="1239"/>
      <c r="O1290" s="458"/>
      <c r="P1290" s="4"/>
      <c r="Q1290" s="11"/>
      <c r="R1290" s="2"/>
      <c r="S1290" s="2"/>
      <c r="T1290" s="2"/>
      <c r="U1290" s="2"/>
      <c r="V1290" s="2"/>
      <c r="W1290" s="2"/>
      <c r="X1290" s="2"/>
    </row>
    <row r="1291" spans="1:24" s="19" customFormat="1" ht="12.75" customHeight="1" x14ac:dyDescent="0.25">
      <c r="A1291" s="2"/>
      <c r="B1291" s="7"/>
      <c r="C1291" s="7"/>
      <c r="D1291" s="9"/>
      <c r="E1291" s="1099"/>
      <c r="F1291" s="991"/>
      <c r="G1291" s="991"/>
      <c r="H1291" s="991"/>
      <c r="I1291" s="991"/>
      <c r="J1291" s="991"/>
      <c r="K1291" s="991"/>
      <c r="L1291" s="991"/>
      <c r="M1291" s="991"/>
      <c r="N1291" s="1100"/>
      <c r="O1291" s="458"/>
      <c r="P1291" s="4"/>
      <c r="Q1291" s="11"/>
      <c r="R1291" s="2"/>
      <c r="S1291" s="2"/>
      <c r="T1291" s="2"/>
      <c r="U1291" s="2"/>
      <c r="V1291" s="2"/>
      <c r="W1291" s="2"/>
      <c r="X1291" s="2"/>
    </row>
    <row r="1292" spans="1:24" s="19" customFormat="1" ht="12.75" customHeight="1" x14ac:dyDescent="0.25">
      <c r="A1292" s="2"/>
      <c r="B1292" s="7"/>
      <c r="C1292" s="7"/>
      <c r="D1292" s="9"/>
      <c r="E1292" s="1101"/>
      <c r="F1292" s="1102"/>
      <c r="G1292" s="1102"/>
      <c r="H1292" s="1102"/>
      <c r="I1292" s="1102"/>
      <c r="J1292" s="1102"/>
      <c r="K1292" s="1102"/>
      <c r="L1292" s="1102"/>
      <c r="M1292" s="1102"/>
      <c r="N1292" s="1103"/>
      <c r="O1292" s="458"/>
      <c r="P1292" s="4"/>
      <c r="Q1292" s="11"/>
      <c r="R1292" s="2"/>
      <c r="S1292" s="2"/>
      <c r="T1292" s="2"/>
      <c r="U1292" s="2"/>
      <c r="V1292" s="2"/>
      <c r="W1292" s="2"/>
      <c r="X1292" s="2"/>
    </row>
    <row r="1293" spans="1:24" ht="12.75" customHeight="1" thickBot="1" x14ac:dyDescent="0.3">
      <c r="A1293" s="45"/>
      <c r="C1293" s="867"/>
      <c r="D1293" s="868"/>
      <c r="E1293" s="869"/>
      <c r="F1293" s="867"/>
      <c r="G1293" s="870"/>
      <c r="H1293" s="870"/>
      <c r="I1293" s="870"/>
      <c r="J1293" s="870"/>
      <c r="K1293" s="870"/>
      <c r="L1293" s="870"/>
      <c r="M1293" s="870"/>
      <c r="N1293" s="870"/>
      <c r="O1293" s="458"/>
      <c r="P1293" s="4"/>
      <c r="Q1293" s="11"/>
      <c r="R1293" s="45"/>
      <c r="S1293" s="45"/>
      <c r="T1293" s="48"/>
      <c r="U1293" s="45"/>
      <c r="V1293" s="45"/>
      <c r="W1293" s="45"/>
      <c r="X1293" s="45"/>
    </row>
    <row r="1294" spans="1:24" ht="12.75" customHeight="1" thickBot="1" x14ac:dyDescent="0.3">
      <c r="A1294" s="45"/>
      <c r="D1294" s="9"/>
      <c r="E1294" s="18"/>
      <c r="G1294" s="10"/>
      <c r="H1294" s="10"/>
      <c r="I1294" s="10"/>
      <c r="J1294" s="10"/>
      <c r="L1294" s="10"/>
      <c r="M1294" s="10"/>
      <c r="N1294" s="10"/>
      <c r="O1294" s="458"/>
      <c r="P1294" s="4"/>
      <c r="Q1294" s="11"/>
      <c r="R1294" s="45"/>
      <c r="S1294" s="45"/>
      <c r="T1294" s="39" t="s">
        <v>143</v>
      </c>
      <c r="U1294" s="73" t="s">
        <v>144</v>
      </c>
      <c r="V1294" s="73" t="s">
        <v>145</v>
      </c>
      <c r="W1294" s="45"/>
      <c r="X1294" s="45"/>
    </row>
    <row r="1295" spans="1:24" s="133" customFormat="1" ht="15" customHeight="1" thickBot="1" x14ac:dyDescent="0.3">
      <c r="A1295" s="222">
        <f>R1295</f>
        <v>18</v>
      </c>
      <c r="B1295" s="22"/>
      <c r="C1295" s="23" t="str">
        <f>"P"&amp;R1295</f>
        <v>P18</v>
      </c>
      <c r="D1295" s="1245" t="str">
        <f>CONCATENATE(EUconst_FuelStream," ", R1295,":")</f>
        <v>Bränsleflöde 18:</v>
      </c>
      <c r="E1295" s="1245"/>
      <c r="F1295" s="1245"/>
      <c r="G1295" s="1260"/>
      <c r="H1295" s="1261" t="str">
        <f>IF(INDEX('C_Beskrivining av den RE'!$F$115:$F$139,MATCH(C1295,'C_Beskrivining av den RE'!$E$115:$E$139,0))&gt;0,INDEX('C_Beskrivining av den RE'!$F$115:$F$139,MATCH(C1295,'C_Beskrivining av den RE'!$E$115:$E$139,0)),"")</f>
        <v/>
      </c>
      <c r="I1295" s="1261"/>
      <c r="J1295" s="1261"/>
      <c r="K1295" s="1261"/>
      <c r="L1295" s="1262"/>
      <c r="M1295" s="1263" t="str">
        <f>IF(T1295=TRUE,IF(V1295="",U1295,V1295),"")</f>
        <v/>
      </c>
      <c r="N1295" s="1264"/>
      <c r="O1295" s="458"/>
      <c r="P1295" s="4"/>
      <c r="Q1295" s="419" t="str">
        <f>IF(COUNTA('C_Beskrivining av den RE'!$F$115:$G$139)=0,D1295,IF(H1295="","",C1295&amp;": "&amp;H1295))</f>
        <v>Bränsleflöde 18:</v>
      </c>
      <c r="R1295" s="21">
        <f>R1224+1</f>
        <v>18</v>
      </c>
      <c r="S1295" s="532"/>
      <c r="T1295" s="39" t="b">
        <f>IF(INDEX('C_Beskrivining av den RE'!$M:$M,MATCH(R1297,'C_Beskrivining av den RE'!$R:$R,0))="",FALSE,TRUE)</f>
        <v>0</v>
      </c>
      <c r="U1295" s="59" t="str">
        <f>INDEX(SourceCategory,1)</f>
        <v>Betydande</v>
      </c>
      <c r="V1295" s="39" t="str">
        <f>IF(T1295=TRUE,IF(ISBLANK(INDEX('C_Beskrivining av den RE'!$N:$N,MATCH(R1297,'C_Beskrivining av den RE'!$R:$R,0))),"",INDEX('C_Beskrivining av den RE'!$N:$N,MATCH(R1297,'C_Beskrivining av den RE'!$R:$R,0))),"")</f>
        <v/>
      </c>
      <c r="W1295" s="532"/>
      <c r="X1295" s="532"/>
    </row>
    <row r="1296" spans="1:24" s="19" customFormat="1" ht="5.15" customHeight="1" x14ac:dyDescent="0.25">
      <c r="A1296" s="45"/>
      <c r="B1296" s="4"/>
      <c r="C1296" s="4"/>
      <c r="D1296" s="4"/>
      <c r="E1296" s="4"/>
      <c r="F1296" s="4"/>
      <c r="G1296" s="4"/>
      <c r="H1296" s="4"/>
      <c r="I1296" s="4"/>
      <c r="J1296" s="4"/>
      <c r="K1296" s="4"/>
      <c r="L1296" s="4"/>
      <c r="M1296" s="3"/>
      <c r="N1296" s="3"/>
      <c r="O1296" s="458"/>
      <c r="P1296" s="4"/>
      <c r="Q1296" s="13"/>
      <c r="R1296" s="8"/>
      <c r="S1296" s="2"/>
      <c r="T1296" s="2"/>
      <c r="U1296" s="2"/>
      <c r="V1296" s="2"/>
      <c r="W1296" s="2"/>
      <c r="X1296" s="2"/>
    </row>
    <row r="1297" spans="1:24" s="19" customFormat="1" ht="12.75" customHeight="1" x14ac:dyDescent="0.25">
      <c r="A1297" s="45"/>
      <c r="B1297" s="4"/>
      <c r="C1297" s="4"/>
      <c r="D1297" s="9"/>
      <c r="E1297" s="1088" t="str">
        <f>Translations!$B$691</f>
        <v>Bränsleflödets typ:</v>
      </c>
      <c r="F1297" s="1088"/>
      <c r="G1297" s="1084"/>
      <c r="H1297" s="1250" t="str">
        <f>IF(INDEX('C_Beskrivining av den RE'!$H$115:$H$139,MATCH(C1295,'C_Beskrivining av den RE'!$E$115:$E$139,0))&gt;0,INDEX('C_Beskrivining av den RE'!$H$115:$H$139,MATCH(C1295,'C_Beskrivining av den RE'!$E$115:$E$139,0)),"")</f>
        <v/>
      </c>
      <c r="I1297" s="1251"/>
      <c r="J1297" s="1251"/>
      <c r="K1297" s="1251"/>
      <c r="L1297" s="1252"/>
      <c r="M1297" s="7"/>
      <c r="N1297" s="7"/>
      <c r="O1297" s="458"/>
      <c r="P1297" s="4"/>
      <c r="Q1297" s="13"/>
      <c r="R1297" s="25" t="str">
        <f>EUconst_CNTR_SourceCategory&amp;C1295</f>
        <v>SourceCategory_P18</v>
      </c>
      <c r="S1297" s="2"/>
      <c r="T1297" s="2"/>
      <c r="U1297" s="2"/>
      <c r="V1297" s="2"/>
      <c r="W1297" s="2"/>
      <c r="X1297" s="2"/>
    </row>
    <row r="1298" spans="1:24" s="19" customFormat="1" ht="12.75" customHeight="1" x14ac:dyDescent="0.25">
      <c r="A1298" s="45"/>
      <c r="B1298" s="4"/>
      <c r="C1298" s="4"/>
      <c r="D1298" s="9"/>
      <c r="E1298" s="1088" t="str">
        <f>Translations!$B$692</f>
        <v>Metoder för frisläppande för konsumtion:</v>
      </c>
      <c r="F1298" s="1088"/>
      <c r="G1298" s="1084"/>
      <c r="H1298" s="1250" t="str">
        <f>IF(INDEX('C_Beskrivining av den RE'!$K$115:$K$139,MATCH(C1295,'C_Beskrivining av den RE'!$E$115:$E$139,0))&gt;0,INDEX('C_Beskrivining av den RE'!$K$115:$K$139,MATCH(C1295,'C_Beskrivining av den RE'!$E$115:$E$139,0)),"")</f>
        <v/>
      </c>
      <c r="I1298" s="1251"/>
      <c r="J1298" s="1251"/>
      <c r="K1298" s="1251"/>
      <c r="L1298" s="1252"/>
      <c r="M1298" s="7"/>
      <c r="N1298" s="7"/>
      <c r="O1298" s="458"/>
      <c r="P1298" s="4"/>
      <c r="Q1298" s="13"/>
      <c r="R1298" s="8"/>
      <c r="S1298" s="2"/>
      <c r="T1298" s="2"/>
      <c r="U1298" s="2"/>
      <c r="V1298" s="2"/>
      <c r="W1298" s="2"/>
      <c r="X1298" s="2"/>
    </row>
    <row r="1299" spans="1:24" s="19" customFormat="1" ht="12.75" customHeight="1" x14ac:dyDescent="0.25">
      <c r="A1299" s="45"/>
      <c r="B1299" s="4"/>
      <c r="C1299" s="4"/>
      <c r="D1299" s="9"/>
      <c r="E1299" s="1088" t="str">
        <f>Translations!$B$693</f>
        <v>Förmedlarpart:</v>
      </c>
      <c r="F1299" s="1088"/>
      <c r="G1299" s="1084"/>
      <c r="H1299" s="1250" t="str">
        <f>IF(INDEX('C_Beskrivining av den RE'!$M$115:$M$139,MATCH(C1295,'C_Beskrivining av den RE'!$E$115:$E$139,0))&gt;0,INDEX('C_Beskrivining av den RE'!$M$115:$M$139,MATCH(C1295,'C_Beskrivining av den RE'!$E$115:$E$139,0)),"")</f>
        <v/>
      </c>
      <c r="I1299" s="1251"/>
      <c r="J1299" s="1251"/>
      <c r="K1299" s="1251"/>
      <c r="L1299" s="1252"/>
      <c r="M1299" s="7"/>
      <c r="N1299" s="7"/>
      <c r="O1299" s="458"/>
      <c r="P1299" s="4"/>
      <c r="Q1299" s="13"/>
      <c r="R1299" s="8"/>
      <c r="S1299" s="2"/>
      <c r="T1299" s="2"/>
      <c r="U1299" s="2"/>
      <c r="V1299" s="2"/>
      <c r="W1299" s="2"/>
      <c r="X1299" s="2"/>
    </row>
    <row r="1300" spans="1:24" s="19" customFormat="1" ht="5.15" customHeight="1" x14ac:dyDescent="0.25">
      <c r="A1300" s="2"/>
      <c r="B1300" s="7"/>
      <c r="C1300" s="7"/>
      <c r="D1300" s="9"/>
      <c r="E1300" s="7"/>
      <c r="F1300" s="7"/>
      <c r="G1300" s="7"/>
      <c r="H1300" s="7"/>
      <c r="I1300" s="7"/>
      <c r="J1300" s="7"/>
      <c r="K1300" s="7"/>
      <c r="L1300" s="7"/>
      <c r="M1300" s="7"/>
      <c r="N1300" s="7"/>
      <c r="O1300" s="458"/>
      <c r="P1300" s="4"/>
      <c r="Q1300" s="11"/>
      <c r="R1300" s="2"/>
      <c r="S1300" s="2"/>
      <c r="T1300" s="2"/>
      <c r="U1300" s="2"/>
      <c r="V1300" s="2"/>
      <c r="W1300" s="2"/>
      <c r="X1300" s="2"/>
    </row>
    <row r="1301" spans="1:24" s="19" customFormat="1" ht="15" customHeight="1" x14ac:dyDescent="0.25">
      <c r="A1301" s="2"/>
      <c r="B1301" s="7"/>
      <c r="C1301" s="7"/>
      <c r="D1301" s="1245" t="str">
        <f>Translations!$B$697</f>
        <v>Bränslemängd som frisläppts för konsumtion:</v>
      </c>
      <c r="E1301" s="1245"/>
      <c r="F1301" s="1245"/>
      <c r="G1301" s="1245"/>
      <c r="H1301" s="1245"/>
      <c r="I1301" s="1245"/>
      <c r="J1301" s="1245"/>
      <c r="K1301" s="1245"/>
      <c r="L1301" s="1245"/>
      <c r="M1301" s="1245"/>
      <c r="N1301" s="1245"/>
      <c r="O1301" s="458"/>
      <c r="P1301" s="4"/>
      <c r="Q1301" s="11"/>
      <c r="R1301" s="2"/>
      <c r="S1301" s="2"/>
      <c r="T1301" s="2"/>
      <c r="U1301" s="2"/>
      <c r="V1301" s="2"/>
      <c r="W1301" s="2"/>
      <c r="X1301" s="2"/>
    </row>
    <row r="1302" spans="1:24" s="19" customFormat="1" ht="5.15" customHeight="1" x14ac:dyDescent="0.25">
      <c r="A1302" s="2"/>
      <c r="B1302" s="7"/>
      <c r="C1302" s="7"/>
      <c r="D1302" s="9"/>
      <c r="E1302" s="7"/>
      <c r="F1302" s="7"/>
      <c r="G1302" s="7"/>
      <c r="H1302" s="7"/>
      <c r="I1302" s="7"/>
      <c r="J1302" s="7"/>
      <c r="K1302" s="7"/>
      <c r="L1302" s="7"/>
      <c r="M1302" s="7"/>
      <c r="N1302" s="7"/>
      <c r="O1302" s="462"/>
      <c r="P1302" s="4"/>
      <c r="Q1302" s="11"/>
      <c r="R1302" s="2"/>
      <c r="S1302" s="2"/>
      <c r="T1302" s="2"/>
      <c r="U1302" s="2"/>
      <c r="V1302" s="2"/>
      <c r="W1302" s="2"/>
      <c r="X1302" s="2"/>
    </row>
    <row r="1303" spans="1:24" s="19" customFormat="1" ht="13" x14ac:dyDescent="0.25">
      <c r="A1303" s="2"/>
      <c r="B1303" s="7"/>
      <c r="C1303" s="7"/>
      <c r="D1303" s="9" t="s">
        <v>5</v>
      </c>
      <c r="E1303" s="1011" t="str">
        <f>Translations!$B$698</f>
        <v>Bestämningssätt för den bränslemängd som frisläppts för konsumtion:</v>
      </c>
      <c r="F1303" s="1011"/>
      <c r="G1303" s="1011"/>
      <c r="H1303" s="1011"/>
      <c r="I1303" s="1011"/>
      <c r="J1303" s="1011"/>
      <c r="K1303" s="1011"/>
      <c r="L1303" s="1011"/>
      <c r="M1303" s="1011"/>
      <c r="N1303" s="1011"/>
      <c r="O1303" s="458"/>
      <c r="P1303" s="4"/>
      <c r="Q1303" s="11"/>
      <c r="R1303" s="2"/>
      <c r="S1303" s="2"/>
      <c r="T1303" s="2"/>
      <c r="U1303" s="2"/>
      <c r="V1303" s="2"/>
      <c r="W1303" s="2"/>
      <c r="X1303" s="2"/>
    </row>
    <row r="1304" spans="1:24" s="19" customFormat="1" ht="5.15" customHeight="1" x14ac:dyDescent="0.25">
      <c r="A1304" s="2"/>
      <c r="B1304" s="7"/>
      <c r="C1304" s="7"/>
      <c r="D1304" s="9"/>
      <c r="E1304" s="20"/>
      <c r="F1304" s="20"/>
      <c r="G1304" s="20"/>
      <c r="H1304" s="20"/>
      <c r="I1304" s="20"/>
      <c r="J1304" s="7"/>
      <c r="K1304" s="7"/>
      <c r="L1304" s="18"/>
      <c r="M1304" s="7"/>
      <c r="N1304" s="7"/>
      <c r="O1304" s="458"/>
      <c r="P1304" s="4"/>
      <c r="Q1304" s="11"/>
      <c r="R1304" s="2"/>
      <c r="S1304" s="2"/>
      <c r="T1304" s="2"/>
      <c r="U1304" s="2"/>
      <c r="V1304" s="2"/>
      <c r="W1304" s="2"/>
      <c r="X1304" s="2"/>
    </row>
    <row r="1305" spans="1:24" s="19" customFormat="1" ht="12.75" customHeight="1" x14ac:dyDescent="0.25">
      <c r="A1305" s="2"/>
      <c r="B1305" s="7"/>
      <c r="C1305" s="7"/>
      <c r="D1305" s="28" t="s">
        <v>16</v>
      </c>
      <c r="E1305" s="7" t="str">
        <f>Translations!$B$699</f>
        <v>Tillämpligt bestämningssätt:</v>
      </c>
      <c r="F1305" s="7"/>
      <c r="G1305" s="20"/>
      <c r="H1305" s="7"/>
      <c r="I1305" s="1253"/>
      <c r="J1305" s="1253"/>
      <c r="K1305" s="1253"/>
      <c r="L1305" s="1253"/>
      <c r="M1305" s="7"/>
      <c r="N1305" s="7"/>
      <c r="O1305" s="458"/>
      <c r="P1305" s="4"/>
      <c r="Q1305" s="144"/>
      <c r="R1305" s="2"/>
      <c r="S1305" s="2"/>
      <c r="T1305" s="2"/>
      <c r="U1305" s="2"/>
      <c r="V1305" s="2"/>
      <c r="W1305" s="2"/>
      <c r="X1305" s="2"/>
    </row>
    <row r="1306" spans="1:24" s="19" customFormat="1" ht="5.15" customHeight="1" x14ac:dyDescent="0.25">
      <c r="A1306" s="2"/>
      <c r="B1306" s="7"/>
      <c r="C1306" s="7"/>
      <c r="D1306" s="28"/>
      <c r="E1306" s="7"/>
      <c r="F1306" s="7"/>
      <c r="G1306" s="20"/>
      <c r="H1306" s="90"/>
      <c r="I1306" s="90"/>
      <c r="J1306" s="7"/>
      <c r="K1306" s="7"/>
      <c r="L1306" s="7"/>
      <c r="M1306" s="7"/>
      <c r="N1306" s="7"/>
      <c r="O1306" s="458"/>
      <c r="P1306" s="4"/>
      <c r="Q1306" s="11"/>
      <c r="R1306" s="2"/>
      <c r="S1306" s="2"/>
      <c r="T1306" s="2"/>
      <c r="U1306" s="2"/>
      <c r="V1306" s="2"/>
      <c r="W1306" s="2"/>
      <c r="X1306" s="2"/>
    </row>
    <row r="1307" spans="1:24" s="19" customFormat="1" ht="25.5" customHeight="1" x14ac:dyDescent="0.25">
      <c r="A1307" s="2"/>
      <c r="B1307" s="7"/>
      <c r="C1307" s="7"/>
      <c r="D1307" s="28" t="s">
        <v>17</v>
      </c>
      <c r="E1307" s="928" t="str">
        <f>Translations!$B$702</f>
        <v>Undantag från kalenderåret vid fastställandet av övervakningsåret:</v>
      </c>
      <c r="F1307" s="928"/>
      <c r="G1307" s="928"/>
      <c r="H1307" s="1254"/>
      <c r="I1307" s="1253"/>
      <c r="J1307" s="1253"/>
      <c r="K1307" s="1253"/>
      <c r="L1307" s="1253"/>
      <c r="M1307" s="7"/>
      <c r="N1307" s="7"/>
      <c r="O1307" s="462"/>
      <c r="P1307" s="4"/>
      <c r="Q1307" s="11"/>
      <c r="R1307" s="2"/>
      <c r="S1307" s="2"/>
      <c r="T1307" s="2"/>
      <c r="U1307" s="2"/>
      <c r="V1307" s="11"/>
      <c r="W1307" s="2"/>
      <c r="X1307" s="2"/>
    </row>
    <row r="1308" spans="1:24" s="19" customFormat="1" ht="5.15" customHeight="1" x14ac:dyDescent="0.25">
      <c r="A1308" s="2"/>
      <c r="B1308" s="7"/>
      <c r="C1308" s="7"/>
      <c r="D1308" s="7"/>
      <c r="E1308" s="7"/>
      <c r="F1308" s="7"/>
      <c r="G1308" s="7"/>
      <c r="H1308" s="7"/>
      <c r="I1308" s="7"/>
      <c r="J1308" s="7"/>
      <c r="K1308" s="7"/>
      <c r="L1308" s="7"/>
      <c r="M1308" s="7"/>
      <c r="N1308" s="7"/>
      <c r="O1308" s="458"/>
      <c r="P1308" s="4"/>
      <c r="Q1308" s="11"/>
      <c r="R1308" s="2"/>
      <c r="S1308" s="2"/>
      <c r="T1308" s="2"/>
      <c r="U1308" s="2"/>
      <c r="V1308" s="2"/>
      <c r="W1308" s="2"/>
      <c r="X1308" s="2"/>
    </row>
    <row r="1309" spans="1:24" s="19" customFormat="1" ht="12.75" customHeight="1" x14ac:dyDescent="0.25">
      <c r="A1309" s="2"/>
      <c r="B1309" s="7"/>
      <c r="C1309" s="7"/>
      <c r="D1309" s="28" t="s">
        <v>18</v>
      </c>
      <c r="E1309" s="7" t="str">
        <f>Translations!$B$206</f>
        <v>Kontroll av mätinstrument:</v>
      </c>
      <c r="F1309" s="7"/>
      <c r="G1309" s="20"/>
      <c r="H1309" s="7"/>
      <c r="I1309" s="1255"/>
      <c r="J1309" s="1256"/>
      <c r="K1309" s="7"/>
      <c r="L1309" s="7"/>
      <c r="M1309" s="7"/>
      <c r="N1309" s="7"/>
      <c r="O1309" s="458"/>
      <c r="P1309" s="4"/>
      <c r="Q1309" s="11"/>
      <c r="R1309" s="2"/>
      <c r="S1309" s="2"/>
      <c r="T1309" s="2"/>
      <c r="U1309" s="2"/>
      <c r="V1309" s="2"/>
      <c r="W1309" s="366" t="s">
        <v>142</v>
      </c>
      <c r="X1309" s="533" t="b">
        <f>M1295=INDEX(SourceCategory,2)</f>
        <v>0</v>
      </c>
    </row>
    <row r="1310" spans="1:24" s="19" customFormat="1" ht="5.15" customHeight="1" x14ac:dyDescent="0.25">
      <c r="A1310" s="2"/>
      <c r="B1310" s="7"/>
      <c r="C1310" s="7"/>
      <c r="D1310" s="28"/>
      <c r="E1310" s="7"/>
      <c r="F1310" s="7"/>
      <c r="G1310" s="20"/>
      <c r="H1310" s="90"/>
      <c r="I1310" s="90"/>
      <c r="J1310" s="28"/>
      <c r="K1310" s="7"/>
      <c r="L1310" s="7"/>
      <c r="M1310" s="7"/>
      <c r="N1310" s="7"/>
      <c r="O1310" s="462"/>
      <c r="P1310" s="4"/>
      <c r="Q1310" s="11"/>
      <c r="R1310" s="2"/>
      <c r="S1310" s="2"/>
      <c r="T1310" s="2"/>
      <c r="U1310" s="2"/>
      <c r="V1310" s="2"/>
      <c r="W1310" s="2"/>
      <c r="X1310" s="2"/>
    </row>
    <row r="1311" spans="1:24" s="19" customFormat="1" ht="12.75" customHeight="1" x14ac:dyDescent="0.25">
      <c r="A1311" s="2"/>
      <c r="B1311" s="7"/>
      <c r="C1311" s="7"/>
      <c r="D1311" s="9" t="s">
        <v>6</v>
      </c>
      <c r="E1311" s="20" t="str">
        <f>Translations!$B$213</f>
        <v>Använda mätinstrument:</v>
      </c>
      <c r="F1311" s="7"/>
      <c r="G1311" s="7"/>
      <c r="H1311" s="534"/>
      <c r="I1311" s="534"/>
      <c r="J1311" s="534"/>
      <c r="K1311" s="534"/>
      <c r="L1311" s="534"/>
      <c r="M1311" s="534"/>
      <c r="N1311" s="7"/>
      <c r="O1311" s="458"/>
      <c r="P1311" s="4"/>
      <c r="Q1311" s="11"/>
      <c r="R1311" s="2"/>
      <c r="S1311" s="2"/>
      <c r="T1311" s="2"/>
      <c r="U1311" s="2"/>
      <c r="V1311" s="2"/>
      <c r="W1311" s="366" t="s">
        <v>142</v>
      </c>
      <c r="X1311" s="533" t="b">
        <f>OR(M1295=INDEX(SourceCategory,2),AND(I1305=INDEX(EUconst_ActivityDeterminationMethod,1),I1309=INDEX(EUconst_OwnerInstrument,2)))</f>
        <v>0</v>
      </c>
    </row>
    <row r="1312" spans="1:24" s="19" customFormat="1" ht="5.15" customHeight="1" x14ac:dyDescent="0.25">
      <c r="A1312" s="2"/>
      <c r="B1312" s="7"/>
      <c r="C1312" s="7"/>
      <c r="D1312" s="9"/>
      <c r="E1312" s="20"/>
      <c r="F1312" s="7"/>
      <c r="G1312" s="7"/>
      <c r="H1312" s="7"/>
      <c r="I1312" s="7"/>
      <c r="J1312" s="7"/>
      <c r="K1312" s="7"/>
      <c r="L1312" s="7"/>
      <c r="M1312" s="7"/>
      <c r="N1312" s="7"/>
      <c r="O1312" s="458"/>
      <c r="P1312" s="4"/>
      <c r="Q1312" s="11"/>
      <c r="R1312" s="2"/>
      <c r="S1312" s="2"/>
      <c r="T1312" s="2"/>
      <c r="U1312" s="2"/>
      <c r="V1312" s="2"/>
      <c r="W1312" s="2"/>
      <c r="X1312" s="2"/>
    </row>
    <row r="1313" spans="1:24" s="19" customFormat="1" ht="13" x14ac:dyDescent="0.25">
      <c r="A1313" s="2"/>
      <c r="B1313" s="7"/>
      <c r="C1313" s="7"/>
      <c r="D1313" s="9"/>
      <c r="E1313" s="7" t="str">
        <f>Translations!$B$215</f>
        <v>Beskrivning av beräkningen av bränslemängden och osäkerhetsberäkningen eller något annat nödvändigt förfarande, om flera mätinstrument används:</v>
      </c>
      <c r="F1313" s="7"/>
      <c r="G1313" s="7"/>
      <c r="H1313" s="7"/>
      <c r="I1313" s="7"/>
      <c r="J1313" s="7"/>
      <c r="K1313" s="7"/>
      <c r="L1313" s="7"/>
      <c r="M1313" s="7"/>
      <c r="N1313" s="7"/>
      <c r="O1313" s="453"/>
      <c r="P1313" s="22"/>
      <c r="Q1313" s="11"/>
      <c r="R1313" s="2"/>
      <c r="S1313" s="2"/>
      <c r="T1313" s="2"/>
      <c r="U1313" s="2"/>
      <c r="V1313" s="2"/>
      <c r="W1313" s="2"/>
      <c r="X1313" s="2"/>
    </row>
    <row r="1314" spans="1:24" s="19" customFormat="1" ht="12.75" customHeight="1" x14ac:dyDescent="0.25">
      <c r="A1314" s="2"/>
      <c r="B1314" s="7"/>
      <c r="C1314" s="7"/>
      <c r="D1314" s="9"/>
      <c r="E1314" s="1232"/>
      <c r="F1314" s="1233"/>
      <c r="G1314" s="1233"/>
      <c r="H1314" s="1233"/>
      <c r="I1314" s="1233"/>
      <c r="J1314" s="1233"/>
      <c r="K1314" s="1233"/>
      <c r="L1314" s="1233"/>
      <c r="M1314" s="1233"/>
      <c r="N1314" s="1234"/>
      <c r="O1314" s="453"/>
      <c r="P1314" s="22"/>
      <c r="Q1314" s="11"/>
      <c r="R1314" s="2"/>
      <c r="S1314" s="2"/>
      <c r="T1314" s="2"/>
      <c r="U1314" s="2"/>
      <c r="V1314" s="2"/>
      <c r="W1314" s="2"/>
      <c r="X1314" s="2"/>
    </row>
    <row r="1315" spans="1:24" s="19" customFormat="1" ht="13" x14ac:dyDescent="0.25">
      <c r="A1315" s="2"/>
      <c r="B1315" s="7"/>
      <c r="C1315" s="7"/>
      <c r="D1315" s="9"/>
      <c r="E1315" s="1099"/>
      <c r="F1315" s="991"/>
      <c r="G1315" s="991"/>
      <c r="H1315" s="991"/>
      <c r="I1315" s="991"/>
      <c r="J1315" s="991"/>
      <c r="K1315" s="991"/>
      <c r="L1315" s="991"/>
      <c r="M1315" s="991"/>
      <c r="N1315" s="1100"/>
      <c r="O1315" s="458"/>
      <c r="P1315" s="4"/>
      <c r="Q1315" s="11"/>
      <c r="R1315" s="11"/>
      <c r="S1315" s="11"/>
      <c r="T1315" s="2"/>
      <c r="U1315" s="2"/>
      <c r="V1315" s="2"/>
      <c r="W1315" s="2"/>
      <c r="X1315" s="2"/>
    </row>
    <row r="1316" spans="1:24" s="19" customFormat="1" ht="13" x14ac:dyDescent="0.25">
      <c r="A1316" s="2"/>
      <c r="B1316" s="7"/>
      <c r="C1316" s="7"/>
      <c r="D1316" s="9"/>
      <c r="E1316" s="1101"/>
      <c r="F1316" s="1102"/>
      <c r="G1316" s="1102"/>
      <c r="H1316" s="1102"/>
      <c r="I1316" s="1102"/>
      <c r="J1316" s="1102"/>
      <c r="K1316" s="1102"/>
      <c r="L1316" s="1102"/>
      <c r="M1316" s="1102"/>
      <c r="N1316" s="1103"/>
      <c r="O1316" s="458"/>
      <c r="P1316" s="4"/>
      <c r="Q1316" s="11"/>
      <c r="R1316" s="11"/>
      <c r="S1316" s="11"/>
      <c r="T1316" s="2"/>
      <c r="U1316" s="2"/>
      <c r="V1316" s="2"/>
      <c r="W1316" s="2"/>
      <c r="X1316" s="2"/>
    </row>
    <row r="1317" spans="1:24" s="19" customFormat="1" ht="13" x14ac:dyDescent="0.25">
      <c r="A1317" s="2"/>
      <c r="B1317" s="7"/>
      <c r="C1317" s="7"/>
      <c r="D1317" s="9"/>
      <c r="E1317" s="7"/>
      <c r="F1317" s="7"/>
      <c r="G1317" s="7"/>
      <c r="H1317" s="7"/>
      <c r="I1317" s="7"/>
      <c r="J1317" s="7"/>
      <c r="K1317" s="7"/>
      <c r="L1317" s="7"/>
      <c r="M1317" s="7"/>
      <c r="N1317" s="7"/>
      <c r="O1317" s="458"/>
      <c r="P1317" s="4"/>
      <c r="Q1317" s="11"/>
      <c r="R1317" s="11"/>
      <c r="S1317" s="11"/>
      <c r="T1317" s="2"/>
      <c r="U1317" s="2"/>
      <c r="V1317" s="2"/>
      <c r="W1317" s="2"/>
      <c r="X1317" s="2"/>
    </row>
    <row r="1318" spans="1:24" s="19" customFormat="1" ht="13" x14ac:dyDescent="0.25">
      <c r="A1318" s="2"/>
      <c r="B1318" s="7"/>
      <c r="C1318" s="7"/>
      <c r="D1318" s="9" t="s">
        <v>7</v>
      </c>
      <c r="E1318" s="20" t="str">
        <f>Translations!$B$710</f>
        <v>Nivåer på den bränslemängd som frisläppts för konsumtion:</v>
      </c>
      <c r="F1318" s="7"/>
      <c r="G1318" s="7"/>
      <c r="H1318" s="7"/>
      <c r="I1318" s="7"/>
      <c r="J1318" s="7"/>
      <c r="K1318" s="7"/>
      <c r="L1318" s="7"/>
      <c r="M1318" s="7"/>
      <c r="N1318" s="7"/>
      <c r="O1318" s="458"/>
      <c r="P1318" s="4"/>
      <c r="Q1318" s="11"/>
      <c r="R1318" s="11"/>
      <c r="S1318" s="11"/>
      <c r="T1318" s="2"/>
      <c r="U1318" s="2"/>
      <c r="V1318" s="2"/>
      <c r="W1318" s="2"/>
      <c r="X1318" s="2"/>
    </row>
    <row r="1319" spans="1:24" s="19" customFormat="1" ht="13" x14ac:dyDescent="0.25">
      <c r="A1319" s="2"/>
      <c r="B1319" s="7"/>
      <c r="C1319" s="7"/>
      <c r="D1319" s="28" t="s">
        <v>16</v>
      </c>
      <c r="E1319" s="20" t="str">
        <f>Translations!$B$711</f>
        <v>Tillämplig enhet:</v>
      </c>
      <c r="F1319" s="9"/>
      <c r="G1319" s="9"/>
      <c r="H1319" s="9"/>
      <c r="I1319" s="135"/>
      <c r="J1319" s="9"/>
      <c r="K1319" s="9"/>
      <c r="L1319" s="9"/>
      <c r="M1319" s="9"/>
      <c r="N1319" s="9"/>
      <c r="O1319" s="458"/>
      <c r="P1319" s="4"/>
      <c r="Q1319" s="11"/>
      <c r="R1319" s="11"/>
      <c r="S1319" s="11"/>
      <c r="T1319" s="2"/>
      <c r="U1319" s="2"/>
      <c r="V1319" s="2"/>
      <c r="W1319" s="2"/>
      <c r="X1319" s="2"/>
    </row>
    <row r="1320" spans="1:24" s="19" customFormat="1" ht="5.15" customHeight="1" x14ac:dyDescent="0.25">
      <c r="A1320" s="2"/>
      <c r="B1320" s="7"/>
      <c r="C1320" s="7"/>
      <c r="D1320" s="7"/>
      <c r="E1320" s="7"/>
      <c r="F1320" s="7"/>
      <c r="G1320" s="7"/>
      <c r="H1320" s="7"/>
      <c r="I1320" s="7"/>
      <c r="J1320" s="7"/>
      <c r="K1320" s="7"/>
      <c r="L1320" s="7"/>
      <c r="M1320" s="7"/>
      <c r="N1320" s="9"/>
      <c r="O1320" s="458"/>
      <c r="P1320" s="4"/>
      <c r="Q1320" s="11"/>
      <c r="R1320" s="11"/>
      <c r="S1320" s="11"/>
      <c r="T1320" s="2"/>
      <c r="U1320" s="2"/>
      <c r="V1320" s="2"/>
      <c r="W1320" s="2"/>
      <c r="X1320" s="2"/>
    </row>
    <row r="1321" spans="1:24" s="19" customFormat="1" ht="12.75" customHeight="1" x14ac:dyDescent="0.25">
      <c r="A1321" s="2"/>
      <c r="B1321" s="7"/>
      <c r="C1321" s="7"/>
      <c r="D1321" s="28" t="s">
        <v>17</v>
      </c>
      <c r="E1321" s="20" t="str">
        <f>Translations!$B$712</f>
        <v>Nivå som krävs:</v>
      </c>
      <c r="F1321" s="7"/>
      <c r="G1321" s="7"/>
      <c r="H1321" s="7"/>
      <c r="I1321" s="535" t="str">
        <f>IF(H1297="","",IF(M1295=INDEX(SourceCategory,2),EUconst_NoTier,IF(CNTR_Category="A",INDEX(EUwideConstants!$G:$G,MATCH(R1321,EUwideConstants!$S:$S,0)),INDEX(EUwideConstants!$P:$P,MATCH(R1321,EUwideConstants!$S:$S,0)))))</f>
        <v/>
      </c>
      <c r="J1321" s="1241" t="str">
        <f>IF(I1321="","",IF(I1321=EUconst_NoTier,EUconst_MsgDeMinimis,IF(T1321=0,EUconst_NA,IF(ISERROR(T1321),"",EUconst_MsgTierActivityLevel&amp;" "&amp;T1321))))</f>
        <v/>
      </c>
      <c r="K1321" s="1242"/>
      <c r="L1321" s="1242"/>
      <c r="M1321" s="1242"/>
      <c r="N1321" s="1243"/>
      <c r="O1321" s="458"/>
      <c r="P1321" s="4"/>
      <c r="Q1321" s="11"/>
      <c r="R1321" s="59" t="str">
        <f>EUconst_CNTR_ActivityData&amp;H1297</f>
        <v>ActivityData_</v>
      </c>
      <c r="S1321" s="11"/>
      <c r="T1321" s="533" t="str">
        <f>IF(I1321="","",IF(I1321=EUconst_NA,"",INDEX(EUwideConstants!$H:$O,MATCH(R1321,EUwideConstants!$S:$S,0),MATCH(I1321,CNTR_TierList,0))))</f>
        <v/>
      </c>
      <c r="U1321" s="2"/>
      <c r="V1321" s="2"/>
      <c r="W1321" s="2"/>
      <c r="X1321" s="2"/>
    </row>
    <row r="1322" spans="1:24" s="19" customFormat="1" ht="12.75" customHeight="1" x14ac:dyDescent="0.25">
      <c r="A1322" s="2"/>
      <c r="B1322" s="7"/>
      <c r="C1322" s="7"/>
      <c r="D1322" s="28" t="s">
        <v>18</v>
      </c>
      <c r="E1322" s="20" t="str">
        <f>Translations!$B$713</f>
        <v>Tillämplig nivå:</v>
      </c>
      <c r="F1322" s="7"/>
      <c r="G1322" s="7"/>
      <c r="H1322" s="7"/>
      <c r="I1322" s="135"/>
      <c r="J1322" s="1241" t="str">
        <f>IF(OR(ISBLANK(I1322),I1322=EUconst_NoTier),"",IF(T1322=0,EUconst_NA,IF(ISERROR(T1322),"",EUconst_MsgTierActivityLevel &amp; " " &amp;T1322)))</f>
        <v/>
      </c>
      <c r="K1322" s="1242"/>
      <c r="L1322" s="1242"/>
      <c r="M1322" s="1242"/>
      <c r="N1322" s="1243"/>
      <c r="O1322" s="458"/>
      <c r="P1322" s="4"/>
      <c r="Q1322" s="11"/>
      <c r="R1322" s="59" t="str">
        <f>EUconst_CNTR_ActivityData&amp;H1297</f>
        <v>ActivityData_</v>
      </c>
      <c r="S1322" s="11"/>
      <c r="T1322" s="533" t="str">
        <f>IF(ISBLANK(I1322),"",IF(I1322=EUconst_NA,"",INDEX(EUwideConstants!$H:$O,MATCH(R1322,EUwideConstants!$S:$S,0),MATCH(I1322,CNTR_TierList,0))))</f>
        <v/>
      </c>
      <c r="U1322" s="2"/>
      <c r="V1322" s="2"/>
      <c r="W1322" s="366" t="s">
        <v>142</v>
      </c>
      <c r="X1322" s="533" t="b">
        <f>I1305=INDEX(EUconst_ActivityDeterminationMethod,1)</f>
        <v>0</v>
      </c>
    </row>
    <row r="1323" spans="1:24" s="19" customFormat="1" ht="12.75" customHeight="1" x14ac:dyDescent="0.25">
      <c r="A1323" s="2"/>
      <c r="B1323" s="7"/>
      <c r="C1323" s="7"/>
      <c r="D1323" s="28" t="s">
        <v>19</v>
      </c>
      <c r="E1323" s="20" t="str">
        <f>Translations!$B$219</f>
        <v>Uppnådd osäkerhet:</v>
      </c>
      <c r="F1323" s="7"/>
      <c r="G1323" s="7"/>
      <c r="H1323" s="7"/>
      <c r="I1323" s="536"/>
      <c r="J1323" s="20" t="str">
        <f>Translations!$B$220</f>
        <v>Anmärkning:</v>
      </c>
      <c r="K1323" s="1265"/>
      <c r="L1323" s="1266"/>
      <c r="M1323" s="1266"/>
      <c r="N1323" s="1267"/>
      <c r="O1323" s="458"/>
      <c r="P1323" s="4"/>
      <c r="Q1323" s="11"/>
      <c r="R1323" s="11"/>
      <c r="S1323" s="11"/>
      <c r="T1323" s="2"/>
      <c r="U1323" s="2"/>
      <c r="V1323" s="2"/>
      <c r="W1323" s="366" t="s">
        <v>142</v>
      </c>
      <c r="X1323" s="533" t="b">
        <f>OR(M1295=INDEX(SourceCategory,2),I1305=INDEX(EUconst_ActivityDeterminationMethod,1))</f>
        <v>0</v>
      </c>
    </row>
    <row r="1324" spans="1:24" s="19" customFormat="1" ht="5.15" customHeight="1" x14ac:dyDescent="0.25">
      <c r="A1324" s="2"/>
      <c r="B1324" s="7"/>
      <c r="C1324" s="7"/>
      <c r="D1324" s="9"/>
      <c r="E1324" s="40"/>
      <c r="F1324" s="40"/>
      <c r="G1324" s="40"/>
      <c r="H1324" s="40"/>
      <c r="I1324" s="40"/>
      <c r="J1324" s="40"/>
      <c r="K1324" s="40"/>
      <c r="L1324" s="40"/>
      <c r="M1324" s="40"/>
      <c r="N1324" s="40"/>
      <c r="O1324" s="458"/>
      <c r="P1324" s="4"/>
      <c r="Q1324" s="11"/>
      <c r="R1324" s="11"/>
      <c r="S1324" s="11"/>
      <c r="T1324" s="2"/>
      <c r="U1324" s="2"/>
      <c r="V1324" s="2"/>
      <c r="W1324" s="2"/>
      <c r="X1324" s="2"/>
    </row>
    <row r="1325" spans="1:24" s="19" customFormat="1" ht="14" x14ac:dyDescent="0.25">
      <c r="A1325" s="2"/>
      <c r="B1325" s="7"/>
      <c r="C1325" s="7"/>
      <c r="D1325" s="1245" t="str">
        <f>Translations!$B$715</f>
        <v>Täckningsfaktor:</v>
      </c>
      <c r="E1325" s="1245"/>
      <c r="F1325" s="1245"/>
      <c r="G1325" s="1245"/>
      <c r="H1325" s="1245"/>
      <c r="I1325" s="1245"/>
      <c r="J1325" s="1245"/>
      <c r="K1325" s="1245"/>
      <c r="L1325" s="1245"/>
      <c r="M1325" s="1245"/>
      <c r="N1325" s="1245"/>
      <c r="O1325" s="458"/>
      <c r="P1325" s="4"/>
      <c r="Q1325" s="11"/>
      <c r="R1325" s="11"/>
      <c r="S1325" s="11"/>
      <c r="T1325" s="11"/>
      <c r="U1325" s="2"/>
      <c r="V1325" s="2"/>
      <c r="W1325" s="2"/>
      <c r="X1325" s="2"/>
    </row>
    <row r="1326" spans="1:24" s="19" customFormat="1" ht="5.15" customHeight="1" x14ac:dyDescent="0.25">
      <c r="A1326" s="2"/>
      <c r="B1326" s="7"/>
      <c r="C1326" s="7"/>
      <c r="D1326" s="9"/>
      <c r="E1326" s="20"/>
      <c r="F1326" s="7"/>
      <c r="G1326" s="7"/>
      <c r="H1326" s="7"/>
      <c r="I1326" s="7"/>
      <c r="J1326" s="7"/>
      <c r="K1326" s="7"/>
      <c r="L1326" s="7"/>
      <c r="M1326" s="7"/>
      <c r="N1326" s="7"/>
      <c r="O1326" s="458"/>
      <c r="P1326" s="4"/>
      <c r="Q1326" s="11"/>
      <c r="R1326" s="11"/>
      <c r="S1326" s="11"/>
      <c r="T1326" s="11"/>
      <c r="U1326" s="2"/>
      <c r="V1326" s="2"/>
      <c r="W1326" s="2"/>
      <c r="X1326" s="2"/>
    </row>
    <row r="1327" spans="1:24" s="19" customFormat="1" ht="25.5" customHeight="1" x14ac:dyDescent="0.25">
      <c r="A1327" s="2"/>
      <c r="B1327" s="7"/>
      <c r="C1327" s="7"/>
      <c r="D1327" s="9" t="s">
        <v>8</v>
      </c>
      <c r="E1327" s="1244" t="str">
        <f>Translations!$B$717</f>
        <v>Täckningsfaktor</v>
      </c>
      <c r="F1327" s="1244"/>
      <c r="G1327" s="1244"/>
      <c r="H1327" s="29" t="str">
        <f>Translations!$B$255</f>
        <v>nivå som krävs</v>
      </c>
      <c r="I1327" s="29" t="str">
        <f>Translations!$B$256</f>
        <v>nivå som använts</v>
      </c>
      <c r="J1327" s="1246" t="str">
        <f>Translations!$B$257</f>
        <v>hela texten för den tillämpade nivån</v>
      </c>
      <c r="K1327" s="1247"/>
      <c r="L1327" s="1247"/>
      <c r="M1327" s="1247"/>
      <c r="N1327" s="1247"/>
      <c r="O1327" s="458"/>
      <c r="P1327" s="4"/>
      <c r="Q1327" s="11"/>
      <c r="R1327" s="11"/>
      <c r="S1327" s="11"/>
      <c r="T1327" s="11"/>
      <c r="U1327" s="2"/>
      <c r="V1327" s="2"/>
      <c r="W1327" s="2"/>
      <c r="X1327" s="2"/>
    </row>
    <row r="1328" spans="1:24" s="19" customFormat="1" x14ac:dyDescent="0.25">
      <c r="A1328" s="2"/>
      <c r="B1328" s="7"/>
      <c r="C1328" s="7"/>
      <c r="D1328" s="28" t="s">
        <v>16</v>
      </c>
      <c r="E1328" s="1240" t="str">
        <f>Translations!$B$718</f>
        <v>Täckningsfaktor, nivå</v>
      </c>
      <c r="F1328" s="1240"/>
      <c r="G1328" s="1240"/>
      <c r="H1328" s="535" t="str">
        <f>IF(H1295="","",3)</f>
        <v/>
      </c>
      <c r="I1328" s="135"/>
      <c r="J1328" s="1241" t="str">
        <f>IF(OR(ISBLANK(I1328),I1328=EUconst_NoTier),"",IF(T1328=0,EUconst_NotApplicable,IF(ISERROR(T1328),"",T1328)))</f>
        <v/>
      </c>
      <c r="K1328" s="1242"/>
      <c r="L1328" s="1242"/>
      <c r="M1328" s="1242"/>
      <c r="N1328" s="1243"/>
      <c r="O1328" s="458"/>
      <c r="P1328" s="4"/>
      <c r="Q1328" s="11"/>
      <c r="R1328" s="59" t="str">
        <f>EUconst_CNTR_ScopeFactor&amp;H1297</f>
        <v>ScopeFactor_</v>
      </c>
      <c r="S1328" s="11"/>
      <c r="T1328" s="537" t="str">
        <f>IF(ISBLANK(I1328),"",IF(I1328=EUconst_NA,"",INDEX(EUwideConstants!$H:$O,MATCH(R1328,EUwideConstants!$S:$S,0),MATCH(I1328,CNTR_TierList,0))))</f>
        <v/>
      </c>
      <c r="U1328" s="2"/>
      <c r="V1328" s="2"/>
      <c r="W1328" s="2"/>
      <c r="X1328" s="2"/>
    </row>
    <row r="1329" spans="1:24" s="19" customFormat="1" x14ac:dyDescent="0.25">
      <c r="A1329" s="2"/>
      <c r="B1329" s="7"/>
      <c r="C1329" s="7"/>
      <c r="D1329" s="28" t="s">
        <v>17</v>
      </c>
      <c r="E1329" s="1240" t="str">
        <f>Translations!$B$719</f>
        <v>Täckningsfaktor, metod</v>
      </c>
      <c r="F1329" s="1240"/>
      <c r="G1329" s="1240"/>
      <c r="H1329" s="1249"/>
      <c r="I1329" s="1249"/>
      <c r="J1329" s="1241" t="str">
        <f>IF(H1329="","",INDEX(ScopeMethodsDetails,MATCH(H1329,INDEX(ScopeMethodsDetails,,1),0),2))</f>
        <v/>
      </c>
      <c r="K1329" s="1242"/>
      <c r="L1329" s="1242"/>
      <c r="M1329" s="1242"/>
      <c r="N1329" s="1243"/>
      <c r="O1329" s="458"/>
      <c r="P1329" s="4"/>
      <c r="Q1329" s="11"/>
      <c r="R1329" s="350" t="str">
        <f>IF(I1328="","",INDEX(ScopeAddress,MATCH(I1328,ScopeTiers,0)))</f>
        <v/>
      </c>
      <c r="S1329" s="11"/>
      <c r="T1329" s="11"/>
      <c r="U1329" s="2"/>
      <c r="V1329" s="2"/>
      <c r="W1329" s="2"/>
      <c r="X1329" s="2"/>
    </row>
    <row r="1330" spans="1:24" s="19" customFormat="1" ht="5.15" customHeight="1" x14ac:dyDescent="0.25">
      <c r="A1330" s="2"/>
      <c r="B1330" s="7"/>
      <c r="C1330" s="7"/>
      <c r="D1330" s="9"/>
      <c r="E1330" s="40"/>
      <c r="F1330" s="40"/>
      <c r="G1330" s="40"/>
      <c r="H1330" s="40"/>
      <c r="I1330" s="40"/>
      <c r="J1330" s="40"/>
      <c r="K1330" s="40"/>
      <c r="L1330" s="40"/>
      <c r="M1330" s="40"/>
      <c r="N1330" s="40"/>
      <c r="O1330" s="458"/>
      <c r="P1330" s="4"/>
      <c r="Q1330" s="11"/>
      <c r="R1330" s="11"/>
      <c r="S1330" s="11"/>
      <c r="T1330" s="11"/>
      <c r="U1330" s="11"/>
      <c r="V1330" s="11"/>
      <c r="W1330" s="11"/>
      <c r="X1330" s="11"/>
    </row>
    <row r="1331" spans="1:24" s="19" customFormat="1" ht="13" x14ac:dyDescent="0.25">
      <c r="A1331" s="2"/>
      <c r="B1331" s="7"/>
      <c r="C1331" s="7"/>
      <c r="D1331" s="28" t="s">
        <v>18</v>
      </c>
      <c r="E1331" s="20" t="str">
        <f>Translations!$B$723</f>
        <v>Detaljerad beskrivning av täckningsfaktorns metod:</v>
      </c>
      <c r="F1331" s="40"/>
      <c r="G1331" s="40"/>
      <c r="H1331" s="40"/>
      <c r="I1331" s="40"/>
      <c r="J1331" s="40"/>
      <c r="K1331" s="40"/>
      <c r="L1331" s="40"/>
      <c r="M1331" s="40"/>
      <c r="N1331" s="40"/>
      <c r="O1331" s="458"/>
      <c r="P1331" s="4"/>
      <c r="Q1331" s="11"/>
      <c r="R1331" s="11"/>
      <c r="S1331" s="11"/>
      <c r="T1331" s="11"/>
      <c r="U1331" s="2"/>
      <c r="V1331" s="2"/>
      <c r="W1331" s="2"/>
      <c r="X1331" s="2"/>
    </row>
    <row r="1332" spans="1:24" s="19" customFormat="1" ht="25.5" customHeight="1" x14ac:dyDescent="0.25">
      <c r="A1332" s="2"/>
      <c r="B1332" s="7"/>
      <c r="C1332" s="7"/>
      <c r="D1332" s="9"/>
      <c r="E1332" s="1235"/>
      <c r="F1332" s="1236"/>
      <c r="G1332" s="1236"/>
      <c r="H1332" s="1236"/>
      <c r="I1332" s="1236"/>
      <c r="J1332" s="1236"/>
      <c r="K1332" s="1236"/>
      <c r="L1332" s="1236"/>
      <c r="M1332" s="1236"/>
      <c r="N1332" s="1237"/>
      <c r="O1332" s="458"/>
      <c r="P1332" s="4"/>
      <c r="Q1332" s="11"/>
      <c r="R1332" s="11"/>
      <c r="S1332" s="11"/>
      <c r="T1332" s="11"/>
      <c r="U1332" s="2"/>
      <c r="V1332" s="2"/>
      <c r="W1332" s="2"/>
      <c r="X1332" s="2"/>
    </row>
    <row r="1333" spans="1:24" s="19" customFormat="1" ht="13" x14ac:dyDescent="0.25">
      <c r="A1333" s="2"/>
      <c r="B1333" s="7"/>
      <c r="C1333" s="7"/>
      <c r="D1333" s="9"/>
      <c r="E1333" s="1099"/>
      <c r="F1333" s="991"/>
      <c r="G1333" s="991"/>
      <c r="H1333" s="991"/>
      <c r="I1333" s="991"/>
      <c r="J1333" s="991"/>
      <c r="K1333" s="991"/>
      <c r="L1333" s="991"/>
      <c r="M1333" s="991"/>
      <c r="N1333" s="1100"/>
      <c r="O1333" s="458"/>
      <c r="P1333" s="4"/>
      <c r="Q1333" s="11"/>
      <c r="R1333" s="11"/>
      <c r="S1333" s="11"/>
      <c r="T1333" s="11"/>
      <c r="U1333" s="2"/>
      <c r="V1333" s="2"/>
      <c r="W1333" s="2"/>
      <c r="X1333" s="2"/>
    </row>
    <row r="1334" spans="1:24" s="19" customFormat="1" ht="13" x14ac:dyDescent="0.25">
      <c r="A1334" s="2"/>
      <c r="B1334" s="7"/>
      <c r="C1334" s="7"/>
      <c r="D1334" s="9"/>
      <c r="E1334" s="1101"/>
      <c r="F1334" s="1102"/>
      <c r="G1334" s="1102"/>
      <c r="H1334" s="1102"/>
      <c r="I1334" s="1102"/>
      <c r="J1334" s="1102"/>
      <c r="K1334" s="1102"/>
      <c r="L1334" s="1102"/>
      <c r="M1334" s="1102"/>
      <c r="N1334" s="1103"/>
      <c r="O1334" s="458"/>
      <c r="P1334" s="4"/>
      <c r="Q1334" s="11"/>
      <c r="R1334" s="11"/>
      <c r="S1334" s="11"/>
      <c r="T1334" s="11"/>
      <c r="U1334" s="2"/>
      <c r="V1334" s="2"/>
      <c r="W1334" s="2"/>
      <c r="X1334" s="2"/>
    </row>
    <row r="1335" spans="1:24" s="19" customFormat="1" ht="5.15" customHeight="1" x14ac:dyDescent="0.25">
      <c r="A1335" s="2"/>
      <c r="B1335" s="7"/>
      <c r="C1335" s="7"/>
      <c r="D1335" s="9"/>
      <c r="E1335" s="40"/>
      <c r="F1335" s="40"/>
      <c r="G1335" s="40"/>
      <c r="H1335" s="40"/>
      <c r="I1335" s="40"/>
      <c r="J1335" s="40"/>
      <c r="K1335" s="40"/>
      <c r="L1335" s="40"/>
      <c r="M1335" s="40"/>
      <c r="N1335" s="40"/>
      <c r="O1335" s="458"/>
      <c r="P1335" s="4"/>
      <c r="Q1335" s="11"/>
      <c r="R1335" s="11"/>
      <c r="S1335" s="11"/>
      <c r="T1335" s="11"/>
      <c r="U1335" s="2"/>
      <c r="V1335" s="2"/>
      <c r="W1335" s="2"/>
      <c r="X1335" s="2"/>
    </row>
    <row r="1336" spans="1:24" s="19" customFormat="1" ht="13" x14ac:dyDescent="0.25">
      <c r="A1336" s="2"/>
      <c r="B1336" s="7"/>
      <c r="C1336" s="7"/>
      <c r="D1336" s="28" t="s">
        <v>19</v>
      </c>
      <c r="E1336" s="20" t="str">
        <f>Translations!$B$726</f>
        <v xml:space="preserve">Identifiering av slutanvändare av bränsleflöde och CRF-koder </v>
      </c>
      <c r="F1336" s="40"/>
      <c r="G1336" s="40"/>
      <c r="H1336" s="40"/>
      <c r="I1336" s="40"/>
      <c r="J1336" s="40"/>
      <c r="K1336" s="40"/>
      <c r="L1336" s="40"/>
      <c r="M1336" s="40"/>
      <c r="N1336" s="40"/>
      <c r="O1336" s="453"/>
      <c r="P1336" s="22"/>
      <c r="Q1336" s="11"/>
      <c r="R1336" s="11"/>
      <c r="S1336" s="11"/>
      <c r="T1336" s="11"/>
      <c r="U1336" s="2"/>
      <c r="V1336" s="2"/>
      <c r="W1336" s="2"/>
      <c r="X1336" s="2"/>
    </row>
    <row r="1337" spans="1:24" s="19" customFormat="1" ht="25.5" customHeight="1" x14ac:dyDescent="0.25">
      <c r="A1337" s="2"/>
      <c r="B1337" s="7"/>
      <c r="C1337" s="7"/>
      <c r="D1337" s="9"/>
      <c r="E1337" s="1235"/>
      <c r="F1337" s="1236"/>
      <c r="G1337" s="1236"/>
      <c r="H1337" s="1236"/>
      <c r="I1337" s="1236"/>
      <c r="J1337" s="1236"/>
      <c r="K1337" s="1236"/>
      <c r="L1337" s="1236"/>
      <c r="M1337" s="1236"/>
      <c r="N1337" s="1237"/>
      <c r="O1337" s="458"/>
      <c r="P1337" s="4"/>
      <c r="Q1337" s="11"/>
      <c r="R1337" s="11"/>
      <c r="S1337" s="11"/>
      <c r="T1337" s="11"/>
      <c r="U1337" s="2"/>
      <c r="V1337" s="2"/>
      <c r="W1337" s="2"/>
      <c r="X1337" s="2"/>
    </row>
    <row r="1338" spans="1:24" s="19" customFormat="1" ht="13" x14ac:dyDescent="0.25">
      <c r="A1338" s="2"/>
      <c r="B1338" s="7"/>
      <c r="C1338" s="7"/>
      <c r="D1338" s="9"/>
      <c r="E1338" s="1099"/>
      <c r="F1338" s="991"/>
      <c r="G1338" s="991"/>
      <c r="H1338" s="991"/>
      <c r="I1338" s="991"/>
      <c r="J1338" s="991"/>
      <c r="K1338" s="991"/>
      <c r="L1338" s="991"/>
      <c r="M1338" s="991"/>
      <c r="N1338" s="1100"/>
      <c r="O1338" s="458"/>
      <c r="P1338" s="4"/>
      <c r="Q1338" s="11"/>
      <c r="R1338" s="11"/>
      <c r="S1338" s="11"/>
      <c r="T1338" s="11"/>
      <c r="U1338" s="2"/>
      <c r="V1338" s="2"/>
      <c r="W1338" s="2"/>
      <c r="X1338" s="2"/>
    </row>
    <row r="1339" spans="1:24" s="19" customFormat="1" ht="13" x14ac:dyDescent="0.25">
      <c r="A1339" s="2"/>
      <c r="B1339" s="7"/>
      <c r="C1339" s="7"/>
      <c r="D1339" s="9"/>
      <c r="E1339" s="1101"/>
      <c r="F1339" s="1102"/>
      <c r="G1339" s="1102"/>
      <c r="H1339" s="1102"/>
      <c r="I1339" s="1102"/>
      <c r="J1339" s="1102"/>
      <c r="K1339" s="1102"/>
      <c r="L1339" s="1102"/>
      <c r="M1339" s="1102"/>
      <c r="N1339" s="1103"/>
      <c r="O1339" s="458"/>
      <c r="P1339" s="4"/>
      <c r="Q1339" s="11"/>
      <c r="R1339" s="11"/>
      <c r="S1339" s="11"/>
      <c r="T1339" s="11"/>
      <c r="U1339" s="2"/>
      <c r="V1339" s="2"/>
      <c r="W1339" s="2"/>
      <c r="X1339" s="2"/>
    </row>
    <row r="1340" spans="1:24" s="19" customFormat="1" ht="5.15" customHeight="1" x14ac:dyDescent="0.25">
      <c r="A1340" s="2"/>
      <c r="B1340" s="7"/>
      <c r="C1340" s="7"/>
      <c r="D1340" s="9"/>
      <c r="E1340" s="40"/>
      <c r="F1340" s="40"/>
      <c r="G1340" s="40"/>
      <c r="H1340" s="40"/>
      <c r="I1340" s="40"/>
      <c r="J1340" s="40"/>
      <c r="K1340" s="40"/>
      <c r="L1340" s="40"/>
      <c r="M1340" s="40"/>
      <c r="N1340" s="40"/>
      <c r="O1340" s="458"/>
      <c r="P1340" s="4"/>
      <c r="Q1340" s="11"/>
      <c r="R1340" s="11"/>
      <c r="S1340" s="11"/>
      <c r="T1340" s="11"/>
      <c r="U1340" s="2"/>
      <c r="V1340" s="2"/>
      <c r="W1340" s="2"/>
      <c r="X1340" s="2"/>
    </row>
    <row r="1341" spans="1:24" s="19" customFormat="1" ht="12.75" customHeight="1" x14ac:dyDescent="0.25">
      <c r="A1341" s="2"/>
      <c r="B1341" s="7"/>
      <c r="C1341" s="7"/>
      <c r="D1341" s="1245" t="str">
        <f>Translations!$B$230</f>
        <v>Beräkningsfaktorer:</v>
      </c>
      <c r="E1341" s="1245"/>
      <c r="F1341" s="1245"/>
      <c r="G1341" s="1245"/>
      <c r="H1341" s="1245"/>
      <c r="I1341" s="1245"/>
      <c r="J1341" s="1245"/>
      <c r="K1341" s="1245"/>
      <c r="L1341" s="1245"/>
      <c r="M1341" s="1245"/>
      <c r="N1341" s="1245"/>
      <c r="O1341" s="458"/>
      <c r="P1341" s="4"/>
      <c r="Q1341" s="11"/>
      <c r="R1341" s="11"/>
      <c r="S1341" s="11"/>
      <c r="T1341" s="11"/>
      <c r="U1341" s="2"/>
      <c r="V1341" s="2"/>
      <c r="W1341" s="2"/>
      <c r="X1341" s="2"/>
    </row>
    <row r="1342" spans="1:24" s="19" customFormat="1" ht="5.15" customHeight="1" x14ac:dyDescent="0.25">
      <c r="A1342" s="2"/>
      <c r="B1342" s="7"/>
      <c r="C1342" s="7"/>
      <c r="D1342" s="9"/>
      <c r="E1342" s="20"/>
      <c r="F1342" s="7"/>
      <c r="G1342" s="7"/>
      <c r="H1342" s="7"/>
      <c r="I1342" s="7"/>
      <c r="J1342" s="7"/>
      <c r="K1342" s="7"/>
      <c r="L1342" s="7"/>
      <c r="M1342" s="7"/>
      <c r="N1342" s="7"/>
      <c r="O1342" s="458"/>
      <c r="P1342" s="4"/>
      <c r="Q1342" s="11"/>
      <c r="R1342" s="11"/>
      <c r="S1342" s="11"/>
      <c r="T1342" s="11"/>
      <c r="U1342" s="2"/>
      <c r="V1342" s="2"/>
      <c r="W1342" s="2"/>
      <c r="X1342" s="2"/>
    </row>
    <row r="1343" spans="1:24" s="19" customFormat="1" ht="12.75" customHeight="1" x14ac:dyDescent="0.25">
      <c r="A1343" s="2"/>
      <c r="B1343" s="7"/>
      <c r="C1343" s="7"/>
      <c r="D1343" s="9" t="s">
        <v>140</v>
      </c>
      <c r="E1343" s="20" t="str">
        <f>Translations!$B$253</f>
        <v>Nivåer som tillämpas på beräkningsfaktorer:</v>
      </c>
      <c r="F1343" s="7"/>
      <c r="G1343" s="7"/>
      <c r="H1343" s="7"/>
      <c r="I1343" s="7"/>
      <c r="J1343" s="7"/>
      <c r="K1343" s="7"/>
      <c r="L1343" s="7"/>
      <c r="M1343" s="7"/>
      <c r="N1343" s="7"/>
      <c r="O1343" s="458"/>
      <c r="P1343" s="4"/>
      <c r="Q1343" s="11"/>
      <c r="R1343" s="11"/>
      <c r="S1343" s="11"/>
      <c r="T1343" s="11"/>
      <c r="U1343" s="2"/>
      <c r="V1343" s="2"/>
      <c r="W1343" s="2"/>
      <c r="X1343" s="2"/>
    </row>
    <row r="1344" spans="1:24" s="19" customFormat="1" ht="5.15" customHeight="1" x14ac:dyDescent="0.25">
      <c r="A1344" s="2"/>
      <c r="B1344" s="7"/>
      <c r="C1344" s="7"/>
      <c r="D1344" s="9"/>
      <c r="E1344" s="20"/>
      <c r="F1344" s="7"/>
      <c r="G1344" s="7"/>
      <c r="H1344" s="7"/>
      <c r="I1344" s="7"/>
      <c r="J1344" s="7"/>
      <c r="K1344" s="7"/>
      <c r="L1344" s="7"/>
      <c r="M1344" s="7"/>
      <c r="N1344" s="7"/>
      <c r="O1344" s="458"/>
      <c r="P1344" s="4"/>
      <c r="Q1344" s="11"/>
      <c r="R1344" s="11"/>
      <c r="S1344" s="11"/>
      <c r="T1344" s="11"/>
      <c r="U1344" s="2"/>
      <c r="V1344" s="2"/>
      <c r="W1344" s="2"/>
      <c r="X1344" s="2"/>
    </row>
    <row r="1345" spans="1:24" s="19" customFormat="1" ht="25.5" customHeight="1" x14ac:dyDescent="0.25">
      <c r="A1345" s="2"/>
      <c r="B1345" s="7"/>
      <c r="C1345" s="7"/>
      <c r="D1345" s="7"/>
      <c r="E1345" s="1244" t="str">
        <f>Translations!$B$254</f>
        <v>beräkningsfaktor</v>
      </c>
      <c r="F1345" s="1244"/>
      <c r="G1345" s="1244"/>
      <c r="H1345" s="29" t="str">
        <f>Translations!$B$255</f>
        <v>nivå som krävs</v>
      </c>
      <c r="I1345" s="522" t="str">
        <f>Translations!$B$256</f>
        <v>nivå som använts</v>
      </c>
      <c r="J1345" s="1246" t="str">
        <f>Translations!$B$257</f>
        <v>hela texten för den tillämpade nivån</v>
      </c>
      <c r="K1345" s="1247"/>
      <c r="L1345" s="1247"/>
      <c r="M1345" s="1247"/>
      <c r="N1345" s="1248"/>
      <c r="O1345" s="458"/>
      <c r="P1345" s="4"/>
      <c r="Q1345" s="11"/>
      <c r="R1345" s="11"/>
      <c r="S1345" s="11"/>
      <c r="T1345" s="11" t="s">
        <v>148</v>
      </c>
      <c r="U1345" s="2"/>
      <c r="V1345" s="2"/>
      <c r="W1345" s="2"/>
      <c r="X1345" s="30" t="s">
        <v>149</v>
      </c>
    </row>
    <row r="1346" spans="1:24" s="19" customFormat="1" ht="12.75" customHeight="1" x14ac:dyDescent="0.25">
      <c r="A1346" s="2"/>
      <c r="B1346" s="7"/>
      <c r="C1346" s="7"/>
      <c r="D1346" s="28" t="s">
        <v>16</v>
      </c>
      <c r="E1346" s="1240" t="str">
        <f>Translations!$B$741</f>
        <v>Enhetens omvandlingsfaktor</v>
      </c>
      <c r="F1346" s="1240"/>
      <c r="G1346" s="1240"/>
      <c r="H1346" s="535" t="str">
        <f>IF(H1297="","",IF(M1295=INDEX(SourceCategory,2),EUconst_NoTier,IF(CNTR_Category="A",INDEX(EUwideConstants!$G:$G,MATCH(R1346,EUwideConstants!$S:$S,0)),INDEX(EUwideConstants!$P:$P,MATCH(R1346,EUwideConstants!$S:$S,0)))))</f>
        <v/>
      </c>
      <c r="I1346" s="135"/>
      <c r="J1346" s="1241" t="str">
        <f>IF(OR(ISBLANK(I1346),I1346=EUconst_NoTier),"",IF(T1346=0,EUconst_NotApplicable,IF(ISERROR(T1346),"",T1346)))</f>
        <v/>
      </c>
      <c r="K1346" s="1242"/>
      <c r="L1346" s="1242"/>
      <c r="M1346" s="1242"/>
      <c r="N1346" s="1243"/>
      <c r="O1346" s="458"/>
      <c r="P1346" s="4"/>
      <c r="Q1346" s="11"/>
      <c r="R1346" s="59" t="str">
        <f>EUconst_CNTR_NCV&amp;H1297</f>
        <v>NCV_</v>
      </c>
      <c r="S1346" s="11"/>
      <c r="T1346" s="537" t="str">
        <f>IF(ISBLANK(I1346),"",IF(I1346=EUconst_NA,"",INDEX(EUwideConstants!$H:$O,MATCH(R1346,EUwideConstants!$S:$S,0),MATCH(I1346,CNTR_TierList,0))))</f>
        <v/>
      </c>
      <c r="U1346" s="2"/>
      <c r="V1346" s="2"/>
      <c r="W1346" s="2"/>
      <c r="X1346" s="533" t="b">
        <f>(H1346=EUconst_NA)</f>
        <v>0</v>
      </c>
    </row>
    <row r="1347" spans="1:24" s="19" customFormat="1" ht="12.75" customHeight="1" x14ac:dyDescent="0.25">
      <c r="A1347" s="2"/>
      <c r="B1347" s="7"/>
      <c r="C1347" s="7"/>
      <c r="D1347" s="28" t="s">
        <v>17</v>
      </c>
      <c r="E1347" s="1240" t="str">
        <f>Translations!$B$258</f>
        <v>Emissionsfaktor (preliminär)</v>
      </c>
      <c r="F1347" s="1240"/>
      <c r="G1347" s="1240"/>
      <c r="H1347" s="535" t="str">
        <f>IF(H1297="","",IF(M1295=INDEX(SourceCategory,2),EUconst_NoTier,IF(CNTR_Category="A",INDEX(EUwideConstants!$G:$G,MATCH(R1347,EUwideConstants!$S:$S,0)),INDEX(EUwideConstants!$P:$P,MATCH(R1347,EUwideConstants!$S:$S,0)))))</f>
        <v/>
      </c>
      <c r="I1347" s="135"/>
      <c r="J1347" s="1241" t="str">
        <f>IF(OR(ISBLANK(I1347),I1347=EUconst_NoTier),"",IF(T1347=0,EUconst_NotApplicable,IF(ISERROR(T1347),"",T1347)))</f>
        <v/>
      </c>
      <c r="K1347" s="1242"/>
      <c r="L1347" s="1242"/>
      <c r="M1347" s="1242"/>
      <c r="N1347" s="1243"/>
      <c r="O1347" s="458"/>
      <c r="P1347" s="4"/>
      <c r="Q1347" s="11"/>
      <c r="R1347" s="59" t="str">
        <f>EUconst_CNTR_EF&amp;H1297</f>
        <v>EF_</v>
      </c>
      <c r="S1347" s="11"/>
      <c r="T1347" s="537" t="str">
        <f>IF(ISBLANK(I1347),"",IF(I1347=EUconst_NA,"",INDEX(EUwideConstants!$H:$O,MATCH(R1347,EUwideConstants!$S:$S,0),MATCH(I1347,CNTR_TierList,0))))</f>
        <v/>
      </c>
      <c r="U1347" s="2"/>
      <c r="V1347" s="2"/>
      <c r="W1347" s="2"/>
      <c r="X1347" s="533" t="b">
        <f>(H1347=EUconst_NA)</f>
        <v>0</v>
      </c>
    </row>
    <row r="1348" spans="1:24" s="19" customFormat="1" ht="12.75" customHeight="1" x14ac:dyDescent="0.25">
      <c r="A1348" s="2"/>
      <c r="B1348" s="7"/>
      <c r="C1348" s="7"/>
      <c r="D1348" s="28" t="s">
        <v>18</v>
      </c>
      <c r="E1348" s="1240" t="str">
        <f>Translations!$B$259</f>
        <v>Biomassafraktion (om tillämplig)</v>
      </c>
      <c r="F1348" s="1240"/>
      <c r="G1348" s="1240"/>
      <c r="H1348" s="535" t="str">
        <f>IF(H1297="","",IF(M1295=INDEX(SourceCategory,2),EUconst_NoTier,IF(CNTR_Category="A",INDEX(EUwideConstants!$G:$G,MATCH(R1348,EUwideConstants!$S:$S,0)),INDEX(EUwideConstants!$P:$P,MATCH(R1348,EUwideConstants!$S:$S,0)))))</f>
        <v/>
      </c>
      <c r="I1348" s="538"/>
      <c r="J1348" s="1241" t="str">
        <f>IF(OR(ISBLANK(I1348),I1348=EUconst_NoTier),"",IF(T1348=0,EUconst_NotApplicable,IF(ISERROR(T1348),"",T1348)))</f>
        <v/>
      </c>
      <c r="K1348" s="1242"/>
      <c r="L1348" s="1242"/>
      <c r="M1348" s="1242"/>
      <c r="N1348" s="1243"/>
      <c r="O1348" s="458"/>
      <c r="P1348" s="4"/>
      <c r="Q1348" s="11"/>
      <c r="R1348" s="59" t="str">
        <f>EUconst_CNTR_BiomassContent&amp;H1297</f>
        <v>BioC_</v>
      </c>
      <c r="S1348" s="11"/>
      <c r="T1348" s="537" t="str">
        <f>IF(ISBLANK(I1348),"",IF(I1348=EUconst_NA,"",INDEX(EUwideConstants!$H:$O,MATCH(R1348,EUwideConstants!$S:$S,0),MATCH(I1348,CNTR_TierList,0))))</f>
        <v/>
      </c>
      <c r="U1348" s="2"/>
      <c r="V1348" s="2"/>
      <c r="W1348" s="2"/>
      <c r="X1348" s="533" t="b">
        <f>(H1348=EUconst_NA)</f>
        <v>0</v>
      </c>
    </row>
    <row r="1349" spans="1:24" s="19" customFormat="1" ht="5.15" customHeight="1" x14ac:dyDescent="0.25">
      <c r="A1349" s="2"/>
      <c r="B1349" s="7"/>
      <c r="C1349" s="7"/>
      <c r="D1349" s="9"/>
      <c r="E1349" s="7"/>
      <c r="F1349" s="7"/>
      <c r="G1349" s="7"/>
      <c r="H1349" s="7"/>
      <c r="I1349" s="7"/>
      <c r="J1349" s="7"/>
      <c r="K1349" s="7"/>
      <c r="L1349" s="7"/>
      <c r="M1349" s="7"/>
      <c r="N1349" s="7"/>
      <c r="O1349" s="458"/>
      <c r="P1349" s="4"/>
      <c r="Q1349" s="11"/>
      <c r="R1349" s="2"/>
      <c r="S1349" s="2"/>
      <c r="T1349" s="2"/>
      <c r="U1349" s="2"/>
      <c r="V1349" s="2"/>
      <c r="W1349" s="2"/>
      <c r="X1349" s="2"/>
    </row>
    <row r="1350" spans="1:24" s="19" customFormat="1" ht="13" x14ac:dyDescent="0.25">
      <c r="A1350" s="2"/>
      <c r="B1350" s="7"/>
      <c r="C1350" s="7"/>
      <c r="D1350" s="9" t="s">
        <v>152</v>
      </c>
      <c r="E1350" s="20" t="str">
        <f>Translations!$B$268</f>
        <v>Detaljerade uppgifter om beräkningsfaktorerna:</v>
      </c>
      <c r="F1350" s="40"/>
      <c r="G1350" s="40"/>
      <c r="H1350" s="40"/>
      <c r="I1350" s="40"/>
      <c r="J1350" s="40"/>
      <c r="K1350" s="40"/>
      <c r="L1350" s="40"/>
      <c r="M1350" s="40"/>
      <c r="N1350" s="40"/>
      <c r="O1350" s="458"/>
      <c r="P1350" s="4"/>
      <c r="Q1350" s="11"/>
      <c r="R1350" s="2"/>
      <c r="S1350" s="2"/>
      <c r="T1350" s="2"/>
      <c r="U1350" s="2"/>
      <c r="V1350" s="2"/>
      <c r="W1350" s="2"/>
      <c r="X1350" s="2"/>
    </row>
    <row r="1351" spans="1:24" s="19" customFormat="1" ht="5.15" customHeight="1" x14ac:dyDescent="0.25">
      <c r="A1351" s="2"/>
      <c r="B1351" s="7"/>
      <c r="C1351" s="7"/>
      <c r="D1351" s="9"/>
      <c r="E1351" s="40"/>
      <c r="F1351" s="40"/>
      <c r="G1351" s="40"/>
      <c r="H1351" s="40"/>
      <c r="I1351" s="40"/>
      <c r="J1351" s="40"/>
      <c r="K1351" s="40"/>
      <c r="L1351" s="40"/>
      <c r="M1351" s="40"/>
      <c r="N1351" s="40"/>
      <c r="O1351" s="458"/>
      <c r="P1351" s="4"/>
      <c r="Q1351" s="11"/>
      <c r="R1351" s="2"/>
      <c r="S1351" s="2"/>
      <c r="T1351" s="2"/>
      <c r="U1351" s="2"/>
      <c r="V1351" s="2"/>
      <c r="W1351" s="2"/>
      <c r="X1351" s="2"/>
    </row>
    <row r="1352" spans="1:24" s="19" customFormat="1" ht="25.5" customHeight="1" x14ac:dyDescent="0.25">
      <c r="A1352" s="2"/>
      <c r="B1352" s="7"/>
      <c r="C1352" s="7"/>
      <c r="D1352" s="7"/>
      <c r="E1352" s="1244" t="str">
        <f>E1345</f>
        <v>beräkningsfaktor</v>
      </c>
      <c r="F1352" s="1244"/>
      <c r="G1352" s="1244"/>
      <c r="H1352" s="522" t="str">
        <f>I1345</f>
        <v>nivå som använts</v>
      </c>
      <c r="I1352" s="29" t="str">
        <f>Translations!$B$269</f>
        <v>standardvärde</v>
      </c>
      <c r="J1352" s="29" t="str">
        <f>Translations!$B$270</f>
        <v>enhet</v>
      </c>
      <c r="K1352" s="29" t="str">
        <f>Translations!$B$271</f>
        <v>datakällans identifieringskod</v>
      </c>
      <c r="L1352" s="29" t="str">
        <f>Translations!$B$272</f>
        <v>analysens identifieringskod</v>
      </c>
      <c r="M1352" s="29" t="str">
        <f>Translations!$B$273</f>
        <v>provtagningens identifieringskod</v>
      </c>
      <c r="N1352" s="29" t="str">
        <f>Translations!$B$274</f>
        <v>analysfrekvens</v>
      </c>
      <c r="O1352" s="458"/>
      <c r="P1352" s="4"/>
      <c r="Q1352" s="11"/>
      <c r="R1352" s="2"/>
      <c r="S1352" s="2"/>
      <c r="T1352" s="30" t="s">
        <v>153</v>
      </c>
      <c r="U1352" s="2"/>
      <c r="V1352" s="2"/>
      <c r="W1352" s="2"/>
      <c r="X1352" s="30" t="s">
        <v>149</v>
      </c>
    </row>
    <row r="1353" spans="1:24" s="19" customFormat="1" ht="12.75" customHeight="1" x14ac:dyDescent="0.25">
      <c r="A1353" s="2"/>
      <c r="B1353" s="7"/>
      <c r="C1353" s="7"/>
      <c r="D1353" s="28" t="s">
        <v>16</v>
      </c>
      <c r="E1353" s="1240" t="str">
        <f>E1346</f>
        <v>Enhetens omvandlingsfaktor</v>
      </c>
      <c r="F1353" s="1240"/>
      <c r="G1353" s="1240"/>
      <c r="H1353" s="535" t="str">
        <f>IF(OR(ISBLANK(I1346),I1346=EUconst_NA),"",I1346)</f>
        <v/>
      </c>
      <c r="I1353" s="135"/>
      <c r="J1353" s="135"/>
      <c r="K1353" s="539"/>
      <c r="L1353" s="160"/>
      <c r="M1353" s="160"/>
      <c r="N1353" s="540"/>
      <c r="O1353" s="456"/>
      <c r="P1353" s="7"/>
      <c r="Q1353" s="143"/>
      <c r="R1353" s="2"/>
      <c r="S1353" s="2"/>
      <c r="T1353" s="541" t="str">
        <f>IF(H1353="","",IF(I1346=EUconst_NA,"",INDEX(EUwideConstants!$AL:$AR,MATCH(R1346,EUwideConstants!$S:$S,0),MATCH(I1346,CNTR_TierList,0))))</f>
        <v/>
      </c>
      <c r="U1353" s="2"/>
      <c r="V1353" s="2"/>
      <c r="W1353" s="2"/>
      <c r="X1353" s="533" t="b">
        <f>AND(H1295&lt;&gt;"",OR(H1353="",H1353=EUconst_NA,J1346=EUconst_NotApplicable))</f>
        <v>0</v>
      </c>
    </row>
    <row r="1354" spans="1:24" s="19" customFormat="1" ht="12.75" customHeight="1" x14ac:dyDescent="0.25">
      <c r="A1354" s="2"/>
      <c r="B1354" s="7"/>
      <c r="C1354" s="7"/>
      <c r="D1354" s="28" t="s">
        <v>17</v>
      </c>
      <c r="E1354" s="1240" t="str">
        <f>E1347</f>
        <v>Emissionsfaktor (preliminär)</v>
      </c>
      <c r="F1354" s="1240"/>
      <c r="G1354" s="1240"/>
      <c r="H1354" s="535" t="str">
        <f>IF(OR(ISBLANK(I1347),I1347=EUconst_NA),"",I1347)</f>
        <v/>
      </c>
      <c r="I1354" s="135"/>
      <c r="J1354" s="135"/>
      <c r="K1354" s="160"/>
      <c r="L1354" s="160"/>
      <c r="M1354" s="160"/>
      <c r="N1354" s="540"/>
      <c r="O1354" s="458"/>
      <c r="P1354" s="4"/>
      <c r="Q1354" s="11"/>
      <c r="R1354" s="2"/>
      <c r="S1354" s="2"/>
      <c r="T1354" s="541" t="str">
        <f>IF(H1354="","",IF(I1347=EUconst_NA,"",INDEX(EUwideConstants!$AL:$AR,MATCH(R1347,EUwideConstants!$S:$S,0),MATCH(I1347,CNTR_TierList,0))))</f>
        <v/>
      </c>
      <c r="U1354" s="2"/>
      <c r="V1354" s="2"/>
      <c r="W1354" s="2"/>
      <c r="X1354" s="533" t="b">
        <f>AND(H1295&lt;&gt;"",OR(H1354="",H1354=EUconst_NA,J1347=EUconst_NotApplicable))</f>
        <v>0</v>
      </c>
    </row>
    <row r="1355" spans="1:24" s="19" customFormat="1" ht="12.75" customHeight="1" x14ac:dyDescent="0.25">
      <c r="A1355" s="2"/>
      <c r="B1355" s="7"/>
      <c r="C1355" s="7"/>
      <c r="D1355" s="28" t="s">
        <v>21</v>
      </c>
      <c r="E1355" s="1240" t="str">
        <f>E1348</f>
        <v>Biomassafraktion (om tillämplig)</v>
      </c>
      <c r="F1355" s="1240"/>
      <c r="G1355" s="1240"/>
      <c r="H1355" s="535" t="str">
        <f>IF(OR(ISBLANK(I1348),I1348=EUconst_NA),"",I1348)</f>
        <v/>
      </c>
      <c r="I1355" s="135"/>
      <c r="J1355" s="436" t="s">
        <v>154</v>
      </c>
      <c r="K1355" s="160"/>
      <c r="L1355" s="160"/>
      <c r="M1355" s="160"/>
      <c r="N1355" s="540"/>
      <c r="O1355" s="458"/>
      <c r="P1355" s="4"/>
      <c r="Q1355" s="542"/>
      <c r="R1355" s="2"/>
      <c r="S1355" s="2"/>
      <c r="T1355" s="541" t="str">
        <f>IF(H1355="","",IF(I1348=EUconst_NA,"",INDEX(EUwideConstants!$AL:$AR,MATCH(R1348,EUwideConstants!$S:$S,0),MATCH(I1348,CNTR_TierList,0))))</f>
        <v/>
      </c>
      <c r="U1355" s="2"/>
      <c r="V1355" s="2"/>
      <c r="W1355" s="2"/>
      <c r="X1355" s="533" t="b">
        <f>AND(H1295&lt;&gt;"",OR(H1355="",H1355=EUconst_NA,J1348=EUconst_NotApplicable))</f>
        <v>0</v>
      </c>
    </row>
    <row r="1356" spans="1:24" s="19" customFormat="1" ht="12.75" customHeight="1" x14ac:dyDescent="0.25">
      <c r="A1356" s="2"/>
      <c r="B1356" s="7"/>
      <c r="C1356" s="7"/>
      <c r="D1356" s="9"/>
      <c r="E1356" s="7"/>
      <c r="F1356" s="7"/>
      <c r="G1356" s="7"/>
      <c r="H1356" s="7"/>
      <c r="I1356" s="7"/>
      <c r="J1356" s="7"/>
      <c r="K1356" s="7"/>
      <c r="L1356" s="7"/>
      <c r="M1356" s="7"/>
      <c r="N1356" s="7"/>
      <c r="O1356" s="458"/>
      <c r="P1356" s="4"/>
      <c r="Q1356" s="11"/>
      <c r="R1356" s="2"/>
      <c r="S1356" s="2"/>
      <c r="T1356" s="2"/>
      <c r="U1356" s="2"/>
      <c r="V1356" s="2"/>
      <c r="W1356" s="2"/>
      <c r="X1356" s="2"/>
    </row>
    <row r="1357" spans="1:24" s="19" customFormat="1" ht="15" customHeight="1" x14ac:dyDescent="0.25">
      <c r="A1357" s="2"/>
      <c r="B1357" s="7"/>
      <c r="C1357" s="7"/>
      <c r="D1357" s="1245" t="str">
        <f>Translations!$B$279</f>
        <v>Anmärkningar och förklaringar:</v>
      </c>
      <c r="E1357" s="1245"/>
      <c r="F1357" s="1245"/>
      <c r="G1357" s="1245"/>
      <c r="H1357" s="1245"/>
      <c r="I1357" s="1245"/>
      <c r="J1357" s="1245"/>
      <c r="K1357" s="1245"/>
      <c r="L1357" s="1245"/>
      <c r="M1357" s="1245"/>
      <c r="N1357" s="1245"/>
      <c r="O1357" s="458"/>
      <c r="P1357" s="4"/>
      <c r="Q1357" s="11"/>
      <c r="R1357" s="11"/>
      <c r="S1357" s="2"/>
      <c r="T1357" s="2"/>
      <c r="U1357" s="2"/>
      <c r="V1357" s="2"/>
      <c r="W1357" s="2"/>
      <c r="X1357" s="2"/>
    </row>
    <row r="1358" spans="1:24" s="19" customFormat="1" ht="5.15" customHeight="1" x14ac:dyDescent="0.25">
      <c r="A1358" s="2"/>
      <c r="B1358" s="7"/>
      <c r="C1358" s="7"/>
      <c r="D1358" s="9"/>
      <c r="E1358" s="7"/>
      <c r="F1358" s="7"/>
      <c r="G1358" s="7"/>
      <c r="H1358" s="7"/>
      <c r="I1358" s="7"/>
      <c r="J1358" s="7"/>
      <c r="K1358" s="7"/>
      <c r="L1358" s="7"/>
      <c r="M1358" s="7"/>
      <c r="N1358" s="7"/>
      <c r="O1358" s="458"/>
      <c r="P1358" s="4"/>
      <c r="Q1358" s="11"/>
      <c r="R1358" s="2"/>
      <c r="S1358" s="2"/>
      <c r="T1358" s="2"/>
      <c r="U1358" s="2"/>
      <c r="V1358" s="2"/>
      <c r="W1358" s="2"/>
      <c r="X1358" s="2"/>
    </row>
    <row r="1359" spans="1:24" s="19" customFormat="1" ht="12.75" customHeight="1" x14ac:dyDescent="0.25">
      <c r="A1359" s="2"/>
      <c r="B1359" s="7"/>
      <c r="C1359" s="7"/>
      <c r="D1359" s="9" t="s">
        <v>159</v>
      </c>
      <c r="E1359" s="1110" t="str">
        <f>Translations!$B$744</f>
        <v>Övriga anmärkningar och motiveringar, om de erforderliga nivåerna inte tillämpas:</v>
      </c>
      <c r="F1359" s="1110"/>
      <c r="G1359" s="1110"/>
      <c r="H1359" s="1110"/>
      <c r="I1359" s="1110"/>
      <c r="J1359" s="1110"/>
      <c r="K1359" s="1110"/>
      <c r="L1359" s="1110"/>
      <c r="M1359" s="1110"/>
      <c r="N1359" s="1110"/>
      <c r="O1359" s="458"/>
      <c r="P1359" s="4"/>
      <c r="Q1359" s="11"/>
      <c r="R1359" s="2"/>
      <c r="S1359" s="2"/>
      <c r="T1359" s="2"/>
      <c r="U1359" s="2"/>
      <c r="V1359" s="2"/>
      <c r="W1359" s="2"/>
      <c r="X1359" s="2"/>
    </row>
    <row r="1360" spans="1:24" s="19" customFormat="1" ht="5.15" customHeight="1" x14ac:dyDescent="0.25">
      <c r="A1360" s="2"/>
      <c r="B1360" s="7"/>
      <c r="C1360" s="7"/>
      <c r="D1360" s="9"/>
      <c r="E1360" s="543"/>
      <c r="F1360" s="7"/>
      <c r="G1360" s="7"/>
      <c r="H1360" s="7"/>
      <c r="I1360" s="7"/>
      <c r="J1360" s="7"/>
      <c r="K1360" s="7"/>
      <c r="L1360" s="7"/>
      <c r="M1360" s="7"/>
      <c r="N1360" s="7"/>
      <c r="O1360" s="458"/>
      <c r="P1360" s="4"/>
      <c r="Q1360" s="11"/>
      <c r="R1360" s="2"/>
      <c r="S1360" s="2"/>
      <c r="T1360" s="2"/>
      <c r="U1360" s="2"/>
      <c r="V1360" s="2"/>
      <c r="W1360" s="2"/>
      <c r="X1360" s="2"/>
    </row>
    <row r="1361" spans="1:24" s="19" customFormat="1" ht="12.75" customHeight="1" x14ac:dyDescent="0.25">
      <c r="A1361" s="2"/>
      <c r="B1361" s="7"/>
      <c r="C1361" s="7"/>
      <c r="D1361" s="9"/>
      <c r="E1361" s="1235"/>
      <c r="F1361" s="1238"/>
      <c r="G1361" s="1238"/>
      <c r="H1361" s="1238"/>
      <c r="I1361" s="1238"/>
      <c r="J1361" s="1238"/>
      <c r="K1361" s="1238"/>
      <c r="L1361" s="1238"/>
      <c r="M1361" s="1238"/>
      <c r="N1361" s="1239"/>
      <c r="O1361" s="458"/>
      <c r="P1361" s="4"/>
      <c r="Q1361" s="11"/>
      <c r="R1361" s="2"/>
      <c r="S1361" s="2"/>
      <c r="T1361" s="2"/>
      <c r="U1361" s="2"/>
      <c r="V1361" s="2"/>
      <c r="W1361" s="2"/>
      <c r="X1361" s="2"/>
    </row>
    <row r="1362" spans="1:24" s="19" customFormat="1" ht="12.75" customHeight="1" x14ac:dyDescent="0.25">
      <c r="A1362" s="2"/>
      <c r="B1362" s="7"/>
      <c r="C1362" s="7"/>
      <c r="D1362" s="9"/>
      <c r="E1362" s="1099"/>
      <c r="F1362" s="991"/>
      <c r="G1362" s="991"/>
      <c r="H1362" s="991"/>
      <c r="I1362" s="991"/>
      <c r="J1362" s="991"/>
      <c r="K1362" s="991"/>
      <c r="L1362" s="991"/>
      <c r="M1362" s="991"/>
      <c r="N1362" s="1100"/>
      <c r="O1362" s="458"/>
      <c r="P1362" s="4"/>
      <c r="Q1362" s="11"/>
      <c r="R1362" s="2"/>
      <c r="S1362" s="2"/>
      <c r="T1362" s="2"/>
      <c r="U1362" s="2"/>
      <c r="V1362" s="2"/>
      <c r="W1362" s="2"/>
      <c r="X1362" s="2"/>
    </row>
    <row r="1363" spans="1:24" s="19" customFormat="1" ht="12.75" customHeight="1" x14ac:dyDescent="0.25">
      <c r="A1363" s="2"/>
      <c r="B1363" s="7"/>
      <c r="C1363" s="7"/>
      <c r="D1363" s="9"/>
      <c r="E1363" s="1101"/>
      <c r="F1363" s="1102"/>
      <c r="G1363" s="1102"/>
      <c r="H1363" s="1102"/>
      <c r="I1363" s="1102"/>
      <c r="J1363" s="1102"/>
      <c r="K1363" s="1102"/>
      <c r="L1363" s="1102"/>
      <c r="M1363" s="1102"/>
      <c r="N1363" s="1103"/>
      <c r="O1363" s="458"/>
      <c r="P1363" s="4"/>
      <c r="Q1363" s="11"/>
      <c r="R1363" s="2"/>
      <c r="S1363" s="2"/>
      <c r="T1363" s="2"/>
      <c r="U1363" s="2"/>
      <c r="V1363" s="2"/>
      <c r="W1363" s="2"/>
      <c r="X1363" s="2"/>
    </row>
    <row r="1364" spans="1:24" ht="12.75" customHeight="1" thickBot="1" x14ac:dyDescent="0.3">
      <c r="A1364" s="45"/>
      <c r="C1364" s="867"/>
      <c r="D1364" s="868"/>
      <c r="E1364" s="869"/>
      <c r="F1364" s="867"/>
      <c r="G1364" s="870"/>
      <c r="H1364" s="870"/>
      <c r="I1364" s="870"/>
      <c r="J1364" s="870"/>
      <c r="K1364" s="870"/>
      <c r="L1364" s="870"/>
      <c r="M1364" s="870"/>
      <c r="N1364" s="870"/>
      <c r="O1364" s="458"/>
      <c r="P1364" s="4"/>
      <c r="Q1364" s="11"/>
      <c r="R1364" s="45"/>
      <c r="S1364" s="45"/>
      <c r="T1364" s="48"/>
      <c r="U1364" s="45"/>
      <c r="V1364" s="45"/>
      <c r="W1364" s="45"/>
      <c r="X1364" s="45"/>
    </row>
    <row r="1365" spans="1:24" ht="12.75" customHeight="1" thickBot="1" x14ac:dyDescent="0.3">
      <c r="A1365" s="45"/>
      <c r="D1365" s="9"/>
      <c r="E1365" s="18"/>
      <c r="G1365" s="10"/>
      <c r="H1365" s="10"/>
      <c r="I1365" s="10"/>
      <c r="J1365" s="10"/>
      <c r="L1365" s="10"/>
      <c r="M1365" s="10"/>
      <c r="N1365" s="10"/>
      <c r="O1365" s="458"/>
      <c r="P1365" s="4"/>
      <c r="Q1365" s="11"/>
      <c r="R1365" s="45"/>
      <c r="S1365" s="45"/>
      <c r="T1365" s="39" t="s">
        <v>143</v>
      </c>
      <c r="U1365" s="73" t="s">
        <v>144</v>
      </c>
      <c r="V1365" s="73" t="s">
        <v>145</v>
      </c>
      <c r="W1365" s="45"/>
      <c r="X1365" s="45"/>
    </row>
    <row r="1366" spans="1:24" s="133" customFormat="1" ht="15" customHeight="1" thickBot="1" x14ac:dyDescent="0.3">
      <c r="A1366" s="222">
        <f>R1366</f>
        <v>19</v>
      </c>
      <c r="B1366" s="22"/>
      <c r="C1366" s="23" t="str">
        <f>"P"&amp;R1366</f>
        <v>P19</v>
      </c>
      <c r="D1366" s="1245" t="str">
        <f>CONCATENATE(EUconst_FuelStream," ", R1366,":")</f>
        <v>Bränsleflöde 19:</v>
      </c>
      <c r="E1366" s="1245"/>
      <c r="F1366" s="1245"/>
      <c r="G1366" s="1260"/>
      <c r="H1366" s="1261" t="str">
        <f>IF(INDEX('C_Beskrivining av den RE'!$F$115:$F$139,MATCH(C1366,'C_Beskrivining av den RE'!$E$115:$E$139,0))&gt;0,INDEX('C_Beskrivining av den RE'!$F$115:$F$139,MATCH(C1366,'C_Beskrivining av den RE'!$E$115:$E$139,0)),"")</f>
        <v/>
      </c>
      <c r="I1366" s="1261"/>
      <c r="J1366" s="1261"/>
      <c r="K1366" s="1261"/>
      <c r="L1366" s="1262"/>
      <c r="M1366" s="1263" t="str">
        <f>IF(T1366=TRUE,IF(V1366="",U1366,V1366),"")</f>
        <v/>
      </c>
      <c r="N1366" s="1264"/>
      <c r="O1366" s="458"/>
      <c r="P1366" s="4"/>
      <c r="Q1366" s="419" t="str">
        <f>IF(COUNTA('C_Beskrivining av den RE'!$F$115:$G$139)=0,D1366,IF(H1366="","",C1366&amp;": "&amp;H1366))</f>
        <v>Bränsleflöde 19:</v>
      </c>
      <c r="R1366" s="21">
        <f>R1295+1</f>
        <v>19</v>
      </c>
      <c r="S1366" s="532"/>
      <c r="T1366" s="39" t="b">
        <f>IF(INDEX('C_Beskrivining av den RE'!$M:$M,MATCH(R1368,'C_Beskrivining av den RE'!$R:$R,0))="",FALSE,TRUE)</f>
        <v>0</v>
      </c>
      <c r="U1366" s="59" t="str">
        <f>INDEX(SourceCategory,1)</f>
        <v>Betydande</v>
      </c>
      <c r="V1366" s="39" t="str">
        <f>IF(T1366=TRUE,IF(ISBLANK(INDEX('C_Beskrivining av den RE'!$N:$N,MATCH(R1368,'C_Beskrivining av den RE'!$R:$R,0))),"",INDEX('C_Beskrivining av den RE'!$N:$N,MATCH(R1368,'C_Beskrivining av den RE'!$R:$R,0))),"")</f>
        <v/>
      </c>
      <c r="W1366" s="532"/>
      <c r="X1366" s="532"/>
    </row>
    <row r="1367" spans="1:24" s="19" customFormat="1" ht="5.15" customHeight="1" x14ac:dyDescent="0.25">
      <c r="A1367" s="45"/>
      <c r="B1367" s="4"/>
      <c r="C1367" s="4"/>
      <c r="D1367" s="4"/>
      <c r="E1367" s="4"/>
      <c r="F1367" s="4"/>
      <c r="G1367" s="4"/>
      <c r="H1367" s="4"/>
      <c r="I1367" s="4"/>
      <c r="J1367" s="4"/>
      <c r="K1367" s="4"/>
      <c r="L1367" s="4"/>
      <c r="M1367" s="3"/>
      <c r="N1367" s="3"/>
      <c r="O1367" s="458"/>
      <c r="P1367" s="4"/>
      <c r="Q1367" s="13"/>
      <c r="R1367" s="8"/>
      <c r="S1367" s="2"/>
      <c r="T1367" s="2"/>
      <c r="U1367" s="2"/>
      <c r="V1367" s="2"/>
      <c r="W1367" s="2"/>
      <c r="X1367" s="2"/>
    </row>
    <row r="1368" spans="1:24" s="19" customFormat="1" ht="12.75" customHeight="1" x14ac:dyDescent="0.25">
      <c r="A1368" s="45"/>
      <c r="B1368" s="4"/>
      <c r="C1368" s="4"/>
      <c r="D1368" s="9"/>
      <c r="E1368" s="1088" t="str">
        <f>Translations!$B$691</f>
        <v>Bränsleflödets typ:</v>
      </c>
      <c r="F1368" s="1088"/>
      <c r="G1368" s="1084"/>
      <c r="H1368" s="1250" t="str">
        <f>IF(INDEX('C_Beskrivining av den RE'!$H$115:$H$139,MATCH(C1366,'C_Beskrivining av den RE'!$E$115:$E$139,0))&gt;0,INDEX('C_Beskrivining av den RE'!$H$115:$H$139,MATCH(C1366,'C_Beskrivining av den RE'!$E$115:$E$139,0)),"")</f>
        <v/>
      </c>
      <c r="I1368" s="1251"/>
      <c r="J1368" s="1251"/>
      <c r="K1368" s="1251"/>
      <c r="L1368" s="1252"/>
      <c r="M1368" s="7"/>
      <c r="N1368" s="7"/>
      <c r="O1368" s="458"/>
      <c r="P1368" s="4"/>
      <c r="Q1368" s="13"/>
      <c r="R1368" s="25" t="str">
        <f>EUconst_CNTR_SourceCategory&amp;C1366</f>
        <v>SourceCategory_P19</v>
      </c>
      <c r="S1368" s="2"/>
      <c r="T1368" s="2"/>
      <c r="U1368" s="2"/>
      <c r="V1368" s="2"/>
      <c r="W1368" s="2"/>
      <c r="X1368" s="2"/>
    </row>
    <row r="1369" spans="1:24" s="19" customFormat="1" ht="12.75" customHeight="1" x14ac:dyDescent="0.25">
      <c r="A1369" s="45"/>
      <c r="B1369" s="4"/>
      <c r="C1369" s="4"/>
      <c r="D1369" s="9"/>
      <c r="E1369" s="1088" t="str">
        <f>Translations!$B$692</f>
        <v>Metoder för frisläppande för konsumtion:</v>
      </c>
      <c r="F1369" s="1088"/>
      <c r="G1369" s="1084"/>
      <c r="H1369" s="1250" t="str">
        <f>IF(INDEX('C_Beskrivining av den RE'!$K$115:$K$139,MATCH(C1366,'C_Beskrivining av den RE'!$E$115:$E$139,0))&gt;0,INDEX('C_Beskrivining av den RE'!$K$115:$K$139,MATCH(C1366,'C_Beskrivining av den RE'!$E$115:$E$139,0)),"")</f>
        <v/>
      </c>
      <c r="I1369" s="1251"/>
      <c r="J1369" s="1251"/>
      <c r="K1369" s="1251"/>
      <c r="L1369" s="1252"/>
      <c r="M1369" s="7"/>
      <c r="N1369" s="7"/>
      <c r="O1369" s="458"/>
      <c r="P1369" s="4"/>
      <c r="Q1369" s="13"/>
      <c r="R1369" s="8"/>
      <c r="S1369" s="2"/>
      <c r="T1369" s="2"/>
      <c r="U1369" s="2"/>
      <c r="V1369" s="2"/>
      <c r="W1369" s="2"/>
      <c r="X1369" s="2"/>
    </row>
    <row r="1370" spans="1:24" s="19" customFormat="1" ht="12.75" customHeight="1" x14ac:dyDescent="0.25">
      <c r="A1370" s="45"/>
      <c r="B1370" s="4"/>
      <c r="C1370" s="4"/>
      <c r="D1370" s="9"/>
      <c r="E1370" s="1088" t="str">
        <f>Translations!$B$693</f>
        <v>Förmedlarpart:</v>
      </c>
      <c r="F1370" s="1088"/>
      <c r="G1370" s="1084"/>
      <c r="H1370" s="1250" t="str">
        <f>IF(INDEX('C_Beskrivining av den RE'!$M$115:$M$139,MATCH(C1366,'C_Beskrivining av den RE'!$E$115:$E$139,0))&gt;0,INDEX('C_Beskrivining av den RE'!$M$115:$M$139,MATCH(C1366,'C_Beskrivining av den RE'!$E$115:$E$139,0)),"")</f>
        <v/>
      </c>
      <c r="I1370" s="1251"/>
      <c r="J1370" s="1251"/>
      <c r="K1370" s="1251"/>
      <c r="L1370" s="1252"/>
      <c r="M1370" s="7"/>
      <c r="N1370" s="7"/>
      <c r="O1370" s="458"/>
      <c r="P1370" s="4"/>
      <c r="Q1370" s="13"/>
      <c r="R1370" s="8"/>
      <c r="S1370" s="2"/>
      <c r="T1370" s="2"/>
      <c r="U1370" s="2"/>
      <c r="V1370" s="2"/>
      <c r="W1370" s="2"/>
      <c r="X1370" s="2"/>
    </row>
    <row r="1371" spans="1:24" s="19" customFormat="1" ht="5.15" customHeight="1" x14ac:dyDescent="0.25">
      <c r="A1371" s="2"/>
      <c r="B1371" s="7"/>
      <c r="C1371" s="7"/>
      <c r="D1371" s="9"/>
      <c r="E1371" s="7"/>
      <c r="F1371" s="7"/>
      <c r="G1371" s="7"/>
      <c r="H1371" s="7"/>
      <c r="I1371" s="7"/>
      <c r="J1371" s="7"/>
      <c r="K1371" s="7"/>
      <c r="L1371" s="7"/>
      <c r="M1371" s="7"/>
      <c r="N1371" s="7"/>
      <c r="O1371" s="458"/>
      <c r="P1371" s="4"/>
      <c r="Q1371" s="11"/>
      <c r="R1371" s="2"/>
      <c r="S1371" s="2"/>
      <c r="T1371" s="2"/>
      <c r="U1371" s="2"/>
      <c r="V1371" s="2"/>
      <c r="W1371" s="2"/>
      <c r="X1371" s="2"/>
    </row>
    <row r="1372" spans="1:24" s="19" customFormat="1" ht="15" customHeight="1" x14ac:dyDescent="0.25">
      <c r="A1372" s="2"/>
      <c r="B1372" s="7"/>
      <c r="C1372" s="7"/>
      <c r="D1372" s="1245" t="str">
        <f>Translations!$B$697</f>
        <v>Bränslemängd som frisläppts för konsumtion:</v>
      </c>
      <c r="E1372" s="1245"/>
      <c r="F1372" s="1245"/>
      <c r="G1372" s="1245"/>
      <c r="H1372" s="1245"/>
      <c r="I1372" s="1245"/>
      <c r="J1372" s="1245"/>
      <c r="K1372" s="1245"/>
      <c r="L1372" s="1245"/>
      <c r="M1372" s="1245"/>
      <c r="N1372" s="1245"/>
      <c r="O1372" s="458"/>
      <c r="P1372" s="4"/>
      <c r="Q1372" s="11"/>
      <c r="R1372" s="2"/>
      <c r="S1372" s="2"/>
      <c r="T1372" s="2"/>
      <c r="U1372" s="2"/>
      <c r="V1372" s="2"/>
      <c r="W1372" s="2"/>
      <c r="X1372" s="2"/>
    </row>
    <row r="1373" spans="1:24" s="19" customFormat="1" ht="5.15" customHeight="1" x14ac:dyDescent="0.25">
      <c r="A1373" s="2"/>
      <c r="B1373" s="7"/>
      <c r="C1373" s="7"/>
      <c r="D1373" s="9"/>
      <c r="E1373" s="7"/>
      <c r="F1373" s="7"/>
      <c r="G1373" s="7"/>
      <c r="H1373" s="7"/>
      <c r="I1373" s="7"/>
      <c r="J1373" s="7"/>
      <c r="K1373" s="7"/>
      <c r="L1373" s="7"/>
      <c r="M1373" s="7"/>
      <c r="N1373" s="7"/>
      <c r="O1373" s="462"/>
      <c r="P1373" s="4"/>
      <c r="Q1373" s="11"/>
      <c r="R1373" s="2"/>
      <c r="S1373" s="2"/>
      <c r="T1373" s="2"/>
      <c r="U1373" s="2"/>
      <c r="V1373" s="2"/>
      <c r="W1373" s="2"/>
      <c r="X1373" s="2"/>
    </row>
    <row r="1374" spans="1:24" s="19" customFormat="1" ht="13" x14ac:dyDescent="0.25">
      <c r="A1374" s="2"/>
      <c r="B1374" s="7"/>
      <c r="C1374" s="7"/>
      <c r="D1374" s="9" t="s">
        <v>5</v>
      </c>
      <c r="E1374" s="1011" t="str">
        <f>Translations!$B$698</f>
        <v>Bestämningssätt för den bränslemängd som frisläppts för konsumtion:</v>
      </c>
      <c r="F1374" s="1011"/>
      <c r="G1374" s="1011"/>
      <c r="H1374" s="1011"/>
      <c r="I1374" s="1011"/>
      <c r="J1374" s="1011"/>
      <c r="K1374" s="1011"/>
      <c r="L1374" s="1011"/>
      <c r="M1374" s="1011"/>
      <c r="N1374" s="1011"/>
      <c r="O1374" s="458"/>
      <c r="P1374" s="4"/>
      <c r="Q1374" s="11"/>
      <c r="R1374" s="2"/>
      <c r="S1374" s="2"/>
      <c r="T1374" s="2"/>
      <c r="U1374" s="2"/>
      <c r="V1374" s="2"/>
      <c r="W1374" s="2"/>
      <c r="X1374" s="2"/>
    </row>
    <row r="1375" spans="1:24" s="19" customFormat="1" ht="5.15" customHeight="1" x14ac:dyDescent="0.25">
      <c r="A1375" s="2"/>
      <c r="B1375" s="7"/>
      <c r="C1375" s="7"/>
      <c r="D1375" s="9"/>
      <c r="E1375" s="20"/>
      <c r="F1375" s="20"/>
      <c r="G1375" s="20"/>
      <c r="H1375" s="20"/>
      <c r="I1375" s="20"/>
      <c r="J1375" s="7"/>
      <c r="K1375" s="7"/>
      <c r="L1375" s="18"/>
      <c r="M1375" s="7"/>
      <c r="N1375" s="7"/>
      <c r="O1375" s="458"/>
      <c r="P1375" s="4"/>
      <c r="Q1375" s="11"/>
      <c r="R1375" s="2"/>
      <c r="S1375" s="2"/>
      <c r="T1375" s="2"/>
      <c r="U1375" s="2"/>
      <c r="V1375" s="2"/>
      <c r="W1375" s="2"/>
      <c r="X1375" s="2"/>
    </row>
    <row r="1376" spans="1:24" s="19" customFormat="1" ht="12.75" customHeight="1" x14ac:dyDescent="0.25">
      <c r="A1376" s="2"/>
      <c r="B1376" s="7"/>
      <c r="C1376" s="7"/>
      <c r="D1376" s="28" t="s">
        <v>16</v>
      </c>
      <c r="E1376" s="7" t="str">
        <f>Translations!$B$699</f>
        <v>Tillämpligt bestämningssätt:</v>
      </c>
      <c r="F1376" s="7"/>
      <c r="G1376" s="20"/>
      <c r="H1376" s="7"/>
      <c r="I1376" s="1253"/>
      <c r="J1376" s="1253"/>
      <c r="K1376" s="1253"/>
      <c r="L1376" s="1253"/>
      <c r="M1376" s="7"/>
      <c r="N1376" s="7"/>
      <c r="O1376" s="458"/>
      <c r="P1376" s="4"/>
      <c r="Q1376" s="144"/>
      <c r="R1376" s="2"/>
      <c r="S1376" s="2"/>
      <c r="T1376" s="2"/>
      <c r="U1376" s="2"/>
      <c r="V1376" s="2"/>
      <c r="W1376" s="2"/>
      <c r="X1376" s="2"/>
    </row>
    <row r="1377" spans="1:24" s="19" customFormat="1" ht="5.15" customHeight="1" x14ac:dyDescent="0.25">
      <c r="A1377" s="2"/>
      <c r="B1377" s="7"/>
      <c r="C1377" s="7"/>
      <c r="D1377" s="28"/>
      <c r="E1377" s="7"/>
      <c r="F1377" s="7"/>
      <c r="G1377" s="20"/>
      <c r="H1377" s="90"/>
      <c r="I1377" s="90"/>
      <c r="J1377" s="7"/>
      <c r="K1377" s="7"/>
      <c r="L1377" s="7"/>
      <c r="M1377" s="7"/>
      <c r="N1377" s="7"/>
      <c r="O1377" s="458"/>
      <c r="P1377" s="4"/>
      <c r="Q1377" s="11"/>
      <c r="R1377" s="2"/>
      <c r="S1377" s="2"/>
      <c r="T1377" s="2"/>
      <c r="U1377" s="2"/>
      <c r="V1377" s="2"/>
      <c r="W1377" s="2"/>
      <c r="X1377" s="2"/>
    </row>
    <row r="1378" spans="1:24" s="19" customFormat="1" ht="25.5" customHeight="1" x14ac:dyDescent="0.25">
      <c r="A1378" s="2"/>
      <c r="B1378" s="7"/>
      <c r="C1378" s="7"/>
      <c r="D1378" s="28" t="s">
        <v>17</v>
      </c>
      <c r="E1378" s="928" t="str">
        <f>Translations!$B$702</f>
        <v>Undantag från kalenderåret vid fastställandet av övervakningsåret:</v>
      </c>
      <c r="F1378" s="928"/>
      <c r="G1378" s="928"/>
      <c r="H1378" s="1254"/>
      <c r="I1378" s="1253"/>
      <c r="J1378" s="1253"/>
      <c r="K1378" s="1253"/>
      <c r="L1378" s="1253"/>
      <c r="M1378" s="7"/>
      <c r="N1378" s="7"/>
      <c r="O1378" s="462"/>
      <c r="P1378" s="4"/>
      <c r="Q1378" s="11"/>
      <c r="R1378" s="2"/>
      <c r="S1378" s="2"/>
      <c r="T1378" s="2"/>
      <c r="U1378" s="2"/>
      <c r="V1378" s="11"/>
      <c r="W1378" s="2"/>
      <c r="X1378" s="2"/>
    </row>
    <row r="1379" spans="1:24" s="19" customFormat="1" ht="5.15" customHeight="1" x14ac:dyDescent="0.25">
      <c r="A1379" s="2"/>
      <c r="B1379" s="7"/>
      <c r="C1379" s="7"/>
      <c r="D1379" s="7"/>
      <c r="E1379" s="7"/>
      <c r="F1379" s="7"/>
      <c r="G1379" s="7"/>
      <c r="H1379" s="7"/>
      <c r="I1379" s="7"/>
      <c r="J1379" s="7"/>
      <c r="K1379" s="7"/>
      <c r="L1379" s="7"/>
      <c r="M1379" s="7"/>
      <c r="N1379" s="7"/>
      <c r="O1379" s="458"/>
      <c r="P1379" s="4"/>
      <c r="Q1379" s="11"/>
      <c r="R1379" s="2"/>
      <c r="S1379" s="2"/>
      <c r="T1379" s="2"/>
      <c r="U1379" s="2"/>
      <c r="V1379" s="2"/>
      <c r="W1379" s="2"/>
      <c r="X1379" s="2"/>
    </row>
    <row r="1380" spans="1:24" s="19" customFormat="1" ht="12.75" customHeight="1" x14ac:dyDescent="0.25">
      <c r="A1380" s="2"/>
      <c r="B1380" s="7"/>
      <c r="C1380" s="7"/>
      <c r="D1380" s="28" t="s">
        <v>18</v>
      </c>
      <c r="E1380" s="7" t="str">
        <f>Translations!$B$206</f>
        <v>Kontroll av mätinstrument:</v>
      </c>
      <c r="F1380" s="7"/>
      <c r="G1380" s="20"/>
      <c r="H1380" s="7"/>
      <c r="I1380" s="1255"/>
      <c r="J1380" s="1256"/>
      <c r="K1380" s="7"/>
      <c r="L1380" s="7"/>
      <c r="M1380" s="7"/>
      <c r="N1380" s="7"/>
      <c r="O1380" s="458"/>
      <c r="P1380" s="4"/>
      <c r="Q1380" s="11"/>
      <c r="R1380" s="2"/>
      <c r="S1380" s="2"/>
      <c r="T1380" s="2"/>
      <c r="U1380" s="2"/>
      <c r="V1380" s="2"/>
      <c r="W1380" s="366" t="s">
        <v>142</v>
      </c>
      <c r="X1380" s="533" t="b">
        <f>M1366=INDEX(SourceCategory,2)</f>
        <v>0</v>
      </c>
    </row>
    <row r="1381" spans="1:24" s="19" customFormat="1" ht="5.15" customHeight="1" x14ac:dyDescent="0.25">
      <c r="A1381" s="2"/>
      <c r="B1381" s="7"/>
      <c r="C1381" s="7"/>
      <c r="D1381" s="28"/>
      <c r="E1381" s="7"/>
      <c r="F1381" s="7"/>
      <c r="G1381" s="20"/>
      <c r="H1381" s="90"/>
      <c r="I1381" s="90"/>
      <c r="J1381" s="28"/>
      <c r="K1381" s="7"/>
      <c r="L1381" s="7"/>
      <c r="M1381" s="7"/>
      <c r="N1381" s="7"/>
      <c r="O1381" s="462"/>
      <c r="P1381" s="4"/>
      <c r="Q1381" s="11"/>
      <c r="R1381" s="2"/>
      <c r="S1381" s="2"/>
      <c r="T1381" s="2"/>
      <c r="U1381" s="2"/>
      <c r="V1381" s="2"/>
      <c r="W1381" s="2"/>
      <c r="X1381" s="2"/>
    </row>
    <row r="1382" spans="1:24" s="19" customFormat="1" ht="12.75" customHeight="1" x14ac:dyDescent="0.25">
      <c r="A1382" s="2"/>
      <c r="B1382" s="7"/>
      <c r="C1382" s="7"/>
      <c r="D1382" s="9" t="s">
        <v>6</v>
      </c>
      <c r="E1382" s="20" t="str">
        <f>Translations!$B$213</f>
        <v>Använda mätinstrument:</v>
      </c>
      <c r="F1382" s="7"/>
      <c r="G1382" s="7"/>
      <c r="H1382" s="534"/>
      <c r="I1382" s="534"/>
      <c r="J1382" s="534"/>
      <c r="K1382" s="534"/>
      <c r="L1382" s="534"/>
      <c r="M1382" s="534"/>
      <c r="N1382" s="7"/>
      <c r="O1382" s="458"/>
      <c r="P1382" s="4"/>
      <c r="Q1382" s="11"/>
      <c r="R1382" s="2"/>
      <c r="S1382" s="2"/>
      <c r="T1382" s="2"/>
      <c r="U1382" s="2"/>
      <c r="V1382" s="2"/>
      <c r="W1382" s="366" t="s">
        <v>142</v>
      </c>
      <c r="X1382" s="533" t="b">
        <f>OR(M1366=INDEX(SourceCategory,2),AND(I1376=INDEX(EUconst_ActivityDeterminationMethod,1),I1380=INDEX(EUconst_OwnerInstrument,2)))</f>
        <v>0</v>
      </c>
    </row>
    <row r="1383" spans="1:24" s="19" customFormat="1" ht="5.15" customHeight="1" x14ac:dyDescent="0.25">
      <c r="A1383" s="2"/>
      <c r="B1383" s="7"/>
      <c r="C1383" s="7"/>
      <c r="D1383" s="9"/>
      <c r="E1383" s="20"/>
      <c r="F1383" s="7"/>
      <c r="G1383" s="7"/>
      <c r="H1383" s="7"/>
      <c r="I1383" s="7"/>
      <c r="J1383" s="7"/>
      <c r="K1383" s="7"/>
      <c r="L1383" s="7"/>
      <c r="M1383" s="7"/>
      <c r="N1383" s="7"/>
      <c r="O1383" s="458"/>
      <c r="P1383" s="4"/>
      <c r="Q1383" s="11"/>
      <c r="R1383" s="2"/>
      <c r="S1383" s="2"/>
      <c r="T1383" s="2"/>
      <c r="U1383" s="2"/>
      <c r="V1383" s="2"/>
      <c r="W1383" s="2"/>
      <c r="X1383" s="2"/>
    </row>
    <row r="1384" spans="1:24" s="19" customFormat="1" ht="13" x14ac:dyDescent="0.25">
      <c r="A1384" s="2"/>
      <c r="B1384" s="7"/>
      <c r="C1384" s="7"/>
      <c r="D1384" s="9"/>
      <c r="E1384" s="7" t="str">
        <f>Translations!$B$215</f>
        <v>Beskrivning av beräkningen av bränslemängden och osäkerhetsberäkningen eller något annat nödvändigt förfarande, om flera mätinstrument används:</v>
      </c>
      <c r="F1384" s="7"/>
      <c r="G1384" s="7"/>
      <c r="H1384" s="7"/>
      <c r="I1384" s="7"/>
      <c r="J1384" s="7"/>
      <c r="K1384" s="7"/>
      <c r="L1384" s="7"/>
      <c r="M1384" s="7"/>
      <c r="N1384" s="7"/>
      <c r="O1384" s="453"/>
      <c r="P1384" s="22"/>
      <c r="Q1384" s="11"/>
      <c r="R1384" s="2"/>
      <c r="S1384" s="2"/>
      <c r="T1384" s="2"/>
      <c r="U1384" s="2"/>
      <c r="V1384" s="2"/>
      <c r="W1384" s="2"/>
      <c r="X1384" s="2"/>
    </row>
    <row r="1385" spans="1:24" s="19" customFormat="1" ht="12.75" customHeight="1" x14ac:dyDescent="0.25">
      <c r="A1385" s="2"/>
      <c r="B1385" s="7"/>
      <c r="C1385" s="7"/>
      <c r="D1385" s="9"/>
      <c r="E1385" s="1232"/>
      <c r="F1385" s="1233"/>
      <c r="G1385" s="1233"/>
      <c r="H1385" s="1233"/>
      <c r="I1385" s="1233"/>
      <c r="J1385" s="1233"/>
      <c r="K1385" s="1233"/>
      <c r="L1385" s="1233"/>
      <c r="M1385" s="1233"/>
      <c r="N1385" s="1234"/>
      <c r="O1385" s="453"/>
      <c r="P1385" s="22"/>
      <c r="Q1385" s="11"/>
      <c r="R1385" s="2"/>
      <c r="S1385" s="2"/>
      <c r="T1385" s="2"/>
      <c r="U1385" s="2"/>
      <c r="V1385" s="2"/>
      <c r="W1385" s="2"/>
      <c r="X1385" s="2"/>
    </row>
    <row r="1386" spans="1:24" s="19" customFormat="1" ht="13" x14ac:dyDescent="0.25">
      <c r="A1386" s="2"/>
      <c r="B1386" s="7"/>
      <c r="C1386" s="7"/>
      <c r="D1386" s="9"/>
      <c r="E1386" s="1099"/>
      <c r="F1386" s="991"/>
      <c r="G1386" s="991"/>
      <c r="H1386" s="991"/>
      <c r="I1386" s="991"/>
      <c r="J1386" s="991"/>
      <c r="K1386" s="991"/>
      <c r="L1386" s="991"/>
      <c r="M1386" s="991"/>
      <c r="N1386" s="1100"/>
      <c r="O1386" s="458"/>
      <c r="P1386" s="4"/>
      <c r="Q1386" s="11"/>
      <c r="R1386" s="11"/>
      <c r="S1386" s="11"/>
      <c r="T1386" s="2"/>
      <c r="U1386" s="2"/>
      <c r="V1386" s="2"/>
      <c r="W1386" s="2"/>
      <c r="X1386" s="2"/>
    </row>
    <row r="1387" spans="1:24" s="19" customFormat="1" ht="13" x14ac:dyDescent="0.25">
      <c r="A1387" s="2"/>
      <c r="B1387" s="7"/>
      <c r="C1387" s="7"/>
      <c r="D1387" s="9"/>
      <c r="E1387" s="1101"/>
      <c r="F1387" s="1102"/>
      <c r="G1387" s="1102"/>
      <c r="H1387" s="1102"/>
      <c r="I1387" s="1102"/>
      <c r="J1387" s="1102"/>
      <c r="K1387" s="1102"/>
      <c r="L1387" s="1102"/>
      <c r="M1387" s="1102"/>
      <c r="N1387" s="1103"/>
      <c r="O1387" s="458"/>
      <c r="P1387" s="4"/>
      <c r="Q1387" s="11"/>
      <c r="R1387" s="11"/>
      <c r="S1387" s="11"/>
      <c r="T1387" s="2"/>
      <c r="U1387" s="2"/>
      <c r="V1387" s="2"/>
      <c r="W1387" s="2"/>
      <c r="X1387" s="2"/>
    </row>
    <row r="1388" spans="1:24" s="19" customFormat="1" ht="13" x14ac:dyDescent="0.25">
      <c r="A1388" s="2"/>
      <c r="B1388" s="7"/>
      <c r="C1388" s="7"/>
      <c r="D1388" s="9"/>
      <c r="E1388" s="7"/>
      <c r="F1388" s="7"/>
      <c r="G1388" s="7"/>
      <c r="H1388" s="7"/>
      <c r="I1388" s="7"/>
      <c r="J1388" s="7"/>
      <c r="K1388" s="7"/>
      <c r="L1388" s="7"/>
      <c r="M1388" s="7"/>
      <c r="N1388" s="7"/>
      <c r="O1388" s="458"/>
      <c r="P1388" s="4"/>
      <c r="Q1388" s="11"/>
      <c r="R1388" s="11"/>
      <c r="S1388" s="11"/>
      <c r="T1388" s="2"/>
      <c r="U1388" s="2"/>
      <c r="V1388" s="2"/>
      <c r="W1388" s="2"/>
      <c r="X1388" s="2"/>
    </row>
    <row r="1389" spans="1:24" s="19" customFormat="1" ht="13" x14ac:dyDescent="0.25">
      <c r="A1389" s="2"/>
      <c r="B1389" s="7"/>
      <c r="C1389" s="7"/>
      <c r="D1389" s="9" t="s">
        <v>7</v>
      </c>
      <c r="E1389" s="20" t="str">
        <f>Translations!$B$710</f>
        <v>Nivåer på den bränslemängd som frisläppts för konsumtion:</v>
      </c>
      <c r="F1389" s="7"/>
      <c r="G1389" s="7"/>
      <c r="H1389" s="7"/>
      <c r="I1389" s="7"/>
      <c r="J1389" s="7"/>
      <c r="K1389" s="7"/>
      <c r="L1389" s="7"/>
      <c r="M1389" s="7"/>
      <c r="N1389" s="7"/>
      <c r="O1389" s="458"/>
      <c r="P1389" s="4"/>
      <c r="Q1389" s="11"/>
      <c r="R1389" s="11"/>
      <c r="S1389" s="11"/>
      <c r="T1389" s="2"/>
      <c r="U1389" s="2"/>
      <c r="V1389" s="2"/>
      <c r="W1389" s="2"/>
      <c r="X1389" s="2"/>
    </row>
    <row r="1390" spans="1:24" s="19" customFormat="1" ht="13" x14ac:dyDescent="0.25">
      <c r="A1390" s="2"/>
      <c r="B1390" s="7"/>
      <c r="C1390" s="7"/>
      <c r="D1390" s="28" t="s">
        <v>16</v>
      </c>
      <c r="E1390" s="20" t="str">
        <f>Translations!$B$711</f>
        <v>Tillämplig enhet:</v>
      </c>
      <c r="F1390" s="9"/>
      <c r="G1390" s="9"/>
      <c r="H1390" s="9"/>
      <c r="I1390" s="135"/>
      <c r="J1390" s="9"/>
      <c r="K1390" s="9"/>
      <c r="L1390" s="9"/>
      <c r="M1390" s="9"/>
      <c r="N1390" s="9"/>
      <c r="O1390" s="458"/>
      <c r="P1390" s="4"/>
      <c r="Q1390" s="11"/>
      <c r="R1390" s="11"/>
      <c r="S1390" s="11"/>
      <c r="T1390" s="2"/>
      <c r="U1390" s="2"/>
      <c r="V1390" s="2"/>
      <c r="W1390" s="2"/>
      <c r="X1390" s="2"/>
    </row>
    <row r="1391" spans="1:24" s="19" customFormat="1" ht="5.15" customHeight="1" x14ac:dyDescent="0.25">
      <c r="A1391" s="2"/>
      <c r="B1391" s="7"/>
      <c r="C1391" s="7"/>
      <c r="D1391" s="7"/>
      <c r="E1391" s="7"/>
      <c r="F1391" s="7"/>
      <c r="G1391" s="7"/>
      <c r="H1391" s="7"/>
      <c r="I1391" s="7"/>
      <c r="J1391" s="7"/>
      <c r="K1391" s="7"/>
      <c r="L1391" s="7"/>
      <c r="M1391" s="7"/>
      <c r="N1391" s="9"/>
      <c r="O1391" s="458"/>
      <c r="P1391" s="4"/>
      <c r="Q1391" s="11"/>
      <c r="R1391" s="11"/>
      <c r="S1391" s="11"/>
      <c r="T1391" s="2"/>
      <c r="U1391" s="2"/>
      <c r="V1391" s="2"/>
      <c r="W1391" s="2"/>
      <c r="X1391" s="2"/>
    </row>
    <row r="1392" spans="1:24" s="19" customFormat="1" ht="12.75" customHeight="1" x14ac:dyDescent="0.25">
      <c r="A1392" s="2"/>
      <c r="B1392" s="7"/>
      <c r="C1392" s="7"/>
      <c r="D1392" s="28" t="s">
        <v>17</v>
      </c>
      <c r="E1392" s="20" t="str">
        <f>Translations!$B$712</f>
        <v>Nivå som krävs:</v>
      </c>
      <c r="F1392" s="7"/>
      <c r="G1392" s="7"/>
      <c r="H1392" s="7"/>
      <c r="I1392" s="535" t="str">
        <f>IF(H1368="","",IF(M1366=INDEX(SourceCategory,2),EUconst_NoTier,IF(CNTR_Category="A",INDEX(EUwideConstants!$G:$G,MATCH(R1392,EUwideConstants!$S:$S,0)),INDEX(EUwideConstants!$P:$P,MATCH(R1392,EUwideConstants!$S:$S,0)))))</f>
        <v/>
      </c>
      <c r="J1392" s="1241" t="str">
        <f>IF(I1392="","",IF(I1392=EUconst_NoTier,EUconst_MsgDeMinimis,IF(T1392=0,EUconst_NA,IF(ISERROR(T1392),"",EUconst_MsgTierActivityLevel&amp;" "&amp;T1392))))</f>
        <v/>
      </c>
      <c r="K1392" s="1242"/>
      <c r="L1392" s="1242"/>
      <c r="M1392" s="1242"/>
      <c r="N1392" s="1243"/>
      <c r="O1392" s="458"/>
      <c r="P1392" s="4"/>
      <c r="Q1392" s="11"/>
      <c r="R1392" s="59" t="str">
        <f>EUconst_CNTR_ActivityData&amp;H1368</f>
        <v>ActivityData_</v>
      </c>
      <c r="S1392" s="11"/>
      <c r="T1392" s="533" t="str">
        <f>IF(I1392="","",IF(I1392=EUconst_NA,"",INDEX(EUwideConstants!$H:$O,MATCH(R1392,EUwideConstants!$S:$S,0),MATCH(I1392,CNTR_TierList,0))))</f>
        <v/>
      </c>
      <c r="U1392" s="2"/>
      <c r="V1392" s="2"/>
      <c r="W1392" s="2"/>
      <c r="X1392" s="2"/>
    </row>
    <row r="1393" spans="1:24" s="19" customFormat="1" ht="12.75" customHeight="1" x14ac:dyDescent="0.25">
      <c r="A1393" s="2"/>
      <c r="B1393" s="7"/>
      <c r="C1393" s="7"/>
      <c r="D1393" s="28" t="s">
        <v>18</v>
      </c>
      <c r="E1393" s="20" t="str">
        <f>Translations!$B$713</f>
        <v>Tillämplig nivå:</v>
      </c>
      <c r="F1393" s="7"/>
      <c r="G1393" s="7"/>
      <c r="H1393" s="7"/>
      <c r="I1393" s="135"/>
      <c r="J1393" s="1241" t="str">
        <f>IF(OR(ISBLANK(I1393),I1393=EUconst_NoTier),"",IF(T1393=0,EUconst_NA,IF(ISERROR(T1393),"",EUconst_MsgTierActivityLevel &amp; " " &amp;T1393)))</f>
        <v/>
      </c>
      <c r="K1393" s="1242"/>
      <c r="L1393" s="1242"/>
      <c r="M1393" s="1242"/>
      <c r="N1393" s="1243"/>
      <c r="O1393" s="458"/>
      <c r="P1393" s="4"/>
      <c r="Q1393" s="11"/>
      <c r="R1393" s="59" t="str">
        <f>EUconst_CNTR_ActivityData&amp;H1368</f>
        <v>ActivityData_</v>
      </c>
      <c r="S1393" s="11"/>
      <c r="T1393" s="533" t="str">
        <f>IF(ISBLANK(I1393),"",IF(I1393=EUconst_NA,"",INDEX(EUwideConstants!$H:$O,MATCH(R1393,EUwideConstants!$S:$S,0),MATCH(I1393,CNTR_TierList,0))))</f>
        <v/>
      </c>
      <c r="U1393" s="2"/>
      <c r="V1393" s="2"/>
      <c r="W1393" s="366" t="s">
        <v>142</v>
      </c>
      <c r="X1393" s="533" t="b">
        <f>I1376=INDEX(EUconst_ActivityDeterminationMethod,1)</f>
        <v>0</v>
      </c>
    </row>
    <row r="1394" spans="1:24" s="19" customFormat="1" ht="12.75" customHeight="1" x14ac:dyDescent="0.25">
      <c r="A1394" s="2"/>
      <c r="B1394" s="7"/>
      <c r="C1394" s="7"/>
      <c r="D1394" s="28" t="s">
        <v>19</v>
      </c>
      <c r="E1394" s="20" t="str">
        <f>Translations!$B$219</f>
        <v>Uppnådd osäkerhet:</v>
      </c>
      <c r="F1394" s="7"/>
      <c r="G1394" s="7"/>
      <c r="H1394" s="7"/>
      <c r="I1394" s="536"/>
      <c r="J1394" s="20" t="str">
        <f>Translations!$B$220</f>
        <v>Anmärkning:</v>
      </c>
      <c r="K1394" s="1265"/>
      <c r="L1394" s="1266"/>
      <c r="M1394" s="1266"/>
      <c r="N1394" s="1267"/>
      <c r="O1394" s="458"/>
      <c r="P1394" s="4"/>
      <c r="Q1394" s="11"/>
      <c r="R1394" s="11"/>
      <c r="S1394" s="11"/>
      <c r="T1394" s="2"/>
      <c r="U1394" s="2"/>
      <c r="V1394" s="2"/>
      <c r="W1394" s="366" t="s">
        <v>142</v>
      </c>
      <c r="X1394" s="533" t="b">
        <f>OR(M1366=INDEX(SourceCategory,2),I1376=INDEX(EUconst_ActivityDeterminationMethod,1))</f>
        <v>0</v>
      </c>
    </row>
    <row r="1395" spans="1:24" s="19" customFormat="1" ht="5.15" customHeight="1" x14ac:dyDescent="0.25">
      <c r="A1395" s="2"/>
      <c r="B1395" s="7"/>
      <c r="C1395" s="7"/>
      <c r="D1395" s="9"/>
      <c r="E1395" s="40"/>
      <c r="F1395" s="40"/>
      <c r="G1395" s="40"/>
      <c r="H1395" s="40"/>
      <c r="I1395" s="40"/>
      <c r="J1395" s="40"/>
      <c r="K1395" s="40"/>
      <c r="L1395" s="40"/>
      <c r="M1395" s="40"/>
      <c r="N1395" s="40"/>
      <c r="O1395" s="458"/>
      <c r="P1395" s="4"/>
      <c r="Q1395" s="11"/>
      <c r="R1395" s="11"/>
      <c r="S1395" s="11"/>
      <c r="T1395" s="2"/>
      <c r="U1395" s="2"/>
      <c r="V1395" s="2"/>
      <c r="W1395" s="2"/>
      <c r="X1395" s="2"/>
    </row>
    <row r="1396" spans="1:24" s="19" customFormat="1" ht="14" x14ac:dyDescent="0.25">
      <c r="A1396" s="2"/>
      <c r="B1396" s="7"/>
      <c r="C1396" s="7"/>
      <c r="D1396" s="1245" t="str">
        <f>Translations!$B$715</f>
        <v>Täckningsfaktor:</v>
      </c>
      <c r="E1396" s="1245"/>
      <c r="F1396" s="1245"/>
      <c r="G1396" s="1245"/>
      <c r="H1396" s="1245"/>
      <c r="I1396" s="1245"/>
      <c r="J1396" s="1245"/>
      <c r="K1396" s="1245"/>
      <c r="L1396" s="1245"/>
      <c r="M1396" s="1245"/>
      <c r="N1396" s="1245"/>
      <c r="O1396" s="458"/>
      <c r="P1396" s="4"/>
      <c r="Q1396" s="11"/>
      <c r="R1396" s="11"/>
      <c r="S1396" s="11"/>
      <c r="T1396" s="11"/>
      <c r="U1396" s="2"/>
      <c r="V1396" s="2"/>
      <c r="W1396" s="2"/>
      <c r="X1396" s="2"/>
    </row>
    <row r="1397" spans="1:24" s="19" customFormat="1" ht="5.15" customHeight="1" x14ac:dyDescent="0.25">
      <c r="A1397" s="2"/>
      <c r="B1397" s="7"/>
      <c r="C1397" s="7"/>
      <c r="D1397" s="9"/>
      <c r="E1397" s="20"/>
      <c r="F1397" s="7"/>
      <c r="G1397" s="7"/>
      <c r="H1397" s="7"/>
      <c r="I1397" s="7"/>
      <c r="J1397" s="7"/>
      <c r="K1397" s="7"/>
      <c r="L1397" s="7"/>
      <c r="M1397" s="7"/>
      <c r="N1397" s="7"/>
      <c r="O1397" s="458"/>
      <c r="P1397" s="4"/>
      <c r="Q1397" s="11"/>
      <c r="R1397" s="11"/>
      <c r="S1397" s="11"/>
      <c r="T1397" s="11"/>
      <c r="U1397" s="2"/>
      <c r="V1397" s="2"/>
      <c r="W1397" s="2"/>
      <c r="X1397" s="2"/>
    </row>
    <row r="1398" spans="1:24" s="19" customFormat="1" ht="25.5" customHeight="1" x14ac:dyDescent="0.25">
      <c r="A1398" s="2"/>
      <c r="B1398" s="7"/>
      <c r="C1398" s="7"/>
      <c r="D1398" s="9" t="s">
        <v>8</v>
      </c>
      <c r="E1398" s="1244" t="str">
        <f>Translations!$B$717</f>
        <v>Täckningsfaktor</v>
      </c>
      <c r="F1398" s="1244"/>
      <c r="G1398" s="1244"/>
      <c r="H1398" s="29" t="str">
        <f>Translations!$B$255</f>
        <v>nivå som krävs</v>
      </c>
      <c r="I1398" s="29" t="str">
        <f>Translations!$B$256</f>
        <v>nivå som använts</v>
      </c>
      <c r="J1398" s="1246" t="str">
        <f>Translations!$B$257</f>
        <v>hela texten för den tillämpade nivån</v>
      </c>
      <c r="K1398" s="1247"/>
      <c r="L1398" s="1247"/>
      <c r="M1398" s="1247"/>
      <c r="N1398" s="1247"/>
      <c r="O1398" s="458"/>
      <c r="P1398" s="4"/>
      <c r="Q1398" s="11"/>
      <c r="R1398" s="11"/>
      <c r="S1398" s="11"/>
      <c r="T1398" s="11"/>
      <c r="U1398" s="2"/>
      <c r="V1398" s="2"/>
      <c r="W1398" s="2"/>
      <c r="X1398" s="2"/>
    </row>
    <row r="1399" spans="1:24" s="19" customFormat="1" x14ac:dyDescent="0.25">
      <c r="A1399" s="2"/>
      <c r="B1399" s="7"/>
      <c r="C1399" s="7"/>
      <c r="D1399" s="28" t="s">
        <v>16</v>
      </c>
      <c r="E1399" s="1240" t="str">
        <f>Translations!$B$718</f>
        <v>Täckningsfaktor, nivå</v>
      </c>
      <c r="F1399" s="1240"/>
      <c r="G1399" s="1240"/>
      <c r="H1399" s="535" t="str">
        <f>IF(H1366="","",3)</f>
        <v/>
      </c>
      <c r="I1399" s="135"/>
      <c r="J1399" s="1241" t="str">
        <f>IF(OR(ISBLANK(I1399),I1399=EUconst_NoTier),"",IF(T1399=0,EUconst_NotApplicable,IF(ISERROR(T1399),"",T1399)))</f>
        <v/>
      </c>
      <c r="K1399" s="1242"/>
      <c r="L1399" s="1242"/>
      <c r="M1399" s="1242"/>
      <c r="N1399" s="1243"/>
      <c r="O1399" s="458"/>
      <c r="P1399" s="4"/>
      <c r="Q1399" s="11"/>
      <c r="R1399" s="59" t="str">
        <f>EUconst_CNTR_ScopeFactor&amp;H1368</f>
        <v>ScopeFactor_</v>
      </c>
      <c r="S1399" s="11"/>
      <c r="T1399" s="537" t="str">
        <f>IF(ISBLANK(I1399),"",IF(I1399=EUconst_NA,"",INDEX(EUwideConstants!$H:$O,MATCH(R1399,EUwideConstants!$S:$S,0),MATCH(I1399,CNTR_TierList,0))))</f>
        <v/>
      </c>
      <c r="U1399" s="2"/>
      <c r="V1399" s="2"/>
      <c r="W1399" s="2"/>
      <c r="X1399" s="2"/>
    </row>
    <row r="1400" spans="1:24" s="19" customFormat="1" x14ac:dyDescent="0.25">
      <c r="A1400" s="2"/>
      <c r="B1400" s="7"/>
      <c r="C1400" s="7"/>
      <c r="D1400" s="28" t="s">
        <v>17</v>
      </c>
      <c r="E1400" s="1240" t="str">
        <f>Translations!$B$719</f>
        <v>Täckningsfaktor, metod</v>
      </c>
      <c r="F1400" s="1240"/>
      <c r="G1400" s="1240"/>
      <c r="H1400" s="1249"/>
      <c r="I1400" s="1249"/>
      <c r="J1400" s="1241" t="str">
        <f>IF(H1400="","",INDEX(ScopeMethodsDetails,MATCH(H1400,INDEX(ScopeMethodsDetails,,1),0),2))</f>
        <v/>
      </c>
      <c r="K1400" s="1242"/>
      <c r="L1400" s="1242"/>
      <c r="M1400" s="1242"/>
      <c r="N1400" s="1243"/>
      <c r="O1400" s="458"/>
      <c r="P1400" s="4"/>
      <c r="Q1400" s="11"/>
      <c r="R1400" s="350" t="str">
        <f>IF(I1399="","",INDEX(ScopeAddress,MATCH(I1399,ScopeTiers,0)))</f>
        <v/>
      </c>
      <c r="S1400" s="11"/>
      <c r="T1400" s="11"/>
      <c r="U1400" s="2"/>
      <c r="V1400" s="2"/>
      <c r="W1400" s="2"/>
      <c r="X1400" s="2"/>
    </row>
    <row r="1401" spans="1:24" s="19" customFormat="1" ht="5.15" customHeight="1" x14ac:dyDescent="0.25">
      <c r="A1401" s="2"/>
      <c r="B1401" s="7"/>
      <c r="C1401" s="7"/>
      <c r="D1401" s="9"/>
      <c r="E1401" s="40"/>
      <c r="F1401" s="40"/>
      <c r="G1401" s="40"/>
      <c r="H1401" s="40"/>
      <c r="I1401" s="40"/>
      <c r="J1401" s="40"/>
      <c r="K1401" s="40"/>
      <c r="L1401" s="40"/>
      <c r="M1401" s="40"/>
      <c r="N1401" s="40"/>
      <c r="O1401" s="458"/>
      <c r="P1401" s="4"/>
      <c r="Q1401" s="11"/>
      <c r="R1401" s="11"/>
      <c r="S1401" s="11"/>
      <c r="T1401" s="11"/>
      <c r="U1401" s="11"/>
      <c r="V1401" s="11"/>
      <c r="W1401" s="11"/>
      <c r="X1401" s="11"/>
    </row>
    <row r="1402" spans="1:24" s="19" customFormat="1" ht="13" x14ac:dyDescent="0.25">
      <c r="A1402" s="2"/>
      <c r="B1402" s="7"/>
      <c r="C1402" s="7"/>
      <c r="D1402" s="28" t="s">
        <v>18</v>
      </c>
      <c r="E1402" s="20" t="str">
        <f>Translations!$B$723</f>
        <v>Detaljerad beskrivning av täckningsfaktorns metod:</v>
      </c>
      <c r="F1402" s="40"/>
      <c r="G1402" s="40"/>
      <c r="H1402" s="40"/>
      <c r="I1402" s="40"/>
      <c r="J1402" s="40"/>
      <c r="K1402" s="40"/>
      <c r="L1402" s="40"/>
      <c r="M1402" s="40"/>
      <c r="N1402" s="40"/>
      <c r="O1402" s="458"/>
      <c r="P1402" s="4"/>
      <c r="Q1402" s="11"/>
      <c r="R1402" s="11"/>
      <c r="S1402" s="11"/>
      <c r="T1402" s="11"/>
      <c r="U1402" s="2"/>
      <c r="V1402" s="2"/>
      <c r="W1402" s="2"/>
      <c r="X1402" s="2"/>
    </row>
    <row r="1403" spans="1:24" s="19" customFormat="1" ht="25.5" customHeight="1" x14ac:dyDescent="0.25">
      <c r="A1403" s="2"/>
      <c r="B1403" s="7"/>
      <c r="C1403" s="7"/>
      <c r="D1403" s="9"/>
      <c r="E1403" s="1235"/>
      <c r="F1403" s="1236"/>
      <c r="G1403" s="1236"/>
      <c r="H1403" s="1236"/>
      <c r="I1403" s="1236"/>
      <c r="J1403" s="1236"/>
      <c r="K1403" s="1236"/>
      <c r="L1403" s="1236"/>
      <c r="M1403" s="1236"/>
      <c r="N1403" s="1237"/>
      <c r="O1403" s="458"/>
      <c r="P1403" s="4"/>
      <c r="Q1403" s="11"/>
      <c r="R1403" s="11"/>
      <c r="S1403" s="11"/>
      <c r="T1403" s="11"/>
      <c r="U1403" s="2"/>
      <c r="V1403" s="2"/>
      <c r="W1403" s="2"/>
      <c r="X1403" s="2"/>
    </row>
    <row r="1404" spans="1:24" s="19" customFormat="1" ht="13" x14ac:dyDescent="0.25">
      <c r="A1404" s="2"/>
      <c r="B1404" s="7"/>
      <c r="C1404" s="7"/>
      <c r="D1404" s="9"/>
      <c r="E1404" s="1099"/>
      <c r="F1404" s="991"/>
      <c r="G1404" s="991"/>
      <c r="H1404" s="991"/>
      <c r="I1404" s="991"/>
      <c r="J1404" s="991"/>
      <c r="K1404" s="991"/>
      <c r="L1404" s="991"/>
      <c r="M1404" s="991"/>
      <c r="N1404" s="1100"/>
      <c r="O1404" s="458"/>
      <c r="P1404" s="4"/>
      <c r="Q1404" s="11"/>
      <c r="R1404" s="11"/>
      <c r="S1404" s="11"/>
      <c r="T1404" s="11"/>
      <c r="U1404" s="2"/>
      <c r="V1404" s="2"/>
      <c r="W1404" s="2"/>
      <c r="X1404" s="2"/>
    </row>
    <row r="1405" spans="1:24" s="19" customFormat="1" ht="13" x14ac:dyDescent="0.25">
      <c r="A1405" s="2"/>
      <c r="B1405" s="7"/>
      <c r="C1405" s="7"/>
      <c r="D1405" s="9"/>
      <c r="E1405" s="1101"/>
      <c r="F1405" s="1102"/>
      <c r="G1405" s="1102"/>
      <c r="H1405" s="1102"/>
      <c r="I1405" s="1102"/>
      <c r="J1405" s="1102"/>
      <c r="K1405" s="1102"/>
      <c r="L1405" s="1102"/>
      <c r="M1405" s="1102"/>
      <c r="N1405" s="1103"/>
      <c r="O1405" s="458"/>
      <c r="P1405" s="4"/>
      <c r="Q1405" s="11"/>
      <c r="R1405" s="11"/>
      <c r="S1405" s="11"/>
      <c r="T1405" s="11"/>
      <c r="U1405" s="2"/>
      <c r="V1405" s="2"/>
      <c r="W1405" s="2"/>
      <c r="X1405" s="2"/>
    </row>
    <row r="1406" spans="1:24" s="19" customFormat="1" ht="5.15" customHeight="1" x14ac:dyDescent="0.25">
      <c r="A1406" s="2"/>
      <c r="B1406" s="7"/>
      <c r="C1406" s="7"/>
      <c r="D1406" s="9"/>
      <c r="E1406" s="40"/>
      <c r="F1406" s="40"/>
      <c r="G1406" s="40"/>
      <c r="H1406" s="40"/>
      <c r="I1406" s="40"/>
      <c r="J1406" s="40"/>
      <c r="K1406" s="40"/>
      <c r="L1406" s="40"/>
      <c r="M1406" s="40"/>
      <c r="N1406" s="40"/>
      <c r="O1406" s="458"/>
      <c r="P1406" s="4"/>
      <c r="Q1406" s="11"/>
      <c r="R1406" s="11"/>
      <c r="S1406" s="11"/>
      <c r="T1406" s="11"/>
      <c r="U1406" s="2"/>
      <c r="V1406" s="2"/>
      <c r="W1406" s="2"/>
      <c r="X1406" s="2"/>
    </row>
    <row r="1407" spans="1:24" s="19" customFormat="1" ht="13" x14ac:dyDescent="0.25">
      <c r="A1407" s="2"/>
      <c r="B1407" s="7"/>
      <c r="C1407" s="7"/>
      <c r="D1407" s="28" t="s">
        <v>19</v>
      </c>
      <c r="E1407" s="20" t="str">
        <f>Translations!$B$726</f>
        <v xml:space="preserve">Identifiering av slutanvändare av bränsleflöde och CRF-koder </v>
      </c>
      <c r="F1407" s="40"/>
      <c r="G1407" s="40"/>
      <c r="H1407" s="40"/>
      <c r="I1407" s="40"/>
      <c r="J1407" s="40"/>
      <c r="K1407" s="40"/>
      <c r="L1407" s="40"/>
      <c r="M1407" s="40"/>
      <c r="N1407" s="40"/>
      <c r="O1407" s="453"/>
      <c r="P1407" s="22"/>
      <c r="Q1407" s="11"/>
      <c r="R1407" s="11"/>
      <c r="S1407" s="11"/>
      <c r="T1407" s="11"/>
      <c r="U1407" s="2"/>
      <c r="V1407" s="2"/>
      <c r="W1407" s="2"/>
      <c r="X1407" s="2"/>
    </row>
    <row r="1408" spans="1:24" s="19" customFormat="1" ht="25.5" customHeight="1" x14ac:dyDescent="0.25">
      <c r="A1408" s="2"/>
      <c r="B1408" s="7"/>
      <c r="C1408" s="7"/>
      <c r="D1408" s="9"/>
      <c r="E1408" s="1235"/>
      <c r="F1408" s="1236"/>
      <c r="G1408" s="1236"/>
      <c r="H1408" s="1236"/>
      <c r="I1408" s="1236"/>
      <c r="J1408" s="1236"/>
      <c r="K1408" s="1236"/>
      <c r="L1408" s="1236"/>
      <c r="M1408" s="1236"/>
      <c r="N1408" s="1237"/>
      <c r="O1408" s="458"/>
      <c r="P1408" s="4"/>
      <c r="Q1408" s="11"/>
      <c r="R1408" s="11"/>
      <c r="S1408" s="11"/>
      <c r="T1408" s="11"/>
      <c r="U1408" s="2"/>
      <c r="V1408" s="2"/>
      <c r="W1408" s="2"/>
      <c r="X1408" s="2"/>
    </row>
    <row r="1409" spans="1:24" s="19" customFormat="1" ht="13" x14ac:dyDescent="0.25">
      <c r="A1409" s="2"/>
      <c r="B1409" s="7"/>
      <c r="C1409" s="7"/>
      <c r="D1409" s="9"/>
      <c r="E1409" s="1099"/>
      <c r="F1409" s="991"/>
      <c r="G1409" s="991"/>
      <c r="H1409" s="991"/>
      <c r="I1409" s="991"/>
      <c r="J1409" s="991"/>
      <c r="K1409" s="991"/>
      <c r="L1409" s="991"/>
      <c r="M1409" s="991"/>
      <c r="N1409" s="1100"/>
      <c r="O1409" s="458"/>
      <c r="P1409" s="4"/>
      <c r="Q1409" s="11"/>
      <c r="R1409" s="11"/>
      <c r="S1409" s="11"/>
      <c r="T1409" s="11"/>
      <c r="U1409" s="2"/>
      <c r="V1409" s="2"/>
      <c r="W1409" s="2"/>
      <c r="X1409" s="2"/>
    </row>
    <row r="1410" spans="1:24" s="19" customFormat="1" ht="13" x14ac:dyDescent="0.25">
      <c r="A1410" s="2"/>
      <c r="B1410" s="7"/>
      <c r="C1410" s="7"/>
      <c r="D1410" s="9"/>
      <c r="E1410" s="1101"/>
      <c r="F1410" s="1102"/>
      <c r="G1410" s="1102"/>
      <c r="H1410" s="1102"/>
      <c r="I1410" s="1102"/>
      <c r="J1410" s="1102"/>
      <c r="K1410" s="1102"/>
      <c r="L1410" s="1102"/>
      <c r="M1410" s="1102"/>
      <c r="N1410" s="1103"/>
      <c r="O1410" s="458"/>
      <c r="P1410" s="4"/>
      <c r="Q1410" s="11"/>
      <c r="R1410" s="11"/>
      <c r="S1410" s="11"/>
      <c r="T1410" s="11"/>
      <c r="U1410" s="2"/>
      <c r="V1410" s="2"/>
      <c r="W1410" s="2"/>
      <c r="X1410" s="2"/>
    </row>
    <row r="1411" spans="1:24" s="19" customFormat="1" ht="5.15" customHeight="1" x14ac:dyDescent="0.25">
      <c r="A1411" s="2"/>
      <c r="B1411" s="7"/>
      <c r="C1411" s="7"/>
      <c r="D1411" s="9"/>
      <c r="E1411" s="40"/>
      <c r="F1411" s="40"/>
      <c r="G1411" s="40"/>
      <c r="H1411" s="40"/>
      <c r="I1411" s="40"/>
      <c r="J1411" s="40"/>
      <c r="K1411" s="40"/>
      <c r="L1411" s="40"/>
      <c r="M1411" s="40"/>
      <c r="N1411" s="40"/>
      <c r="O1411" s="458"/>
      <c r="P1411" s="4"/>
      <c r="Q1411" s="11"/>
      <c r="R1411" s="11"/>
      <c r="S1411" s="11"/>
      <c r="T1411" s="11"/>
      <c r="U1411" s="2"/>
      <c r="V1411" s="2"/>
      <c r="W1411" s="2"/>
      <c r="X1411" s="2"/>
    </row>
    <row r="1412" spans="1:24" s="19" customFormat="1" ht="12.75" customHeight="1" x14ac:dyDescent="0.25">
      <c r="A1412" s="2"/>
      <c r="B1412" s="7"/>
      <c r="C1412" s="7"/>
      <c r="D1412" s="1245" t="str">
        <f>Translations!$B$230</f>
        <v>Beräkningsfaktorer:</v>
      </c>
      <c r="E1412" s="1245"/>
      <c r="F1412" s="1245"/>
      <c r="G1412" s="1245"/>
      <c r="H1412" s="1245"/>
      <c r="I1412" s="1245"/>
      <c r="J1412" s="1245"/>
      <c r="K1412" s="1245"/>
      <c r="L1412" s="1245"/>
      <c r="M1412" s="1245"/>
      <c r="N1412" s="1245"/>
      <c r="O1412" s="458"/>
      <c r="P1412" s="4"/>
      <c r="Q1412" s="11"/>
      <c r="R1412" s="11"/>
      <c r="S1412" s="11"/>
      <c r="T1412" s="11"/>
      <c r="U1412" s="2"/>
      <c r="V1412" s="2"/>
      <c r="W1412" s="2"/>
      <c r="X1412" s="2"/>
    </row>
    <row r="1413" spans="1:24" s="19" customFormat="1" ht="5.15" customHeight="1" x14ac:dyDescent="0.25">
      <c r="A1413" s="2"/>
      <c r="B1413" s="7"/>
      <c r="C1413" s="7"/>
      <c r="D1413" s="9"/>
      <c r="E1413" s="20"/>
      <c r="F1413" s="7"/>
      <c r="G1413" s="7"/>
      <c r="H1413" s="7"/>
      <c r="I1413" s="7"/>
      <c r="J1413" s="7"/>
      <c r="K1413" s="7"/>
      <c r="L1413" s="7"/>
      <c r="M1413" s="7"/>
      <c r="N1413" s="7"/>
      <c r="O1413" s="458"/>
      <c r="P1413" s="4"/>
      <c r="Q1413" s="11"/>
      <c r="R1413" s="11"/>
      <c r="S1413" s="11"/>
      <c r="T1413" s="11"/>
      <c r="U1413" s="2"/>
      <c r="V1413" s="2"/>
      <c r="W1413" s="2"/>
      <c r="X1413" s="2"/>
    </row>
    <row r="1414" spans="1:24" s="19" customFormat="1" ht="12.75" customHeight="1" x14ac:dyDescent="0.25">
      <c r="A1414" s="2"/>
      <c r="B1414" s="7"/>
      <c r="C1414" s="7"/>
      <c r="D1414" s="9" t="s">
        <v>140</v>
      </c>
      <c r="E1414" s="20" t="str">
        <f>Translations!$B$253</f>
        <v>Nivåer som tillämpas på beräkningsfaktorer:</v>
      </c>
      <c r="F1414" s="7"/>
      <c r="G1414" s="7"/>
      <c r="H1414" s="7"/>
      <c r="I1414" s="7"/>
      <c r="J1414" s="7"/>
      <c r="K1414" s="7"/>
      <c r="L1414" s="7"/>
      <c r="M1414" s="7"/>
      <c r="N1414" s="7"/>
      <c r="O1414" s="458"/>
      <c r="P1414" s="4"/>
      <c r="Q1414" s="11"/>
      <c r="R1414" s="11"/>
      <c r="S1414" s="11"/>
      <c r="T1414" s="11"/>
      <c r="U1414" s="2"/>
      <c r="V1414" s="2"/>
      <c r="W1414" s="2"/>
      <c r="X1414" s="2"/>
    </row>
    <row r="1415" spans="1:24" s="19" customFormat="1" ht="5.15" customHeight="1" x14ac:dyDescent="0.25">
      <c r="A1415" s="2"/>
      <c r="B1415" s="7"/>
      <c r="C1415" s="7"/>
      <c r="D1415" s="9"/>
      <c r="E1415" s="20"/>
      <c r="F1415" s="7"/>
      <c r="G1415" s="7"/>
      <c r="H1415" s="7"/>
      <c r="I1415" s="7"/>
      <c r="J1415" s="7"/>
      <c r="K1415" s="7"/>
      <c r="L1415" s="7"/>
      <c r="M1415" s="7"/>
      <c r="N1415" s="7"/>
      <c r="O1415" s="458"/>
      <c r="P1415" s="4"/>
      <c r="Q1415" s="11"/>
      <c r="R1415" s="11"/>
      <c r="S1415" s="11"/>
      <c r="T1415" s="11"/>
      <c r="U1415" s="2"/>
      <c r="V1415" s="2"/>
      <c r="W1415" s="2"/>
      <c r="X1415" s="2"/>
    </row>
    <row r="1416" spans="1:24" s="19" customFormat="1" ht="25.5" customHeight="1" x14ac:dyDescent="0.25">
      <c r="A1416" s="2"/>
      <c r="B1416" s="7"/>
      <c r="C1416" s="7"/>
      <c r="D1416" s="7"/>
      <c r="E1416" s="1244" t="str">
        <f>Translations!$B$254</f>
        <v>beräkningsfaktor</v>
      </c>
      <c r="F1416" s="1244"/>
      <c r="G1416" s="1244"/>
      <c r="H1416" s="29" t="str">
        <f>Translations!$B$255</f>
        <v>nivå som krävs</v>
      </c>
      <c r="I1416" s="522" t="str">
        <f>Translations!$B$256</f>
        <v>nivå som använts</v>
      </c>
      <c r="J1416" s="1246" t="str">
        <f>Translations!$B$257</f>
        <v>hela texten för den tillämpade nivån</v>
      </c>
      <c r="K1416" s="1247"/>
      <c r="L1416" s="1247"/>
      <c r="M1416" s="1247"/>
      <c r="N1416" s="1248"/>
      <c r="O1416" s="458"/>
      <c r="P1416" s="4"/>
      <c r="Q1416" s="11"/>
      <c r="R1416" s="11"/>
      <c r="S1416" s="11"/>
      <c r="T1416" s="11" t="s">
        <v>148</v>
      </c>
      <c r="U1416" s="2"/>
      <c r="V1416" s="2"/>
      <c r="W1416" s="2"/>
      <c r="X1416" s="30" t="s">
        <v>149</v>
      </c>
    </row>
    <row r="1417" spans="1:24" s="19" customFormat="1" ht="12.75" customHeight="1" x14ac:dyDescent="0.25">
      <c r="A1417" s="2"/>
      <c r="B1417" s="7"/>
      <c r="C1417" s="7"/>
      <c r="D1417" s="28" t="s">
        <v>16</v>
      </c>
      <c r="E1417" s="1240" t="str">
        <f>Translations!$B$741</f>
        <v>Enhetens omvandlingsfaktor</v>
      </c>
      <c r="F1417" s="1240"/>
      <c r="G1417" s="1240"/>
      <c r="H1417" s="535" t="str">
        <f>IF(H1368="","",IF(M1366=INDEX(SourceCategory,2),EUconst_NoTier,IF(CNTR_Category="A",INDEX(EUwideConstants!$G:$G,MATCH(R1417,EUwideConstants!$S:$S,0)),INDEX(EUwideConstants!$P:$P,MATCH(R1417,EUwideConstants!$S:$S,0)))))</f>
        <v/>
      </c>
      <c r="I1417" s="135"/>
      <c r="J1417" s="1241" t="str">
        <f>IF(OR(ISBLANK(I1417),I1417=EUconst_NoTier),"",IF(T1417=0,EUconst_NotApplicable,IF(ISERROR(T1417),"",T1417)))</f>
        <v/>
      </c>
      <c r="K1417" s="1242"/>
      <c r="L1417" s="1242"/>
      <c r="M1417" s="1242"/>
      <c r="N1417" s="1243"/>
      <c r="O1417" s="458"/>
      <c r="P1417" s="4"/>
      <c r="Q1417" s="11"/>
      <c r="R1417" s="59" t="str">
        <f>EUconst_CNTR_NCV&amp;H1368</f>
        <v>NCV_</v>
      </c>
      <c r="S1417" s="11"/>
      <c r="T1417" s="537" t="str">
        <f>IF(ISBLANK(I1417),"",IF(I1417=EUconst_NA,"",INDEX(EUwideConstants!$H:$O,MATCH(R1417,EUwideConstants!$S:$S,0),MATCH(I1417,CNTR_TierList,0))))</f>
        <v/>
      </c>
      <c r="U1417" s="2"/>
      <c r="V1417" s="2"/>
      <c r="W1417" s="2"/>
      <c r="X1417" s="533" t="b">
        <f>(H1417=EUconst_NA)</f>
        <v>0</v>
      </c>
    </row>
    <row r="1418" spans="1:24" s="19" customFormat="1" ht="12.75" customHeight="1" x14ac:dyDescent="0.25">
      <c r="A1418" s="2"/>
      <c r="B1418" s="7"/>
      <c r="C1418" s="7"/>
      <c r="D1418" s="28" t="s">
        <v>17</v>
      </c>
      <c r="E1418" s="1240" t="str">
        <f>Translations!$B$258</f>
        <v>Emissionsfaktor (preliminär)</v>
      </c>
      <c r="F1418" s="1240"/>
      <c r="G1418" s="1240"/>
      <c r="H1418" s="535" t="str">
        <f>IF(H1368="","",IF(M1366=INDEX(SourceCategory,2),EUconst_NoTier,IF(CNTR_Category="A",INDEX(EUwideConstants!$G:$G,MATCH(R1418,EUwideConstants!$S:$S,0)),INDEX(EUwideConstants!$P:$P,MATCH(R1418,EUwideConstants!$S:$S,0)))))</f>
        <v/>
      </c>
      <c r="I1418" s="135"/>
      <c r="J1418" s="1241" t="str">
        <f>IF(OR(ISBLANK(I1418),I1418=EUconst_NoTier),"",IF(T1418=0,EUconst_NotApplicable,IF(ISERROR(T1418),"",T1418)))</f>
        <v/>
      </c>
      <c r="K1418" s="1242"/>
      <c r="L1418" s="1242"/>
      <c r="M1418" s="1242"/>
      <c r="N1418" s="1243"/>
      <c r="O1418" s="458"/>
      <c r="P1418" s="4"/>
      <c r="Q1418" s="11"/>
      <c r="R1418" s="59" t="str">
        <f>EUconst_CNTR_EF&amp;H1368</f>
        <v>EF_</v>
      </c>
      <c r="S1418" s="11"/>
      <c r="T1418" s="537" t="str">
        <f>IF(ISBLANK(I1418),"",IF(I1418=EUconst_NA,"",INDEX(EUwideConstants!$H:$O,MATCH(R1418,EUwideConstants!$S:$S,0),MATCH(I1418,CNTR_TierList,0))))</f>
        <v/>
      </c>
      <c r="U1418" s="2"/>
      <c r="V1418" s="2"/>
      <c r="W1418" s="2"/>
      <c r="X1418" s="533" t="b">
        <f>(H1418=EUconst_NA)</f>
        <v>0</v>
      </c>
    </row>
    <row r="1419" spans="1:24" s="19" customFormat="1" ht="12.75" customHeight="1" x14ac:dyDescent="0.25">
      <c r="A1419" s="2"/>
      <c r="B1419" s="7"/>
      <c r="C1419" s="7"/>
      <c r="D1419" s="28" t="s">
        <v>18</v>
      </c>
      <c r="E1419" s="1240" t="str">
        <f>Translations!$B$259</f>
        <v>Biomassafraktion (om tillämplig)</v>
      </c>
      <c r="F1419" s="1240"/>
      <c r="G1419" s="1240"/>
      <c r="H1419" s="535" t="str">
        <f>IF(H1368="","",IF(M1366=INDEX(SourceCategory,2),EUconst_NoTier,IF(CNTR_Category="A",INDEX(EUwideConstants!$G:$G,MATCH(R1419,EUwideConstants!$S:$S,0)),INDEX(EUwideConstants!$P:$P,MATCH(R1419,EUwideConstants!$S:$S,0)))))</f>
        <v/>
      </c>
      <c r="I1419" s="538"/>
      <c r="J1419" s="1241" t="str">
        <f>IF(OR(ISBLANK(I1419),I1419=EUconst_NoTier),"",IF(T1419=0,EUconst_NotApplicable,IF(ISERROR(T1419),"",T1419)))</f>
        <v/>
      </c>
      <c r="K1419" s="1242"/>
      <c r="L1419" s="1242"/>
      <c r="M1419" s="1242"/>
      <c r="N1419" s="1243"/>
      <c r="O1419" s="458"/>
      <c r="P1419" s="4"/>
      <c r="Q1419" s="11"/>
      <c r="R1419" s="59" t="str">
        <f>EUconst_CNTR_BiomassContent&amp;H1368</f>
        <v>BioC_</v>
      </c>
      <c r="S1419" s="11"/>
      <c r="T1419" s="537" t="str">
        <f>IF(ISBLANK(I1419),"",IF(I1419=EUconst_NA,"",INDEX(EUwideConstants!$H:$O,MATCH(R1419,EUwideConstants!$S:$S,0),MATCH(I1419,CNTR_TierList,0))))</f>
        <v/>
      </c>
      <c r="U1419" s="2"/>
      <c r="V1419" s="2"/>
      <c r="W1419" s="2"/>
      <c r="X1419" s="533" t="b">
        <f>(H1419=EUconst_NA)</f>
        <v>0</v>
      </c>
    </row>
    <row r="1420" spans="1:24" s="19" customFormat="1" ht="5.15" customHeight="1" x14ac:dyDescent="0.25">
      <c r="A1420" s="2"/>
      <c r="B1420" s="7"/>
      <c r="C1420" s="7"/>
      <c r="D1420" s="9"/>
      <c r="E1420" s="7"/>
      <c r="F1420" s="7"/>
      <c r="G1420" s="7"/>
      <c r="H1420" s="7"/>
      <c r="I1420" s="7"/>
      <c r="J1420" s="7"/>
      <c r="K1420" s="7"/>
      <c r="L1420" s="7"/>
      <c r="M1420" s="7"/>
      <c r="N1420" s="7"/>
      <c r="O1420" s="458"/>
      <c r="P1420" s="4"/>
      <c r="Q1420" s="11"/>
      <c r="R1420" s="2"/>
      <c r="S1420" s="2"/>
      <c r="T1420" s="2"/>
      <c r="U1420" s="2"/>
      <c r="V1420" s="2"/>
      <c r="W1420" s="2"/>
      <c r="X1420" s="2"/>
    </row>
    <row r="1421" spans="1:24" s="19" customFormat="1" ht="13" x14ac:dyDescent="0.25">
      <c r="A1421" s="2"/>
      <c r="B1421" s="7"/>
      <c r="C1421" s="7"/>
      <c r="D1421" s="9" t="s">
        <v>152</v>
      </c>
      <c r="E1421" s="20" t="str">
        <f>Translations!$B$268</f>
        <v>Detaljerade uppgifter om beräkningsfaktorerna:</v>
      </c>
      <c r="F1421" s="40"/>
      <c r="G1421" s="40"/>
      <c r="H1421" s="40"/>
      <c r="I1421" s="40"/>
      <c r="J1421" s="40"/>
      <c r="K1421" s="40"/>
      <c r="L1421" s="40"/>
      <c r="M1421" s="40"/>
      <c r="N1421" s="40"/>
      <c r="O1421" s="458"/>
      <c r="P1421" s="4"/>
      <c r="Q1421" s="11"/>
      <c r="R1421" s="2"/>
      <c r="S1421" s="2"/>
      <c r="T1421" s="2"/>
      <c r="U1421" s="2"/>
      <c r="V1421" s="2"/>
      <c r="W1421" s="2"/>
      <c r="X1421" s="2"/>
    </row>
    <row r="1422" spans="1:24" s="19" customFormat="1" ht="5.15" customHeight="1" x14ac:dyDescent="0.25">
      <c r="A1422" s="2"/>
      <c r="B1422" s="7"/>
      <c r="C1422" s="7"/>
      <c r="D1422" s="9"/>
      <c r="E1422" s="40"/>
      <c r="F1422" s="40"/>
      <c r="G1422" s="40"/>
      <c r="H1422" s="40"/>
      <c r="I1422" s="40"/>
      <c r="J1422" s="40"/>
      <c r="K1422" s="40"/>
      <c r="L1422" s="40"/>
      <c r="M1422" s="40"/>
      <c r="N1422" s="40"/>
      <c r="O1422" s="458"/>
      <c r="P1422" s="4"/>
      <c r="Q1422" s="11"/>
      <c r="R1422" s="2"/>
      <c r="S1422" s="2"/>
      <c r="T1422" s="2"/>
      <c r="U1422" s="2"/>
      <c r="V1422" s="2"/>
      <c r="W1422" s="2"/>
      <c r="X1422" s="2"/>
    </row>
    <row r="1423" spans="1:24" s="19" customFormat="1" ht="25.5" customHeight="1" x14ac:dyDescent="0.25">
      <c r="A1423" s="2"/>
      <c r="B1423" s="7"/>
      <c r="C1423" s="7"/>
      <c r="D1423" s="7"/>
      <c r="E1423" s="1244" t="str">
        <f>E1416</f>
        <v>beräkningsfaktor</v>
      </c>
      <c r="F1423" s="1244"/>
      <c r="G1423" s="1244"/>
      <c r="H1423" s="522" t="str">
        <f>I1416</f>
        <v>nivå som använts</v>
      </c>
      <c r="I1423" s="29" t="str">
        <f>Translations!$B$269</f>
        <v>standardvärde</v>
      </c>
      <c r="J1423" s="29" t="str">
        <f>Translations!$B$270</f>
        <v>enhet</v>
      </c>
      <c r="K1423" s="29" t="str">
        <f>Translations!$B$271</f>
        <v>datakällans identifieringskod</v>
      </c>
      <c r="L1423" s="29" t="str">
        <f>Translations!$B$272</f>
        <v>analysens identifieringskod</v>
      </c>
      <c r="M1423" s="29" t="str">
        <f>Translations!$B$273</f>
        <v>provtagningens identifieringskod</v>
      </c>
      <c r="N1423" s="29" t="str">
        <f>Translations!$B$274</f>
        <v>analysfrekvens</v>
      </c>
      <c r="O1423" s="458"/>
      <c r="P1423" s="4"/>
      <c r="Q1423" s="11"/>
      <c r="R1423" s="2"/>
      <c r="S1423" s="2"/>
      <c r="T1423" s="30" t="s">
        <v>153</v>
      </c>
      <c r="U1423" s="2"/>
      <c r="V1423" s="2"/>
      <c r="W1423" s="2"/>
      <c r="X1423" s="30" t="s">
        <v>149</v>
      </c>
    </row>
    <row r="1424" spans="1:24" s="19" customFormat="1" ht="12.75" customHeight="1" x14ac:dyDescent="0.25">
      <c r="A1424" s="2"/>
      <c r="B1424" s="7"/>
      <c r="C1424" s="7"/>
      <c r="D1424" s="28" t="s">
        <v>16</v>
      </c>
      <c r="E1424" s="1240" t="str">
        <f>E1417</f>
        <v>Enhetens omvandlingsfaktor</v>
      </c>
      <c r="F1424" s="1240"/>
      <c r="G1424" s="1240"/>
      <c r="H1424" s="535" t="str">
        <f>IF(OR(ISBLANK(I1417),I1417=EUconst_NA),"",I1417)</f>
        <v/>
      </c>
      <c r="I1424" s="135"/>
      <c r="J1424" s="135"/>
      <c r="K1424" s="539"/>
      <c r="L1424" s="160"/>
      <c r="M1424" s="160"/>
      <c r="N1424" s="540"/>
      <c r="O1424" s="456"/>
      <c r="P1424" s="7"/>
      <c r="Q1424" s="143"/>
      <c r="R1424" s="2"/>
      <c r="S1424" s="2"/>
      <c r="T1424" s="541" t="str">
        <f>IF(H1424="","",IF(I1417=EUconst_NA,"",INDEX(EUwideConstants!$AL:$AR,MATCH(R1417,EUwideConstants!$S:$S,0),MATCH(I1417,CNTR_TierList,0))))</f>
        <v/>
      </c>
      <c r="U1424" s="2"/>
      <c r="V1424" s="2"/>
      <c r="W1424" s="2"/>
      <c r="X1424" s="533" t="b">
        <f>AND(H1366&lt;&gt;"",OR(H1424="",H1424=EUconst_NA,J1417=EUconst_NotApplicable))</f>
        <v>0</v>
      </c>
    </row>
    <row r="1425" spans="1:24" s="19" customFormat="1" ht="12.75" customHeight="1" x14ac:dyDescent="0.25">
      <c r="A1425" s="2"/>
      <c r="B1425" s="7"/>
      <c r="C1425" s="7"/>
      <c r="D1425" s="28" t="s">
        <v>17</v>
      </c>
      <c r="E1425" s="1240" t="str">
        <f>E1418</f>
        <v>Emissionsfaktor (preliminär)</v>
      </c>
      <c r="F1425" s="1240"/>
      <c r="G1425" s="1240"/>
      <c r="H1425" s="535" t="str">
        <f>IF(OR(ISBLANK(I1418),I1418=EUconst_NA),"",I1418)</f>
        <v/>
      </c>
      <c r="I1425" s="135"/>
      <c r="J1425" s="135"/>
      <c r="K1425" s="160"/>
      <c r="L1425" s="160"/>
      <c r="M1425" s="160"/>
      <c r="N1425" s="540"/>
      <c r="O1425" s="458"/>
      <c r="P1425" s="4"/>
      <c r="Q1425" s="11"/>
      <c r="R1425" s="2"/>
      <c r="S1425" s="2"/>
      <c r="T1425" s="541" t="str">
        <f>IF(H1425="","",IF(I1418=EUconst_NA,"",INDEX(EUwideConstants!$AL:$AR,MATCH(R1418,EUwideConstants!$S:$S,0),MATCH(I1418,CNTR_TierList,0))))</f>
        <v/>
      </c>
      <c r="U1425" s="2"/>
      <c r="V1425" s="2"/>
      <c r="W1425" s="2"/>
      <c r="X1425" s="533" t="b">
        <f>AND(H1366&lt;&gt;"",OR(H1425="",H1425=EUconst_NA,J1418=EUconst_NotApplicable))</f>
        <v>0</v>
      </c>
    </row>
    <row r="1426" spans="1:24" s="19" customFormat="1" ht="12.75" customHeight="1" x14ac:dyDescent="0.25">
      <c r="A1426" s="2"/>
      <c r="B1426" s="7"/>
      <c r="C1426" s="7"/>
      <c r="D1426" s="28" t="s">
        <v>21</v>
      </c>
      <c r="E1426" s="1240" t="str">
        <f>E1419</f>
        <v>Biomassafraktion (om tillämplig)</v>
      </c>
      <c r="F1426" s="1240"/>
      <c r="G1426" s="1240"/>
      <c r="H1426" s="535" t="str">
        <f>IF(OR(ISBLANK(I1419),I1419=EUconst_NA),"",I1419)</f>
        <v/>
      </c>
      <c r="I1426" s="135"/>
      <c r="J1426" s="436" t="s">
        <v>154</v>
      </c>
      <c r="K1426" s="160"/>
      <c r="L1426" s="160"/>
      <c r="M1426" s="160"/>
      <c r="N1426" s="540"/>
      <c r="O1426" s="458"/>
      <c r="P1426" s="4"/>
      <c r="Q1426" s="542"/>
      <c r="R1426" s="2"/>
      <c r="S1426" s="2"/>
      <c r="T1426" s="541" t="str">
        <f>IF(H1426="","",IF(I1419=EUconst_NA,"",INDEX(EUwideConstants!$AL:$AR,MATCH(R1419,EUwideConstants!$S:$S,0),MATCH(I1419,CNTR_TierList,0))))</f>
        <v/>
      </c>
      <c r="U1426" s="2"/>
      <c r="V1426" s="2"/>
      <c r="W1426" s="2"/>
      <c r="X1426" s="533" t="b">
        <f>AND(H1366&lt;&gt;"",OR(H1426="",H1426=EUconst_NA,J1419=EUconst_NotApplicable))</f>
        <v>0</v>
      </c>
    </row>
    <row r="1427" spans="1:24" s="19" customFormat="1" ht="12.75" customHeight="1" x14ac:dyDescent="0.25">
      <c r="A1427" s="2"/>
      <c r="B1427" s="7"/>
      <c r="C1427" s="7"/>
      <c r="D1427" s="9"/>
      <c r="E1427" s="7"/>
      <c r="F1427" s="7"/>
      <c r="G1427" s="7"/>
      <c r="H1427" s="7"/>
      <c r="I1427" s="7"/>
      <c r="J1427" s="7"/>
      <c r="K1427" s="7"/>
      <c r="L1427" s="7"/>
      <c r="M1427" s="7"/>
      <c r="N1427" s="7"/>
      <c r="O1427" s="458"/>
      <c r="P1427" s="4"/>
      <c r="Q1427" s="11"/>
      <c r="R1427" s="2"/>
      <c r="S1427" s="2"/>
      <c r="T1427" s="2"/>
      <c r="U1427" s="2"/>
      <c r="V1427" s="2"/>
      <c r="W1427" s="2"/>
      <c r="X1427" s="2"/>
    </row>
    <row r="1428" spans="1:24" s="19" customFormat="1" ht="15" customHeight="1" x14ac:dyDescent="0.25">
      <c r="A1428" s="2"/>
      <c r="B1428" s="7"/>
      <c r="C1428" s="7"/>
      <c r="D1428" s="1245" t="str">
        <f>Translations!$B$279</f>
        <v>Anmärkningar och förklaringar:</v>
      </c>
      <c r="E1428" s="1245"/>
      <c r="F1428" s="1245"/>
      <c r="G1428" s="1245"/>
      <c r="H1428" s="1245"/>
      <c r="I1428" s="1245"/>
      <c r="J1428" s="1245"/>
      <c r="K1428" s="1245"/>
      <c r="L1428" s="1245"/>
      <c r="M1428" s="1245"/>
      <c r="N1428" s="1245"/>
      <c r="O1428" s="458"/>
      <c r="P1428" s="4"/>
      <c r="Q1428" s="11"/>
      <c r="R1428" s="11"/>
      <c r="S1428" s="2"/>
      <c r="T1428" s="2"/>
      <c r="U1428" s="2"/>
      <c r="V1428" s="2"/>
      <c r="W1428" s="2"/>
      <c r="X1428" s="2"/>
    </row>
    <row r="1429" spans="1:24" s="19" customFormat="1" ht="5.15" customHeight="1" x14ac:dyDescent="0.25">
      <c r="A1429" s="2"/>
      <c r="B1429" s="7"/>
      <c r="C1429" s="7"/>
      <c r="D1429" s="9"/>
      <c r="E1429" s="7"/>
      <c r="F1429" s="7"/>
      <c r="G1429" s="7"/>
      <c r="H1429" s="7"/>
      <c r="I1429" s="7"/>
      <c r="J1429" s="7"/>
      <c r="K1429" s="7"/>
      <c r="L1429" s="7"/>
      <c r="M1429" s="7"/>
      <c r="N1429" s="7"/>
      <c r="O1429" s="458"/>
      <c r="P1429" s="4"/>
      <c r="Q1429" s="11"/>
      <c r="R1429" s="2"/>
      <c r="S1429" s="2"/>
      <c r="T1429" s="2"/>
      <c r="U1429" s="2"/>
      <c r="V1429" s="2"/>
      <c r="W1429" s="2"/>
      <c r="X1429" s="2"/>
    </row>
    <row r="1430" spans="1:24" s="19" customFormat="1" ht="12.75" customHeight="1" x14ac:dyDescent="0.25">
      <c r="A1430" s="2"/>
      <c r="B1430" s="7"/>
      <c r="C1430" s="7"/>
      <c r="D1430" s="9" t="s">
        <v>159</v>
      </c>
      <c r="E1430" s="1110" t="str">
        <f>Translations!$B$744</f>
        <v>Övriga anmärkningar och motiveringar, om de erforderliga nivåerna inte tillämpas:</v>
      </c>
      <c r="F1430" s="1110"/>
      <c r="G1430" s="1110"/>
      <c r="H1430" s="1110"/>
      <c r="I1430" s="1110"/>
      <c r="J1430" s="1110"/>
      <c r="K1430" s="1110"/>
      <c r="L1430" s="1110"/>
      <c r="M1430" s="1110"/>
      <c r="N1430" s="1110"/>
      <c r="O1430" s="458"/>
      <c r="P1430" s="4"/>
      <c r="Q1430" s="11"/>
      <c r="R1430" s="2"/>
      <c r="S1430" s="2"/>
      <c r="T1430" s="2"/>
      <c r="U1430" s="2"/>
      <c r="V1430" s="2"/>
      <c r="W1430" s="2"/>
      <c r="X1430" s="2"/>
    </row>
    <row r="1431" spans="1:24" s="19" customFormat="1" ht="5.15" customHeight="1" x14ac:dyDescent="0.25">
      <c r="A1431" s="2"/>
      <c r="B1431" s="7"/>
      <c r="C1431" s="7"/>
      <c r="D1431" s="9"/>
      <c r="E1431" s="543"/>
      <c r="F1431" s="7"/>
      <c r="G1431" s="7"/>
      <c r="H1431" s="7"/>
      <c r="I1431" s="7"/>
      <c r="J1431" s="7"/>
      <c r="K1431" s="7"/>
      <c r="L1431" s="7"/>
      <c r="M1431" s="7"/>
      <c r="N1431" s="7"/>
      <c r="O1431" s="458"/>
      <c r="P1431" s="4"/>
      <c r="Q1431" s="11"/>
      <c r="R1431" s="2"/>
      <c r="S1431" s="2"/>
      <c r="T1431" s="2"/>
      <c r="U1431" s="2"/>
      <c r="V1431" s="2"/>
      <c r="W1431" s="2"/>
      <c r="X1431" s="2"/>
    </row>
    <row r="1432" spans="1:24" s="19" customFormat="1" ht="12.75" customHeight="1" x14ac:dyDescent="0.25">
      <c r="A1432" s="2"/>
      <c r="B1432" s="7"/>
      <c r="C1432" s="7"/>
      <c r="D1432" s="9"/>
      <c r="E1432" s="1235"/>
      <c r="F1432" s="1238"/>
      <c r="G1432" s="1238"/>
      <c r="H1432" s="1238"/>
      <c r="I1432" s="1238"/>
      <c r="J1432" s="1238"/>
      <c r="K1432" s="1238"/>
      <c r="L1432" s="1238"/>
      <c r="M1432" s="1238"/>
      <c r="N1432" s="1239"/>
      <c r="O1432" s="458"/>
      <c r="P1432" s="4"/>
      <c r="Q1432" s="11"/>
      <c r="R1432" s="2"/>
      <c r="S1432" s="2"/>
      <c r="T1432" s="2"/>
      <c r="U1432" s="2"/>
      <c r="V1432" s="2"/>
      <c r="W1432" s="2"/>
      <c r="X1432" s="2"/>
    </row>
    <row r="1433" spans="1:24" s="19" customFormat="1" ht="12.75" customHeight="1" x14ac:dyDescent="0.25">
      <c r="A1433" s="2"/>
      <c r="B1433" s="7"/>
      <c r="C1433" s="7"/>
      <c r="D1433" s="9"/>
      <c r="E1433" s="1099"/>
      <c r="F1433" s="991"/>
      <c r="G1433" s="991"/>
      <c r="H1433" s="991"/>
      <c r="I1433" s="991"/>
      <c r="J1433" s="991"/>
      <c r="K1433" s="991"/>
      <c r="L1433" s="991"/>
      <c r="M1433" s="991"/>
      <c r="N1433" s="1100"/>
      <c r="O1433" s="458"/>
      <c r="P1433" s="4"/>
      <c r="Q1433" s="11"/>
      <c r="R1433" s="2"/>
      <c r="S1433" s="2"/>
      <c r="T1433" s="2"/>
      <c r="U1433" s="2"/>
      <c r="V1433" s="2"/>
      <c r="W1433" s="2"/>
      <c r="X1433" s="2"/>
    </row>
    <row r="1434" spans="1:24" s="19" customFormat="1" ht="12.75" customHeight="1" x14ac:dyDescent="0.25">
      <c r="A1434" s="2"/>
      <c r="B1434" s="7"/>
      <c r="C1434" s="7"/>
      <c r="D1434" s="9"/>
      <c r="E1434" s="1101"/>
      <c r="F1434" s="1102"/>
      <c r="G1434" s="1102"/>
      <c r="H1434" s="1102"/>
      <c r="I1434" s="1102"/>
      <c r="J1434" s="1102"/>
      <c r="K1434" s="1102"/>
      <c r="L1434" s="1102"/>
      <c r="M1434" s="1102"/>
      <c r="N1434" s="1103"/>
      <c r="O1434" s="458"/>
      <c r="P1434" s="4"/>
      <c r="Q1434" s="11"/>
      <c r="R1434" s="2"/>
      <c r="S1434" s="2"/>
      <c r="T1434" s="2"/>
      <c r="U1434" s="2"/>
      <c r="V1434" s="2"/>
      <c r="W1434" s="2"/>
      <c r="X1434" s="2"/>
    </row>
    <row r="1435" spans="1:24" ht="12.75" customHeight="1" thickBot="1" x14ac:dyDescent="0.3">
      <c r="A1435" s="45"/>
      <c r="C1435" s="867"/>
      <c r="D1435" s="868"/>
      <c r="E1435" s="869"/>
      <c r="F1435" s="867"/>
      <c r="G1435" s="870"/>
      <c r="H1435" s="870"/>
      <c r="I1435" s="870"/>
      <c r="J1435" s="870"/>
      <c r="K1435" s="870"/>
      <c r="L1435" s="870"/>
      <c r="M1435" s="870"/>
      <c r="N1435" s="870"/>
      <c r="O1435" s="458"/>
      <c r="P1435" s="4"/>
      <c r="Q1435" s="11"/>
      <c r="R1435" s="45"/>
      <c r="S1435" s="45"/>
      <c r="T1435" s="48"/>
      <c r="U1435" s="45"/>
      <c r="V1435" s="45"/>
      <c r="W1435" s="45"/>
      <c r="X1435" s="45"/>
    </row>
    <row r="1436" spans="1:24" ht="12.75" customHeight="1" thickBot="1" x14ac:dyDescent="0.3">
      <c r="A1436" s="45"/>
      <c r="D1436" s="9"/>
      <c r="E1436" s="18"/>
      <c r="G1436" s="10"/>
      <c r="H1436" s="10"/>
      <c r="I1436" s="10"/>
      <c r="J1436" s="10"/>
      <c r="L1436" s="10"/>
      <c r="M1436" s="10"/>
      <c r="N1436" s="10"/>
      <c r="O1436" s="458"/>
      <c r="P1436" s="4"/>
      <c r="Q1436" s="11"/>
      <c r="R1436" s="45"/>
      <c r="S1436" s="45"/>
      <c r="T1436" s="39" t="s">
        <v>143</v>
      </c>
      <c r="U1436" s="73" t="s">
        <v>144</v>
      </c>
      <c r="V1436" s="73" t="s">
        <v>145</v>
      </c>
      <c r="W1436" s="45"/>
      <c r="X1436" s="45"/>
    </row>
    <row r="1437" spans="1:24" s="133" customFormat="1" ht="15" customHeight="1" thickBot="1" x14ac:dyDescent="0.3">
      <c r="A1437" s="222">
        <f>R1437</f>
        <v>20</v>
      </c>
      <c r="B1437" s="22"/>
      <c r="C1437" s="23" t="str">
        <f>"P"&amp;R1437</f>
        <v>P20</v>
      </c>
      <c r="D1437" s="1245" t="str">
        <f>CONCATENATE(EUconst_FuelStream," ", R1437,":")</f>
        <v>Bränsleflöde 20:</v>
      </c>
      <c r="E1437" s="1245"/>
      <c r="F1437" s="1245"/>
      <c r="G1437" s="1260"/>
      <c r="H1437" s="1261" t="str">
        <f>IF(INDEX('C_Beskrivining av den RE'!$F$115:$F$139,MATCH(C1437,'C_Beskrivining av den RE'!$E$115:$E$139,0))&gt;0,INDEX('C_Beskrivining av den RE'!$F$115:$F$139,MATCH(C1437,'C_Beskrivining av den RE'!$E$115:$E$139,0)),"")</f>
        <v/>
      </c>
      <c r="I1437" s="1261"/>
      <c r="J1437" s="1261"/>
      <c r="K1437" s="1261"/>
      <c r="L1437" s="1262"/>
      <c r="M1437" s="1263" t="str">
        <f>IF(T1437=TRUE,IF(V1437="",U1437,V1437),"")</f>
        <v/>
      </c>
      <c r="N1437" s="1264"/>
      <c r="O1437" s="458"/>
      <c r="P1437" s="4"/>
      <c r="Q1437" s="419" t="str">
        <f>IF(COUNTA('C_Beskrivining av den RE'!$F$115:$G$139)=0,D1437,IF(H1437="","",C1437&amp;": "&amp;H1437))</f>
        <v>Bränsleflöde 20:</v>
      </c>
      <c r="R1437" s="21">
        <f>R1366+1</f>
        <v>20</v>
      </c>
      <c r="S1437" s="532"/>
      <c r="T1437" s="39" t="b">
        <f>IF(INDEX('C_Beskrivining av den RE'!$M:$M,MATCH(R1439,'C_Beskrivining av den RE'!$R:$R,0))="",FALSE,TRUE)</f>
        <v>0</v>
      </c>
      <c r="U1437" s="59" t="str">
        <f>INDEX(SourceCategory,1)</f>
        <v>Betydande</v>
      </c>
      <c r="V1437" s="39" t="str">
        <f>IF(T1437=TRUE,IF(ISBLANK(INDEX('C_Beskrivining av den RE'!$N:$N,MATCH(R1439,'C_Beskrivining av den RE'!$R:$R,0))),"",INDEX('C_Beskrivining av den RE'!$N:$N,MATCH(R1439,'C_Beskrivining av den RE'!$R:$R,0))),"")</f>
        <v/>
      </c>
      <c r="W1437" s="532"/>
      <c r="X1437" s="532"/>
    </row>
    <row r="1438" spans="1:24" s="19" customFormat="1" ht="5.15" customHeight="1" x14ac:dyDescent="0.25">
      <c r="A1438" s="45"/>
      <c r="B1438" s="4"/>
      <c r="C1438" s="4"/>
      <c r="D1438" s="4"/>
      <c r="E1438" s="4"/>
      <c r="F1438" s="4"/>
      <c r="G1438" s="4"/>
      <c r="H1438" s="4"/>
      <c r="I1438" s="4"/>
      <c r="J1438" s="4"/>
      <c r="K1438" s="4"/>
      <c r="L1438" s="4"/>
      <c r="M1438" s="3"/>
      <c r="N1438" s="3"/>
      <c r="O1438" s="458"/>
      <c r="P1438" s="4"/>
      <c r="Q1438" s="13"/>
      <c r="R1438" s="8"/>
      <c r="S1438" s="2"/>
      <c r="T1438" s="2"/>
      <c r="U1438" s="2"/>
      <c r="V1438" s="2"/>
      <c r="W1438" s="2"/>
      <c r="X1438" s="2"/>
    </row>
    <row r="1439" spans="1:24" s="19" customFormat="1" ht="12.75" customHeight="1" x14ac:dyDescent="0.25">
      <c r="A1439" s="45"/>
      <c r="B1439" s="4"/>
      <c r="C1439" s="4"/>
      <c r="D1439" s="9"/>
      <c r="E1439" s="1088" t="str">
        <f>Translations!$B$691</f>
        <v>Bränsleflödets typ:</v>
      </c>
      <c r="F1439" s="1088"/>
      <c r="G1439" s="1084"/>
      <c r="H1439" s="1250" t="str">
        <f>IF(INDEX('C_Beskrivining av den RE'!$H$115:$H$139,MATCH(C1437,'C_Beskrivining av den RE'!$E$115:$E$139,0))&gt;0,INDEX('C_Beskrivining av den RE'!$H$115:$H$139,MATCH(C1437,'C_Beskrivining av den RE'!$E$115:$E$139,0)),"")</f>
        <v/>
      </c>
      <c r="I1439" s="1251"/>
      <c r="J1439" s="1251"/>
      <c r="K1439" s="1251"/>
      <c r="L1439" s="1252"/>
      <c r="M1439" s="7"/>
      <c r="N1439" s="7"/>
      <c r="O1439" s="458"/>
      <c r="P1439" s="4"/>
      <c r="Q1439" s="13"/>
      <c r="R1439" s="25" t="str">
        <f>EUconst_CNTR_SourceCategory&amp;C1437</f>
        <v>SourceCategory_P20</v>
      </c>
      <c r="S1439" s="2"/>
      <c r="T1439" s="2"/>
      <c r="U1439" s="2"/>
      <c r="V1439" s="2"/>
      <c r="W1439" s="2"/>
      <c r="X1439" s="2"/>
    </row>
    <row r="1440" spans="1:24" s="19" customFormat="1" ht="12.75" customHeight="1" x14ac:dyDescent="0.25">
      <c r="A1440" s="45"/>
      <c r="B1440" s="4"/>
      <c r="C1440" s="4"/>
      <c r="D1440" s="9"/>
      <c r="E1440" s="1088" t="str">
        <f>Translations!$B$692</f>
        <v>Metoder för frisläppande för konsumtion:</v>
      </c>
      <c r="F1440" s="1088"/>
      <c r="G1440" s="1084"/>
      <c r="H1440" s="1250" t="str">
        <f>IF(INDEX('C_Beskrivining av den RE'!$K$115:$K$139,MATCH(C1437,'C_Beskrivining av den RE'!$E$115:$E$139,0))&gt;0,INDEX('C_Beskrivining av den RE'!$K$115:$K$139,MATCH(C1437,'C_Beskrivining av den RE'!$E$115:$E$139,0)),"")</f>
        <v/>
      </c>
      <c r="I1440" s="1251"/>
      <c r="J1440" s="1251"/>
      <c r="K1440" s="1251"/>
      <c r="L1440" s="1252"/>
      <c r="M1440" s="7"/>
      <c r="N1440" s="7"/>
      <c r="O1440" s="458"/>
      <c r="P1440" s="4"/>
      <c r="Q1440" s="13"/>
      <c r="R1440" s="8"/>
      <c r="S1440" s="2"/>
      <c r="T1440" s="2"/>
      <c r="U1440" s="2"/>
      <c r="V1440" s="2"/>
      <c r="W1440" s="2"/>
      <c r="X1440" s="2"/>
    </row>
    <row r="1441" spans="1:24" s="19" customFormat="1" ht="12.75" customHeight="1" x14ac:dyDescent="0.25">
      <c r="A1441" s="45"/>
      <c r="B1441" s="4"/>
      <c r="C1441" s="4"/>
      <c r="D1441" s="9"/>
      <c r="E1441" s="1088" t="str">
        <f>Translations!$B$693</f>
        <v>Förmedlarpart:</v>
      </c>
      <c r="F1441" s="1088"/>
      <c r="G1441" s="1084"/>
      <c r="H1441" s="1250" t="str">
        <f>IF(INDEX('C_Beskrivining av den RE'!$M$115:$M$139,MATCH(C1437,'C_Beskrivining av den RE'!$E$115:$E$139,0))&gt;0,INDEX('C_Beskrivining av den RE'!$M$115:$M$139,MATCH(C1437,'C_Beskrivining av den RE'!$E$115:$E$139,0)),"")</f>
        <v/>
      </c>
      <c r="I1441" s="1251"/>
      <c r="J1441" s="1251"/>
      <c r="K1441" s="1251"/>
      <c r="L1441" s="1252"/>
      <c r="M1441" s="7"/>
      <c r="N1441" s="7"/>
      <c r="O1441" s="458"/>
      <c r="P1441" s="4"/>
      <c r="Q1441" s="13"/>
      <c r="R1441" s="8"/>
      <c r="S1441" s="2"/>
      <c r="T1441" s="2"/>
      <c r="U1441" s="2"/>
      <c r="V1441" s="2"/>
      <c r="W1441" s="2"/>
      <c r="X1441" s="2"/>
    </row>
    <row r="1442" spans="1:24" s="19" customFormat="1" ht="5.15" customHeight="1" x14ac:dyDescent="0.25">
      <c r="A1442" s="2"/>
      <c r="B1442" s="7"/>
      <c r="C1442" s="7"/>
      <c r="D1442" s="9"/>
      <c r="E1442" s="7"/>
      <c r="F1442" s="7"/>
      <c r="G1442" s="7"/>
      <c r="H1442" s="7"/>
      <c r="I1442" s="7"/>
      <c r="J1442" s="7"/>
      <c r="K1442" s="7"/>
      <c r="L1442" s="7"/>
      <c r="M1442" s="7"/>
      <c r="N1442" s="7"/>
      <c r="O1442" s="458"/>
      <c r="P1442" s="4"/>
      <c r="Q1442" s="11"/>
      <c r="R1442" s="2"/>
      <c r="S1442" s="2"/>
      <c r="T1442" s="2"/>
      <c r="U1442" s="2"/>
      <c r="V1442" s="2"/>
      <c r="W1442" s="2"/>
      <c r="X1442" s="2"/>
    </row>
    <row r="1443" spans="1:24" s="19" customFormat="1" ht="15" customHeight="1" x14ac:dyDescent="0.25">
      <c r="A1443" s="2"/>
      <c r="B1443" s="7"/>
      <c r="C1443" s="7"/>
      <c r="D1443" s="1245" t="str">
        <f>Translations!$B$697</f>
        <v>Bränslemängd som frisläppts för konsumtion:</v>
      </c>
      <c r="E1443" s="1245"/>
      <c r="F1443" s="1245"/>
      <c r="G1443" s="1245"/>
      <c r="H1443" s="1245"/>
      <c r="I1443" s="1245"/>
      <c r="J1443" s="1245"/>
      <c r="K1443" s="1245"/>
      <c r="L1443" s="1245"/>
      <c r="M1443" s="1245"/>
      <c r="N1443" s="1245"/>
      <c r="O1443" s="458"/>
      <c r="P1443" s="4"/>
      <c r="Q1443" s="11"/>
      <c r="R1443" s="2"/>
      <c r="S1443" s="2"/>
      <c r="T1443" s="2"/>
      <c r="U1443" s="2"/>
      <c r="V1443" s="2"/>
      <c r="W1443" s="2"/>
      <c r="X1443" s="2"/>
    </row>
    <row r="1444" spans="1:24" s="19" customFormat="1" ht="5.15" customHeight="1" x14ac:dyDescent="0.25">
      <c r="A1444" s="2"/>
      <c r="B1444" s="7"/>
      <c r="C1444" s="7"/>
      <c r="D1444" s="9"/>
      <c r="E1444" s="7"/>
      <c r="F1444" s="7"/>
      <c r="G1444" s="7"/>
      <c r="H1444" s="7"/>
      <c r="I1444" s="7"/>
      <c r="J1444" s="7"/>
      <c r="K1444" s="7"/>
      <c r="L1444" s="7"/>
      <c r="M1444" s="7"/>
      <c r="N1444" s="7"/>
      <c r="O1444" s="462"/>
      <c r="P1444" s="4"/>
      <c r="Q1444" s="11"/>
      <c r="R1444" s="2"/>
      <c r="S1444" s="2"/>
      <c r="T1444" s="2"/>
      <c r="U1444" s="2"/>
      <c r="V1444" s="2"/>
      <c r="W1444" s="2"/>
      <c r="X1444" s="2"/>
    </row>
    <row r="1445" spans="1:24" s="19" customFormat="1" ht="13" x14ac:dyDescent="0.25">
      <c r="A1445" s="2"/>
      <c r="B1445" s="7"/>
      <c r="C1445" s="7"/>
      <c r="D1445" s="9" t="s">
        <v>5</v>
      </c>
      <c r="E1445" s="1011" t="str">
        <f>Translations!$B$698</f>
        <v>Bestämningssätt för den bränslemängd som frisläppts för konsumtion:</v>
      </c>
      <c r="F1445" s="1011"/>
      <c r="G1445" s="1011"/>
      <c r="H1445" s="1011"/>
      <c r="I1445" s="1011"/>
      <c r="J1445" s="1011"/>
      <c r="K1445" s="1011"/>
      <c r="L1445" s="1011"/>
      <c r="M1445" s="1011"/>
      <c r="N1445" s="1011"/>
      <c r="O1445" s="458"/>
      <c r="P1445" s="4"/>
      <c r="Q1445" s="11"/>
      <c r="R1445" s="2"/>
      <c r="S1445" s="2"/>
      <c r="T1445" s="2"/>
      <c r="U1445" s="2"/>
      <c r="V1445" s="2"/>
      <c r="W1445" s="2"/>
      <c r="X1445" s="2"/>
    </row>
    <row r="1446" spans="1:24" s="19" customFormat="1" ht="5.15" customHeight="1" x14ac:dyDescent="0.25">
      <c r="A1446" s="2"/>
      <c r="B1446" s="7"/>
      <c r="C1446" s="7"/>
      <c r="D1446" s="9"/>
      <c r="E1446" s="20"/>
      <c r="F1446" s="20"/>
      <c r="G1446" s="20"/>
      <c r="H1446" s="20"/>
      <c r="I1446" s="20"/>
      <c r="J1446" s="7"/>
      <c r="K1446" s="7"/>
      <c r="L1446" s="18"/>
      <c r="M1446" s="7"/>
      <c r="N1446" s="7"/>
      <c r="O1446" s="458"/>
      <c r="P1446" s="4"/>
      <c r="Q1446" s="11"/>
      <c r="R1446" s="2"/>
      <c r="S1446" s="2"/>
      <c r="T1446" s="2"/>
      <c r="U1446" s="2"/>
      <c r="V1446" s="2"/>
      <c r="W1446" s="2"/>
      <c r="X1446" s="2"/>
    </row>
    <row r="1447" spans="1:24" s="19" customFormat="1" ht="12.75" customHeight="1" x14ac:dyDescent="0.25">
      <c r="A1447" s="2"/>
      <c r="B1447" s="7"/>
      <c r="C1447" s="7"/>
      <c r="D1447" s="28" t="s">
        <v>16</v>
      </c>
      <c r="E1447" s="7" t="str">
        <f>Translations!$B$699</f>
        <v>Tillämpligt bestämningssätt:</v>
      </c>
      <c r="F1447" s="7"/>
      <c r="G1447" s="20"/>
      <c r="H1447" s="7"/>
      <c r="I1447" s="1253"/>
      <c r="J1447" s="1253"/>
      <c r="K1447" s="1253"/>
      <c r="L1447" s="1253"/>
      <c r="M1447" s="7"/>
      <c r="N1447" s="7"/>
      <c r="O1447" s="458"/>
      <c r="P1447" s="4"/>
      <c r="Q1447" s="144"/>
      <c r="R1447" s="2"/>
      <c r="S1447" s="2"/>
      <c r="T1447" s="2"/>
      <c r="U1447" s="2"/>
      <c r="V1447" s="2"/>
      <c r="W1447" s="2"/>
      <c r="X1447" s="2"/>
    </row>
    <row r="1448" spans="1:24" s="19" customFormat="1" ht="5.15" customHeight="1" x14ac:dyDescent="0.25">
      <c r="A1448" s="2"/>
      <c r="B1448" s="7"/>
      <c r="C1448" s="7"/>
      <c r="D1448" s="28"/>
      <c r="E1448" s="7"/>
      <c r="F1448" s="7"/>
      <c r="G1448" s="20"/>
      <c r="H1448" s="90"/>
      <c r="I1448" s="90"/>
      <c r="J1448" s="7"/>
      <c r="K1448" s="7"/>
      <c r="L1448" s="7"/>
      <c r="M1448" s="7"/>
      <c r="N1448" s="7"/>
      <c r="O1448" s="458"/>
      <c r="P1448" s="4"/>
      <c r="Q1448" s="11"/>
      <c r="R1448" s="2"/>
      <c r="S1448" s="2"/>
      <c r="T1448" s="2"/>
      <c r="U1448" s="2"/>
      <c r="V1448" s="2"/>
      <c r="W1448" s="2"/>
      <c r="X1448" s="2"/>
    </row>
    <row r="1449" spans="1:24" s="19" customFormat="1" ht="25.5" customHeight="1" x14ac:dyDescent="0.25">
      <c r="A1449" s="2"/>
      <c r="B1449" s="7"/>
      <c r="C1449" s="7"/>
      <c r="D1449" s="28" t="s">
        <v>17</v>
      </c>
      <c r="E1449" s="928" t="str">
        <f>Translations!$B$702</f>
        <v>Undantag från kalenderåret vid fastställandet av övervakningsåret:</v>
      </c>
      <c r="F1449" s="928"/>
      <c r="G1449" s="928"/>
      <c r="H1449" s="1254"/>
      <c r="I1449" s="1253"/>
      <c r="J1449" s="1253"/>
      <c r="K1449" s="1253"/>
      <c r="L1449" s="1253"/>
      <c r="M1449" s="7"/>
      <c r="N1449" s="7"/>
      <c r="O1449" s="462"/>
      <c r="P1449" s="4"/>
      <c r="Q1449" s="11"/>
      <c r="R1449" s="2"/>
      <c r="S1449" s="2"/>
      <c r="T1449" s="2"/>
      <c r="U1449" s="2"/>
      <c r="V1449" s="11"/>
      <c r="W1449" s="2"/>
      <c r="X1449" s="2"/>
    </row>
    <row r="1450" spans="1:24" s="19" customFormat="1" ht="5.15" customHeight="1" x14ac:dyDescent="0.25">
      <c r="A1450" s="2"/>
      <c r="B1450" s="7"/>
      <c r="C1450" s="7"/>
      <c r="D1450" s="7"/>
      <c r="E1450" s="7"/>
      <c r="F1450" s="7"/>
      <c r="G1450" s="7"/>
      <c r="H1450" s="7"/>
      <c r="I1450" s="7"/>
      <c r="J1450" s="7"/>
      <c r="K1450" s="7"/>
      <c r="L1450" s="7"/>
      <c r="M1450" s="7"/>
      <c r="N1450" s="7"/>
      <c r="O1450" s="458"/>
      <c r="P1450" s="4"/>
      <c r="Q1450" s="11"/>
      <c r="R1450" s="2"/>
      <c r="S1450" s="2"/>
      <c r="T1450" s="2"/>
      <c r="U1450" s="2"/>
      <c r="V1450" s="2"/>
      <c r="W1450" s="2"/>
      <c r="X1450" s="2"/>
    </row>
    <row r="1451" spans="1:24" s="19" customFormat="1" ht="12.75" customHeight="1" x14ac:dyDescent="0.25">
      <c r="A1451" s="2"/>
      <c r="B1451" s="7"/>
      <c r="C1451" s="7"/>
      <c r="D1451" s="28" t="s">
        <v>18</v>
      </c>
      <c r="E1451" s="7" t="str">
        <f>Translations!$B$206</f>
        <v>Kontroll av mätinstrument:</v>
      </c>
      <c r="F1451" s="7"/>
      <c r="G1451" s="20"/>
      <c r="H1451" s="7"/>
      <c r="I1451" s="1255"/>
      <c r="J1451" s="1256"/>
      <c r="K1451" s="7"/>
      <c r="L1451" s="7"/>
      <c r="M1451" s="7"/>
      <c r="N1451" s="7"/>
      <c r="O1451" s="458"/>
      <c r="P1451" s="4"/>
      <c r="Q1451" s="11"/>
      <c r="R1451" s="2"/>
      <c r="S1451" s="2"/>
      <c r="T1451" s="2"/>
      <c r="U1451" s="2"/>
      <c r="V1451" s="2"/>
      <c r="W1451" s="366" t="s">
        <v>142</v>
      </c>
      <c r="X1451" s="533" t="b">
        <f>M1437=INDEX(SourceCategory,2)</f>
        <v>0</v>
      </c>
    </row>
    <row r="1452" spans="1:24" s="19" customFormat="1" ht="5.15" customHeight="1" x14ac:dyDescent="0.25">
      <c r="A1452" s="2"/>
      <c r="B1452" s="7"/>
      <c r="C1452" s="7"/>
      <c r="D1452" s="28"/>
      <c r="E1452" s="7"/>
      <c r="F1452" s="7"/>
      <c r="G1452" s="20"/>
      <c r="H1452" s="90"/>
      <c r="I1452" s="90"/>
      <c r="J1452" s="28"/>
      <c r="K1452" s="7"/>
      <c r="L1452" s="7"/>
      <c r="M1452" s="7"/>
      <c r="N1452" s="7"/>
      <c r="O1452" s="462"/>
      <c r="P1452" s="4"/>
      <c r="Q1452" s="11"/>
      <c r="R1452" s="2"/>
      <c r="S1452" s="2"/>
      <c r="T1452" s="2"/>
      <c r="U1452" s="2"/>
      <c r="V1452" s="2"/>
      <c r="W1452" s="2"/>
      <c r="X1452" s="2"/>
    </row>
    <row r="1453" spans="1:24" s="19" customFormat="1" ht="12.75" customHeight="1" x14ac:dyDescent="0.25">
      <c r="A1453" s="2"/>
      <c r="B1453" s="7"/>
      <c r="C1453" s="7"/>
      <c r="D1453" s="9" t="s">
        <v>6</v>
      </c>
      <c r="E1453" s="20" t="str">
        <f>Translations!$B$213</f>
        <v>Använda mätinstrument:</v>
      </c>
      <c r="F1453" s="7"/>
      <c r="G1453" s="7"/>
      <c r="H1453" s="534"/>
      <c r="I1453" s="534"/>
      <c r="J1453" s="534"/>
      <c r="K1453" s="534"/>
      <c r="L1453" s="534"/>
      <c r="M1453" s="534"/>
      <c r="N1453" s="7"/>
      <c r="O1453" s="458"/>
      <c r="P1453" s="4"/>
      <c r="Q1453" s="11"/>
      <c r="R1453" s="2"/>
      <c r="S1453" s="2"/>
      <c r="T1453" s="2"/>
      <c r="U1453" s="2"/>
      <c r="V1453" s="2"/>
      <c r="W1453" s="366" t="s">
        <v>142</v>
      </c>
      <c r="X1453" s="533" t="b">
        <f>OR(M1437=INDEX(SourceCategory,2),AND(I1447=INDEX(EUconst_ActivityDeterminationMethod,1),I1451=INDEX(EUconst_OwnerInstrument,2)))</f>
        <v>0</v>
      </c>
    </row>
    <row r="1454" spans="1:24" s="19" customFormat="1" ht="5.15" customHeight="1" x14ac:dyDescent="0.25">
      <c r="A1454" s="2"/>
      <c r="B1454" s="7"/>
      <c r="C1454" s="7"/>
      <c r="D1454" s="9"/>
      <c r="E1454" s="20"/>
      <c r="F1454" s="7"/>
      <c r="G1454" s="7"/>
      <c r="H1454" s="7"/>
      <c r="I1454" s="7"/>
      <c r="J1454" s="7"/>
      <c r="K1454" s="7"/>
      <c r="L1454" s="7"/>
      <c r="M1454" s="7"/>
      <c r="N1454" s="7"/>
      <c r="O1454" s="458"/>
      <c r="P1454" s="4"/>
      <c r="Q1454" s="11"/>
      <c r="R1454" s="2"/>
      <c r="S1454" s="2"/>
      <c r="T1454" s="2"/>
      <c r="U1454" s="2"/>
      <c r="V1454" s="2"/>
      <c r="W1454" s="2"/>
      <c r="X1454" s="2"/>
    </row>
    <row r="1455" spans="1:24" s="19" customFormat="1" ht="13" x14ac:dyDescent="0.25">
      <c r="A1455" s="2"/>
      <c r="B1455" s="7"/>
      <c r="C1455" s="7"/>
      <c r="D1455" s="9"/>
      <c r="E1455" s="7" t="str">
        <f>Translations!$B$215</f>
        <v>Beskrivning av beräkningen av bränslemängden och osäkerhetsberäkningen eller något annat nödvändigt förfarande, om flera mätinstrument används:</v>
      </c>
      <c r="F1455" s="7"/>
      <c r="G1455" s="7"/>
      <c r="H1455" s="7"/>
      <c r="I1455" s="7"/>
      <c r="J1455" s="7"/>
      <c r="K1455" s="7"/>
      <c r="L1455" s="7"/>
      <c r="M1455" s="7"/>
      <c r="N1455" s="7"/>
      <c r="O1455" s="453"/>
      <c r="P1455" s="22"/>
      <c r="Q1455" s="11"/>
      <c r="R1455" s="2"/>
      <c r="S1455" s="2"/>
      <c r="T1455" s="2"/>
      <c r="U1455" s="2"/>
      <c r="V1455" s="2"/>
      <c r="W1455" s="2"/>
      <c r="X1455" s="2"/>
    </row>
    <row r="1456" spans="1:24" s="19" customFormat="1" ht="12.75" customHeight="1" x14ac:dyDescent="0.25">
      <c r="A1456" s="2"/>
      <c r="B1456" s="7"/>
      <c r="C1456" s="7"/>
      <c r="D1456" s="9"/>
      <c r="E1456" s="1232"/>
      <c r="F1456" s="1233"/>
      <c r="G1456" s="1233"/>
      <c r="H1456" s="1233"/>
      <c r="I1456" s="1233"/>
      <c r="J1456" s="1233"/>
      <c r="K1456" s="1233"/>
      <c r="L1456" s="1233"/>
      <c r="M1456" s="1233"/>
      <c r="N1456" s="1234"/>
      <c r="O1456" s="453"/>
      <c r="P1456" s="22"/>
      <c r="Q1456" s="11"/>
      <c r="R1456" s="2"/>
      <c r="S1456" s="2"/>
      <c r="T1456" s="2"/>
      <c r="U1456" s="2"/>
      <c r="V1456" s="2"/>
      <c r="W1456" s="2"/>
      <c r="X1456" s="2"/>
    </row>
    <row r="1457" spans="1:24" s="19" customFormat="1" ht="13" x14ac:dyDescent="0.25">
      <c r="A1457" s="2"/>
      <c r="B1457" s="7"/>
      <c r="C1457" s="7"/>
      <c r="D1457" s="9"/>
      <c r="E1457" s="1099"/>
      <c r="F1457" s="991"/>
      <c r="G1457" s="991"/>
      <c r="H1457" s="991"/>
      <c r="I1457" s="991"/>
      <c r="J1457" s="991"/>
      <c r="K1457" s="991"/>
      <c r="L1457" s="991"/>
      <c r="M1457" s="991"/>
      <c r="N1457" s="1100"/>
      <c r="O1457" s="458"/>
      <c r="P1457" s="4"/>
      <c r="Q1457" s="11"/>
      <c r="R1457" s="11"/>
      <c r="S1457" s="11"/>
      <c r="T1457" s="2"/>
      <c r="U1457" s="2"/>
      <c r="V1457" s="2"/>
      <c r="W1457" s="2"/>
      <c r="X1457" s="2"/>
    </row>
    <row r="1458" spans="1:24" s="19" customFormat="1" ht="13" x14ac:dyDescent="0.25">
      <c r="A1458" s="2"/>
      <c r="B1458" s="7"/>
      <c r="C1458" s="7"/>
      <c r="D1458" s="9"/>
      <c r="E1458" s="1101"/>
      <c r="F1458" s="1102"/>
      <c r="G1458" s="1102"/>
      <c r="H1458" s="1102"/>
      <c r="I1458" s="1102"/>
      <c r="J1458" s="1102"/>
      <c r="K1458" s="1102"/>
      <c r="L1458" s="1102"/>
      <c r="M1458" s="1102"/>
      <c r="N1458" s="1103"/>
      <c r="O1458" s="458"/>
      <c r="P1458" s="4"/>
      <c r="Q1458" s="11"/>
      <c r="R1458" s="11"/>
      <c r="S1458" s="11"/>
      <c r="T1458" s="2"/>
      <c r="U1458" s="2"/>
      <c r="V1458" s="2"/>
      <c r="W1458" s="2"/>
      <c r="X1458" s="2"/>
    </row>
    <row r="1459" spans="1:24" s="19" customFormat="1" ht="13" x14ac:dyDescent="0.25">
      <c r="A1459" s="2"/>
      <c r="B1459" s="7"/>
      <c r="C1459" s="7"/>
      <c r="D1459" s="9"/>
      <c r="E1459" s="7"/>
      <c r="F1459" s="7"/>
      <c r="G1459" s="7"/>
      <c r="H1459" s="7"/>
      <c r="I1459" s="7"/>
      <c r="J1459" s="7"/>
      <c r="K1459" s="7"/>
      <c r="L1459" s="7"/>
      <c r="M1459" s="7"/>
      <c r="N1459" s="7"/>
      <c r="O1459" s="458"/>
      <c r="P1459" s="4"/>
      <c r="Q1459" s="11"/>
      <c r="R1459" s="11"/>
      <c r="S1459" s="11"/>
      <c r="T1459" s="2"/>
      <c r="U1459" s="2"/>
      <c r="V1459" s="2"/>
      <c r="W1459" s="2"/>
      <c r="X1459" s="2"/>
    </row>
    <row r="1460" spans="1:24" s="19" customFormat="1" ht="13" x14ac:dyDescent="0.25">
      <c r="A1460" s="2"/>
      <c r="B1460" s="7"/>
      <c r="C1460" s="7"/>
      <c r="D1460" s="9" t="s">
        <v>7</v>
      </c>
      <c r="E1460" s="20" t="str">
        <f>Translations!$B$710</f>
        <v>Nivåer på den bränslemängd som frisläppts för konsumtion:</v>
      </c>
      <c r="F1460" s="7"/>
      <c r="G1460" s="7"/>
      <c r="H1460" s="7"/>
      <c r="I1460" s="7"/>
      <c r="J1460" s="7"/>
      <c r="K1460" s="7"/>
      <c r="L1460" s="7"/>
      <c r="M1460" s="7"/>
      <c r="N1460" s="7"/>
      <c r="O1460" s="458"/>
      <c r="P1460" s="4"/>
      <c r="Q1460" s="11"/>
      <c r="R1460" s="11"/>
      <c r="S1460" s="11"/>
      <c r="T1460" s="2"/>
      <c r="U1460" s="2"/>
      <c r="V1460" s="2"/>
      <c r="W1460" s="2"/>
      <c r="X1460" s="2"/>
    </row>
    <row r="1461" spans="1:24" s="19" customFormat="1" ht="13" x14ac:dyDescent="0.25">
      <c r="A1461" s="2"/>
      <c r="B1461" s="7"/>
      <c r="C1461" s="7"/>
      <c r="D1461" s="28" t="s">
        <v>16</v>
      </c>
      <c r="E1461" s="20" t="str">
        <f>Translations!$B$711</f>
        <v>Tillämplig enhet:</v>
      </c>
      <c r="F1461" s="9"/>
      <c r="G1461" s="9"/>
      <c r="H1461" s="9"/>
      <c r="I1461" s="135"/>
      <c r="J1461" s="9"/>
      <c r="K1461" s="9"/>
      <c r="L1461" s="9"/>
      <c r="M1461" s="9"/>
      <c r="N1461" s="9"/>
      <c r="O1461" s="458"/>
      <c r="P1461" s="4"/>
      <c r="Q1461" s="11"/>
      <c r="R1461" s="11"/>
      <c r="S1461" s="11"/>
      <c r="T1461" s="2"/>
      <c r="U1461" s="2"/>
      <c r="V1461" s="2"/>
      <c r="W1461" s="2"/>
      <c r="X1461" s="2"/>
    </row>
    <row r="1462" spans="1:24" s="19" customFormat="1" ht="5.15" customHeight="1" x14ac:dyDescent="0.25">
      <c r="A1462" s="2"/>
      <c r="B1462" s="7"/>
      <c r="C1462" s="7"/>
      <c r="D1462" s="7"/>
      <c r="E1462" s="7"/>
      <c r="F1462" s="7"/>
      <c r="G1462" s="7"/>
      <c r="H1462" s="7"/>
      <c r="I1462" s="7"/>
      <c r="J1462" s="7"/>
      <c r="K1462" s="7"/>
      <c r="L1462" s="7"/>
      <c r="M1462" s="7"/>
      <c r="N1462" s="9"/>
      <c r="O1462" s="458"/>
      <c r="P1462" s="4"/>
      <c r="Q1462" s="11"/>
      <c r="R1462" s="11"/>
      <c r="S1462" s="11"/>
      <c r="T1462" s="2"/>
      <c r="U1462" s="2"/>
      <c r="V1462" s="2"/>
      <c r="W1462" s="2"/>
      <c r="X1462" s="2"/>
    </row>
    <row r="1463" spans="1:24" s="19" customFormat="1" ht="12.75" customHeight="1" x14ac:dyDescent="0.25">
      <c r="A1463" s="2"/>
      <c r="B1463" s="7"/>
      <c r="C1463" s="7"/>
      <c r="D1463" s="28" t="s">
        <v>17</v>
      </c>
      <c r="E1463" s="20" t="str">
        <f>Translations!$B$712</f>
        <v>Nivå som krävs:</v>
      </c>
      <c r="F1463" s="7"/>
      <c r="G1463" s="7"/>
      <c r="H1463" s="7"/>
      <c r="I1463" s="535" t="str">
        <f>IF(H1439="","",IF(M1437=INDEX(SourceCategory,2),EUconst_NoTier,IF(CNTR_Category="A",INDEX(EUwideConstants!$G:$G,MATCH(R1463,EUwideConstants!$S:$S,0)),INDEX(EUwideConstants!$P:$P,MATCH(R1463,EUwideConstants!$S:$S,0)))))</f>
        <v/>
      </c>
      <c r="J1463" s="1241" t="str">
        <f>IF(I1463="","",IF(I1463=EUconst_NoTier,EUconst_MsgDeMinimis,IF(T1463=0,EUconst_NA,IF(ISERROR(T1463),"",EUconst_MsgTierActivityLevel&amp;" "&amp;T1463))))</f>
        <v/>
      </c>
      <c r="K1463" s="1242"/>
      <c r="L1463" s="1242"/>
      <c r="M1463" s="1242"/>
      <c r="N1463" s="1243"/>
      <c r="O1463" s="458"/>
      <c r="P1463" s="4"/>
      <c r="Q1463" s="11"/>
      <c r="R1463" s="59" t="str">
        <f>EUconst_CNTR_ActivityData&amp;H1439</f>
        <v>ActivityData_</v>
      </c>
      <c r="S1463" s="11"/>
      <c r="T1463" s="533" t="str">
        <f>IF(I1463="","",IF(I1463=EUconst_NA,"",INDEX(EUwideConstants!$H:$O,MATCH(R1463,EUwideConstants!$S:$S,0),MATCH(I1463,CNTR_TierList,0))))</f>
        <v/>
      </c>
      <c r="U1463" s="2"/>
      <c r="V1463" s="2"/>
      <c r="W1463" s="2"/>
      <c r="X1463" s="2"/>
    </row>
    <row r="1464" spans="1:24" s="19" customFormat="1" ht="12.75" customHeight="1" x14ac:dyDescent="0.25">
      <c r="A1464" s="2"/>
      <c r="B1464" s="7"/>
      <c r="C1464" s="7"/>
      <c r="D1464" s="28" t="s">
        <v>18</v>
      </c>
      <c r="E1464" s="20" t="str">
        <f>Translations!$B$713</f>
        <v>Tillämplig nivå:</v>
      </c>
      <c r="F1464" s="7"/>
      <c r="G1464" s="7"/>
      <c r="H1464" s="7"/>
      <c r="I1464" s="135"/>
      <c r="J1464" s="1241" t="str">
        <f>IF(OR(ISBLANK(I1464),I1464=EUconst_NoTier),"",IF(T1464=0,EUconst_NA,IF(ISERROR(T1464),"",EUconst_MsgTierActivityLevel &amp; " " &amp;T1464)))</f>
        <v/>
      </c>
      <c r="K1464" s="1242"/>
      <c r="L1464" s="1242"/>
      <c r="M1464" s="1242"/>
      <c r="N1464" s="1243"/>
      <c r="O1464" s="458"/>
      <c r="P1464" s="4"/>
      <c r="Q1464" s="11"/>
      <c r="R1464" s="59" t="str">
        <f>EUconst_CNTR_ActivityData&amp;H1439</f>
        <v>ActivityData_</v>
      </c>
      <c r="S1464" s="11"/>
      <c r="T1464" s="533" t="str">
        <f>IF(ISBLANK(I1464),"",IF(I1464=EUconst_NA,"",INDEX(EUwideConstants!$H:$O,MATCH(R1464,EUwideConstants!$S:$S,0),MATCH(I1464,CNTR_TierList,0))))</f>
        <v/>
      </c>
      <c r="U1464" s="2"/>
      <c r="V1464" s="2"/>
      <c r="W1464" s="366" t="s">
        <v>142</v>
      </c>
      <c r="X1464" s="533" t="b">
        <f>I1447=INDEX(EUconst_ActivityDeterminationMethod,1)</f>
        <v>0</v>
      </c>
    </row>
    <row r="1465" spans="1:24" s="19" customFormat="1" ht="12.75" customHeight="1" x14ac:dyDescent="0.25">
      <c r="A1465" s="2"/>
      <c r="B1465" s="7"/>
      <c r="C1465" s="7"/>
      <c r="D1465" s="28" t="s">
        <v>19</v>
      </c>
      <c r="E1465" s="20" t="str">
        <f>Translations!$B$219</f>
        <v>Uppnådd osäkerhet:</v>
      </c>
      <c r="F1465" s="7"/>
      <c r="G1465" s="7"/>
      <c r="H1465" s="7"/>
      <c r="I1465" s="536"/>
      <c r="J1465" s="20" t="str">
        <f>Translations!$B$220</f>
        <v>Anmärkning:</v>
      </c>
      <c r="K1465" s="1265"/>
      <c r="L1465" s="1266"/>
      <c r="M1465" s="1266"/>
      <c r="N1465" s="1267"/>
      <c r="O1465" s="458"/>
      <c r="P1465" s="4"/>
      <c r="Q1465" s="11"/>
      <c r="R1465" s="11"/>
      <c r="S1465" s="11"/>
      <c r="T1465" s="2"/>
      <c r="U1465" s="2"/>
      <c r="V1465" s="2"/>
      <c r="W1465" s="366" t="s">
        <v>142</v>
      </c>
      <c r="X1465" s="533" t="b">
        <f>OR(M1437=INDEX(SourceCategory,2),I1447=INDEX(EUconst_ActivityDeterminationMethod,1))</f>
        <v>0</v>
      </c>
    </row>
    <row r="1466" spans="1:24" s="19" customFormat="1" ht="5.15" customHeight="1" x14ac:dyDescent="0.25">
      <c r="A1466" s="2"/>
      <c r="B1466" s="7"/>
      <c r="C1466" s="7"/>
      <c r="D1466" s="9"/>
      <c r="E1466" s="40"/>
      <c r="F1466" s="40"/>
      <c r="G1466" s="40"/>
      <c r="H1466" s="40"/>
      <c r="I1466" s="40"/>
      <c r="J1466" s="40"/>
      <c r="K1466" s="40"/>
      <c r="L1466" s="40"/>
      <c r="M1466" s="40"/>
      <c r="N1466" s="40"/>
      <c r="O1466" s="458"/>
      <c r="P1466" s="4"/>
      <c r="Q1466" s="11"/>
      <c r="R1466" s="11"/>
      <c r="S1466" s="11"/>
      <c r="T1466" s="2"/>
      <c r="U1466" s="2"/>
      <c r="V1466" s="2"/>
      <c r="W1466" s="2"/>
      <c r="X1466" s="2"/>
    </row>
    <row r="1467" spans="1:24" s="19" customFormat="1" ht="14" x14ac:dyDescent="0.25">
      <c r="A1467" s="2"/>
      <c r="B1467" s="7"/>
      <c r="C1467" s="7"/>
      <c r="D1467" s="1245" t="str">
        <f>Translations!$B$715</f>
        <v>Täckningsfaktor:</v>
      </c>
      <c r="E1467" s="1245"/>
      <c r="F1467" s="1245"/>
      <c r="G1467" s="1245"/>
      <c r="H1467" s="1245"/>
      <c r="I1467" s="1245"/>
      <c r="J1467" s="1245"/>
      <c r="K1467" s="1245"/>
      <c r="L1467" s="1245"/>
      <c r="M1467" s="1245"/>
      <c r="N1467" s="1245"/>
      <c r="O1467" s="458"/>
      <c r="P1467" s="4"/>
      <c r="Q1467" s="11"/>
      <c r="R1467" s="11"/>
      <c r="S1467" s="11"/>
      <c r="T1467" s="11"/>
      <c r="U1467" s="2"/>
      <c r="V1467" s="2"/>
      <c r="W1467" s="2"/>
      <c r="X1467" s="2"/>
    </row>
    <row r="1468" spans="1:24" s="19" customFormat="1" ht="5.15" customHeight="1" x14ac:dyDescent="0.25">
      <c r="A1468" s="2"/>
      <c r="B1468" s="7"/>
      <c r="C1468" s="7"/>
      <c r="D1468" s="9"/>
      <c r="E1468" s="20"/>
      <c r="F1468" s="7"/>
      <c r="G1468" s="7"/>
      <c r="H1468" s="7"/>
      <c r="I1468" s="7"/>
      <c r="J1468" s="7"/>
      <c r="K1468" s="7"/>
      <c r="L1468" s="7"/>
      <c r="M1468" s="7"/>
      <c r="N1468" s="7"/>
      <c r="O1468" s="458"/>
      <c r="P1468" s="4"/>
      <c r="Q1468" s="11"/>
      <c r="R1468" s="11"/>
      <c r="S1468" s="11"/>
      <c r="T1468" s="11"/>
      <c r="U1468" s="2"/>
      <c r="V1468" s="2"/>
      <c r="W1468" s="2"/>
      <c r="X1468" s="2"/>
    </row>
    <row r="1469" spans="1:24" s="19" customFormat="1" ht="25.5" customHeight="1" x14ac:dyDescent="0.25">
      <c r="A1469" s="2"/>
      <c r="B1469" s="7"/>
      <c r="C1469" s="7"/>
      <c r="D1469" s="9" t="s">
        <v>8</v>
      </c>
      <c r="E1469" s="1244" t="str">
        <f>Translations!$B$717</f>
        <v>Täckningsfaktor</v>
      </c>
      <c r="F1469" s="1244"/>
      <c r="G1469" s="1244"/>
      <c r="H1469" s="29" t="str">
        <f>Translations!$B$255</f>
        <v>nivå som krävs</v>
      </c>
      <c r="I1469" s="29" t="str">
        <f>Translations!$B$256</f>
        <v>nivå som använts</v>
      </c>
      <c r="J1469" s="1246" t="str">
        <f>Translations!$B$257</f>
        <v>hela texten för den tillämpade nivån</v>
      </c>
      <c r="K1469" s="1247"/>
      <c r="L1469" s="1247"/>
      <c r="M1469" s="1247"/>
      <c r="N1469" s="1247"/>
      <c r="O1469" s="458"/>
      <c r="P1469" s="4"/>
      <c r="Q1469" s="11"/>
      <c r="R1469" s="11"/>
      <c r="S1469" s="11"/>
      <c r="T1469" s="11"/>
      <c r="U1469" s="2"/>
      <c r="V1469" s="2"/>
      <c r="W1469" s="2"/>
      <c r="X1469" s="2"/>
    </row>
    <row r="1470" spans="1:24" s="19" customFormat="1" x14ac:dyDescent="0.25">
      <c r="A1470" s="2"/>
      <c r="B1470" s="7"/>
      <c r="C1470" s="7"/>
      <c r="D1470" s="28" t="s">
        <v>16</v>
      </c>
      <c r="E1470" s="1240" t="str">
        <f>Translations!$B$718</f>
        <v>Täckningsfaktor, nivå</v>
      </c>
      <c r="F1470" s="1240"/>
      <c r="G1470" s="1240"/>
      <c r="H1470" s="535" t="str">
        <f>IF(H1437="","",3)</f>
        <v/>
      </c>
      <c r="I1470" s="135"/>
      <c r="J1470" s="1241" t="str">
        <f>IF(OR(ISBLANK(I1470),I1470=EUconst_NoTier),"",IF(T1470=0,EUconst_NotApplicable,IF(ISERROR(T1470),"",T1470)))</f>
        <v/>
      </c>
      <c r="K1470" s="1242"/>
      <c r="L1470" s="1242"/>
      <c r="M1470" s="1242"/>
      <c r="N1470" s="1243"/>
      <c r="O1470" s="458"/>
      <c r="P1470" s="4"/>
      <c r="Q1470" s="11"/>
      <c r="R1470" s="59" t="str">
        <f>EUconst_CNTR_ScopeFactor&amp;H1439</f>
        <v>ScopeFactor_</v>
      </c>
      <c r="S1470" s="11"/>
      <c r="T1470" s="537" t="str">
        <f>IF(ISBLANK(I1470),"",IF(I1470=EUconst_NA,"",INDEX(EUwideConstants!$H:$O,MATCH(R1470,EUwideConstants!$S:$S,0),MATCH(I1470,CNTR_TierList,0))))</f>
        <v/>
      </c>
      <c r="U1470" s="2"/>
      <c r="V1470" s="2"/>
      <c r="W1470" s="2"/>
      <c r="X1470" s="2"/>
    </row>
    <row r="1471" spans="1:24" s="19" customFormat="1" x14ac:dyDescent="0.25">
      <c r="A1471" s="2"/>
      <c r="B1471" s="7"/>
      <c r="C1471" s="7"/>
      <c r="D1471" s="28" t="s">
        <v>17</v>
      </c>
      <c r="E1471" s="1240" t="str">
        <f>Translations!$B$719</f>
        <v>Täckningsfaktor, metod</v>
      </c>
      <c r="F1471" s="1240"/>
      <c r="G1471" s="1240"/>
      <c r="H1471" s="1249"/>
      <c r="I1471" s="1249"/>
      <c r="J1471" s="1241" t="str">
        <f>IF(H1471="","",INDEX(ScopeMethodsDetails,MATCH(H1471,INDEX(ScopeMethodsDetails,,1),0),2))</f>
        <v/>
      </c>
      <c r="K1471" s="1242"/>
      <c r="L1471" s="1242"/>
      <c r="M1471" s="1242"/>
      <c r="N1471" s="1243"/>
      <c r="O1471" s="458"/>
      <c r="P1471" s="4"/>
      <c r="Q1471" s="11"/>
      <c r="R1471" s="350" t="str">
        <f>IF(I1470="","",INDEX(ScopeAddress,MATCH(I1470,ScopeTiers,0)))</f>
        <v/>
      </c>
      <c r="S1471" s="11"/>
      <c r="T1471" s="11"/>
      <c r="U1471" s="2"/>
      <c r="V1471" s="2"/>
      <c r="W1471" s="2"/>
      <c r="X1471" s="2"/>
    </row>
    <row r="1472" spans="1:24" s="19" customFormat="1" ht="5.15" customHeight="1" x14ac:dyDescent="0.25">
      <c r="A1472" s="2"/>
      <c r="B1472" s="7"/>
      <c r="C1472" s="7"/>
      <c r="D1472" s="9"/>
      <c r="E1472" s="40"/>
      <c r="F1472" s="40"/>
      <c r="G1472" s="40"/>
      <c r="H1472" s="40"/>
      <c r="I1472" s="40"/>
      <c r="J1472" s="40"/>
      <c r="K1472" s="40"/>
      <c r="L1472" s="40"/>
      <c r="M1472" s="40"/>
      <c r="N1472" s="40"/>
      <c r="O1472" s="458"/>
      <c r="P1472" s="4"/>
      <c r="Q1472" s="11"/>
      <c r="R1472" s="11"/>
      <c r="S1472" s="11"/>
      <c r="T1472" s="11"/>
      <c r="U1472" s="11"/>
      <c r="V1472" s="11"/>
      <c r="W1472" s="11"/>
      <c r="X1472" s="11"/>
    </row>
    <row r="1473" spans="1:24" s="19" customFormat="1" ht="13" x14ac:dyDescent="0.25">
      <c r="A1473" s="2"/>
      <c r="B1473" s="7"/>
      <c r="C1473" s="7"/>
      <c r="D1473" s="28" t="s">
        <v>18</v>
      </c>
      <c r="E1473" s="20" t="str">
        <f>Translations!$B$723</f>
        <v>Detaljerad beskrivning av täckningsfaktorns metod:</v>
      </c>
      <c r="F1473" s="40"/>
      <c r="G1473" s="40"/>
      <c r="H1473" s="40"/>
      <c r="I1473" s="40"/>
      <c r="J1473" s="40"/>
      <c r="K1473" s="40"/>
      <c r="L1473" s="40"/>
      <c r="M1473" s="40"/>
      <c r="N1473" s="40"/>
      <c r="O1473" s="458"/>
      <c r="P1473" s="4"/>
      <c r="Q1473" s="11"/>
      <c r="R1473" s="11"/>
      <c r="S1473" s="11"/>
      <c r="T1473" s="11"/>
      <c r="U1473" s="2"/>
      <c r="V1473" s="2"/>
      <c r="W1473" s="2"/>
      <c r="X1473" s="2"/>
    </row>
    <row r="1474" spans="1:24" s="19" customFormat="1" ht="25.5" customHeight="1" x14ac:dyDescent="0.25">
      <c r="A1474" s="2"/>
      <c r="B1474" s="7"/>
      <c r="C1474" s="7"/>
      <c r="D1474" s="9"/>
      <c r="E1474" s="1235"/>
      <c r="F1474" s="1236"/>
      <c r="G1474" s="1236"/>
      <c r="H1474" s="1236"/>
      <c r="I1474" s="1236"/>
      <c r="J1474" s="1236"/>
      <c r="K1474" s="1236"/>
      <c r="L1474" s="1236"/>
      <c r="M1474" s="1236"/>
      <c r="N1474" s="1237"/>
      <c r="O1474" s="458"/>
      <c r="P1474" s="4"/>
      <c r="Q1474" s="11"/>
      <c r="R1474" s="11"/>
      <c r="S1474" s="11"/>
      <c r="T1474" s="11"/>
      <c r="U1474" s="2"/>
      <c r="V1474" s="2"/>
      <c r="W1474" s="2"/>
      <c r="X1474" s="2"/>
    </row>
    <row r="1475" spans="1:24" s="19" customFormat="1" ht="13" x14ac:dyDescent="0.25">
      <c r="A1475" s="2"/>
      <c r="B1475" s="7"/>
      <c r="C1475" s="7"/>
      <c r="D1475" s="9"/>
      <c r="E1475" s="1099"/>
      <c r="F1475" s="991"/>
      <c r="G1475" s="991"/>
      <c r="H1475" s="991"/>
      <c r="I1475" s="991"/>
      <c r="J1475" s="991"/>
      <c r="K1475" s="991"/>
      <c r="L1475" s="991"/>
      <c r="M1475" s="991"/>
      <c r="N1475" s="1100"/>
      <c r="O1475" s="458"/>
      <c r="P1475" s="4"/>
      <c r="Q1475" s="11"/>
      <c r="R1475" s="11"/>
      <c r="S1475" s="11"/>
      <c r="T1475" s="11"/>
      <c r="U1475" s="2"/>
      <c r="V1475" s="2"/>
      <c r="W1475" s="2"/>
      <c r="X1475" s="2"/>
    </row>
    <row r="1476" spans="1:24" s="19" customFormat="1" ht="13" x14ac:dyDescent="0.25">
      <c r="A1476" s="2"/>
      <c r="B1476" s="7"/>
      <c r="C1476" s="7"/>
      <c r="D1476" s="9"/>
      <c r="E1476" s="1101"/>
      <c r="F1476" s="1102"/>
      <c r="G1476" s="1102"/>
      <c r="H1476" s="1102"/>
      <c r="I1476" s="1102"/>
      <c r="J1476" s="1102"/>
      <c r="K1476" s="1102"/>
      <c r="L1476" s="1102"/>
      <c r="M1476" s="1102"/>
      <c r="N1476" s="1103"/>
      <c r="O1476" s="458"/>
      <c r="P1476" s="4"/>
      <c r="Q1476" s="11"/>
      <c r="R1476" s="11"/>
      <c r="S1476" s="11"/>
      <c r="T1476" s="11"/>
      <c r="U1476" s="2"/>
      <c r="V1476" s="2"/>
      <c r="W1476" s="2"/>
      <c r="X1476" s="2"/>
    </row>
    <row r="1477" spans="1:24" s="19" customFormat="1" ht="5.15" customHeight="1" x14ac:dyDescent="0.25">
      <c r="A1477" s="2"/>
      <c r="B1477" s="7"/>
      <c r="C1477" s="7"/>
      <c r="D1477" s="9"/>
      <c r="E1477" s="40"/>
      <c r="F1477" s="40"/>
      <c r="G1477" s="40"/>
      <c r="H1477" s="40"/>
      <c r="I1477" s="40"/>
      <c r="J1477" s="40"/>
      <c r="K1477" s="40"/>
      <c r="L1477" s="40"/>
      <c r="M1477" s="40"/>
      <c r="N1477" s="40"/>
      <c r="O1477" s="458"/>
      <c r="P1477" s="4"/>
      <c r="Q1477" s="11"/>
      <c r="R1477" s="11"/>
      <c r="S1477" s="11"/>
      <c r="T1477" s="11"/>
      <c r="U1477" s="2"/>
      <c r="V1477" s="2"/>
      <c r="W1477" s="2"/>
      <c r="X1477" s="2"/>
    </row>
    <row r="1478" spans="1:24" s="19" customFormat="1" ht="13" x14ac:dyDescent="0.25">
      <c r="A1478" s="2"/>
      <c r="B1478" s="7"/>
      <c r="C1478" s="7"/>
      <c r="D1478" s="28" t="s">
        <v>19</v>
      </c>
      <c r="E1478" s="20" t="str">
        <f>Translations!$B$726</f>
        <v xml:space="preserve">Identifiering av slutanvändare av bränsleflöde och CRF-koder </v>
      </c>
      <c r="F1478" s="40"/>
      <c r="G1478" s="40"/>
      <c r="H1478" s="40"/>
      <c r="I1478" s="40"/>
      <c r="J1478" s="40"/>
      <c r="K1478" s="40"/>
      <c r="L1478" s="40"/>
      <c r="M1478" s="40"/>
      <c r="N1478" s="40"/>
      <c r="O1478" s="453"/>
      <c r="P1478" s="22"/>
      <c r="Q1478" s="11"/>
      <c r="R1478" s="11"/>
      <c r="S1478" s="11"/>
      <c r="T1478" s="11"/>
      <c r="U1478" s="2"/>
      <c r="V1478" s="2"/>
      <c r="W1478" s="2"/>
      <c r="X1478" s="2"/>
    </row>
    <row r="1479" spans="1:24" s="19" customFormat="1" ht="25.5" customHeight="1" x14ac:dyDescent="0.25">
      <c r="A1479" s="2"/>
      <c r="B1479" s="7"/>
      <c r="C1479" s="7"/>
      <c r="D1479" s="9"/>
      <c r="E1479" s="1235"/>
      <c r="F1479" s="1236"/>
      <c r="G1479" s="1236"/>
      <c r="H1479" s="1236"/>
      <c r="I1479" s="1236"/>
      <c r="J1479" s="1236"/>
      <c r="K1479" s="1236"/>
      <c r="L1479" s="1236"/>
      <c r="M1479" s="1236"/>
      <c r="N1479" s="1237"/>
      <c r="O1479" s="458"/>
      <c r="P1479" s="4"/>
      <c r="Q1479" s="11"/>
      <c r="R1479" s="11"/>
      <c r="S1479" s="11"/>
      <c r="T1479" s="11"/>
      <c r="U1479" s="2"/>
      <c r="V1479" s="2"/>
      <c r="W1479" s="2"/>
      <c r="X1479" s="2"/>
    </row>
    <row r="1480" spans="1:24" s="19" customFormat="1" ht="13" x14ac:dyDescent="0.25">
      <c r="A1480" s="2"/>
      <c r="B1480" s="7"/>
      <c r="C1480" s="7"/>
      <c r="D1480" s="9"/>
      <c r="E1480" s="1099"/>
      <c r="F1480" s="991"/>
      <c r="G1480" s="991"/>
      <c r="H1480" s="991"/>
      <c r="I1480" s="991"/>
      <c r="J1480" s="991"/>
      <c r="K1480" s="991"/>
      <c r="L1480" s="991"/>
      <c r="M1480" s="991"/>
      <c r="N1480" s="1100"/>
      <c r="O1480" s="458"/>
      <c r="P1480" s="4"/>
      <c r="Q1480" s="11"/>
      <c r="R1480" s="11"/>
      <c r="S1480" s="11"/>
      <c r="T1480" s="11"/>
      <c r="U1480" s="2"/>
      <c r="V1480" s="2"/>
      <c r="W1480" s="2"/>
      <c r="X1480" s="2"/>
    </row>
    <row r="1481" spans="1:24" s="19" customFormat="1" ht="13" x14ac:dyDescent="0.25">
      <c r="A1481" s="2"/>
      <c r="B1481" s="7"/>
      <c r="C1481" s="7"/>
      <c r="D1481" s="9"/>
      <c r="E1481" s="1101"/>
      <c r="F1481" s="1102"/>
      <c r="G1481" s="1102"/>
      <c r="H1481" s="1102"/>
      <c r="I1481" s="1102"/>
      <c r="J1481" s="1102"/>
      <c r="K1481" s="1102"/>
      <c r="L1481" s="1102"/>
      <c r="M1481" s="1102"/>
      <c r="N1481" s="1103"/>
      <c r="O1481" s="458"/>
      <c r="P1481" s="4"/>
      <c r="Q1481" s="11"/>
      <c r="R1481" s="11"/>
      <c r="S1481" s="11"/>
      <c r="T1481" s="11"/>
      <c r="U1481" s="2"/>
      <c r="V1481" s="2"/>
      <c r="W1481" s="2"/>
      <c r="X1481" s="2"/>
    </row>
    <row r="1482" spans="1:24" s="19" customFormat="1" ht="5.15" customHeight="1" x14ac:dyDescent="0.25">
      <c r="A1482" s="2"/>
      <c r="B1482" s="7"/>
      <c r="C1482" s="7"/>
      <c r="D1482" s="9"/>
      <c r="E1482" s="40"/>
      <c r="F1482" s="40"/>
      <c r="G1482" s="40"/>
      <c r="H1482" s="40"/>
      <c r="I1482" s="40"/>
      <c r="J1482" s="40"/>
      <c r="K1482" s="40"/>
      <c r="L1482" s="40"/>
      <c r="M1482" s="40"/>
      <c r="N1482" s="40"/>
      <c r="O1482" s="458"/>
      <c r="P1482" s="4"/>
      <c r="Q1482" s="11"/>
      <c r="R1482" s="11"/>
      <c r="S1482" s="11"/>
      <c r="T1482" s="11"/>
      <c r="U1482" s="2"/>
      <c r="V1482" s="2"/>
      <c r="W1482" s="2"/>
      <c r="X1482" s="2"/>
    </row>
    <row r="1483" spans="1:24" s="19" customFormat="1" ht="12.75" customHeight="1" x14ac:dyDescent="0.25">
      <c r="A1483" s="2"/>
      <c r="B1483" s="7"/>
      <c r="C1483" s="7"/>
      <c r="D1483" s="1245" t="str">
        <f>Translations!$B$230</f>
        <v>Beräkningsfaktorer:</v>
      </c>
      <c r="E1483" s="1245"/>
      <c r="F1483" s="1245"/>
      <c r="G1483" s="1245"/>
      <c r="H1483" s="1245"/>
      <c r="I1483" s="1245"/>
      <c r="J1483" s="1245"/>
      <c r="K1483" s="1245"/>
      <c r="L1483" s="1245"/>
      <c r="M1483" s="1245"/>
      <c r="N1483" s="1245"/>
      <c r="O1483" s="458"/>
      <c r="P1483" s="4"/>
      <c r="Q1483" s="11"/>
      <c r="R1483" s="11"/>
      <c r="S1483" s="11"/>
      <c r="T1483" s="11"/>
      <c r="U1483" s="2"/>
      <c r="V1483" s="2"/>
      <c r="W1483" s="2"/>
      <c r="X1483" s="2"/>
    </row>
    <row r="1484" spans="1:24" s="19" customFormat="1" ht="5.15" customHeight="1" x14ac:dyDescent="0.25">
      <c r="A1484" s="2"/>
      <c r="B1484" s="7"/>
      <c r="C1484" s="7"/>
      <c r="D1484" s="9"/>
      <c r="E1484" s="20"/>
      <c r="F1484" s="7"/>
      <c r="G1484" s="7"/>
      <c r="H1484" s="7"/>
      <c r="I1484" s="7"/>
      <c r="J1484" s="7"/>
      <c r="K1484" s="7"/>
      <c r="L1484" s="7"/>
      <c r="M1484" s="7"/>
      <c r="N1484" s="7"/>
      <c r="O1484" s="458"/>
      <c r="P1484" s="4"/>
      <c r="Q1484" s="11"/>
      <c r="R1484" s="11"/>
      <c r="S1484" s="11"/>
      <c r="T1484" s="11"/>
      <c r="U1484" s="2"/>
      <c r="V1484" s="2"/>
      <c r="W1484" s="2"/>
      <c r="X1484" s="2"/>
    </row>
    <row r="1485" spans="1:24" s="19" customFormat="1" ht="12.75" customHeight="1" x14ac:dyDescent="0.25">
      <c r="A1485" s="2"/>
      <c r="B1485" s="7"/>
      <c r="C1485" s="7"/>
      <c r="D1485" s="9" t="s">
        <v>140</v>
      </c>
      <c r="E1485" s="20" t="str">
        <f>Translations!$B$253</f>
        <v>Nivåer som tillämpas på beräkningsfaktorer:</v>
      </c>
      <c r="F1485" s="7"/>
      <c r="G1485" s="7"/>
      <c r="H1485" s="7"/>
      <c r="I1485" s="7"/>
      <c r="J1485" s="7"/>
      <c r="K1485" s="7"/>
      <c r="L1485" s="7"/>
      <c r="M1485" s="7"/>
      <c r="N1485" s="7"/>
      <c r="O1485" s="458"/>
      <c r="P1485" s="4"/>
      <c r="Q1485" s="11"/>
      <c r="R1485" s="11"/>
      <c r="S1485" s="11"/>
      <c r="T1485" s="11"/>
      <c r="U1485" s="2"/>
      <c r="V1485" s="2"/>
      <c r="W1485" s="2"/>
      <c r="X1485" s="2"/>
    </row>
    <row r="1486" spans="1:24" s="19" customFormat="1" ht="5.15" customHeight="1" x14ac:dyDescent="0.25">
      <c r="A1486" s="2"/>
      <c r="B1486" s="7"/>
      <c r="C1486" s="7"/>
      <c r="D1486" s="9"/>
      <c r="E1486" s="20"/>
      <c r="F1486" s="7"/>
      <c r="G1486" s="7"/>
      <c r="H1486" s="7"/>
      <c r="I1486" s="7"/>
      <c r="J1486" s="7"/>
      <c r="K1486" s="7"/>
      <c r="L1486" s="7"/>
      <c r="M1486" s="7"/>
      <c r="N1486" s="7"/>
      <c r="O1486" s="458"/>
      <c r="P1486" s="4"/>
      <c r="Q1486" s="11"/>
      <c r="R1486" s="11"/>
      <c r="S1486" s="11"/>
      <c r="T1486" s="11"/>
      <c r="U1486" s="2"/>
      <c r="V1486" s="2"/>
      <c r="W1486" s="2"/>
      <c r="X1486" s="2"/>
    </row>
    <row r="1487" spans="1:24" s="19" customFormat="1" ht="25.5" customHeight="1" x14ac:dyDescent="0.25">
      <c r="A1487" s="2"/>
      <c r="B1487" s="7"/>
      <c r="C1487" s="7"/>
      <c r="D1487" s="7"/>
      <c r="E1487" s="1244" t="str">
        <f>Translations!$B$254</f>
        <v>beräkningsfaktor</v>
      </c>
      <c r="F1487" s="1244"/>
      <c r="G1487" s="1244"/>
      <c r="H1487" s="29" t="str">
        <f>Translations!$B$255</f>
        <v>nivå som krävs</v>
      </c>
      <c r="I1487" s="522" t="str">
        <f>Translations!$B$256</f>
        <v>nivå som använts</v>
      </c>
      <c r="J1487" s="1246" t="str">
        <f>Translations!$B$257</f>
        <v>hela texten för den tillämpade nivån</v>
      </c>
      <c r="K1487" s="1247"/>
      <c r="L1487" s="1247"/>
      <c r="M1487" s="1247"/>
      <c r="N1487" s="1248"/>
      <c r="O1487" s="458"/>
      <c r="P1487" s="4"/>
      <c r="Q1487" s="11"/>
      <c r="R1487" s="11"/>
      <c r="S1487" s="11"/>
      <c r="T1487" s="11" t="s">
        <v>148</v>
      </c>
      <c r="U1487" s="2"/>
      <c r="V1487" s="2"/>
      <c r="W1487" s="2"/>
      <c r="X1487" s="30" t="s">
        <v>149</v>
      </c>
    </row>
    <row r="1488" spans="1:24" s="19" customFormat="1" ht="12.75" customHeight="1" x14ac:dyDescent="0.25">
      <c r="A1488" s="2"/>
      <c r="B1488" s="7"/>
      <c r="C1488" s="7"/>
      <c r="D1488" s="28" t="s">
        <v>16</v>
      </c>
      <c r="E1488" s="1240" t="str">
        <f>Translations!$B$741</f>
        <v>Enhetens omvandlingsfaktor</v>
      </c>
      <c r="F1488" s="1240"/>
      <c r="G1488" s="1240"/>
      <c r="H1488" s="535" t="str">
        <f>IF(H1439="","",IF(M1437=INDEX(SourceCategory,2),EUconst_NoTier,IF(CNTR_Category="A",INDEX(EUwideConstants!$G:$G,MATCH(R1488,EUwideConstants!$S:$S,0)),INDEX(EUwideConstants!$P:$P,MATCH(R1488,EUwideConstants!$S:$S,0)))))</f>
        <v/>
      </c>
      <c r="I1488" s="135"/>
      <c r="J1488" s="1241" t="str">
        <f>IF(OR(ISBLANK(I1488),I1488=EUconst_NoTier),"",IF(T1488=0,EUconst_NotApplicable,IF(ISERROR(T1488),"",T1488)))</f>
        <v/>
      </c>
      <c r="K1488" s="1242"/>
      <c r="L1488" s="1242"/>
      <c r="M1488" s="1242"/>
      <c r="N1488" s="1243"/>
      <c r="O1488" s="458"/>
      <c r="P1488" s="4"/>
      <c r="Q1488" s="11"/>
      <c r="R1488" s="59" t="str">
        <f>EUconst_CNTR_NCV&amp;H1439</f>
        <v>NCV_</v>
      </c>
      <c r="S1488" s="11"/>
      <c r="T1488" s="537" t="str">
        <f>IF(ISBLANK(I1488),"",IF(I1488=EUconst_NA,"",INDEX(EUwideConstants!$H:$O,MATCH(R1488,EUwideConstants!$S:$S,0),MATCH(I1488,CNTR_TierList,0))))</f>
        <v/>
      </c>
      <c r="U1488" s="2"/>
      <c r="V1488" s="2"/>
      <c r="W1488" s="2"/>
      <c r="X1488" s="533" t="b">
        <f>(H1488=EUconst_NA)</f>
        <v>0</v>
      </c>
    </row>
    <row r="1489" spans="1:24" s="19" customFormat="1" ht="12.75" customHeight="1" x14ac:dyDescent="0.25">
      <c r="A1489" s="2"/>
      <c r="B1489" s="7"/>
      <c r="C1489" s="7"/>
      <c r="D1489" s="28" t="s">
        <v>17</v>
      </c>
      <c r="E1489" s="1240" t="str">
        <f>Translations!$B$258</f>
        <v>Emissionsfaktor (preliminär)</v>
      </c>
      <c r="F1489" s="1240"/>
      <c r="G1489" s="1240"/>
      <c r="H1489" s="535" t="str">
        <f>IF(H1439="","",IF(M1437=INDEX(SourceCategory,2),EUconst_NoTier,IF(CNTR_Category="A",INDEX(EUwideConstants!$G:$G,MATCH(R1489,EUwideConstants!$S:$S,0)),INDEX(EUwideConstants!$P:$P,MATCH(R1489,EUwideConstants!$S:$S,0)))))</f>
        <v/>
      </c>
      <c r="I1489" s="135"/>
      <c r="J1489" s="1241" t="str">
        <f>IF(OR(ISBLANK(I1489),I1489=EUconst_NoTier),"",IF(T1489=0,EUconst_NotApplicable,IF(ISERROR(T1489),"",T1489)))</f>
        <v/>
      </c>
      <c r="K1489" s="1242"/>
      <c r="L1489" s="1242"/>
      <c r="M1489" s="1242"/>
      <c r="N1489" s="1243"/>
      <c r="O1489" s="458"/>
      <c r="P1489" s="4"/>
      <c r="Q1489" s="11"/>
      <c r="R1489" s="59" t="str">
        <f>EUconst_CNTR_EF&amp;H1439</f>
        <v>EF_</v>
      </c>
      <c r="S1489" s="11"/>
      <c r="T1489" s="537" t="str">
        <f>IF(ISBLANK(I1489),"",IF(I1489=EUconst_NA,"",INDEX(EUwideConstants!$H:$O,MATCH(R1489,EUwideConstants!$S:$S,0),MATCH(I1489,CNTR_TierList,0))))</f>
        <v/>
      </c>
      <c r="U1489" s="2"/>
      <c r="V1489" s="2"/>
      <c r="W1489" s="2"/>
      <c r="X1489" s="533" t="b">
        <f>(H1489=EUconst_NA)</f>
        <v>0</v>
      </c>
    </row>
    <row r="1490" spans="1:24" s="19" customFormat="1" ht="12.75" customHeight="1" x14ac:dyDescent="0.25">
      <c r="A1490" s="2"/>
      <c r="B1490" s="7"/>
      <c r="C1490" s="7"/>
      <c r="D1490" s="28" t="s">
        <v>18</v>
      </c>
      <c r="E1490" s="1240" t="str">
        <f>Translations!$B$259</f>
        <v>Biomassafraktion (om tillämplig)</v>
      </c>
      <c r="F1490" s="1240"/>
      <c r="G1490" s="1240"/>
      <c r="H1490" s="535" t="str">
        <f>IF(H1439="","",IF(M1437=INDEX(SourceCategory,2),EUconst_NoTier,IF(CNTR_Category="A",INDEX(EUwideConstants!$G:$G,MATCH(R1490,EUwideConstants!$S:$S,0)),INDEX(EUwideConstants!$P:$P,MATCH(R1490,EUwideConstants!$S:$S,0)))))</f>
        <v/>
      </c>
      <c r="I1490" s="538"/>
      <c r="J1490" s="1241" t="str">
        <f>IF(OR(ISBLANK(I1490),I1490=EUconst_NoTier),"",IF(T1490=0,EUconst_NotApplicable,IF(ISERROR(T1490),"",T1490)))</f>
        <v/>
      </c>
      <c r="K1490" s="1242"/>
      <c r="L1490" s="1242"/>
      <c r="M1490" s="1242"/>
      <c r="N1490" s="1243"/>
      <c r="O1490" s="458"/>
      <c r="P1490" s="4"/>
      <c r="Q1490" s="11"/>
      <c r="R1490" s="59" t="str">
        <f>EUconst_CNTR_BiomassContent&amp;H1439</f>
        <v>BioC_</v>
      </c>
      <c r="S1490" s="11"/>
      <c r="T1490" s="537" t="str">
        <f>IF(ISBLANK(I1490),"",IF(I1490=EUconst_NA,"",INDEX(EUwideConstants!$H:$O,MATCH(R1490,EUwideConstants!$S:$S,0),MATCH(I1490,CNTR_TierList,0))))</f>
        <v/>
      </c>
      <c r="U1490" s="2"/>
      <c r="V1490" s="2"/>
      <c r="W1490" s="2"/>
      <c r="X1490" s="533" t="b">
        <f>(H1490=EUconst_NA)</f>
        <v>0</v>
      </c>
    </row>
    <row r="1491" spans="1:24" s="19" customFormat="1" ht="5.15" customHeight="1" x14ac:dyDescent="0.25">
      <c r="A1491" s="2"/>
      <c r="B1491" s="7"/>
      <c r="C1491" s="7"/>
      <c r="D1491" s="9"/>
      <c r="E1491" s="7"/>
      <c r="F1491" s="7"/>
      <c r="G1491" s="7"/>
      <c r="H1491" s="7"/>
      <c r="I1491" s="7"/>
      <c r="J1491" s="7"/>
      <c r="K1491" s="7"/>
      <c r="L1491" s="7"/>
      <c r="M1491" s="7"/>
      <c r="N1491" s="7"/>
      <c r="O1491" s="458"/>
      <c r="P1491" s="4"/>
      <c r="Q1491" s="11"/>
      <c r="R1491" s="2"/>
      <c r="S1491" s="2"/>
      <c r="T1491" s="2"/>
      <c r="U1491" s="2"/>
      <c r="V1491" s="2"/>
      <c r="W1491" s="2"/>
      <c r="X1491" s="2"/>
    </row>
    <row r="1492" spans="1:24" s="19" customFormat="1" ht="13" x14ac:dyDescent="0.25">
      <c r="A1492" s="2"/>
      <c r="B1492" s="7"/>
      <c r="C1492" s="7"/>
      <c r="D1492" s="9" t="s">
        <v>152</v>
      </c>
      <c r="E1492" s="20" t="str">
        <f>Translations!$B$268</f>
        <v>Detaljerade uppgifter om beräkningsfaktorerna:</v>
      </c>
      <c r="F1492" s="40"/>
      <c r="G1492" s="40"/>
      <c r="H1492" s="40"/>
      <c r="I1492" s="40"/>
      <c r="J1492" s="40"/>
      <c r="K1492" s="40"/>
      <c r="L1492" s="40"/>
      <c r="M1492" s="40"/>
      <c r="N1492" s="40"/>
      <c r="O1492" s="458"/>
      <c r="P1492" s="4"/>
      <c r="Q1492" s="11"/>
      <c r="R1492" s="2"/>
      <c r="S1492" s="2"/>
      <c r="T1492" s="2"/>
      <c r="U1492" s="2"/>
      <c r="V1492" s="2"/>
      <c r="W1492" s="2"/>
      <c r="X1492" s="2"/>
    </row>
    <row r="1493" spans="1:24" s="19" customFormat="1" ht="5.15" customHeight="1" x14ac:dyDescent="0.25">
      <c r="A1493" s="2"/>
      <c r="B1493" s="7"/>
      <c r="C1493" s="7"/>
      <c r="D1493" s="9"/>
      <c r="E1493" s="40"/>
      <c r="F1493" s="40"/>
      <c r="G1493" s="40"/>
      <c r="H1493" s="40"/>
      <c r="I1493" s="40"/>
      <c r="J1493" s="40"/>
      <c r="K1493" s="40"/>
      <c r="L1493" s="40"/>
      <c r="M1493" s="40"/>
      <c r="N1493" s="40"/>
      <c r="O1493" s="458"/>
      <c r="P1493" s="4"/>
      <c r="Q1493" s="11"/>
      <c r="R1493" s="2"/>
      <c r="S1493" s="2"/>
      <c r="T1493" s="2"/>
      <c r="U1493" s="2"/>
      <c r="V1493" s="2"/>
      <c r="W1493" s="2"/>
      <c r="X1493" s="2"/>
    </row>
    <row r="1494" spans="1:24" s="19" customFormat="1" ht="25.5" customHeight="1" x14ac:dyDescent="0.25">
      <c r="A1494" s="2"/>
      <c r="B1494" s="7"/>
      <c r="C1494" s="7"/>
      <c r="D1494" s="7"/>
      <c r="E1494" s="1244" t="str">
        <f>E1487</f>
        <v>beräkningsfaktor</v>
      </c>
      <c r="F1494" s="1244"/>
      <c r="G1494" s="1244"/>
      <c r="H1494" s="522" t="str">
        <f>I1487</f>
        <v>nivå som använts</v>
      </c>
      <c r="I1494" s="29" t="str">
        <f>Translations!$B$269</f>
        <v>standardvärde</v>
      </c>
      <c r="J1494" s="29" t="str">
        <f>Translations!$B$270</f>
        <v>enhet</v>
      </c>
      <c r="K1494" s="29" t="str">
        <f>Translations!$B$271</f>
        <v>datakällans identifieringskod</v>
      </c>
      <c r="L1494" s="29" t="str">
        <f>Translations!$B$272</f>
        <v>analysens identifieringskod</v>
      </c>
      <c r="M1494" s="29" t="str">
        <f>Translations!$B$273</f>
        <v>provtagningens identifieringskod</v>
      </c>
      <c r="N1494" s="29" t="str">
        <f>Translations!$B$274</f>
        <v>analysfrekvens</v>
      </c>
      <c r="O1494" s="458"/>
      <c r="P1494" s="4"/>
      <c r="Q1494" s="11"/>
      <c r="R1494" s="2"/>
      <c r="S1494" s="2"/>
      <c r="T1494" s="30" t="s">
        <v>153</v>
      </c>
      <c r="U1494" s="2"/>
      <c r="V1494" s="2"/>
      <c r="W1494" s="2"/>
      <c r="X1494" s="30" t="s">
        <v>149</v>
      </c>
    </row>
    <row r="1495" spans="1:24" s="19" customFormat="1" ht="12.75" customHeight="1" x14ac:dyDescent="0.25">
      <c r="A1495" s="2"/>
      <c r="B1495" s="7"/>
      <c r="C1495" s="7"/>
      <c r="D1495" s="28" t="s">
        <v>16</v>
      </c>
      <c r="E1495" s="1240" t="str">
        <f>E1488</f>
        <v>Enhetens omvandlingsfaktor</v>
      </c>
      <c r="F1495" s="1240"/>
      <c r="G1495" s="1240"/>
      <c r="H1495" s="535" t="str">
        <f>IF(OR(ISBLANK(I1488),I1488=EUconst_NA),"",I1488)</f>
        <v/>
      </c>
      <c r="I1495" s="135"/>
      <c r="J1495" s="135"/>
      <c r="K1495" s="539"/>
      <c r="L1495" s="160"/>
      <c r="M1495" s="160"/>
      <c r="N1495" s="540"/>
      <c r="O1495" s="456"/>
      <c r="P1495" s="7"/>
      <c r="Q1495" s="143"/>
      <c r="R1495" s="2"/>
      <c r="S1495" s="2"/>
      <c r="T1495" s="541" t="str">
        <f>IF(H1495="","",IF(I1488=EUconst_NA,"",INDEX(EUwideConstants!$AL:$AR,MATCH(R1488,EUwideConstants!$S:$S,0),MATCH(I1488,CNTR_TierList,0))))</f>
        <v/>
      </c>
      <c r="U1495" s="2"/>
      <c r="V1495" s="2"/>
      <c r="W1495" s="2"/>
      <c r="X1495" s="533" t="b">
        <f>AND(H1437&lt;&gt;"",OR(H1495="",H1495=EUconst_NA,J1488=EUconst_NotApplicable))</f>
        <v>0</v>
      </c>
    </row>
    <row r="1496" spans="1:24" s="19" customFormat="1" ht="12.75" customHeight="1" x14ac:dyDescent="0.25">
      <c r="A1496" s="2"/>
      <c r="B1496" s="7"/>
      <c r="C1496" s="7"/>
      <c r="D1496" s="28" t="s">
        <v>17</v>
      </c>
      <c r="E1496" s="1240" t="str">
        <f>E1489</f>
        <v>Emissionsfaktor (preliminär)</v>
      </c>
      <c r="F1496" s="1240"/>
      <c r="G1496" s="1240"/>
      <c r="H1496" s="535" t="str">
        <f>IF(OR(ISBLANK(I1489),I1489=EUconst_NA),"",I1489)</f>
        <v/>
      </c>
      <c r="I1496" s="135"/>
      <c r="J1496" s="135"/>
      <c r="K1496" s="160"/>
      <c r="L1496" s="160"/>
      <c r="M1496" s="160"/>
      <c r="N1496" s="540"/>
      <c r="O1496" s="458"/>
      <c r="P1496" s="4"/>
      <c r="Q1496" s="11"/>
      <c r="R1496" s="2"/>
      <c r="S1496" s="2"/>
      <c r="T1496" s="541" t="str">
        <f>IF(H1496="","",IF(I1489=EUconst_NA,"",INDEX(EUwideConstants!$AL:$AR,MATCH(R1489,EUwideConstants!$S:$S,0),MATCH(I1489,CNTR_TierList,0))))</f>
        <v/>
      </c>
      <c r="U1496" s="2"/>
      <c r="V1496" s="2"/>
      <c r="W1496" s="2"/>
      <c r="X1496" s="533" t="b">
        <f>AND(H1437&lt;&gt;"",OR(H1496="",H1496=EUconst_NA,J1489=EUconst_NotApplicable))</f>
        <v>0</v>
      </c>
    </row>
    <row r="1497" spans="1:24" s="19" customFormat="1" ht="12.75" customHeight="1" x14ac:dyDescent="0.25">
      <c r="A1497" s="2"/>
      <c r="B1497" s="7"/>
      <c r="C1497" s="7"/>
      <c r="D1497" s="28" t="s">
        <v>21</v>
      </c>
      <c r="E1497" s="1240" t="str">
        <f>E1490</f>
        <v>Biomassafraktion (om tillämplig)</v>
      </c>
      <c r="F1497" s="1240"/>
      <c r="G1497" s="1240"/>
      <c r="H1497" s="535" t="str">
        <f>IF(OR(ISBLANK(I1490),I1490=EUconst_NA),"",I1490)</f>
        <v/>
      </c>
      <c r="I1497" s="135"/>
      <c r="J1497" s="436" t="s">
        <v>154</v>
      </c>
      <c r="K1497" s="160"/>
      <c r="L1497" s="160"/>
      <c r="M1497" s="160"/>
      <c r="N1497" s="540"/>
      <c r="O1497" s="458"/>
      <c r="P1497" s="4"/>
      <c r="Q1497" s="542"/>
      <c r="R1497" s="2"/>
      <c r="S1497" s="2"/>
      <c r="T1497" s="541" t="str">
        <f>IF(H1497="","",IF(I1490=EUconst_NA,"",INDEX(EUwideConstants!$AL:$AR,MATCH(R1490,EUwideConstants!$S:$S,0),MATCH(I1490,CNTR_TierList,0))))</f>
        <v/>
      </c>
      <c r="U1497" s="2"/>
      <c r="V1497" s="2"/>
      <c r="W1497" s="2"/>
      <c r="X1497" s="533" t="b">
        <f>AND(H1437&lt;&gt;"",OR(H1497="",H1497=EUconst_NA,J1490=EUconst_NotApplicable))</f>
        <v>0</v>
      </c>
    </row>
    <row r="1498" spans="1:24" s="19" customFormat="1" ht="12.75" customHeight="1" x14ac:dyDescent="0.25">
      <c r="A1498" s="2"/>
      <c r="B1498" s="7"/>
      <c r="C1498" s="7"/>
      <c r="D1498" s="9"/>
      <c r="E1498" s="7"/>
      <c r="F1498" s="7"/>
      <c r="G1498" s="7"/>
      <c r="H1498" s="7"/>
      <c r="I1498" s="7"/>
      <c r="J1498" s="7"/>
      <c r="K1498" s="7"/>
      <c r="L1498" s="7"/>
      <c r="M1498" s="7"/>
      <c r="N1498" s="7"/>
      <c r="O1498" s="458"/>
      <c r="P1498" s="4"/>
      <c r="Q1498" s="11"/>
      <c r="R1498" s="2"/>
      <c r="S1498" s="2"/>
      <c r="T1498" s="2"/>
      <c r="U1498" s="2"/>
      <c r="V1498" s="2"/>
      <c r="W1498" s="2"/>
      <c r="X1498" s="2"/>
    </row>
    <row r="1499" spans="1:24" s="19" customFormat="1" ht="15" customHeight="1" x14ac:dyDescent="0.25">
      <c r="A1499" s="2"/>
      <c r="B1499" s="7"/>
      <c r="C1499" s="7"/>
      <c r="D1499" s="1245" t="str">
        <f>Translations!$B$279</f>
        <v>Anmärkningar och förklaringar:</v>
      </c>
      <c r="E1499" s="1245"/>
      <c r="F1499" s="1245"/>
      <c r="G1499" s="1245"/>
      <c r="H1499" s="1245"/>
      <c r="I1499" s="1245"/>
      <c r="J1499" s="1245"/>
      <c r="K1499" s="1245"/>
      <c r="L1499" s="1245"/>
      <c r="M1499" s="1245"/>
      <c r="N1499" s="1245"/>
      <c r="O1499" s="458"/>
      <c r="P1499" s="4"/>
      <c r="Q1499" s="11"/>
      <c r="R1499" s="11"/>
      <c r="S1499" s="2"/>
      <c r="T1499" s="2"/>
      <c r="U1499" s="2"/>
      <c r="V1499" s="2"/>
      <c r="W1499" s="2"/>
      <c r="X1499" s="2"/>
    </row>
    <row r="1500" spans="1:24" s="19" customFormat="1" ht="5.15" customHeight="1" x14ac:dyDescent="0.25">
      <c r="A1500" s="2"/>
      <c r="B1500" s="7"/>
      <c r="C1500" s="7"/>
      <c r="D1500" s="9"/>
      <c r="E1500" s="7"/>
      <c r="F1500" s="7"/>
      <c r="G1500" s="7"/>
      <c r="H1500" s="7"/>
      <c r="I1500" s="7"/>
      <c r="J1500" s="7"/>
      <c r="K1500" s="7"/>
      <c r="L1500" s="7"/>
      <c r="M1500" s="7"/>
      <c r="N1500" s="7"/>
      <c r="O1500" s="458"/>
      <c r="P1500" s="4"/>
      <c r="Q1500" s="11"/>
      <c r="R1500" s="2"/>
      <c r="S1500" s="2"/>
      <c r="T1500" s="2"/>
      <c r="U1500" s="2"/>
      <c r="V1500" s="2"/>
      <c r="W1500" s="2"/>
      <c r="X1500" s="2"/>
    </row>
    <row r="1501" spans="1:24" s="19" customFormat="1" ht="12.75" customHeight="1" x14ac:dyDescent="0.25">
      <c r="A1501" s="2"/>
      <c r="B1501" s="7"/>
      <c r="C1501" s="7"/>
      <c r="D1501" s="9" t="s">
        <v>159</v>
      </c>
      <c r="E1501" s="1110" t="str">
        <f>Translations!$B$744</f>
        <v>Övriga anmärkningar och motiveringar, om de erforderliga nivåerna inte tillämpas:</v>
      </c>
      <c r="F1501" s="1110"/>
      <c r="G1501" s="1110"/>
      <c r="H1501" s="1110"/>
      <c r="I1501" s="1110"/>
      <c r="J1501" s="1110"/>
      <c r="K1501" s="1110"/>
      <c r="L1501" s="1110"/>
      <c r="M1501" s="1110"/>
      <c r="N1501" s="1110"/>
      <c r="O1501" s="458"/>
      <c r="P1501" s="4"/>
      <c r="Q1501" s="11"/>
      <c r="R1501" s="2"/>
      <c r="S1501" s="2"/>
      <c r="T1501" s="2"/>
      <c r="U1501" s="2"/>
      <c r="V1501" s="2"/>
      <c r="W1501" s="2"/>
      <c r="X1501" s="2"/>
    </row>
    <row r="1502" spans="1:24" s="19" customFormat="1" ht="5.15" customHeight="1" x14ac:dyDescent="0.25">
      <c r="A1502" s="2"/>
      <c r="B1502" s="7"/>
      <c r="C1502" s="7"/>
      <c r="D1502" s="9"/>
      <c r="E1502" s="543"/>
      <c r="F1502" s="7"/>
      <c r="G1502" s="7"/>
      <c r="H1502" s="7"/>
      <c r="I1502" s="7"/>
      <c r="J1502" s="7"/>
      <c r="K1502" s="7"/>
      <c r="L1502" s="7"/>
      <c r="M1502" s="7"/>
      <c r="N1502" s="7"/>
      <c r="O1502" s="458"/>
      <c r="P1502" s="4"/>
      <c r="Q1502" s="11"/>
      <c r="R1502" s="2"/>
      <c r="S1502" s="2"/>
      <c r="T1502" s="2"/>
      <c r="U1502" s="2"/>
      <c r="V1502" s="2"/>
      <c r="W1502" s="2"/>
      <c r="X1502" s="2"/>
    </row>
    <row r="1503" spans="1:24" s="19" customFormat="1" ht="12.75" customHeight="1" x14ac:dyDescent="0.25">
      <c r="A1503" s="2"/>
      <c r="B1503" s="7"/>
      <c r="C1503" s="7"/>
      <c r="D1503" s="9"/>
      <c r="E1503" s="1235"/>
      <c r="F1503" s="1238"/>
      <c r="G1503" s="1238"/>
      <c r="H1503" s="1238"/>
      <c r="I1503" s="1238"/>
      <c r="J1503" s="1238"/>
      <c r="K1503" s="1238"/>
      <c r="L1503" s="1238"/>
      <c r="M1503" s="1238"/>
      <c r="N1503" s="1239"/>
      <c r="O1503" s="458"/>
      <c r="P1503" s="4"/>
      <c r="Q1503" s="11"/>
      <c r="R1503" s="2"/>
      <c r="S1503" s="2"/>
      <c r="T1503" s="2"/>
      <c r="U1503" s="2"/>
      <c r="V1503" s="2"/>
      <c r="W1503" s="2"/>
      <c r="X1503" s="2"/>
    </row>
    <row r="1504" spans="1:24" s="19" customFormat="1" ht="12.75" customHeight="1" x14ac:dyDescent="0.25">
      <c r="A1504" s="2"/>
      <c r="B1504" s="7"/>
      <c r="C1504" s="7"/>
      <c r="D1504" s="9"/>
      <c r="E1504" s="1099"/>
      <c r="F1504" s="991"/>
      <c r="G1504" s="991"/>
      <c r="H1504" s="991"/>
      <c r="I1504" s="991"/>
      <c r="J1504" s="991"/>
      <c r="K1504" s="991"/>
      <c r="L1504" s="991"/>
      <c r="M1504" s="991"/>
      <c r="N1504" s="1100"/>
      <c r="O1504" s="458"/>
      <c r="P1504" s="4"/>
      <c r="Q1504" s="11"/>
      <c r="R1504" s="2"/>
      <c r="S1504" s="2"/>
      <c r="T1504" s="2"/>
      <c r="U1504" s="2"/>
      <c r="V1504" s="2"/>
      <c r="W1504" s="2"/>
      <c r="X1504" s="2"/>
    </row>
    <row r="1505" spans="1:24" s="19" customFormat="1" ht="12.75" customHeight="1" x14ac:dyDescent="0.25">
      <c r="A1505" s="2"/>
      <c r="B1505" s="7"/>
      <c r="C1505" s="7"/>
      <c r="D1505" s="9"/>
      <c r="E1505" s="1101"/>
      <c r="F1505" s="1102"/>
      <c r="G1505" s="1102"/>
      <c r="H1505" s="1102"/>
      <c r="I1505" s="1102"/>
      <c r="J1505" s="1102"/>
      <c r="K1505" s="1102"/>
      <c r="L1505" s="1102"/>
      <c r="M1505" s="1102"/>
      <c r="N1505" s="1103"/>
      <c r="O1505" s="458"/>
      <c r="P1505" s="4"/>
      <c r="Q1505" s="11"/>
      <c r="R1505" s="2"/>
      <c r="S1505" s="2"/>
      <c r="T1505" s="2"/>
      <c r="U1505" s="2"/>
      <c r="V1505" s="2"/>
      <c r="W1505" s="2"/>
      <c r="X1505" s="2"/>
    </row>
    <row r="1506" spans="1:24" ht="12.75" customHeight="1" thickBot="1" x14ac:dyDescent="0.3">
      <c r="A1506" s="45"/>
      <c r="C1506" s="867"/>
      <c r="D1506" s="868"/>
      <c r="E1506" s="869"/>
      <c r="F1506" s="867"/>
      <c r="G1506" s="870"/>
      <c r="H1506" s="870"/>
      <c r="I1506" s="870"/>
      <c r="J1506" s="870"/>
      <c r="K1506" s="870"/>
      <c r="L1506" s="870"/>
      <c r="M1506" s="870"/>
      <c r="N1506" s="870"/>
      <c r="O1506" s="458"/>
      <c r="P1506" s="4"/>
      <c r="Q1506" s="11"/>
      <c r="R1506" s="45"/>
      <c r="S1506" s="45"/>
      <c r="T1506" s="48"/>
      <c r="U1506" s="45"/>
      <c r="V1506" s="45"/>
      <c r="W1506" s="45"/>
      <c r="X1506" s="45"/>
    </row>
    <row r="1507" spans="1:24" ht="12.75" customHeight="1" thickBot="1" x14ac:dyDescent="0.3">
      <c r="A1507" s="45"/>
      <c r="D1507" s="9"/>
      <c r="E1507" s="18"/>
      <c r="G1507" s="10"/>
      <c r="H1507" s="10"/>
      <c r="I1507" s="10"/>
      <c r="J1507" s="10"/>
      <c r="L1507" s="10"/>
      <c r="M1507" s="10"/>
      <c r="N1507" s="10"/>
      <c r="O1507" s="458"/>
      <c r="P1507" s="4"/>
      <c r="Q1507" s="11"/>
      <c r="R1507" s="45"/>
      <c r="S1507" s="45"/>
      <c r="T1507" s="39" t="s">
        <v>143</v>
      </c>
      <c r="U1507" s="73" t="s">
        <v>144</v>
      </c>
      <c r="V1507" s="73" t="s">
        <v>145</v>
      </c>
      <c r="W1507" s="45"/>
      <c r="X1507" s="45"/>
    </row>
    <row r="1508" spans="1:24" s="133" customFormat="1" ht="15" customHeight="1" thickBot="1" x14ac:dyDescent="0.3">
      <c r="A1508" s="222">
        <f>R1508</f>
        <v>21</v>
      </c>
      <c r="B1508" s="22"/>
      <c r="C1508" s="23" t="str">
        <f>"P"&amp;R1508</f>
        <v>P21</v>
      </c>
      <c r="D1508" s="1245" t="str">
        <f>CONCATENATE(EUconst_FuelStream," ", R1508,":")</f>
        <v>Bränsleflöde 21:</v>
      </c>
      <c r="E1508" s="1245"/>
      <c r="F1508" s="1245"/>
      <c r="G1508" s="1260"/>
      <c r="H1508" s="1261" t="str">
        <f>IF(INDEX('C_Beskrivining av den RE'!$F$115:$F$139,MATCH(C1508,'C_Beskrivining av den RE'!$E$115:$E$139,0))&gt;0,INDEX('C_Beskrivining av den RE'!$F$115:$F$139,MATCH(C1508,'C_Beskrivining av den RE'!$E$115:$E$139,0)),"")</f>
        <v/>
      </c>
      <c r="I1508" s="1261"/>
      <c r="J1508" s="1261"/>
      <c r="K1508" s="1261"/>
      <c r="L1508" s="1262"/>
      <c r="M1508" s="1263" t="str">
        <f>IF(T1508=TRUE,IF(V1508="",U1508,V1508),"")</f>
        <v/>
      </c>
      <c r="N1508" s="1264"/>
      <c r="O1508" s="458"/>
      <c r="P1508" s="4"/>
      <c r="Q1508" s="419" t="str">
        <f>IF(COUNTA('C_Beskrivining av den RE'!$F$115:$G$139)=0,D1508,IF(H1508="","",C1508&amp;": "&amp;H1508))</f>
        <v>Bränsleflöde 21:</v>
      </c>
      <c r="R1508" s="21">
        <f>R1437+1</f>
        <v>21</v>
      </c>
      <c r="S1508" s="532"/>
      <c r="T1508" s="39" t="b">
        <f>IF(INDEX('C_Beskrivining av den RE'!$M:$M,MATCH(R1510,'C_Beskrivining av den RE'!$R:$R,0))="",FALSE,TRUE)</f>
        <v>0</v>
      </c>
      <c r="U1508" s="59" t="str">
        <f>INDEX(SourceCategory,1)</f>
        <v>Betydande</v>
      </c>
      <c r="V1508" s="39" t="str">
        <f>IF(T1508=TRUE,IF(ISBLANK(INDEX('C_Beskrivining av den RE'!$N:$N,MATCH(R1510,'C_Beskrivining av den RE'!$R:$R,0))),"",INDEX('C_Beskrivining av den RE'!$N:$N,MATCH(R1510,'C_Beskrivining av den RE'!$R:$R,0))),"")</f>
        <v/>
      </c>
      <c r="W1508" s="532"/>
      <c r="X1508" s="532"/>
    </row>
    <row r="1509" spans="1:24" s="19" customFormat="1" ht="5.15" customHeight="1" x14ac:dyDescent="0.25">
      <c r="A1509" s="45"/>
      <c r="B1509" s="4"/>
      <c r="C1509" s="4"/>
      <c r="D1509" s="4"/>
      <c r="E1509" s="4"/>
      <c r="F1509" s="4"/>
      <c r="G1509" s="4"/>
      <c r="H1509" s="4"/>
      <c r="I1509" s="4"/>
      <c r="J1509" s="4"/>
      <c r="K1509" s="4"/>
      <c r="L1509" s="4"/>
      <c r="M1509" s="3"/>
      <c r="N1509" s="3"/>
      <c r="O1509" s="458"/>
      <c r="P1509" s="4"/>
      <c r="Q1509" s="13"/>
      <c r="R1509" s="8"/>
      <c r="S1509" s="2"/>
      <c r="T1509" s="2"/>
      <c r="U1509" s="2"/>
      <c r="V1509" s="2"/>
      <c r="W1509" s="2"/>
      <c r="X1509" s="2"/>
    </row>
    <row r="1510" spans="1:24" s="19" customFormat="1" ht="12.75" customHeight="1" x14ac:dyDescent="0.25">
      <c r="A1510" s="45"/>
      <c r="B1510" s="4"/>
      <c r="C1510" s="4"/>
      <c r="D1510" s="9"/>
      <c r="E1510" s="1088" t="str">
        <f>Translations!$B$691</f>
        <v>Bränsleflödets typ:</v>
      </c>
      <c r="F1510" s="1088"/>
      <c r="G1510" s="1084"/>
      <c r="H1510" s="1250" t="str">
        <f>IF(INDEX('C_Beskrivining av den RE'!$H$115:$H$139,MATCH(C1508,'C_Beskrivining av den RE'!$E$115:$E$139,0))&gt;0,INDEX('C_Beskrivining av den RE'!$H$115:$H$139,MATCH(C1508,'C_Beskrivining av den RE'!$E$115:$E$139,0)),"")</f>
        <v/>
      </c>
      <c r="I1510" s="1251"/>
      <c r="J1510" s="1251"/>
      <c r="K1510" s="1251"/>
      <c r="L1510" s="1252"/>
      <c r="M1510" s="7"/>
      <c r="N1510" s="7"/>
      <c r="O1510" s="458"/>
      <c r="P1510" s="4"/>
      <c r="Q1510" s="13"/>
      <c r="R1510" s="25" t="str">
        <f>EUconst_CNTR_SourceCategory&amp;C1508</f>
        <v>SourceCategory_P21</v>
      </c>
      <c r="S1510" s="2"/>
      <c r="T1510" s="2"/>
      <c r="U1510" s="2"/>
      <c r="V1510" s="2"/>
      <c r="W1510" s="2"/>
      <c r="X1510" s="2"/>
    </row>
    <row r="1511" spans="1:24" s="19" customFormat="1" ht="12.75" customHeight="1" x14ac:dyDescent="0.25">
      <c r="A1511" s="45"/>
      <c r="B1511" s="4"/>
      <c r="C1511" s="4"/>
      <c r="D1511" s="9"/>
      <c r="E1511" s="1088" t="str">
        <f>Translations!$B$692</f>
        <v>Metoder för frisläppande för konsumtion:</v>
      </c>
      <c r="F1511" s="1088"/>
      <c r="G1511" s="1084"/>
      <c r="H1511" s="1250" t="str">
        <f>IF(INDEX('C_Beskrivining av den RE'!$K$115:$K$139,MATCH(C1508,'C_Beskrivining av den RE'!$E$115:$E$139,0))&gt;0,INDEX('C_Beskrivining av den RE'!$K$115:$K$139,MATCH(C1508,'C_Beskrivining av den RE'!$E$115:$E$139,0)),"")</f>
        <v/>
      </c>
      <c r="I1511" s="1251"/>
      <c r="J1511" s="1251"/>
      <c r="K1511" s="1251"/>
      <c r="L1511" s="1252"/>
      <c r="M1511" s="7"/>
      <c r="N1511" s="7"/>
      <c r="O1511" s="458"/>
      <c r="P1511" s="4"/>
      <c r="Q1511" s="13"/>
      <c r="R1511" s="8"/>
      <c r="S1511" s="2"/>
      <c r="T1511" s="2"/>
      <c r="U1511" s="2"/>
      <c r="V1511" s="2"/>
      <c r="W1511" s="2"/>
      <c r="X1511" s="2"/>
    </row>
    <row r="1512" spans="1:24" s="19" customFormat="1" ht="12.75" customHeight="1" x14ac:dyDescent="0.25">
      <c r="A1512" s="45"/>
      <c r="B1512" s="4"/>
      <c r="C1512" s="4"/>
      <c r="D1512" s="9"/>
      <c r="E1512" s="1088" t="str">
        <f>Translations!$B$693</f>
        <v>Förmedlarpart:</v>
      </c>
      <c r="F1512" s="1088"/>
      <c r="G1512" s="1084"/>
      <c r="H1512" s="1250" t="str">
        <f>IF(INDEX('C_Beskrivining av den RE'!$M$115:$M$139,MATCH(C1508,'C_Beskrivining av den RE'!$E$115:$E$139,0))&gt;0,INDEX('C_Beskrivining av den RE'!$M$115:$M$139,MATCH(C1508,'C_Beskrivining av den RE'!$E$115:$E$139,0)),"")</f>
        <v/>
      </c>
      <c r="I1512" s="1251"/>
      <c r="J1512" s="1251"/>
      <c r="K1512" s="1251"/>
      <c r="L1512" s="1252"/>
      <c r="M1512" s="7"/>
      <c r="N1512" s="7"/>
      <c r="O1512" s="458"/>
      <c r="P1512" s="4"/>
      <c r="Q1512" s="13"/>
      <c r="R1512" s="8"/>
      <c r="S1512" s="2"/>
      <c r="T1512" s="2"/>
      <c r="U1512" s="2"/>
      <c r="V1512" s="2"/>
      <c r="W1512" s="2"/>
      <c r="X1512" s="2"/>
    </row>
    <row r="1513" spans="1:24" s="19" customFormat="1" ht="5.15" customHeight="1" x14ac:dyDescent="0.25">
      <c r="A1513" s="2"/>
      <c r="B1513" s="7"/>
      <c r="C1513" s="7"/>
      <c r="D1513" s="9"/>
      <c r="E1513" s="7"/>
      <c r="F1513" s="7"/>
      <c r="G1513" s="7"/>
      <c r="H1513" s="7"/>
      <c r="I1513" s="7"/>
      <c r="J1513" s="7"/>
      <c r="K1513" s="7"/>
      <c r="L1513" s="7"/>
      <c r="M1513" s="7"/>
      <c r="N1513" s="7"/>
      <c r="O1513" s="458"/>
      <c r="P1513" s="4"/>
      <c r="Q1513" s="11"/>
      <c r="R1513" s="2"/>
      <c r="S1513" s="2"/>
      <c r="T1513" s="2"/>
      <c r="U1513" s="2"/>
      <c r="V1513" s="2"/>
      <c r="W1513" s="2"/>
      <c r="X1513" s="2"/>
    </row>
    <row r="1514" spans="1:24" s="19" customFormat="1" ht="15" customHeight="1" x14ac:dyDescent="0.25">
      <c r="A1514" s="2"/>
      <c r="B1514" s="7"/>
      <c r="C1514" s="7"/>
      <c r="D1514" s="1245" t="str">
        <f>Translations!$B$697</f>
        <v>Bränslemängd som frisläppts för konsumtion:</v>
      </c>
      <c r="E1514" s="1245"/>
      <c r="F1514" s="1245"/>
      <c r="G1514" s="1245"/>
      <c r="H1514" s="1245"/>
      <c r="I1514" s="1245"/>
      <c r="J1514" s="1245"/>
      <c r="K1514" s="1245"/>
      <c r="L1514" s="1245"/>
      <c r="M1514" s="1245"/>
      <c r="N1514" s="1245"/>
      <c r="O1514" s="458"/>
      <c r="P1514" s="4"/>
      <c r="Q1514" s="11"/>
      <c r="R1514" s="2"/>
      <c r="S1514" s="2"/>
      <c r="T1514" s="2"/>
      <c r="U1514" s="2"/>
      <c r="V1514" s="2"/>
      <c r="W1514" s="2"/>
      <c r="X1514" s="2"/>
    </row>
    <row r="1515" spans="1:24" s="19" customFormat="1" ht="5.15" customHeight="1" x14ac:dyDescent="0.25">
      <c r="A1515" s="2"/>
      <c r="B1515" s="7"/>
      <c r="C1515" s="7"/>
      <c r="D1515" s="9"/>
      <c r="E1515" s="7"/>
      <c r="F1515" s="7"/>
      <c r="G1515" s="7"/>
      <c r="H1515" s="7"/>
      <c r="I1515" s="7"/>
      <c r="J1515" s="7"/>
      <c r="K1515" s="7"/>
      <c r="L1515" s="7"/>
      <c r="M1515" s="7"/>
      <c r="N1515" s="7"/>
      <c r="O1515" s="462"/>
      <c r="P1515" s="4"/>
      <c r="Q1515" s="11"/>
      <c r="R1515" s="2"/>
      <c r="S1515" s="2"/>
      <c r="T1515" s="2"/>
      <c r="U1515" s="2"/>
      <c r="V1515" s="2"/>
      <c r="W1515" s="2"/>
      <c r="X1515" s="2"/>
    </row>
    <row r="1516" spans="1:24" s="19" customFormat="1" ht="13" x14ac:dyDescent="0.25">
      <c r="A1516" s="2"/>
      <c r="B1516" s="7"/>
      <c r="C1516" s="7"/>
      <c r="D1516" s="9" t="s">
        <v>5</v>
      </c>
      <c r="E1516" s="1011" t="str">
        <f>Translations!$B$698</f>
        <v>Bestämningssätt för den bränslemängd som frisläppts för konsumtion:</v>
      </c>
      <c r="F1516" s="1011"/>
      <c r="G1516" s="1011"/>
      <c r="H1516" s="1011"/>
      <c r="I1516" s="1011"/>
      <c r="J1516" s="1011"/>
      <c r="K1516" s="1011"/>
      <c r="L1516" s="1011"/>
      <c r="M1516" s="1011"/>
      <c r="N1516" s="1011"/>
      <c r="O1516" s="458"/>
      <c r="P1516" s="4"/>
      <c r="Q1516" s="11"/>
      <c r="R1516" s="2"/>
      <c r="S1516" s="2"/>
      <c r="T1516" s="2"/>
      <c r="U1516" s="2"/>
      <c r="V1516" s="2"/>
      <c r="W1516" s="2"/>
      <c r="X1516" s="2"/>
    </row>
    <row r="1517" spans="1:24" s="19" customFormat="1" ht="5.15" customHeight="1" x14ac:dyDescent="0.25">
      <c r="A1517" s="2"/>
      <c r="B1517" s="7"/>
      <c r="C1517" s="7"/>
      <c r="D1517" s="9"/>
      <c r="E1517" s="20"/>
      <c r="F1517" s="20"/>
      <c r="G1517" s="20"/>
      <c r="H1517" s="20"/>
      <c r="I1517" s="20"/>
      <c r="J1517" s="7"/>
      <c r="K1517" s="7"/>
      <c r="L1517" s="18"/>
      <c r="M1517" s="7"/>
      <c r="N1517" s="7"/>
      <c r="O1517" s="458"/>
      <c r="P1517" s="4"/>
      <c r="Q1517" s="11"/>
      <c r="R1517" s="2"/>
      <c r="S1517" s="2"/>
      <c r="T1517" s="2"/>
      <c r="U1517" s="2"/>
      <c r="V1517" s="2"/>
      <c r="W1517" s="2"/>
      <c r="X1517" s="2"/>
    </row>
    <row r="1518" spans="1:24" s="19" customFormat="1" ht="12.75" customHeight="1" x14ac:dyDescent="0.25">
      <c r="A1518" s="2"/>
      <c r="B1518" s="7"/>
      <c r="C1518" s="7"/>
      <c r="D1518" s="28" t="s">
        <v>16</v>
      </c>
      <c r="E1518" s="7" t="str">
        <f>Translations!$B$699</f>
        <v>Tillämpligt bestämningssätt:</v>
      </c>
      <c r="F1518" s="7"/>
      <c r="G1518" s="20"/>
      <c r="H1518" s="7"/>
      <c r="I1518" s="1253"/>
      <c r="J1518" s="1253"/>
      <c r="K1518" s="1253"/>
      <c r="L1518" s="1253"/>
      <c r="M1518" s="7"/>
      <c r="N1518" s="7"/>
      <c r="O1518" s="458"/>
      <c r="P1518" s="4"/>
      <c r="Q1518" s="144"/>
      <c r="R1518" s="2"/>
      <c r="S1518" s="2"/>
      <c r="T1518" s="2"/>
      <c r="U1518" s="2"/>
      <c r="V1518" s="2"/>
      <c r="W1518" s="2"/>
      <c r="X1518" s="2"/>
    </row>
    <row r="1519" spans="1:24" s="19" customFormat="1" ht="5.15" customHeight="1" x14ac:dyDescent="0.25">
      <c r="A1519" s="2"/>
      <c r="B1519" s="7"/>
      <c r="C1519" s="7"/>
      <c r="D1519" s="28"/>
      <c r="E1519" s="7"/>
      <c r="F1519" s="7"/>
      <c r="G1519" s="20"/>
      <c r="H1519" s="90"/>
      <c r="I1519" s="90"/>
      <c r="J1519" s="7"/>
      <c r="K1519" s="7"/>
      <c r="L1519" s="7"/>
      <c r="M1519" s="7"/>
      <c r="N1519" s="7"/>
      <c r="O1519" s="458"/>
      <c r="P1519" s="4"/>
      <c r="Q1519" s="11"/>
      <c r="R1519" s="2"/>
      <c r="S1519" s="2"/>
      <c r="T1519" s="2"/>
      <c r="U1519" s="2"/>
      <c r="V1519" s="2"/>
      <c r="W1519" s="2"/>
      <c r="X1519" s="2"/>
    </row>
    <row r="1520" spans="1:24" s="19" customFormat="1" ht="25.5" customHeight="1" x14ac:dyDescent="0.25">
      <c r="A1520" s="2"/>
      <c r="B1520" s="7"/>
      <c r="C1520" s="7"/>
      <c r="D1520" s="28" t="s">
        <v>17</v>
      </c>
      <c r="E1520" s="928" t="str">
        <f>Translations!$B$702</f>
        <v>Undantag från kalenderåret vid fastställandet av övervakningsåret:</v>
      </c>
      <c r="F1520" s="928"/>
      <c r="G1520" s="928"/>
      <c r="H1520" s="1254"/>
      <c r="I1520" s="1253"/>
      <c r="J1520" s="1253"/>
      <c r="K1520" s="1253"/>
      <c r="L1520" s="1253"/>
      <c r="M1520" s="7"/>
      <c r="N1520" s="7"/>
      <c r="O1520" s="462"/>
      <c r="P1520" s="4"/>
      <c r="Q1520" s="11"/>
      <c r="R1520" s="2"/>
      <c r="S1520" s="2"/>
      <c r="T1520" s="2"/>
      <c r="U1520" s="2"/>
      <c r="V1520" s="11"/>
      <c r="W1520" s="2"/>
      <c r="X1520" s="2"/>
    </row>
    <row r="1521" spans="1:24" s="19" customFormat="1" ht="5.15" customHeight="1" x14ac:dyDescent="0.25">
      <c r="A1521" s="2"/>
      <c r="B1521" s="7"/>
      <c r="C1521" s="7"/>
      <c r="D1521" s="7"/>
      <c r="E1521" s="7"/>
      <c r="F1521" s="7"/>
      <c r="G1521" s="7"/>
      <c r="H1521" s="7"/>
      <c r="I1521" s="7"/>
      <c r="J1521" s="7"/>
      <c r="K1521" s="7"/>
      <c r="L1521" s="7"/>
      <c r="M1521" s="7"/>
      <c r="N1521" s="7"/>
      <c r="O1521" s="458"/>
      <c r="P1521" s="4"/>
      <c r="Q1521" s="11"/>
      <c r="R1521" s="2"/>
      <c r="S1521" s="2"/>
      <c r="T1521" s="2"/>
      <c r="U1521" s="2"/>
      <c r="V1521" s="2"/>
      <c r="W1521" s="2"/>
      <c r="X1521" s="2"/>
    </row>
    <row r="1522" spans="1:24" s="19" customFormat="1" ht="12.75" customHeight="1" x14ac:dyDescent="0.25">
      <c r="A1522" s="2"/>
      <c r="B1522" s="7"/>
      <c r="C1522" s="7"/>
      <c r="D1522" s="28" t="s">
        <v>18</v>
      </c>
      <c r="E1522" s="7" t="str">
        <f>Translations!$B$206</f>
        <v>Kontroll av mätinstrument:</v>
      </c>
      <c r="F1522" s="7"/>
      <c r="G1522" s="20"/>
      <c r="H1522" s="7"/>
      <c r="I1522" s="1255"/>
      <c r="J1522" s="1256"/>
      <c r="K1522" s="7"/>
      <c r="L1522" s="7"/>
      <c r="M1522" s="7"/>
      <c r="N1522" s="7"/>
      <c r="O1522" s="458"/>
      <c r="P1522" s="4"/>
      <c r="Q1522" s="11"/>
      <c r="R1522" s="2"/>
      <c r="S1522" s="2"/>
      <c r="T1522" s="2"/>
      <c r="U1522" s="2"/>
      <c r="V1522" s="2"/>
      <c r="W1522" s="366" t="s">
        <v>142</v>
      </c>
      <c r="X1522" s="533" t="b">
        <f>M1508=INDEX(SourceCategory,2)</f>
        <v>0</v>
      </c>
    </row>
    <row r="1523" spans="1:24" s="19" customFormat="1" ht="5.15" customHeight="1" x14ac:dyDescent="0.25">
      <c r="A1523" s="2"/>
      <c r="B1523" s="7"/>
      <c r="C1523" s="7"/>
      <c r="D1523" s="28"/>
      <c r="E1523" s="7"/>
      <c r="F1523" s="7"/>
      <c r="G1523" s="20"/>
      <c r="H1523" s="90"/>
      <c r="I1523" s="90"/>
      <c r="J1523" s="28"/>
      <c r="K1523" s="7"/>
      <c r="L1523" s="7"/>
      <c r="M1523" s="7"/>
      <c r="N1523" s="7"/>
      <c r="O1523" s="462"/>
      <c r="P1523" s="4"/>
      <c r="Q1523" s="11"/>
      <c r="R1523" s="2"/>
      <c r="S1523" s="2"/>
      <c r="T1523" s="2"/>
      <c r="U1523" s="2"/>
      <c r="V1523" s="2"/>
      <c r="W1523" s="2"/>
      <c r="X1523" s="2"/>
    </row>
    <row r="1524" spans="1:24" s="19" customFormat="1" ht="12.75" customHeight="1" x14ac:dyDescent="0.25">
      <c r="A1524" s="2"/>
      <c r="B1524" s="7"/>
      <c r="C1524" s="7"/>
      <c r="D1524" s="9" t="s">
        <v>6</v>
      </c>
      <c r="E1524" s="20" t="str">
        <f>Translations!$B$213</f>
        <v>Använda mätinstrument:</v>
      </c>
      <c r="F1524" s="7"/>
      <c r="G1524" s="7"/>
      <c r="H1524" s="534"/>
      <c r="I1524" s="534"/>
      <c r="J1524" s="534"/>
      <c r="K1524" s="534"/>
      <c r="L1524" s="534"/>
      <c r="M1524" s="534"/>
      <c r="N1524" s="7"/>
      <c r="O1524" s="458"/>
      <c r="P1524" s="4"/>
      <c r="Q1524" s="11"/>
      <c r="R1524" s="2"/>
      <c r="S1524" s="2"/>
      <c r="T1524" s="2"/>
      <c r="U1524" s="2"/>
      <c r="V1524" s="2"/>
      <c r="W1524" s="366" t="s">
        <v>142</v>
      </c>
      <c r="X1524" s="533" t="b">
        <f>OR(M1508=INDEX(SourceCategory,2),AND(I1518=INDEX(EUconst_ActivityDeterminationMethod,1),I1522=INDEX(EUconst_OwnerInstrument,2)))</f>
        <v>0</v>
      </c>
    </row>
    <row r="1525" spans="1:24" s="19" customFormat="1" ht="5.15" customHeight="1" x14ac:dyDescent="0.25">
      <c r="A1525" s="2"/>
      <c r="B1525" s="7"/>
      <c r="C1525" s="7"/>
      <c r="D1525" s="9"/>
      <c r="E1525" s="20"/>
      <c r="F1525" s="7"/>
      <c r="G1525" s="7"/>
      <c r="H1525" s="7"/>
      <c r="I1525" s="7"/>
      <c r="J1525" s="7"/>
      <c r="K1525" s="7"/>
      <c r="L1525" s="7"/>
      <c r="M1525" s="7"/>
      <c r="N1525" s="7"/>
      <c r="O1525" s="458"/>
      <c r="P1525" s="4"/>
      <c r="Q1525" s="11"/>
      <c r="R1525" s="2"/>
      <c r="S1525" s="2"/>
      <c r="T1525" s="2"/>
      <c r="U1525" s="2"/>
      <c r="V1525" s="2"/>
      <c r="W1525" s="2"/>
      <c r="X1525" s="2"/>
    </row>
    <row r="1526" spans="1:24" s="19" customFormat="1" ht="13" x14ac:dyDescent="0.25">
      <c r="A1526" s="2"/>
      <c r="B1526" s="7"/>
      <c r="C1526" s="7"/>
      <c r="D1526" s="9"/>
      <c r="E1526" s="7" t="str">
        <f>Translations!$B$215</f>
        <v>Beskrivning av beräkningen av bränslemängden och osäkerhetsberäkningen eller något annat nödvändigt förfarande, om flera mätinstrument används:</v>
      </c>
      <c r="F1526" s="7"/>
      <c r="G1526" s="7"/>
      <c r="H1526" s="7"/>
      <c r="I1526" s="7"/>
      <c r="J1526" s="7"/>
      <c r="K1526" s="7"/>
      <c r="L1526" s="7"/>
      <c r="M1526" s="7"/>
      <c r="N1526" s="7"/>
      <c r="O1526" s="453"/>
      <c r="P1526" s="22"/>
      <c r="Q1526" s="11"/>
      <c r="R1526" s="2"/>
      <c r="S1526" s="2"/>
      <c r="T1526" s="2"/>
      <c r="U1526" s="2"/>
      <c r="V1526" s="2"/>
      <c r="W1526" s="2"/>
      <c r="X1526" s="2"/>
    </row>
    <row r="1527" spans="1:24" s="19" customFormat="1" ht="12.75" customHeight="1" x14ac:dyDescent="0.25">
      <c r="A1527" s="2"/>
      <c r="B1527" s="7"/>
      <c r="C1527" s="7"/>
      <c r="D1527" s="9"/>
      <c r="E1527" s="1232"/>
      <c r="F1527" s="1233"/>
      <c r="G1527" s="1233"/>
      <c r="H1527" s="1233"/>
      <c r="I1527" s="1233"/>
      <c r="J1527" s="1233"/>
      <c r="K1527" s="1233"/>
      <c r="L1527" s="1233"/>
      <c r="M1527" s="1233"/>
      <c r="N1527" s="1234"/>
      <c r="O1527" s="453"/>
      <c r="P1527" s="22"/>
      <c r="Q1527" s="11"/>
      <c r="R1527" s="2"/>
      <c r="S1527" s="2"/>
      <c r="T1527" s="2"/>
      <c r="U1527" s="2"/>
      <c r="V1527" s="2"/>
      <c r="W1527" s="2"/>
      <c r="X1527" s="2"/>
    </row>
    <row r="1528" spans="1:24" s="19" customFormat="1" ht="13" x14ac:dyDescent="0.25">
      <c r="A1528" s="2"/>
      <c r="B1528" s="7"/>
      <c r="C1528" s="7"/>
      <c r="D1528" s="9"/>
      <c r="E1528" s="1099"/>
      <c r="F1528" s="991"/>
      <c r="G1528" s="991"/>
      <c r="H1528" s="991"/>
      <c r="I1528" s="991"/>
      <c r="J1528" s="991"/>
      <c r="K1528" s="991"/>
      <c r="L1528" s="991"/>
      <c r="M1528" s="991"/>
      <c r="N1528" s="1100"/>
      <c r="O1528" s="458"/>
      <c r="P1528" s="4"/>
      <c r="Q1528" s="11"/>
      <c r="R1528" s="11"/>
      <c r="S1528" s="11"/>
      <c r="T1528" s="2"/>
      <c r="U1528" s="2"/>
      <c r="V1528" s="2"/>
      <c r="W1528" s="2"/>
      <c r="X1528" s="2"/>
    </row>
    <row r="1529" spans="1:24" s="19" customFormat="1" ht="13" x14ac:dyDescent="0.25">
      <c r="A1529" s="2"/>
      <c r="B1529" s="7"/>
      <c r="C1529" s="7"/>
      <c r="D1529" s="9"/>
      <c r="E1529" s="1101"/>
      <c r="F1529" s="1102"/>
      <c r="G1529" s="1102"/>
      <c r="H1529" s="1102"/>
      <c r="I1529" s="1102"/>
      <c r="J1529" s="1102"/>
      <c r="K1529" s="1102"/>
      <c r="L1529" s="1102"/>
      <c r="M1529" s="1102"/>
      <c r="N1529" s="1103"/>
      <c r="O1529" s="458"/>
      <c r="P1529" s="4"/>
      <c r="Q1529" s="11"/>
      <c r="R1529" s="11"/>
      <c r="S1529" s="11"/>
      <c r="T1529" s="2"/>
      <c r="U1529" s="2"/>
      <c r="V1529" s="2"/>
      <c r="W1529" s="2"/>
      <c r="X1529" s="2"/>
    </row>
    <row r="1530" spans="1:24" s="19" customFormat="1" ht="13" x14ac:dyDescent="0.25">
      <c r="A1530" s="2"/>
      <c r="B1530" s="7"/>
      <c r="C1530" s="7"/>
      <c r="D1530" s="9"/>
      <c r="E1530" s="7"/>
      <c r="F1530" s="7"/>
      <c r="G1530" s="7"/>
      <c r="H1530" s="7"/>
      <c r="I1530" s="7"/>
      <c r="J1530" s="7"/>
      <c r="K1530" s="7"/>
      <c r="L1530" s="7"/>
      <c r="M1530" s="7"/>
      <c r="N1530" s="7"/>
      <c r="O1530" s="458"/>
      <c r="P1530" s="4"/>
      <c r="Q1530" s="11"/>
      <c r="R1530" s="11"/>
      <c r="S1530" s="11"/>
      <c r="T1530" s="2"/>
      <c r="U1530" s="2"/>
      <c r="V1530" s="2"/>
      <c r="W1530" s="2"/>
      <c r="X1530" s="2"/>
    </row>
    <row r="1531" spans="1:24" s="19" customFormat="1" ht="13" x14ac:dyDescent="0.25">
      <c r="A1531" s="2"/>
      <c r="B1531" s="7"/>
      <c r="C1531" s="7"/>
      <c r="D1531" s="9" t="s">
        <v>7</v>
      </c>
      <c r="E1531" s="20" t="str">
        <f>Translations!$B$710</f>
        <v>Nivåer på den bränslemängd som frisläppts för konsumtion:</v>
      </c>
      <c r="F1531" s="7"/>
      <c r="G1531" s="7"/>
      <c r="H1531" s="7"/>
      <c r="I1531" s="7"/>
      <c r="J1531" s="7"/>
      <c r="K1531" s="7"/>
      <c r="L1531" s="7"/>
      <c r="M1531" s="7"/>
      <c r="N1531" s="7"/>
      <c r="O1531" s="458"/>
      <c r="P1531" s="4"/>
      <c r="Q1531" s="11"/>
      <c r="R1531" s="11"/>
      <c r="S1531" s="11"/>
      <c r="T1531" s="2"/>
      <c r="U1531" s="2"/>
      <c r="V1531" s="2"/>
      <c r="W1531" s="2"/>
      <c r="X1531" s="2"/>
    </row>
    <row r="1532" spans="1:24" s="19" customFormat="1" ht="13" x14ac:dyDescent="0.25">
      <c r="A1532" s="2"/>
      <c r="B1532" s="7"/>
      <c r="C1532" s="7"/>
      <c r="D1532" s="28" t="s">
        <v>16</v>
      </c>
      <c r="E1532" s="20" t="str">
        <f>Translations!$B$711</f>
        <v>Tillämplig enhet:</v>
      </c>
      <c r="F1532" s="9"/>
      <c r="G1532" s="9"/>
      <c r="H1532" s="9"/>
      <c r="I1532" s="135"/>
      <c r="J1532" s="9"/>
      <c r="K1532" s="9"/>
      <c r="L1532" s="9"/>
      <c r="M1532" s="9"/>
      <c r="N1532" s="9"/>
      <c r="O1532" s="458"/>
      <c r="P1532" s="4"/>
      <c r="Q1532" s="11"/>
      <c r="R1532" s="11"/>
      <c r="S1532" s="11"/>
      <c r="T1532" s="2"/>
      <c r="U1532" s="2"/>
      <c r="V1532" s="2"/>
      <c r="W1532" s="2"/>
      <c r="X1532" s="2"/>
    </row>
    <row r="1533" spans="1:24" s="19" customFormat="1" ht="5.15" customHeight="1" x14ac:dyDescent="0.25">
      <c r="A1533" s="2"/>
      <c r="B1533" s="7"/>
      <c r="C1533" s="7"/>
      <c r="D1533" s="7"/>
      <c r="E1533" s="7"/>
      <c r="F1533" s="7"/>
      <c r="G1533" s="7"/>
      <c r="H1533" s="7"/>
      <c r="I1533" s="7"/>
      <c r="J1533" s="7"/>
      <c r="K1533" s="7"/>
      <c r="L1533" s="7"/>
      <c r="M1533" s="7"/>
      <c r="N1533" s="9"/>
      <c r="O1533" s="458"/>
      <c r="P1533" s="4"/>
      <c r="Q1533" s="11"/>
      <c r="R1533" s="11"/>
      <c r="S1533" s="11"/>
      <c r="T1533" s="2"/>
      <c r="U1533" s="2"/>
      <c r="V1533" s="2"/>
      <c r="W1533" s="2"/>
      <c r="X1533" s="2"/>
    </row>
    <row r="1534" spans="1:24" s="19" customFormat="1" ht="12.75" customHeight="1" x14ac:dyDescent="0.25">
      <c r="A1534" s="2"/>
      <c r="B1534" s="7"/>
      <c r="C1534" s="7"/>
      <c r="D1534" s="28" t="s">
        <v>17</v>
      </c>
      <c r="E1534" s="20" t="str">
        <f>Translations!$B$712</f>
        <v>Nivå som krävs:</v>
      </c>
      <c r="F1534" s="7"/>
      <c r="G1534" s="7"/>
      <c r="H1534" s="7"/>
      <c r="I1534" s="535" t="str">
        <f>IF(H1510="","",IF(M1508=INDEX(SourceCategory,2),EUconst_NoTier,IF(CNTR_Category="A",INDEX(EUwideConstants!$G:$G,MATCH(R1534,EUwideConstants!$S:$S,0)),INDEX(EUwideConstants!$P:$P,MATCH(R1534,EUwideConstants!$S:$S,0)))))</f>
        <v/>
      </c>
      <c r="J1534" s="1241" t="str">
        <f>IF(I1534="","",IF(I1534=EUconst_NoTier,EUconst_MsgDeMinimis,IF(T1534=0,EUconst_NA,IF(ISERROR(T1534),"",EUconst_MsgTierActivityLevel&amp;" "&amp;T1534))))</f>
        <v/>
      </c>
      <c r="K1534" s="1242"/>
      <c r="L1534" s="1242"/>
      <c r="M1534" s="1242"/>
      <c r="N1534" s="1243"/>
      <c r="O1534" s="458"/>
      <c r="P1534" s="4"/>
      <c r="Q1534" s="11"/>
      <c r="R1534" s="59" t="str">
        <f>EUconst_CNTR_ActivityData&amp;H1510</f>
        <v>ActivityData_</v>
      </c>
      <c r="S1534" s="11"/>
      <c r="T1534" s="533" t="str">
        <f>IF(I1534="","",IF(I1534=EUconst_NA,"",INDEX(EUwideConstants!$H:$O,MATCH(R1534,EUwideConstants!$S:$S,0),MATCH(I1534,CNTR_TierList,0))))</f>
        <v/>
      </c>
      <c r="U1534" s="2"/>
      <c r="V1534" s="2"/>
      <c r="W1534" s="2"/>
      <c r="X1534" s="2"/>
    </row>
    <row r="1535" spans="1:24" s="19" customFormat="1" ht="12.75" customHeight="1" x14ac:dyDescent="0.25">
      <c r="A1535" s="2"/>
      <c r="B1535" s="7"/>
      <c r="C1535" s="7"/>
      <c r="D1535" s="28" t="s">
        <v>18</v>
      </c>
      <c r="E1535" s="20" t="str">
        <f>Translations!$B$713</f>
        <v>Tillämplig nivå:</v>
      </c>
      <c r="F1535" s="7"/>
      <c r="G1535" s="7"/>
      <c r="H1535" s="7"/>
      <c r="I1535" s="135"/>
      <c r="J1535" s="1241" t="str">
        <f>IF(OR(ISBLANK(I1535),I1535=EUconst_NoTier),"",IF(T1535=0,EUconst_NA,IF(ISERROR(T1535),"",EUconst_MsgTierActivityLevel &amp; " " &amp;T1535)))</f>
        <v/>
      </c>
      <c r="K1535" s="1242"/>
      <c r="L1535" s="1242"/>
      <c r="M1535" s="1242"/>
      <c r="N1535" s="1243"/>
      <c r="O1535" s="458"/>
      <c r="P1535" s="4"/>
      <c r="Q1535" s="11"/>
      <c r="R1535" s="59" t="str">
        <f>EUconst_CNTR_ActivityData&amp;H1510</f>
        <v>ActivityData_</v>
      </c>
      <c r="S1535" s="11"/>
      <c r="T1535" s="533" t="str">
        <f>IF(ISBLANK(I1535),"",IF(I1535=EUconst_NA,"",INDEX(EUwideConstants!$H:$O,MATCH(R1535,EUwideConstants!$S:$S,0),MATCH(I1535,CNTR_TierList,0))))</f>
        <v/>
      </c>
      <c r="U1535" s="2"/>
      <c r="V1535" s="2"/>
      <c r="W1535" s="366" t="s">
        <v>142</v>
      </c>
      <c r="X1535" s="533" t="b">
        <f>I1518=INDEX(EUconst_ActivityDeterminationMethod,1)</f>
        <v>0</v>
      </c>
    </row>
    <row r="1536" spans="1:24" s="19" customFormat="1" ht="12.75" customHeight="1" x14ac:dyDescent="0.25">
      <c r="A1536" s="2"/>
      <c r="B1536" s="7"/>
      <c r="C1536" s="7"/>
      <c r="D1536" s="28" t="s">
        <v>19</v>
      </c>
      <c r="E1536" s="20" t="str">
        <f>Translations!$B$219</f>
        <v>Uppnådd osäkerhet:</v>
      </c>
      <c r="F1536" s="7"/>
      <c r="G1536" s="7"/>
      <c r="H1536" s="7"/>
      <c r="I1536" s="536"/>
      <c r="J1536" s="20" t="str">
        <f>Translations!$B$220</f>
        <v>Anmärkning:</v>
      </c>
      <c r="K1536" s="1265"/>
      <c r="L1536" s="1266"/>
      <c r="M1536" s="1266"/>
      <c r="N1536" s="1267"/>
      <c r="O1536" s="458"/>
      <c r="P1536" s="4"/>
      <c r="Q1536" s="11"/>
      <c r="R1536" s="11"/>
      <c r="S1536" s="11"/>
      <c r="T1536" s="2"/>
      <c r="U1536" s="2"/>
      <c r="V1536" s="2"/>
      <c r="W1536" s="366" t="s">
        <v>142</v>
      </c>
      <c r="X1536" s="533" t="b">
        <f>OR(M1508=INDEX(SourceCategory,2),I1518=INDEX(EUconst_ActivityDeterminationMethod,1))</f>
        <v>0</v>
      </c>
    </row>
    <row r="1537" spans="1:24" s="19" customFormat="1" ht="5.15" customHeight="1" x14ac:dyDescent="0.25">
      <c r="A1537" s="2"/>
      <c r="B1537" s="7"/>
      <c r="C1537" s="7"/>
      <c r="D1537" s="9"/>
      <c r="E1537" s="40"/>
      <c r="F1537" s="40"/>
      <c r="G1537" s="40"/>
      <c r="H1537" s="40"/>
      <c r="I1537" s="40"/>
      <c r="J1537" s="40"/>
      <c r="K1537" s="40"/>
      <c r="L1537" s="40"/>
      <c r="M1537" s="40"/>
      <c r="N1537" s="40"/>
      <c r="O1537" s="458"/>
      <c r="P1537" s="4"/>
      <c r="Q1537" s="11"/>
      <c r="R1537" s="11"/>
      <c r="S1537" s="11"/>
      <c r="T1537" s="2"/>
      <c r="U1537" s="2"/>
      <c r="V1537" s="2"/>
      <c r="W1537" s="2"/>
      <c r="X1537" s="2"/>
    </row>
    <row r="1538" spans="1:24" s="19" customFormat="1" ht="14" x14ac:dyDescent="0.25">
      <c r="A1538" s="2"/>
      <c r="B1538" s="7"/>
      <c r="C1538" s="7"/>
      <c r="D1538" s="1245" t="str">
        <f>Translations!$B$715</f>
        <v>Täckningsfaktor:</v>
      </c>
      <c r="E1538" s="1245"/>
      <c r="F1538" s="1245"/>
      <c r="G1538" s="1245"/>
      <c r="H1538" s="1245"/>
      <c r="I1538" s="1245"/>
      <c r="J1538" s="1245"/>
      <c r="K1538" s="1245"/>
      <c r="L1538" s="1245"/>
      <c r="M1538" s="1245"/>
      <c r="N1538" s="1245"/>
      <c r="O1538" s="458"/>
      <c r="P1538" s="4"/>
      <c r="Q1538" s="11"/>
      <c r="R1538" s="11"/>
      <c r="S1538" s="11"/>
      <c r="T1538" s="11"/>
      <c r="U1538" s="2"/>
      <c r="V1538" s="2"/>
      <c r="W1538" s="2"/>
      <c r="X1538" s="2"/>
    </row>
    <row r="1539" spans="1:24" s="19" customFormat="1" ht="5.15" customHeight="1" x14ac:dyDescent="0.25">
      <c r="A1539" s="2"/>
      <c r="B1539" s="7"/>
      <c r="C1539" s="7"/>
      <c r="D1539" s="9"/>
      <c r="E1539" s="20"/>
      <c r="F1539" s="7"/>
      <c r="G1539" s="7"/>
      <c r="H1539" s="7"/>
      <c r="I1539" s="7"/>
      <c r="J1539" s="7"/>
      <c r="K1539" s="7"/>
      <c r="L1539" s="7"/>
      <c r="M1539" s="7"/>
      <c r="N1539" s="7"/>
      <c r="O1539" s="458"/>
      <c r="P1539" s="4"/>
      <c r="Q1539" s="11"/>
      <c r="R1539" s="11"/>
      <c r="S1539" s="11"/>
      <c r="T1539" s="11"/>
      <c r="U1539" s="2"/>
      <c r="V1539" s="2"/>
      <c r="W1539" s="2"/>
      <c r="X1539" s="2"/>
    </row>
    <row r="1540" spans="1:24" s="19" customFormat="1" ht="25.5" customHeight="1" x14ac:dyDescent="0.25">
      <c r="A1540" s="2"/>
      <c r="B1540" s="7"/>
      <c r="C1540" s="7"/>
      <c r="D1540" s="9" t="s">
        <v>8</v>
      </c>
      <c r="E1540" s="1244" t="str">
        <f>Translations!$B$717</f>
        <v>Täckningsfaktor</v>
      </c>
      <c r="F1540" s="1244"/>
      <c r="G1540" s="1244"/>
      <c r="H1540" s="29" t="str">
        <f>Translations!$B$255</f>
        <v>nivå som krävs</v>
      </c>
      <c r="I1540" s="29" t="str">
        <f>Translations!$B$256</f>
        <v>nivå som använts</v>
      </c>
      <c r="J1540" s="1246" t="str">
        <f>Translations!$B$257</f>
        <v>hela texten för den tillämpade nivån</v>
      </c>
      <c r="K1540" s="1247"/>
      <c r="L1540" s="1247"/>
      <c r="M1540" s="1247"/>
      <c r="N1540" s="1247"/>
      <c r="O1540" s="458"/>
      <c r="P1540" s="4"/>
      <c r="Q1540" s="11"/>
      <c r="R1540" s="11"/>
      <c r="S1540" s="11"/>
      <c r="T1540" s="11"/>
      <c r="U1540" s="2"/>
      <c r="V1540" s="2"/>
      <c r="W1540" s="2"/>
      <c r="X1540" s="2"/>
    </row>
    <row r="1541" spans="1:24" s="19" customFormat="1" x14ac:dyDescent="0.25">
      <c r="A1541" s="2"/>
      <c r="B1541" s="7"/>
      <c r="C1541" s="7"/>
      <c r="D1541" s="28" t="s">
        <v>16</v>
      </c>
      <c r="E1541" s="1240" t="str">
        <f>Translations!$B$718</f>
        <v>Täckningsfaktor, nivå</v>
      </c>
      <c r="F1541" s="1240"/>
      <c r="G1541" s="1240"/>
      <c r="H1541" s="535" t="str">
        <f>IF(H1508="","",3)</f>
        <v/>
      </c>
      <c r="I1541" s="135"/>
      <c r="J1541" s="1241" t="str">
        <f>IF(OR(ISBLANK(I1541),I1541=EUconst_NoTier),"",IF(T1541=0,EUconst_NotApplicable,IF(ISERROR(T1541),"",T1541)))</f>
        <v/>
      </c>
      <c r="K1541" s="1242"/>
      <c r="L1541" s="1242"/>
      <c r="M1541" s="1242"/>
      <c r="N1541" s="1243"/>
      <c r="O1541" s="458"/>
      <c r="P1541" s="4"/>
      <c r="Q1541" s="11"/>
      <c r="R1541" s="59" t="str">
        <f>EUconst_CNTR_ScopeFactor&amp;H1510</f>
        <v>ScopeFactor_</v>
      </c>
      <c r="S1541" s="11"/>
      <c r="T1541" s="537" t="str">
        <f>IF(ISBLANK(I1541),"",IF(I1541=EUconst_NA,"",INDEX(EUwideConstants!$H:$O,MATCH(R1541,EUwideConstants!$S:$S,0),MATCH(I1541,CNTR_TierList,0))))</f>
        <v/>
      </c>
      <c r="U1541" s="2"/>
      <c r="V1541" s="2"/>
      <c r="W1541" s="2"/>
      <c r="X1541" s="2"/>
    </row>
    <row r="1542" spans="1:24" s="19" customFormat="1" x14ac:dyDescent="0.25">
      <c r="A1542" s="2"/>
      <c r="B1542" s="7"/>
      <c r="C1542" s="7"/>
      <c r="D1542" s="28" t="s">
        <v>17</v>
      </c>
      <c r="E1542" s="1240" t="str">
        <f>Translations!$B$719</f>
        <v>Täckningsfaktor, metod</v>
      </c>
      <c r="F1542" s="1240"/>
      <c r="G1542" s="1240"/>
      <c r="H1542" s="1249"/>
      <c r="I1542" s="1249"/>
      <c r="J1542" s="1241" t="str">
        <f>IF(H1542="","",INDEX(ScopeMethodsDetails,MATCH(H1542,INDEX(ScopeMethodsDetails,,1),0),2))</f>
        <v/>
      </c>
      <c r="K1542" s="1242"/>
      <c r="L1542" s="1242"/>
      <c r="M1542" s="1242"/>
      <c r="N1542" s="1243"/>
      <c r="O1542" s="458"/>
      <c r="P1542" s="4"/>
      <c r="Q1542" s="11"/>
      <c r="R1542" s="350" t="str">
        <f>IF(I1541="","",INDEX(ScopeAddress,MATCH(I1541,ScopeTiers,0)))</f>
        <v/>
      </c>
      <c r="S1542" s="11"/>
      <c r="T1542" s="11"/>
      <c r="U1542" s="2"/>
      <c r="V1542" s="2"/>
      <c r="W1542" s="2"/>
      <c r="X1542" s="2"/>
    </row>
    <row r="1543" spans="1:24" s="19" customFormat="1" ht="5.15" customHeight="1" x14ac:dyDescent="0.25">
      <c r="A1543" s="2"/>
      <c r="B1543" s="7"/>
      <c r="C1543" s="7"/>
      <c r="D1543" s="9"/>
      <c r="E1543" s="40"/>
      <c r="F1543" s="40"/>
      <c r="G1543" s="40"/>
      <c r="H1543" s="40"/>
      <c r="I1543" s="40"/>
      <c r="J1543" s="40"/>
      <c r="K1543" s="40"/>
      <c r="L1543" s="40"/>
      <c r="M1543" s="40"/>
      <c r="N1543" s="40"/>
      <c r="O1543" s="458"/>
      <c r="P1543" s="4"/>
      <c r="Q1543" s="11"/>
      <c r="R1543" s="11"/>
      <c r="S1543" s="11"/>
      <c r="T1543" s="11"/>
      <c r="U1543" s="11"/>
      <c r="V1543" s="11"/>
      <c r="W1543" s="11"/>
      <c r="X1543" s="11"/>
    </row>
    <row r="1544" spans="1:24" s="19" customFormat="1" ht="13" x14ac:dyDescent="0.25">
      <c r="A1544" s="2"/>
      <c r="B1544" s="7"/>
      <c r="C1544" s="7"/>
      <c r="D1544" s="28" t="s">
        <v>18</v>
      </c>
      <c r="E1544" s="20" t="str">
        <f>Translations!$B$723</f>
        <v>Detaljerad beskrivning av täckningsfaktorns metod:</v>
      </c>
      <c r="F1544" s="40"/>
      <c r="G1544" s="40"/>
      <c r="H1544" s="40"/>
      <c r="I1544" s="40"/>
      <c r="J1544" s="40"/>
      <c r="K1544" s="40"/>
      <c r="L1544" s="40"/>
      <c r="M1544" s="40"/>
      <c r="N1544" s="40"/>
      <c r="O1544" s="458"/>
      <c r="P1544" s="4"/>
      <c r="Q1544" s="11"/>
      <c r="R1544" s="11"/>
      <c r="S1544" s="11"/>
      <c r="T1544" s="11"/>
      <c r="U1544" s="2"/>
      <c r="V1544" s="2"/>
      <c r="W1544" s="2"/>
      <c r="X1544" s="2"/>
    </row>
    <row r="1545" spans="1:24" s="19" customFormat="1" ht="25.5" customHeight="1" x14ac:dyDescent="0.25">
      <c r="A1545" s="2"/>
      <c r="B1545" s="7"/>
      <c r="C1545" s="7"/>
      <c r="D1545" s="9"/>
      <c r="E1545" s="1236"/>
      <c r="F1545" s="1236"/>
      <c r="G1545" s="1236"/>
      <c r="H1545" s="1236"/>
      <c r="I1545" s="1236"/>
      <c r="J1545" s="1236"/>
      <c r="K1545" s="1236"/>
      <c r="L1545" s="1236"/>
      <c r="M1545" s="1236"/>
      <c r="N1545" s="1236"/>
      <c r="O1545" s="458"/>
      <c r="P1545" s="4"/>
      <c r="Q1545" s="11"/>
      <c r="R1545" s="11"/>
      <c r="S1545" s="11"/>
      <c r="T1545" s="11"/>
      <c r="U1545" s="2"/>
      <c r="V1545" s="2"/>
      <c r="W1545" s="2"/>
      <c r="X1545" s="2"/>
    </row>
    <row r="1546" spans="1:24" s="19" customFormat="1" ht="13" x14ac:dyDescent="0.25">
      <c r="A1546" s="2"/>
      <c r="B1546" s="7"/>
      <c r="C1546" s="7"/>
      <c r="D1546" s="9"/>
      <c r="E1546" s="991"/>
      <c r="F1546" s="991"/>
      <c r="G1546" s="991"/>
      <c r="H1546" s="991"/>
      <c r="I1546" s="991"/>
      <c r="J1546" s="991"/>
      <c r="K1546" s="991"/>
      <c r="L1546" s="991"/>
      <c r="M1546" s="991"/>
      <c r="N1546" s="991"/>
      <c r="O1546" s="458"/>
      <c r="P1546" s="4"/>
      <c r="Q1546" s="11"/>
      <c r="R1546" s="11"/>
      <c r="S1546" s="11"/>
      <c r="T1546" s="11"/>
      <c r="U1546" s="2"/>
      <c r="V1546" s="2"/>
      <c r="W1546" s="2"/>
      <c r="X1546" s="2"/>
    </row>
    <row r="1547" spans="1:24" s="19" customFormat="1" ht="13" x14ac:dyDescent="0.25">
      <c r="A1547" s="2"/>
      <c r="B1547" s="7"/>
      <c r="C1547" s="7"/>
      <c r="D1547" s="9"/>
      <c r="E1547" s="991"/>
      <c r="F1547" s="991"/>
      <c r="G1547" s="991"/>
      <c r="H1547" s="991"/>
      <c r="I1547" s="991"/>
      <c r="J1547" s="991"/>
      <c r="K1547" s="991"/>
      <c r="L1547" s="991"/>
      <c r="M1547" s="991"/>
      <c r="N1547" s="991"/>
      <c r="O1547" s="458"/>
      <c r="P1547" s="4"/>
      <c r="Q1547" s="11"/>
      <c r="R1547" s="11"/>
      <c r="S1547" s="11"/>
      <c r="T1547" s="11"/>
      <c r="U1547" s="2"/>
      <c r="V1547" s="2"/>
      <c r="W1547" s="2"/>
      <c r="X1547" s="2"/>
    </row>
    <row r="1548" spans="1:24" s="19" customFormat="1" ht="5.15" customHeight="1" x14ac:dyDescent="0.25">
      <c r="A1548" s="2"/>
      <c r="B1548" s="7"/>
      <c r="C1548" s="7"/>
      <c r="D1548" s="9"/>
      <c r="E1548" s="991"/>
      <c r="F1548" s="991"/>
      <c r="G1548" s="991"/>
      <c r="H1548" s="991"/>
      <c r="I1548" s="991"/>
      <c r="J1548" s="991"/>
      <c r="K1548" s="991"/>
      <c r="L1548" s="991"/>
      <c r="M1548" s="991"/>
      <c r="N1548" s="991"/>
      <c r="O1548" s="458"/>
      <c r="P1548" s="4"/>
      <c r="Q1548" s="11"/>
      <c r="R1548" s="11"/>
      <c r="S1548" s="11"/>
      <c r="T1548" s="11"/>
      <c r="U1548" s="2"/>
      <c r="V1548" s="2"/>
      <c r="W1548" s="2"/>
      <c r="X1548" s="2"/>
    </row>
    <row r="1549" spans="1:24" s="19" customFormat="1" ht="13" x14ac:dyDescent="0.25">
      <c r="A1549" s="2"/>
      <c r="B1549" s="7"/>
      <c r="C1549" s="7"/>
      <c r="D1549" s="28" t="s">
        <v>19</v>
      </c>
      <c r="E1549" s="20" t="str">
        <f>Translations!$B$726</f>
        <v xml:space="preserve">Identifiering av slutanvändare av bränsleflöde och CRF-koder </v>
      </c>
      <c r="F1549" s="40"/>
      <c r="G1549" s="40"/>
      <c r="H1549" s="40"/>
      <c r="I1549" s="40"/>
      <c r="J1549" s="40"/>
      <c r="K1549" s="40"/>
      <c r="L1549" s="40"/>
      <c r="M1549" s="40"/>
      <c r="N1549" s="40"/>
      <c r="O1549" s="453"/>
      <c r="P1549" s="22"/>
      <c r="Q1549" s="11"/>
      <c r="R1549" s="11"/>
      <c r="S1549" s="11"/>
      <c r="T1549" s="11"/>
      <c r="U1549" s="2"/>
      <c r="V1549" s="2"/>
      <c r="W1549" s="2"/>
      <c r="X1549" s="2"/>
    </row>
    <row r="1550" spans="1:24" s="19" customFormat="1" ht="25.5" customHeight="1" x14ac:dyDescent="0.25">
      <c r="A1550" s="2"/>
      <c r="B1550" s="7"/>
      <c r="C1550" s="7"/>
      <c r="D1550" s="9"/>
      <c r="E1550" s="1235"/>
      <c r="F1550" s="1236"/>
      <c r="G1550" s="1236"/>
      <c r="H1550" s="1236"/>
      <c r="I1550" s="1236"/>
      <c r="J1550" s="1236"/>
      <c r="K1550" s="1236"/>
      <c r="L1550" s="1236"/>
      <c r="M1550" s="1236"/>
      <c r="N1550" s="1237"/>
      <c r="O1550" s="458"/>
      <c r="P1550" s="4"/>
      <c r="Q1550" s="11"/>
      <c r="R1550" s="11"/>
      <c r="S1550" s="11"/>
      <c r="T1550" s="11"/>
      <c r="U1550" s="2"/>
      <c r="V1550" s="2"/>
      <c r="W1550" s="2"/>
      <c r="X1550" s="2"/>
    </row>
    <row r="1551" spans="1:24" s="19" customFormat="1" ht="13" x14ac:dyDescent="0.25">
      <c r="A1551" s="2"/>
      <c r="B1551" s="7"/>
      <c r="C1551" s="7"/>
      <c r="D1551" s="9"/>
      <c r="E1551" s="1099"/>
      <c r="F1551" s="991"/>
      <c r="G1551" s="991"/>
      <c r="H1551" s="991"/>
      <c r="I1551" s="991"/>
      <c r="J1551" s="991"/>
      <c r="K1551" s="991"/>
      <c r="L1551" s="991"/>
      <c r="M1551" s="991"/>
      <c r="N1551" s="1100"/>
      <c r="O1551" s="458"/>
      <c r="P1551" s="4"/>
      <c r="Q1551" s="11"/>
      <c r="R1551" s="11"/>
      <c r="S1551" s="11"/>
      <c r="T1551" s="11"/>
      <c r="U1551" s="2"/>
      <c r="V1551" s="2"/>
      <c r="W1551" s="2"/>
      <c r="X1551" s="2"/>
    </row>
    <row r="1552" spans="1:24" s="19" customFormat="1" ht="13" x14ac:dyDescent="0.25">
      <c r="A1552" s="2"/>
      <c r="B1552" s="7"/>
      <c r="C1552" s="7"/>
      <c r="D1552" s="9"/>
      <c r="E1552" s="1101"/>
      <c r="F1552" s="1102"/>
      <c r="G1552" s="1102"/>
      <c r="H1552" s="1102"/>
      <c r="I1552" s="1102"/>
      <c r="J1552" s="1102"/>
      <c r="K1552" s="1102"/>
      <c r="L1552" s="1102"/>
      <c r="M1552" s="1102"/>
      <c r="N1552" s="1103"/>
      <c r="O1552" s="458"/>
      <c r="P1552" s="4"/>
      <c r="Q1552" s="11"/>
      <c r="R1552" s="11"/>
      <c r="S1552" s="11"/>
      <c r="T1552" s="11"/>
      <c r="U1552" s="2"/>
      <c r="V1552" s="2"/>
      <c r="W1552" s="2"/>
      <c r="X1552" s="2"/>
    </row>
    <row r="1553" spans="1:24" s="19" customFormat="1" ht="5.15" customHeight="1" x14ac:dyDescent="0.25">
      <c r="A1553" s="2"/>
      <c r="B1553" s="7"/>
      <c r="C1553" s="7"/>
      <c r="D1553" s="9"/>
      <c r="E1553" s="40"/>
      <c r="F1553" s="40"/>
      <c r="G1553" s="40"/>
      <c r="H1553" s="40"/>
      <c r="I1553" s="40"/>
      <c r="J1553" s="40"/>
      <c r="K1553" s="40"/>
      <c r="L1553" s="40"/>
      <c r="M1553" s="40"/>
      <c r="N1553" s="40"/>
      <c r="O1553" s="458"/>
      <c r="P1553" s="4"/>
      <c r="Q1553" s="11"/>
      <c r="R1553" s="11"/>
      <c r="S1553" s="11"/>
      <c r="T1553" s="11"/>
      <c r="U1553" s="2"/>
      <c r="V1553" s="2"/>
      <c r="W1553" s="2"/>
      <c r="X1553" s="2"/>
    </row>
    <row r="1554" spans="1:24" s="19" customFormat="1" ht="12.75" customHeight="1" x14ac:dyDescent="0.25">
      <c r="A1554" s="2"/>
      <c r="B1554" s="7"/>
      <c r="C1554" s="7"/>
      <c r="D1554" s="1245" t="str">
        <f>Translations!$B$230</f>
        <v>Beräkningsfaktorer:</v>
      </c>
      <c r="E1554" s="1245"/>
      <c r="F1554" s="1245"/>
      <c r="G1554" s="1245"/>
      <c r="H1554" s="1245"/>
      <c r="I1554" s="1245"/>
      <c r="J1554" s="1245"/>
      <c r="K1554" s="1245"/>
      <c r="L1554" s="1245"/>
      <c r="M1554" s="1245"/>
      <c r="N1554" s="1245"/>
      <c r="O1554" s="458"/>
      <c r="P1554" s="4"/>
      <c r="Q1554" s="11"/>
      <c r="R1554" s="11"/>
      <c r="S1554" s="11"/>
      <c r="T1554" s="11"/>
      <c r="U1554" s="2"/>
      <c r="V1554" s="2"/>
      <c r="W1554" s="2"/>
      <c r="X1554" s="2"/>
    </row>
    <row r="1555" spans="1:24" s="19" customFormat="1" ht="5.15" customHeight="1" x14ac:dyDescent="0.25">
      <c r="A1555" s="2"/>
      <c r="B1555" s="7"/>
      <c r="C1555" s="7"/>
      <c r="D1555" s="9"/>
      <c r="E1555" s="20"/>
      <c r="F1555" s="7"/>
      <c r="G1555" s="7"/>
      <c r="H1555" s="7"/>
      <c r="I1555" s="7"/>
      <c r="J1555" s="7"/>
      <c r="K1555" s="7"/>
      <c r="L1555" s="7"/>
      <c r="M1555" s="7"/>
      <c r="N1555" s="7"/>
      <c r="O1555" s="458"/>
      <c r="P1555" s="4"/>
      <c r="Q1555" s="11"/>
      <c r="R1555" s="11"/>
      <c r="S1555" s="11"/>
      <c r="T1555" s="11"/>
      <c r="U1555" s="2"/>
      <c r="V1555" s="2"/>
      <c r="W1555" s="2"/>
      <c r="X1555" s="2"/>
    </row>
    <row r="1556" spans="1:24" s="19" customFormat="1" ht="12.75" customHeight="1" x14ac:dyDescent="0.25">
      <c r="A1556" s="2"/>
      <c r="B1556" s="7"/>
      <c r="C1556" s="7"/>
      <c r="D1556" s="9" t="s">
        <v>140</v>
      </c>
      <c r="E1556" s="20" t="str">
        <f>Translations!$B$253</f>
        <v>Nivåer som tillämpas på beräkningsfaktorer:</v>
      </c>
      <c r="F1556" s="7"/>
      <c r="G1556" s="7"/>
      <c r="H1556" s="7"/>
      <c r="I1556" s="7"/>
      <c r="J1556" s="7"/>
      <c r="K1556" s="7"/>
      <c r="L1556" s="7"/>
      <c r="M1556" s="7"/>
      <c r="N1556" s="7"/>
      <c r="O1556" s="458"/>
      <c r="P1556" s="4"/>
      <c r="Q1556" s="11"/>
      <c r="R1556" s="11"/>
      <c r="S1556" s="11"/>
      <c r="T1556" s="11"/>
      <c r="U1556" s="2"/>
      <c r="V1556" s="2"/>
      <c r="W1556" s="2"/>
      <c r="X1556" s="2"/>
    </row>
    <row r="1557" spans="1:24" s="19" customFormat="1" ht="5.15" customHeight="1" x14ac:dyDescent="0.25">
      <c r="A1557" s="2"/>
      <c r="B1557" s="7"/>
      <c r="C1557" s="7"/>
      <c r="D1557" s="9"/>
      <c r="E1557" s="20"/>
      <c r="F1557" s="7"/>
      <c r="G1557" s="7"/>
      <c r="H1557" s="7"/>
      <c r="I1557" s="7"/>
      <c r="J1557" s="7"/>
      <c r="K1557" s="7"/>
      <c r="L1557" s="7"/>
      <c r="M1557" s="7"/>
      <c r="N1557" s="7"/>
      <c r="O1557" s="458"/>
      <c r="P1557" s="4"/>
      <c r="Q1557" s="11"/>
      <c r="R1557" s="11"/>
      <c r="S1557" s="11"/>
      <c r="T1557" s="11"/>
      <c r="U1557" s="2"/>
      <c r="V1557" s="2"/>
      <c r="W1557" s="2"/>
      <c r="X1557" s="2"/>
    </row>
    <row r="1558" spans="1:24" s="19" customFormat="1" ht="25.5" customHeight="1" x14ac:dyDescent="0.25">
      <c r="A1558" s="2"/>
      <c r="B1558" s="7"/>
      <c r="C1558" s="7"/>
      <c r="D1558" s="7"/>
      <c r="E1558" s="1244" t="str">
        <f>Translations!$B$254</f>
        <v>beräkningsfaktor</v>
      </c>
      <c r="F1558" s="1244"/>
      <c r="G1558" s="1244"/>
      <c r="H1558" s="29" t="str">
        <f>Translations!$B$255</f>
        <v>nivå som krävs</v>
      </c>
      <c r="I1558" s="522" t="str">
        <f>Translations!$B$256</f>
        <v>nivå som använts</v>
      </c>
      <c r="J1558" s="1246" t="str">
        <f>Translations!$B$257</f>
        <v>hela texten för den tillämpade nivån</v>
      </c>
      <c r="K1558" s="1247"/>
      <c r="L1558" s="1247"/>
      <c r="M1558" s="1247"/>
      <c r="N1558" s="1248"/>
      <c r="O1558" s="458"/>
      <c r="P1558" s="4"/>
      <c r="Q1558" s="11"/>
      <c r="R1558" s="11"/>
      <c r="S1558" s="11"/>
      <c r="T1558" s="11" t="s">
        <v>148</v>
      </c>
      <c r="U1558" s="2"/>
      <c r="V1558" s="2"/>
      <c r="W1558" s="2"/>
      <c r="X1558" s="30" t="s">
        <v>149</v>
      </c>
    </row>
    <row r="1559" spans="1:24" s="19" customFormat="1" ht="12.75" customHeight="1" x14ac:dyDescent="0.25">
      <c r="A1559" s="2"/>
      <c r="B1559" s="7"/>
      <c r="C1559" s="7"/>
      <c r="D1559" s="28" t="s">
        <v>16</v>
      </c>
      <c r="E1559" s="1240" t="str">
        <f>Translations!$B$741</f>
        <v>Enhetens omvandlingsfaktor</v>
      </c>
      <c r="F1559" s="1240"/>
      <c r="G1559" s="1240"/>
      <c r="H1559" s="535" t="str">
        <f>IF(H1510="","",IF(M1508=INDEX(SourceCategory,2),EUconst_NoTier,IF(CNTR_Category="A",INDEX(EUwideConstants!$G:$G,MATCH(R1559,EUwideConstants!$S:$S,0)),INDEX(EUwideConstants!$P:$P,MATCH(R1559,EUwideConstants!$S:$S,0)))))</f>
        <v/>
      </c>
      <c r="I1559" s="135"/>
      <c r="J1559" s="1241" t="str">
        <f>IF(OR(ISBLANK(I1559),I1559=EUconst_NoTier),"",IF(T1559=0,EUconst_NotApplicable,IF(ISERROR(T1559),"",T1559)))</f>
        <v/>
      </c>
      <c r="K1559" s="1242"/>
      <c r="L1559" s="1242"/>
      <c r="M1559" s="1242"/>
      <c r="N1559" s="1243"/>
      <c r="O1559" s="458"/>
      <c r="P1559" s="4"/>
      <c r="Q1559" s="11"/>
      <c r="R1559" s="59" t="str">
        <f>EUconst_CNTR_NCV&amp;H1510</f>
        <v>NCV_</v>
      </c>
      <c r="S1559" s="11"/>
      <c r="T1559" s="537" t="str">
        <f>IF(ISBLANK(I1559),"",IF(I1559=EUconst_NA,"",INDEX(EUwideConstants!$H:$O,MATCH(R1559,EUwideConstants!$S:$S,0),MATCH(I1559,CNTR_TierList,0))))</f>
        <v/>
      </c>
      <c r="U1559" s="2"/>
      <c r="V1559" s="2"/>
      <c r="W1559" s="2"/>
      <c r="X1559" s="533" t="b">
        <f>(H1559=EUconst_NA)</f>
        <v>0</v>
      </c>
    </row>
    <row r="1560" spans="1:24" s="19" customFormat="1" ht="12.75" customHeight="1" x14ac:dyDescent="0.25">
      <c r="A1560" s="2"/>
      <c r="B1560" s="7"/>
      <c r="C1560" s="7"/>
      <c r="D1560" s="28" t="s">
        <v>17</v>
      </c>
      <c r="E1560" s="1240" t="str">
        <f>Translations!$B$258</f>
        <v>Emissionsfaktor (preliminär)</v>
      </c>
      <c r="F1560" s="1240"/>
      <c r="G1560" s="1240"/>
      <c r="H1560" s="535" t="str">
        <f>IF(H1510="","",IF(M1508=INDEX(SourceCategory,2),EUconst_NoTier,IF(CNTR_Category="A",INDEX(EUwideConstants!$G:$G,MATCH(R1560,EUwideConstants!$S:$S,0)),INDEX(EUwideConstants!$P:$P,MATCH(R1560,EUwideConstants!$S:$S,0)))))</f>
        <v/>
      </c>
      <c r="I1560" s="135"/>
      <c r="J1560" s="1241" t="str">
        <f>IF(OR(ISBLANK(I1560),I1560=EUconst_NoTier),"",IF(T1560=0,EUconst_NotApplicable,IF(ISERROR(T1560),"",T1560)))</f>
        <v/>
      </c>
      <c r="K1560" s="1242"/>
      <c r="L1560" s="1242"/>
      <c r="M1560" s="1242"/>
      <c r="N1560" s="1243"/>
      <c r="O1560" s="458"/>
      <c r="P1560" s="4"/>
      <c r="Q1560" s="11"/>
      <c r="R1560" s="59" t="str">
        <f>EUconst_CNTR_EF&amp;H1510</f>
        <v>EF_</v>
      </c>
      <c r="S1560" s="11"/>
      <c r="T1560" s="537" t="str">
        <f>IF(ISBLANK(I1560),"",IF(I1560=EUconst_NA,"",INDEX(EUwideConstants!$H:$O,MATCH(R1560,EUwideConstants!$S:$S,0),MATCH(I1560,CNTR_TierList,0))))</f>
        <v/>
      </c>
      <c r="U1560" s="2"/>
      <c r="V1560" s="2"/>
      <c r="W1560" s="2"/>
      <c r="X1560" s="533" t="b">
        <f>(H1560=EUconst_NA)</f>
        <v>0</v>
      </c>
    </row>
    <row r="1561" spans="1:24" s="19" customFormat="1" ht="12.75" customHeight="1" x14ac:dyDescent="0.25">
      <c r="A1561" s="2"/>
      <c r="B1561" s="7"/>
      <c r="C1561" s="7"/>
      <c r="D1561" s="28" t="s">
        <v>18</v>
      </c>
      <c r="E1561" s="1240" t="str">
        <f>Translations!$B$259</f>
        <v>Biomassafraktion (om tillämplig)</v>
      </c>
      <c r="F1561" s="1240"/>
      <c r="G1561" s="1240"/>
      <c r="H1561" s="535" t="str">
        <f>IF(H1510="","",IF(M1508=INDEX(SourceCategory,2),EUconst_NoTier,IF(CNTR_Category="A",INDEX(EUwideConstants!$G:$G,MATCH(R1561,EUwideConstants!$S:$S,0)),INDEX(EUwideConstants!$P:$P,MATCH(R1561,EUwideConstants!$S:$S,0)))))</f>
        <v/>
      </c>
      <c r="I1561" s="538"/>
      <c r="J1561" s="1241" t="str">
        <f>IF(OR(ISBLANK(I1561),I1561=EUconst_NoTier),"",IF(T1561=0,EUconst_NotApplicable,IF(ISERROR(T1561),"",T1561)))</f>
        <v/>
      </c>
      <c r="K1561" s="1242"/>
      <c r="L1561" s="1242"/>
      <c r="M1561" s="1242"/>
      <c r="N1561" s="1243"/>
      <c r="O1561" s="458"/>
      <c r="P1561" s="4"/>
      <c r="Q1561" s="11"/>
      <c r="R1561" s="59" t="str">
        <f>EUconst_CNTR_BiomassContent&amp;H1510</f>
        <v>BioC_</v>
      </c>
      <c r="S1561" s="11"/>
      <c r="T1561" s="537" t="str">
        <f>IF(ISBLANK(I1561),"",IF(I1561=EUconst_NA,"",INDEX(EUwideConstants!$H:$O,MATCH(R1561,EUwideConstants!$S:$S,0),MATCH(I1561,CNTR_TierList,0))))</f>
        <v/>
      </c>
      <c r="U1561" s="2"/>
      <c r="V1561" s="2"/>
      <c r="W1561" s="2"/>
      <c r="X1561" s="533" t="b">
        <f>(H1561=EUconst_NA)</f>
        <v>0</v>
      </c>
    </row>
    <row r="1562" spans="1:24" s="19" customFormat="1" ht="5.15" customHeight="1" x14ac:dyDescent="0.25">
      <c r="A1562" s="2"/>
      <c r="B1562" s="7"/>
      <c r="C1562" s="7"/>
      <c r="D1562" s="9"/>
      <c r="E1562" s="7"/>
      <c r="F1562" s="7"/>
      <c r="G1562" s="7"/>
      <c r="H1562" s="7"/>
      <c r="I1562" s="7"/>
      <c r="J1562" s="7"/>
      <c r="K1562" s="7"/>
      <c r="L1562" s="7"/>
      <c r="M1562" s="7"/>
      <c r="N1562" s="7"/>
      <c r="O1562" s="458"/>
      <c r="P1562" s="4"/>
      <c r="Q1562" s="11"/>
      <c r="R1562" s="2"/>
      <c r="S1562" s="2"/>
      <c r="T1562" s="2"/>
      <c r="U1562" s="2"/>
      <c r="V1562" s="2"/>
      <c r="W1562" s="2"/>
      <c r="X1562" s="2"/>
    </row>
    <row r="1563" spans="1:24" s="19" customFormat="1" ht="13" x14ac:dyDescent="0.25">
      <c r="A1563" s="2"/>
      <c r="B1563" s="7"/>
      <c r="C1563" s="7"/>
      <c r="D1563" s="9" t="s">
        <v>152</v>
      </c>
      <c r="E1563" s="20" t="str">
        <f>Translations!$B$268</f>
        <v>Detaljerade uppgifter om beräkningsfaktorerna:</v>
      </c>
      <c r="F1563" s="40"/>
      <c r="G1563" s="40"/>
      <c r="H1563" s="40"/>
      <c r="I1563" s="40"/>
      <c r="J1563" s="40"/>
      <c r="K1563" s="40"/>
      <c r="L1563" s="40"/>
      <c r="M1563" s="40"/>
      <c r="N1563" s="40"/>
      <c r="O1563" s="458"/>
      <c r="P1563" s="4"/>
      <c r="Q1563" s="11"/>
      <c r="R1563" s="2"/>
      <c r="S1563" s="2"/>
      <c r="T1563" s="2"/>
      <c r="U1563" s="2"/>
      <c r="V1563" s="2"/>
      <c r="W1563" s="2"/>
      <c r="X1563" s="2"/>
    </row>
    <row r="1564" spans="1:24" s="19" customFormat="1" ht="5.15" customHeight="1" x14ac:dyDescent="0.25">
      <c r="A1564" s="2"/>
      <c r="B1564" s="7"/>
      <c r="C1564" s="7"/>
      <c r="D1564" s="9"/>
      <c r="E1564" s="40"/>
      <c r="F1564" s="40"/>
      <c r="G1564" s="40"/>
      <c r="H1564" s="40"/>
      <c r="I1564" s="40"/>
      <c r="J1564" s="40"/>
      <c r="K1564" s="40"/>
      <c r="L1564" s="40"/>
      <c r="M1564" s="40"/>
      <c r="N1564" s="40"/>
      <c r="O1564" s="458"/>
      <c r="P1564" s="4"/>
      <c r="Q1564" s="11"/>
      <c r="R1564" s="2"/>
      <c r="S1564" s="2"/>
      <c r="T1564" s="2"/>
      <c r="U1564" s="2"/>
      <c r="V1564" s="2"/>
      <c r="W1564" s="2"/>
      <c r="X1564" s="2"/>
    </row>
    <row r="1565" spans="1:24" s="19" customFormat="1" ht="25.5" customHeight="1" x14ac:dyDescent="0.25">
      <c r="A1565" s="2"/>
      <c r="B1565" s="7"/>
      <c r="C1565" s="7"/>
      <c r="D1565" s="7"/>
      <c r="E1565" s="1244" t="str">
        <f>E1558</f>
        <v>beräkningsfaktor</v>
      </c>
      <c r="F1565" s="1244"/>
      <c r="G1565" s="1244"/>
      <c r="H1565" s="522" t="str">
        <f>I1558</f>
        <v>nivå som använts</v>
      </c>
      <c r="I1565" s="29" t="str">
        <f>Translations!$B$269</f>
        <v>standardvärde</v>
      </c>
      <c r="J1565" s="29" t="str">
        <f>Translations!$B$270</f>
        <v>enhet</v>
      </c>
      <c r="K1565" s="29" t="str">
        <f>Translations!$B$271</f>
        <v>datakällans identifieringskod</v>
      </c>
      <c r="L1565" s="29" t="str">
        <f>Translations!$B$272</f>
        <v>analysens identifieringskod</v>
      </c>
      <c r="M1565" s="29" t="str">
        <f>Translations!$B$273</f>
        <v>provtagningens identifieringskod</v>
      </c>
      <c r="N1565" s="29" t="str">
        <f>Translations!$B$274</f>
        <v>analysfrekvens</v>
      </c>
      <c r="O1565" s="458"/>
      <c r="P1565" s="4"/>
      <c r="Q1565" s="11"/>
      <c r="R1565" s="2"/>
      <c r="S1565" s="2"/>
      <c r="T1565" s="30" t="s">
        <v>153</v>
      </c>
      <c r="U1565" s="2"/>
      <c r="V1565" s="2"/>
      <c r="W1565" s="2"/>
      <c r="X1565" s="30" t="s">
        <v>149</v>
      </c>
    </row>
    <row r="1566" spans="1:24" s="19" customFormat="1" ht="12.75" customHeight="1" x14ac:dyDescent="0.25">
      <c r="A1566" s="2"/>
      <c r="B1566" s="7"/>
      <c r="C1566" s="7"/>
      <c r="D1566" s="28" t="s">
        <v>16</v>
      </c>
      <c r="E1566" s="1240" t="str">
        <f>E1559</f>
        <v>Enhetens omvandlingsfaktor</v>
      </c>
      <c r="F1566" s="1240"/>
      <c r="G1566" s="1240"/>
      <c r="H1566" s="535" t="str">
        <f>IF(OR(ISBLANK(I1559),I1559=EUconst_NA),"",I1559)</f>
        <v/>
      </c>
      <c r="I1566" s="135"/>
      <c r="J1566" s="135"/>
      <c r="K1566" s="539"/>
      <c r="L1566" s="160"/>
      <c r="M1566" s="160"/>
      <c r="N1566" s="540"/>
      <c r="O1566" s="456"/>
      <c r="P1566" s="7"/>
      <c r="Q1566" s="143"/>
      <c r="R1566" s="2"/>
      <c r="S1566" s="2"/>
      <c r="T1566" s="541" t="str">
        <f>IF(H1566="","",IF(I1559=EUconst_NA,"",INDEX(EUwideConstants!$AL:$AR,MATCH(R1559,EUwideConstants!$S:$S,0),MATCH(I1559,CNTR_TierList,0))))</f>
        <v/>
      </c>
      <c r="U1566" s="2"/>
      <c r="V1566" s="2"/>
      <c r="W1566" s="2"/>
      <c r="X1566" s="533" t="b">
        <f>AND(H1508&lt;&gt;"",OR(H1566="",H1566=EUconst_NA,J1559=EUconst_NotApplicable))</f>
        <v>0</v>
      </c>
    </row>
    <row r="1567" spans="1:24" s="19" customFormat="1" ht="12.75" customHeight="1" x14ac:dyDescent="0.25">
      <c r="A1567" s="2"/>
      <c r="B1567" s="7"/>
      <c r="C1567" s="7"/>
      <c r="D1567" s="28" t="s">
        <v>17</v>
      </c>
      <c r="E1567" s="1240" t="str">
        <f>E1560</f>
        <v>Emissionsfaktor (preliminär)</v>
      </c>
      <c r="F1567" s="1240"/>
      <c r="G1567" s="1240"/>
      <c r="H1567" s="535" t="str">
        <f>IF(OR(ISBLANK(I1560),I1560=EUconst_NA),"",I1560)</f>
        <v/>
      </c>
      <c r="I1567" s="135"/>
      <c r="J1567" s="135"/>
      <c r="K1567" s="160"/>
      <c r="L1567" s="160"/>
      <c r="M1567" s="160"/>
      <c r="N1567" s="540"/>
      <c r="O1567" s="458"/>
      <c r="P1567" s="4"/>
      <c r="Q1567" s="11"/>
      <c r="R1567" s="2"/>
      <c r="S1567" s="2"/>
      <c r="T1567" s="541" t="str">
        <f>IF(H1567="","",IF(I1560=EUconst_NA,"",INDEX(EUwideConstants!$AL:$AR,MATCH(R1560,EUwideConstants!$S:$S,0),MATCH(I1560,CNTR_TierList,0))))</f>
        <v/>
      </c>
      <c r="U1567" s="2"/>
      <c r="V1567" s="2"/>
      <c r="W1567" s="2"/>
      <c r="X1567" s="533" t="b">
        <f>AND(H1508&lt;&gt;"",OR(H1567="",H1567=EUconst_NA,J1560=EUconst_NotApplicable))</f>
        <v>0</v>
      </c>
    </row>
    <row r="1568" spans="1:24" s="19" customFormat="1" ht="12.75" customHeight="1" x14ac:dyDescent="0.25">
      <c r="A1568" s="2"/>
      <c r="B1568" s="7"/>
      <c r="C1568" s="7"/>
      <c r="D1568" s="28" t="s">
        <v>21</v>
      </c>
      <c r="E1568" s="1240" t="str">
        <f>E1561</f>
        <v>Biomassafraktion (om tillämplig)</v>
      </c>
      <c r="F1568" s="1240"/>
      <c r="G1568" s="1240"/>
      <c r="H1568" s="535" t="str">
        <f>IF(OR(ISBLANK(I1561),I1561=EUconst_NA),"",I1561)</f>
        <v/>
      </c>
      <c r="I1568" s="135"/>
      <c r="J1568" s="436" t="s">
        <v>154</v>
      </c>
      <c r="K1568" s="160"/>
      <c r="L1568" s="160"/>
      <c r="M1568" s="160"/>
      <c r="N1568" s="540"/>
      <c r="O1568" s="458"/>
      <c r="P1568" s="4"/>
      <c r="Q1568" s="542"/>
      <c r="R1568" s="2"/>
      <c r="S1568" s="2"/>
      <c r="T1568" s="541" t="str">
        <f>IF(H1568="","",IF(I1561=EUconst_NA,"",INDEX(EUwideConstants!$AL:$AR,MATCH(R1561,EUwideConstants!$S:$S,0),MATCH(I1561,CNTR_TierList,0))))</f>
        <v/>
      </c>
      <c r="U1568" s="2"/>
      <c r="V1568" s="2"/>
      <c r="W1568" s="2"/>
      <c r="X1568" s="533" t="b">
        <f>AND(H1508&lt;&gt;"",OR(H1568="",H1568=EUconst_NA,J1561=EUconst_NotApplicable))</f>
        <v>0</v>
      </c>
    </row>
    <row r="1569" spans="1:24" s="19" customFormat="1" ht="12.75" customHeight="1" x14ac:dyDescent="0.25">
      <c r="A1569" s="2"/>
      <c r="B1569" s="7"/>
      <c r="C1569" s="7"/>
      <c r="D1569" s="9"/>
      <c r="E1569" s="7"/>
      <c r="F1569" s="7"/>
      <c r="G1569" s="7"/>
      <c r="H1569" s="7"/>
      <c r="I1569" s="7"/>
      <c r="J1569" s="7"/>
      <c r="K1569" s="7"/>
      <c r="L1569" s="7"/>
      <c r="M1569" s="7"/>
      <c r="N1569" s="7"/>
      <c r="O1569" s="458"/>
      <c r="P1569" s="4"/>
      <c r="Q1569" s="11"/>
      <c r="R1569" s="2"/>
      <c r="S1569" s="2"/>
      <c r="T1569" s="2"/>
      <c r="U1569" s="2"/>
      <c r="V1569" s="2"/>
      <c r="W1569" s="2"/>
      <c r="X1569" s="2"/>
    </row>
    <row r="1570" spans="1:24" s="19" customFormat="1" ht="15" customHeight="1" x14ac:dyDescent="0.25">
      <c r="A1570" s="2"/>
      <c r="B1570" s="7"/>
      <c r="C1570" s="7"/>
      <c r="D1570" s="1245" t="str">
        <f>Translations!$B$279</f>
        <v>Anmärkningar och förklaringar:</v>
      </c>
      <c r="E1570" s="1245"/>
      <c r="F1570" s="1245"/>
      <c r="G1570" s="1245"/>
      <c r="H1570" s="1245"/>
      <c r="I1570" s="1245"/>
      <c r="J1570" s="1245"/>
      <c r="K1570" s="1245"/>
      <c r="L1570" s="1245"/>
      <c r="M1570" s="1245"/>
      <c r="N1570" s="1245"/>
      <c r="O1570" s="458"/>
      <c r="P1570" s="4"/>
      <c r="Q1570" s="11"/>
      <c r="R1570" s="11"/>
      <c r="S1570" s="2"/>
      <c r="T1570" s="2"/>
      <c r="U1570" s="2"/>
      <c r="V1570" s="2"/>
      <c r="W1570" s="2"/>
      <c r="X1570" s="2"/>
    </row>
    <row r="1571" spans="1:24" s="19" customFormat="1" ht="5.15" customHeight="1" x14ac:dyDescent="0.25">
      <c r="A1571" s="2"/>
      <c r="B1571" s="7"/>
      <c r="C1571" s="7"/>
      <c r="D1571" s="9"/>
      <c r="E1571" s="7"/>
      <c r="F1571" s="7"/>
      <c r="G1571" s="7"/>
      <c r="H1571" s="7"/>
      <c r="I1571" s="7"/>
      <c r="J1571" s="7"/>
      <c r="K1571" s="7"/>
      <c r="L1571" s="7"/>
      <c r="M1571" s="7"/>
      <c r="N1571" s="7"/>
      <c r="O1571" s="458"/>
      <c r="P1571" s="4"/>
      <c r="Q1571" s="11"/>
      <c r="R1571" s="2"/>
      <c r="S1571" s="2"/>
      <c r="T1571" s="2"/>
      <c r="U1571" s="2"/>
      <c r="V1571" s="2"/>
      <c r="W1571" s="2"/>
      <c r="X1571" s="2"/>
    </row>
    <row r="1572" spans="1:24" s="19" customFormat="1" ht="12.75" customHeight="1" x14ac:dyDescent="0.25">
      <c r="A1572" s="2"/>
      <c r="B1572" s="7"/>
      <c r="C1572" s="7"/>
      <c r="D1572" s="9" t="s">
        <v>159</v>
      </c>
      <c r="E1572" s="1110" t="str">
        <f>Translations!$B$744</f>
        <v>Övriga anmärkningar och motiveringar, om de erforderliga nivåerna inte tillämpas:</v>
      </c>
      <c r="F1572" s="1110"/>
      <c r="G1572" s="1110"/>
      <c r="H1572" s="1110"/>
      <c r="I1572" s="1110"/>
      <c r="J1572" s="1110"/>
      <c r="K1572" s="1110"/>
      <c r="L1572" s="1110"/>
      <c r="M1572" s="1110"/>
      <c r="N1572" s="1110"/>
      <c r="O1572" s="458"/>
      <c r="P1572" s="4"/>
      <c r="Q1572" s="11"/>
      <c r="R1572" s="2"/>
      <c r="S1572" s="2"/>
      <c r="T1572" s="2"/>
      <c r="U1572" s="2"/>
      <c r="V1572" s="2"/>
      <c r="W1572" s="2"/>
      <c r="X1572" s="2"/>
    </row>
    <row r="1573" spans="1:24" s="19" customFormat="1" ht="5.15" customHeight="1" x14ac:dyDescent="0.25">
      <c r="A1573" s="2"/>
      <c r="B1573" s="7"/>
      <c r="C1573" s="7"/>
      <c r="D1573" s="9"/>
      <c r="E1573" s="543"/>
      <c r="F1573" s="7"/>
      <c r="G1573" s="7"/>
      <c r="H1573" s="7"/>
      <c r="I1573" s="7"/>
      <c r="J1573" s="7"/>
      <c r="K1573" s="7"/>
      <c r="L1573" s="7"/>
      <c r="M1573" s="7"/>
      <c r="N1573" s="7"/>
      <c r="O1573" s="458"/>
      <c r="P1573" s="4"/>
      <c r="Q1573" s="11"/>
      <c r="R1573" s="2"/>
      <c r="S1573" s="2"/>
      <c r="T1573" s="2"/>
      <c r="U1573" s="2"/>
      <c r="V1573" s="2"/>
      <c r="W1573" s="2"/>
      <c r="X1573" s="2"/>
    </row>
    <row r="1574" spans="1:24" s="19" customFormat="1" ht="12.75" customHeight="1" x14ac:dyDescent="0.25">
      <c r="A1574" s="2"/>
      <c r="B1574" s="7"/>
      <c r="C1574" s="7"/>
      <c r="D1574" s="9"/>
      <c r="E1574" s="1235"/>
      <c r="F1574" s="1238"/>
      <c r="G1574" s="1238"/>
      <c r="H1574" s="1238"/>
      <c r="I1574" s="1238"/>
      <c r="J1574" s="1238"/>
      <c r="K1574" s="1238"/>
      <c r="L1574" s="1238"/>
      <c r="M1574" s="1238"/>
      <c r="N1574" s="1239"/>
      <c r="O1574" s="458"/>
      <c r="P1574" s="4"/>
      <c r="Q1574" s="11"/>
      <c r="R1574" s="2"/>
      <c r="S1574" s="2"/>
      <c r="T1574" s="2"/>
      <c r="U1574" s="2"/>
      <c r="V1574" s="2"/>
      <c r="W1574" s="2"/>
      <c r="X1574" s="2"/>
    </row>
    <row r="1575" spans="1:24" s="19" customFormat="1" ht="12.75" customHeight="1" x14ac:dyDescent="0.25">
      <c r="A1575" s="2"/>
      <c r="B1575" s="7"/>
      <c r="C1575" s="7"/>
      <c r="D1575" s="9"/>
      <c r="E1575" s="1099"/>
      <c r="F1575" s="991"/>
      <c r="G1575" s="991"/>
      <c r="H1575" s="991"/>
      <c r="I1575" s="991"/>
      <c r="J1575" s="991"/>
      <c r="K1575" s="991"/>
      <c r="L1575" s="991"/>
      <c r="M1575" s="991"/>
      <c r="N1575" s="1100"/>
      <c r="O1575" s="458"/>
      <c r="P1575" s="4"/>
      <c r="Q1575" s="11"/>
      <c r="R1575" s="2"/>
      <c r="S1575" s="2"/>
      <c r="T1575" s="2"/>
      <c r="U1575" s="2"/>
      <c r="V1575" s="2"/>
      <c r="W1575" s="2"/>
      <c r="X1575" s="2"/>
    </row>
    <row r="1576" spans="1:24" s="19" customFormat="1" ht="12.75" customHeight="1" x14ac:dyDescent="0.25">
      <c r="A1576" s="2"/>
      <c r="B1576" s="7"/>
      <c r="C1576" s="7"/>
      <c r="D1576" s="9"/>
      <c r="E1576" s="1101"/>
      <c r="F1576" s="1102"/>
      <c r="G1576" s="1102"/>
      <c r="H1576" s="1102"/>
      <c r="I1576" s="1102"/>
      <c r="J1576" s="1102"/>
      <c r="K1576" s="1102"/>
      <c r="L1576" s="1102"/>
      <c r="M1576" s="1102"/>
      <c r="N1576" s="1103"/>
      <c r="O1576" s="458"/>
      <c r="P1576" s="4"/>
      <c r="Q1576" s="11"/>
      <c r="R1576" s="2"/>
      <c r="S1576" s="2"/>
      <c r="T1576" s="2"/>
      <c r="U1576" s="2"/>
      <c r="V1576" s="2"/>
      <c r="W1576" s="2"/>
      <c r="X1576" s="2"/>
    </row>
    <row r="1577" spans="1:24" ht="12.75" customHeight="1" thickBot="1" x14ac:dyDescent="0.3">
      <c r="A1577" s="45"/>
      <c r="C1577" s="867"/>
      <c r="D1577" s="868"/>
      <c r="E1577" s="869"/>
      <c r="F1577" s="867"/>
      <c r="G1577" s="870"/>
      <c r="H1577" s="870"/>
      <c r="I1577" s="870"/>
      <c r="J1577" s="870"/>
      <c r="K1577" s="870"/>
      <c r="L1577" s="870"/>
      <c r="M1577" s="870"/>
      <c r="N1577" s="870"/>
      <c r="O1577" s="458"/>
      <c r="P1577" s="4"/>
      <c r="Q1577" s="11"/>
      <c r="R1577" s="45"/>
      <c r="S1577" s="45"/>
      <c r="T1577" s="48"/>
      <c r="U1577" s="45"/>
      <c r="V1577" s="45"/>
      <c r="W1577" s="45"/>
      <c r="X1577" s="45"/>
    </row>
    <row r="1578" spans="1:24" ht="12.75" customHeight="1" thickBot="1" x14ac:dyDescent="0.3">
      <c r="A1578" s="45"/>
      <c r="D1578" s="9"/>
      <c r="E1578" s="18"/>
      <c r="G1578" s="10"/>
      <c r="H1578" s="10"/>
      <c r="I1578" s="10"/>
      <c r="J1578" s="10"/>
      <c r="L1578" s="10"/>
      <c r="M1578" s="10"/>
      <c r="N1578" s="10"/>
      <c r="O1578" s="458"/>
      <c r="P1578" s="4"/>
      <c r="Q1578" s="11"/>
      <c r="R1578" s="45"/>
      <c r="S1578" s="45"/>
      <c r="T1578" s="39" t="s">
        <v>143</v>
      </c>
      <c r="U1578" s="73" t="s">
        <v>144</v>
      </c>
      <c r="V1578" s="73" t="s">
        <v>145</v>
      </c>
      <c r="W1578" s="45"/>
      <c r="X1578" s="45"/>
    </row>
    <row r="1579" spans="1:24" s="133" customFormat="1" ht="15" customHeight="1" thickBot="1" x14ac:dyDescent="0.3">
      <c r="A1579" s="222">
        <f>R1579</f>
        <v>22</v>
      </c>
      <c r="B1579" s="22"/>
      <c r="C1579" s="23" t="str">
        <f>"P"&amp;R1579</f>
        <v>P22</v>
      </c>
      <c r="D1579" s="1245" t="str">
        <f>CONCATENATE(EUconst_FuelStream," ", R1579,":")</f>
        <v>Bränsleflöde 22:</v>
      </c>
      <c r="E1579" s="1245"/>
      <c r="F1579" s="1245"/>
      <c r="G1579" s="1260"/>
      <c r="H1579" s="1261" t="str">
        <f>IF(INDEX('C_Beskrivining av den RE'!$F$115:$F$139,MATCH(C1579,'C_Beskrivining av den RE'!$E$115:$E$139,0))&gt;0,INDEX('C_Beskrivining av den RE'!$F$115:$F$139,MATCH(C1579,'C_Beskrivining av den RE'!$E$115:$E$139,0)),"")</f>
        <v/>
      </c>
      <c r="I1579" s="1261"/>
      <c r="J1579" s="1261"/>
      <c r="K1579" s="1261"/>
      <c r="L1579" s="1262"/>
      <c r="M1579" s="1263" t="str">
        <f>IF(T1579=TRUE,IF(V1579="",U1579,V1579),"")</f>
        <v/>
      </c>
      <c r="N1579" s="1264"/>
      <c r="O1579" s="458"/>
      <c r="P1579" s="4"/>
      <c r="Q1579" s="419" t="str">
        <f>IF(COUNTA('C_Beskrivining av den RE'!$F$115:$G$139)=0,D1579,IF(H1579="","",C1579&amp;": "&amp;H1579))</f>
        <v>Bränsleflöde 22:</v>
      </c>
      <c r="R1579" s="21">
        <f>R1508+1</f>
        <v>22</v>
      </c>
      <c r="S1579" s="532"/>
      <c r="T1579" s="39" t="b">
        <f>IF(INDEX('C_Beskrivining av den RE'!$M:$M,MATCH(R1581,'C_Beskrivining av den RE'!$R:$R,0))="",FALSE,TRUE)</f>
        <v>0</v>
      </c>
      <c r="U1579" s="59" t="str">
        <f>INDEX(SourceCategory,1)</f>
        <v>Betydande</v>
      </c>
      <c r="V1579" s="39" t="str">
        <f>IF(T1579=TRUE,IF(ISBLANK(INDEX('C_Beskrivining av den RE'!$N:$N,MATCH(R1581,'C_Beskrivining av den RE'!$R:$R,0))),"",INDEX('C_Beskrivining av den RE'!$N:$N,MATCH(R1581,'C_Beskrivining av den RE'!$R:$R,0))),"")</f>
        <v/>
      </c>
      <c r="W1579" s="532"/>
      <c r="X1579" s="532"/>
    </row>
    <row r="1580" spans="1:24" s="19" customFormat="1" ht="5.15" customHeight="1" x14ac:dyDescent="0.25">
      <c r="A1580" s="45"/>
      <c r="B1580" s="4"/>
      <c r="C1580" s="4"/>
      <c r="D1580" s="4"/>
      <c r="E1580" s="4"/>
      <c r="F1580" s="4"/>
      <c r="G1580" s="4"/>
      <c r="H1580" s="4"/>
      <c r="I1580" s="4"/>
      <c r="J1580" s="4"/>
      <c r="K1580" s="4"/>
      <c r="L1580" s="4"/>
      <c r="M1580" s="3"/>
      <c r="N1580" s="3"/>
      <c r="O1580" s="458"/>
      <c r="P1580" s="4"/>
      <c r="Q1580" s="13"/>
      <c r="R1580" s="8"/>
      <c r="S1580" s="2"/>
      <c r="T1580" s="2"/>
      <c r="U1580" s="2"/>
      <c r="V1580" s="2"/>
      <c r="W1580" s="2"/>
      <c r="X1580" s="2"/>
    </row>
    <row r="1581" spans="1:24" s="19" customFormat="1" ht="12.75" customHeight="1" x14ac:dyDescent="0.25">
      <c r="A1581" s="45"/>
      <c r="B1581" s="4"/>
      <c r="C1581" s="4"/>
      <c r="D1581" s="9"/>
      <c r="E1581" s="1088" t="str">
        <f>Translations!$B$691</f>
        <v>Bränsleflödets typ:</v>
      </c>
      <c r="F1581" s="1088"/>
      <c r="G1581" s="1084"/>
      <c r="H1581" s="1250" t="str">
        <f>IF(INDEX('C_Beskrivining av den RE'!$H$115:$H$139,MATCH(C1579,'C_Beskrivining av den RE'!$E$115:$E$139,0))&gt;0,INDEX('C_Beskrivining av den RE'!$H$115:$H$139,MATCH(C1579,'C_Beskrivining av den RE'!$E$115:$E$139,0)),"")</f>
        <v/>
      </c>
      <c r="I1581" s="1251"/>
      <c r="J1581" s="1251"/>
      <c r="K1581" s="1251"/>
      <c r="L1581" s="1252"/>
      <c r="M1581" s="7"/>
      <c r="N1581" s="7"/>
      <c r="O1581" s="458"/>
      <c r="P1581" s="4"/>
      <c r="Q1581" s="13"/>
      <c r="R1581" s="25" t="str">
        <f>EUconst_CNTR_SourceCategory&amp;C1579</f>
        <v>SourceCategory_P22</v>
      </c>
      <c r="S1581" s="2"/>
      <c r="T1581" s="2"/>
      <c r="U1581" s="2"/>
      <c r="V1581" s="2"/>
      <c r="W1581" s="2"/>
      <c r="X1581" s="2"/>
    </row>
    <row r="1582" spans="1:24" s="19" customFormat="1" ht="12.75" customHeight="1" x14ac:dyDescent="0.25">
      <c r="A1582" s="45"/>
      <c r="B1582" s="4"/>
      <c r="C1582" s="4"/>
      <c r="D1582" s="9"/>
      <c r="E1582" s="1088" t="str">
        <f>Translations!$B$692</f>
        <v>Metoder för frisläppande för konsumtion:</v>
      </c>
      <c r="F1582" s="1088"/>
      <c r="G1582" s="1084"/>
      <c r="H1582" s="1250" t="str">
        <f>IF(INDEX('C_Beskrivining av den RE'!$K$115:$K$139,MATCH(C1579,'C_Beskrivining av den RE'!$E$115:$E$139,0))&gt;0,INDEX('C_Beskrivining av den RE'!$K$115:$K$139,MATCH(C1579,'C_Beskrivining av den RE'!$E$115:$E$139,0)),"")</f>
        <v/>
      </c>
      <c r="I1582" s="1251"/>
      <c r="J1582" s="1251"/>
      <c r="K1582" s="1251"/>
      <c r="L1582" s="1252"/>
      <c r="M1582" s="7"/>
      <c r="N1582" s="7"/>
      <c r="O1582" s="458"/>
      <c r="P1582" s="4"/>
      <c r="Q1582" s="13"/>
      <c r="R1582" s="8"/>
      <c r="S1582" s="2"/>
      <c r="T1582" s="2"/>
      <c r="U1582" s="2"/>
      <c r="V1582" s="2"/>
      <c r="W1582" s="2"/>
      <c r="X1582" s="2"/>
    </row>
    <row r="1583" spans="1:24" s="19" customFormat="1" ht="12.75" customHeight="1" x14ac:dyDescent="0.25">
      <c r="A1583" s="45"/>
      <c r="B1583" s="4"/>
      <c r="C1583" s="4"/>
      <c r="D1583" s="9"/>
      <c r="E1583" s="1088" t="str">
        <f>Translations!$B$693</f>
        <v>Förmedlarpart:</v>
      </c>
      <c r="F1583" s="1088"/>
      <c r="G1583" s="1084"/>
      <c r="H1583" s="1250" t="str">
        <f>IF(INDEX('C_Beskrivining av den RE'!$M$115:$M$139,MATCH(C1579,'C_Beskrivining av den RE'!$E$115:$E$139,0))&gt;0,INDEX('C_Beskrivining av den RE'!$M$115:$M$139,MATCH(C1579,'C_Beskrivining av den RE'!$E$115:$E$139,0)),"")</f>
        <v/>
      </c>
      <c r="I1583" s="1251"/>
      <c r="J1583" s="1251"/>
      <c r="K1583" s="1251"/>
      <c r="L1583" s="1252"/>
      <c r="M1583" s="7"/>
      <c r="N1583" s="7"/>
      <c r="O1583" s="458"/>
      <c r="P1583" s="4"/>
      <c r="Q1583" s="13"/>
      <c r="R1583" s="8"/>
      <c r="S1583" s="2"/>
      <c r="T1583" s="2"/>
      <c r="U1583" s="2"/>
      <c r="V1583" s="2"/>
      <c r="W1583" s="2"/>
      <c r="X1583" s="2"/>
    </row>
    <row r="1584" spans="1:24" s="19" customFormat="1" ht="5.15" customHeight="1" x14ac:dyDescent="0.25">
      <c r="A1584" s="2"/>
      <c r="B1584" s="7"/>
      <c r="C1584" s="7"/>
      <c r="D1584" s="9"/>
      <c r="E1584" s="7"/>
      <c r="F1584" s="7"/>
      <c r="G1584" s="7"/>
      <c r="H1584" s="7"/>
      <c r="I1584" s="7"/>
      <c r="J1584" s="7"/>
      <c r="K1584" s="7"/>
      <c r="L1584" s="7"/>
      <c r="M1584" s="7"/>
      <c r="N1584" s="7"/>
      <c r="O1584" s="458"/>
      <c r="P1584" s="4"/>
      <c r="Q1584" s="11"/>
      <c r="R1584" s="2"/>
      <c r="S1584" s="2"/>
      <c r="T1584" s="2"/>
      <c r="U1584" s="2"/>
      <c r="V1584" s="2"/>
      <c r="W1584" s="2"/>
      <c r="X1584" s="2"/>
    </row>
    <row r="1585" spans="1:24" s="19" customFormat="1" ht="15" customHeight="1" x14ac:dyDescent="0.25">
      <c r="A1585" s="2"/>
      <c r="B1585" s="7"/>
      <c r="C1585" s="7"/>
      <c r="D1585" s="1245" t="str">
        <f>Translations!$B$697</f>
        <v>Bränslemängd som frisläppts för konsumtion:</v>
      </c>
      <c r="E1585" s="1245"/>
      <c r="F1585" s="1245"/>
      <c r="G1585" s="1245"/>
      <c r="H1585" s="1245"/>
      <c r="I1585" s="1245"/>
      <c r="J1585" s="1245"/>
      <c r="K1585" s="1245"/>
      <c r="L1585" s="1245"/>
      <c r="M1585" s="1245"/>
      <c r="N1585" s="1245"/>
      <c r="O1585" s="458"/>
      <c r="P1585" s="4"/>
      <c r="Q1585" s="11"/>
      <c r="R1585" s="2"/>
      <c r="S1585" s="2"/>
      <c r="T1585" s="2"/>
      <c r="U1585" s="2"/>
      <c r="V1585" s="2"/>
      <c r="W1585" s="2"/>
      <c r="X1585" s="2"/>
    </row>
    <row r="1586" spans="1:24" s="19" customFormat="1" ht="5.15" customHeight="1" x14ac:dyDescent="0.25">
      <c r="A1586" s="2"/>
      <c r="B1586" s="7"/>
      <c r="C1586" s="7"/>
      <c r="D1586" s="9"/>
      <c r="E1586" s="7"/>
      <c r="F1586" s="7"/>
      <c r="G1586" s="7"/>
      <c r="H1586" s="7"/>
      <c r="I1586" s="7"/>
      <c r="J1586" s="7"/>
      <c r="K1586" s="7"/>
      <c r="L1586" s="7"/>
      <c r="M1586" s="7"/>
      <c r="N1586" s="7"/>
      <c r="O1586" s="462"/>
      <c r="P1586" s="4"/>
      <c r="Q1586" s="11"/>
      <c r="R1586" s="2"/>
      <c r="S1586" s="2"/>
      <c r="T1586" s="2"/>
      <c r="U1586" s="2"/>
      <c r="V1586" s="2"/>
      <c r="W1586" s="2"/>
      <c r="X1586" s="2"/>
    </row>
    <row r="1587" spans="1:24" s="19" customFormat="1" ht="13" x14ac:dyDescent="0.25">
      <c r="A1587" s="2"/>
      <c r="B1587" s="7"/>
      <c r="C1587" s="7"/>
      <c r="D1587" s="9" t="s">
        <v>5</v>
      </c>
      <c r="E1587" s="1011" t="str">
        <f>Translations!$B$698</f>
        <v>Bestämningssätt för den bränslemängd som frisläppts för konsumtion:</v>
      </c>
      <c r="F1587" s="1011"/>
      <c r="G1587" s="1011"/>
      <c r="H1587" s="1011"/>
      <c r="I1587" s="1011"/>
      <c r="J1587" s="1011"/>
      <c r="K1587" s="1011"/>
      <c r="L1587" s="1011"/>
      <c r="M1587" s="1011"/>
      <c r="N1587" s="1011"/>
      <c r="O1587" s="458"/>
      <c r="P1587" s="4"/>
      <c r="Q1587" s="11"/>
      <c r="R1587" s="2"/>
      <c r="S1587" s="2"/>
      <c r="T1587" s="2"/>
      <c r="U1587" s="2"/>
      <c r="V1587" s="2"/>
      <c r="W1587" s="2"/>
      <c r="X1587" s="2"/>
    </row>
    <row r="1588" spans="1:24" s="19" customFormat="1" ht="5.15" customHeight="1" x14ac:dyDescent="0.25">
      <c r="A1588" s="2"/>
      <c r="B1588" s="7"/>
      <c r="C1588" s="7"/>
      <c r="D1588" s="9"/>
      <c r="E1588" s="20"/>
      <c r="F1588" s="20"/>
      <c r="G1588" s="20"/>
      <c r="H1588" s="20"/>
      <c r="I1588" s="20"/>
      <c r="J1588" s="7"/>
      <c r="K1588" s="7"/>
      <c r="L1588" s="18"/>
      <c r="M1588" s="7"/>
      <c r="N1588" s="7"/>
      <c r="O1588" s="458"/>
      <c r="P1588" s="4"/>
      <c r="Q1588" s="11"/>
      <c r="R1588" s="2"/>
      <c r="S1588" s="2"/>
      <c r="T1588" s="2"/>
      <c r="U1588" s="2"/>
      <c r="V1588" s="2"/>
      <c r="W1588" s="2"/>
      <c r="X1588" s="2"/>
    </row>
    <row r="1589" spans="1:24" s="19" customFormat="1" ht="12.75" customHeight="1" x14ac:dyDescent="0.25">
      <c r="A1589" s="2"/>
      <c r="B1589" s="7"/>
      <c r="C1589" s="7"/>
      <c r="D1589" s="28" t="s">
        <v>16</v>
      </c>
      <c r="E1589" s="7" t="str">
        <f>Translations!$B$699</f>
        <v>Tillämpligt bestämningssätt:</v>
      </c>
      <c r="F1589" s="7"/>
      <c r="G1589" s="20"/>
      <c r="H1589" s="7"/>
      <c r="I1589" s="1253"/>
      <c r="J1589" s="1253"/>
      <c r="K1589" s="1253"/>
      <c r="L1589" s="1253"/>
      <c r="M1589" s="7"/>
      <c r="N1589" s="7"/>
      <c r="O1589" s="458"/>
      <c r="P1589" s="4"/>
      <c r="Q1589" s="144"/>
      <c r="R1589" s="2"/>
      <c r="S1589" s="2"/>
      <c r="T1589" s="2"/>
      <c r="U1589" s="2"/>
      <c r="V1589" s="2"/>
      <c r="W1589" s="2"/>
      <c r="X1589" s="2"/>
    </row>
    <row r="1590" spans="1:24" s="19" customFormat="1" ht="5.15" customHeight="1" x14ac:dyDescent="0.25">
      <c r="A1590" s="2"/>
      <c r="B1590" s="7"/>
      <c r="C1590" s="7"/>
      <c r="D1590" s="28"/>
      <c r="E1590" s="7"/>
      <c r="F1590" s="7"/>
      <c r="G1590" s="20"/>
      <c r="H1590" s="90"/>
      <c r="I1590" s="90"/>
      <c r="J1590" s="7"/>
      <c r="K1590" s="7"/>
      <c r="L1590" s="7"/>
      <c r="M1590" s="7"/>
      <c r="N1590" s="7"/>
      <c r="O1590" s="458"/>
      <c r="P1590" s="4"/>
      <c r="Q1590" s="11"/>
      <c r="R1590" s="2"/>
      <c r="S1590" s="2"/>
      <c r="T1590" s="2"/>
      <c r="U1590" s="2"/>
      <c r="V1590" s="2"/>
      <c r="W1590" s="2"/>
      <c r="X1590" s="2"/>
    </row>
    <row r="1591" spans="1:24" s="19" customFormat="1" ht="25.5" customHeight="1" x14ac:dyDescent="0.25">
      <c r="A1591" s="2"/>
      <c r="B1591" s="7"/>
      <c r="C1591" s="7"/>
      <c r="D1591" s="28" t="s">
        <v>17</v>
      </c>
      <c r="E1591" s="928" t="str">
        <f>Translations!$B$702</f>
        <v>Undantag från kalenderåret vid fastställandet av övervakningsåret:</v>
      </c>
      <c r="F1591" s="928"/>
      <c r="G1591" s="928"/>
      <c r="H1591" s="1254"/>
      <c r="I1591" s="1253"/>
      <c r="J1591" s="1253"/>
      <c r="K1591" s="1253"/>
      <c r="L1591" s="1253"/>
      <c r="M1591" s="7"/>
      <c r="N1591" s="7"/>
      <c r="O1591" s="462"/>
      <c r="P1591" s="4"/>
      <c r="Q1591" s="11"/>
      <c r="R1591" s="2"/>
      <c r="S1591" s="2"/>
      <c r="T1591" s="2"/>
      <c r="U1591" s="2"/>
      <c r="V1591" s="11"/>
      <c r="W1591" s="2"/>
      <c r="X1591" s="2"/>
    </row>
    <row r="1592" spans="1:24" s="19" customFormat="1" ht="5.15" customHeight="1" x14ac:dyDescent="0.25">
      <c r="A1592" s="2"/>
      <c r="B1592" s="7"/>
      <c r="C1592" s="7"/>
      <c r="D1592" s="7"/>
      <c r="E1592" s="7"/>
      <c r="F1592" s="7"/>
      <c r="G1592" s="7"/>
      <c r="H1592" s="7"/>
      <c r="I1592" s="7"/>
      <c r="J1592" s="7"/>
      <c r="K1592" s="7"/>
      <c r="L1592" s="7"/>
      <c r="M1592" s="7"/>
      <c r="N1592" s="7"/>
      <c r="O1592" s="458"/>
      <c r="P1592" s="4"/>
      <c r="Q1592" s="11"/>
      <c r="R1592" s="2"/>
      <c r="S1592" s="2"/>
      <c r="T1592" s="2"/>
      <c r="U1592" s="2"/>
      <c r="V1592" s="2"/>
      <c r="W1592" s="2"/>
      <c r="X1592" s="2"/>
    </row>
    <row r="1593" spans="1:24" s="19" customFormat="1" ht="12.75" customHeight="1" x14ac:dyDescent="0.25">
      <c r="A1593" s="2"/>
      <c r="B1593" s="7"/>
      <c r="C1593" s="7"/>
      <c r="D1593" s="28" t="s">
        <v>18</v>
      </c>
      <c r="E1593" s="7" t="str">
        <f>Translations!$B$206</f>
        <v>Kontroll av mätinstrument:</v>
      </c>
      <c r="F1593" s="7"/>
      <c r="G1593" s="20"/>
      <c r="H1593" s="7"/>
      <c r="I1593" s="1255"/>
      <c r="J1593" s="1256"/>
      <c r="K1593" s="7"/>
      <c r="L1593" s="7"/>
      <c r="M1593" s="7"/>
      <c r="N1593" s="7"/>
      <c r="O1593" s="458"/>
      <c r="P1593" s="4"/>
      <c r="Q1593" s="11"/>
      <c r="R1593" s="2"/>
      <c r="S1593" s="2"/>
      <c r="T1593" s="2"/>
      <c r="U1593" s="2"/>
      <c r="V1593" s="2"/>
      <c r="W1593" s="366" t="s">
        <v>142</v>
      </c>
      <c r="X1593" s="533" t="b">
        <f>M1579=INDEX(SourceCategory,2)</f>
        <v>0</v>
      </c>
    </row>
    <row r="1594" spans="1:24" s="19" customFormat="1" ht="5.15" customHeight="1" x14ac:dyDescent="0.25">
      <c r="A1594" s="2"/>
      <c r="B1594" s="7"/>
      <c r="C1594" s="7"/>
      <c r="D1594" s="28"/>
      <c r="E1594" s="7"/>
      <c r="F1594" s="7"/>
      <c r="G1594" s="20"/>
      <c r="H1594" s="90"/>
      <c r="I1594" s="90"/>
      <c r="J1594" s="28"/>
      <c r="K1594" s="7"/>
      <c r="L1594" s="7"/>
      <c r="M1594" s="7"/>
      <c r="N1594" s="7"/>
      <c r="O1594" s="462"/>
      <c r="P1594" s="4"/>
      <c r="Q1594" s="11"/>
      <c r="R1594" s="2"/>
      <c r="S1594" s="2"/>
      <c r="T1594" s="2"/>
      <c r="U1594" s="2"/>
      <c r="V1594" s="2"/>
      <c r="W1594" s="2"/>
      <c r="X1594" s="2"/>
    </row>
    <row r="1595" spans="1:24" s="19" customFormat="1" ht="12.75" customHeight="1" x14ac:dyDescent="0.25">
      <c r="A1595" s="2"/>
      <c r="B1595" s="7"/>
      <c r="C1595" s="7"/>
      <c r="D1595" s="9" t="s">
        <v>6</v>
      </c>
      <c r="E1595" s="20" t="str">
        <f>Translations!$B$213</f>
        <v>Använda mätinstrument:</v>
      </c>
      <c r="F1595" s="7"/>
      <c r="G1595" s="7"/>
      <c r="H1595" s="534"/>
      <c r="I1595" s="534"/>
      <c r="J1595" s="534"/>
      <c r="K1595" s="534"/>
      <c r="L1595" s="534"/>
      <c r="M1595" s="534"/>
      <c r="N1595" s="7"/>
      <c r="O1595" s="458"/>
      <c r="P1595" s="4"/>
      <c r="Q1595" s="11"/>
      <c r="R1595" s="2"/>
      <c r="S1595" s="2"/>
      <c r="T1595" s="2"/>
      <c r="U1595" s="2"/>
      <c r="V1595" s="2"/>
      <c r="W1595" s="366" t="s">
        <v>142</v>
      </c>
      <c r="X1595" s="533" t="b">
        <f>OR(M1579=INDEX(SourceCategory,2),AND(I1589=INDEX(EUconst_ActivityDeterminationMethod,1),I1593=INDEX(EUconst_OwnerInstrument,2)))</f>
        <v>0</v>
      </c>
    </row>
    <row r="1596" spans="1:24" s="19" customFormat="1" ht="5.15" customHeight="1" x14ac:dyDescent="0.25">
      <c r="A1596" s="2"/>
      <c r="B1596" s="7"/>
      <c r="C1596" s="7"/>
      <c r="D1596" s="9"/>
      <c r="E1596" s="20"/>
      <c r="F1596" s="7"/>
      <c r="G1596" s="7"/>
      <c r="H1596" s="7"/>
      <c r="I1596" s="7"/>
      <c r="J1596" s="7"/>
      <c r="K1596" s="7"/>
      <c r="L1596" s="7"/>
      <c r="M1596" s="7"/>
      <c r="N1596" s="7"/>
      <c r="O1596" s="458"/>
      <c r="P1596" s="4"/>
      <c r="Q1596" s="11"/>
      <c r="R1596" s="2"/>
      <c r="S1596" s="2"/>
      <c r="T1596" s="2"/>
      <c r="U1596" s="2"/>
      <c r="V1596" s="2"/>
      <c r="W1596" s="2"/>
      <c r="X1596" s="2"/>
    </row>
    <row r="1597" spans="1:24" s="19" customFormat="1" ht="13" x14ac:dyDescent="0.25">
      <c r="A1597" s="2"/>
      <c r="B1597" s="7"/>
      <c r="C1597" s="7"/>
      <c r="D1597" s="9"/>
      <c r="E1597" s="7" t="str">
        <f>Translations!$B$215</f>
        <v>Beskrivning av beräkningen av bränslemängden och osäkerhetsberäkningen eller något annat nödvändigt förfarande, om flera mätinstrument används:</v>
      </c>
      <c r="F1597" s="7"/>
      <c r="G1597" s="7"/>
      <c r="H1597" s="7"/>
      <c r="I1597" s="7"/>
      <c r="J1597" s="7"/>
      <c r="K1597" s="7"/>
      <c r="L1597" s="7"/>
      <c r="M1597" s="7"/>
      <c r="N1597" s="7"/>
      <c r="O1597" s="453"/>
      <c r="P1597" s="22"/>
      <c r="Q1597" s="11"/>
      <c r="R1597" s="2"/>
      <c r="S1597" s="2"/>
      <c r="T1597" s="2"/>
      <c r="U1597" s="2"/>
      <c r="V1597" s="2"/>
      <c r="W1597" s="2"/>
      <c r="X1597" s="2"/>
    </row>
    <row r="1598" spans="1:24" s="19" customFormat="1" ht="12.75" customHeight="1" x14ac:dyDescent="0.25">
      <c r="A1598" s="2"/>
      <c r="B1598" s="7"/>
      <c r="C1598" s="7"/>
      <c r="D1598" s="9"/>
      <c r="E1598" s="1232"/>
      <c r="F1598" s="1233"/>
      <c r="G1598" s="1233"/>
      <c r="H1598" s="1233"/>
      <c r="I1598" s="1233"/>
      <c r="J1598" s="1233"/>
      <c r="K1598" s="1233"/>
      <c r="L1598" s="1233"/>
      <c r="M1598" s="1233"/>
      <c r="N1598" s="1234"/>
      <c r="O1598" s="453"/>
      <c r="P1598" s="22"/>
      <c r="Q1598" s="11"/>
      <c r="R1598" s="2"/>
      <c r="S1598" s="2"/>
      <c r="T1598" s="2"/>
      <c r="U1598" s="2"/>
      <c r="V1598" s="2"/>
      <c r="W1598" s="2"/>
      <c r="X1598" s="2"/>
    </row>
    <row r="1599" spans="1:24" s="19" customFormat="1" ht="13" x14ac:dyDescent="0.25">
      <c r="A1599" s="2"/>
      <c r="B1599" s="7"/>
      <c r="C1599" s="7"/>
      <c r="D1599" s="9"/>
      <c r="E1599" s="1099"/>
      <c r="F1599" s="991"/>
      <c r="G1599" s="991"/>
      <c r="H1599" s="991"/>
      <c r="I1599" s="991"/>
      <c r="J1599" s="991"/>
      <c r="K1599" s="991"/>
      <c r="L1599" s="991"/>
      <c r="M1599" s="991"/>
      <c r="N1599" s="1100"/>
      <c r="O1599" s="458"/>
      <c r="P1599" s="4"/>
      <c r="Q1599" s="11"/>
      <c r="R1599" s="11"/>
      <c r="S1599" s="11"/>
      <c r="T1599" s="2"/>
      <c r="U1599" s="2"/>
      <c r="V1599" s="2"/>
      <c r="W1599" s="2"/>
      <c r="X1599" s="2"/>
    </row>
    <row r="1600" spans="1:24" s="19" customFormat="1" ht="13" x14ac:dyDescent="0.25">
      <c r="A1600" s="2"/>
      <c r="B1600" s="7"/>
      <c r="C1600" s="7"/>
      <c r="D1600" s="9"/>
      <c r="E1600" s="1101"/>
      <c r="F1600" s="1102"/>
      <c r="G1600" s="1102"/>
      <c r="H1600" s="1102"/>
      <c r="I1600" s="1102"/>
      <c r="J1600" s="1102"/>
      <c r="K1600" s="1102"/>
      <c r="L1600" s="1102"/>
      <c r="M1600" s="1102"/>
      <c r="N1600" s="1103"/>
      <c r="O1600" s="458"/>
      <c r="P1600" s="4"/>
      <c r="Q1600" s="11"/>
      <c r="R1600" s="11"/>
      <c r="S1600" s="11"/>
      <c r="T1600" s="2"/>
      <c r="U1600" s="2"/>
      <c r="V1600" s="2"/>
      <c r="W1600" s="2"/>
      <c r="X1600" s="2"/>
    </row>
    <row r="1601" spans="1:24" s="19" customFormat="1" ht="13" x14ac:dyDescent="0.25">
      <c r="A1601" s="2"/>
      <c r="B1601" s="7"/>
      <c r="C1601" s="7"/>
      <c r="D1601" s="9"/>
      <c r="E1601" s="7"/>
      <c r="F1601" s="7"/>
      <c r="G1601" s="7"/>
      <c r="H1601" s="7"/>
      <c r="I1601" s="7"/>
      <c r="J1601" s="7"/>
      <c r="K1601" s="7"/>
      <c r="L1601" s="7"/>
      <c r="M1601" s="7"/>
      <c r="N1601" s="7"/>
      <c r="O1601" s="458"/>
      <c r="P1601" s="4"/>
      <c r="Q1601" s="11"/>
      <c r="R1601" s="11"/>
      <c r="S1601" s="11"/>
      <c r="T1601" s="2"/>
      <c r="U1601" s="2"/>
      <c r="V1601" s="2"/>
      <c r="W1601" s="2"/>
      <c r="X1601" s="2"/>
    </row>
    <row r="1602" spans="1:24" s="19" customFormat="1" ht="13" x14ac:dyDescent="0.25">
      <c r="A1602" s="2"/>
      <c r="B1602" s="7"/>
      <c r="C1602" s="7"/>
      <c r="D1602" s="9" t="s">
        <v>7</v>
      </c>
      <c r="E1602" s="20" t="str">
        <f>Translations!$B$710</f>
        <v>Nivåer på den bränslemängd som frisläppts för konsumtion:</v>
      </c>
      <c r="F1602" s="7"/>
      <c r="G1602" s="7"/>
      <c r="H1602" s="7"/>
      <c r="I1602" s="7"/>
      <c r="J1602" s="7"/>
      <c r="K1602" s="7"/>
      <c r="L1602" s="7"/>
      <c r="M1602" s="7"/>
      <c r="N1602" s="7"/>
      <c r="O1602" s="458"/>
      <c r="P1602" s="4"/>
      <c r="Q1602" s="11"/>
      <c r="R1602" s="11"/>
      <c r="S1602" s="11"/>
      <c r="T1602" s="2"/>
      <c r="U1602" s="2"/>
      <c r="V1602" s="2"/>
      <c r="W1602" s="2"/>
      <c r="X1602" s="2"/>
    </row>
    <row r="1603" spans="1:24" s="19" customFormat="1" ht="13" x14ac:dyDescent="0.25">
      <c r="A1603" s="2"/>
      <c r="B1603" s="7"/>
      <c r="C1603" s="7"/>
      <c r="D1603" s="28" t="s">
        <v>16</v>
      </c>
      <c r="E1603" s="20" t="str">
        <f>Translations!$B$711</f>
        <v>Tillämplig enhet:</v>
      </c>
      <c r="F1603" s="9"/>
      <c r="G1603" s="9"/>
      <c r="H1603" s="9"/>
      <c r="I1603" s="135"/>
      <c r="J1603" s="9"/>
      <c r="K1603" s="9"/>
      <c r="L1603" s="9"/>
      <c r="M1603" s="9"/>
      <c r="N1603" s="9"/>
      <c r="O1603" s="458"/>
      <c r="P1603" s="4"/>
      <c r="Q1603" s="11"/>
      <c r="R1603" s="11"/>
      <c r="S1603" s="11"/>
      <c r="T1603" s="2"/>
      <c r="U1603" s="2"/>
      <c r="V1603" s="2"/>
      <c r="W1603" s="2"/>
      <c r="X1603" s="2"/>
    </row>
    <row r="1604" spans="1:24" s="19" customFormat="1" ht="5.15" customHeight="1" x14ac:dyDescent="0.25">
      <c r="A1604" s="2"/>
      <c r="B1604" s="7"/>
      <c r="C1604" s="7"/>
      <c r="D1604" s="7"/>
      <c r="E1604" s="7"/>
      <c r="F1604" s="7"/>
      <c r="G1604" s="7"/>
      <c r="H1604" s="7"/>
      <c r="I1604" s="7"/>
      <c r="J1604" s="7"/>
      <c r="K1604" s="7"/>
      <c r="L1604" s="7"/>
      <c r="M1604" s="7"/>
      <c r="N1604" s="9"/>
      <c r="O1604" s="458"/>
      <c r="P1604" s="4"/>
      <c r="Q1604" s="11"/>
      <c r="R1604" s="11"/>
      <c r="S1604" s="11"/>
      <c r="T1604" s="2"/>
      <c r="U1604" s="2"/>
      <c r="V1604" s="2"/>
      <c r="W1604" s="2"/>
      <c r="X1604" s="2"/>
    </row>
    <row r="1605" spans="1:24" s="19" customFormat="1" ht="12.75" customHeight="1" x14ac:dyDescent="0.25">
      <c r="A1605" s="2"/>
      <c r="B1605" s="7"/>
      <c r="C1605" s="7"/>
      <c r="D1605" s="28" t="s">
        <v>17</v>
      </c>
      <c r="E1605" s="20" t="str">
        <f>Translations!$B$712</f>
        <v>Nivå som krävs:</v>
      </c>
      <c r="F1605" s="7"/>
      <c r="G1605" s="7"/>
      <c r="H1605" s="7"/>
      <c r="I1605" s="535" t="str">
        <f>IF(H1581="","",IF(M1579=INDEX(SourceCategory,2),EUconst_NoTier,IF(CNTR_Category="A",INDEX(EUwideConstants!$G:$G,MATCH(R1605,EUwideConstants!$S:$S,0)),INDEX(EUwideConstants!$P:$P,MATCH(R1605,EUwideConstants!$S:$S,0)))))</f>
        <v/>
      </c>
      <c r="J1605" s="1241" t="str">
        <f>IF(I1605="","",IF(I1605=EUconst_NoTier,EUconst_MsgDeMinimis,IF(T1605=0,EUconst_NA,IF(ISERROR(T1605),"",EUconst_MsgTierActivityLevel&amp;" "&amp;T1605))))</f>
        <v/>
      </c>
      <c r="K1605" s="1242"/>
      <c r="L1605" s="1242"/>
      <c r="M1605" s="1242"/>
      <c r="N1605" s="1243"/>
      <c r="O1605" s="458"/>
      <c r="P1605" s="4"/>
      <c r="Q1605" s="11"/>
      <c r="R1605" s="59" t="str">
        <f>EUconst_CNTR_ActivityData&amp;H1581</f>
        <v>ActivityData_</v>
      </c>
      <c r="S1605" s="11"/>
      <c r="T1605" s="533" t="str">
        <f>IF(I1605="","",IF(I1605=EUconst_NA,"",INDEX(EUwideConstants!$H:$O,MATCH(R1605,EUwideConstants!$S:$S,0),MATCH(I1605,CNTR_TierList,0))))</f>
        <v/>
      </c>
      <c r="U1605" s="2"/>
      <c r="V1605" s="2"/>
      <c r="W1605" s="2"/>
      <c r="X1605" s="2"/>
    </row>
    <row r="1606" spans="1:24" s="19" customFormat="1" ht="12.75" customHeight="1" x14ac:dyDescent="0.25">
      <c r="A1606" s="2"/>
      <c r="B1606" s="7"/>
      <c r="C1606" s="7"/>
      <c r="D1606" s="28" t="s">
        <v>18</v>
      </c>
      <c r="E1606" s="20" t="str">
        <f>Translations!$B$713</f>
        <v>Tillämplig nivå:</v>
      </c>
      <c r="F1606" s="7"/>
      <c r="G1606" s="7"/>
      <c r="H1606" s="7"/>
      <c r="I1606" s="135"/>
      <c r="J1606" s="1241" t="str">
        <f>IF(OR(ISBLANK(I1606),I1606=EUconst_NoTier),"",IF(T1606=0,EUconst_NA,IF(ISERROR(T1606),"",EUconst_MsgTierActivityLevel &amp; " " &amp;T1606)))</f>
        <v/>
      </c>
      <c r="K1606" s="1242"/>
      <c r="L1606" s="1242"/>
      <c r="M1606" s="1242"/>
      <c r="N1606" s="1243"/>
      <c r="O1606" s="458"/>
      <c r="P1606" s="4"/>
      <c r="Q1606" s="11"/>
      <c r="R1606" s="59" t="str">
        <f>EUconst_CNTR_ActivityData&amp;H1581</f>
        <v>ActivityData_</v>
      </c>
      <c r="S1606" s="11"/>
      <c r="T1606" s="533" t="str">
        <f>IF(ISBLANK(I1606),"",IF(I1606=EUconst_NA,"",INDEX(EUwideConstants!$H:$O,MATCH(R1606,EUwideConstants!$S:$S,0),MATCH(I1606,CNTR_TierList,0))))</f>
        <v/>
      </c>
      <c r="U1606" s="2"/>
      <c r="V1606" s="2"/>
      <c r="W1606" s="366" t="s">
        <v>142</v>
      </c>
      <c r="X1606" s="533" t="b">
        <f>I1589=INDEX(EUconst_ActivityDeterminationMethod,1)</f>
        <v>0</v>
      </c>
    </row>
    <row r="1607" spans="1:24" s="19" customFormat="1" ht="12.75" customHeight="1" x14ac:dyDescent="0.25">
      <c r="A1607" s="2"/>
      <c r="B1607" s="7"/>
      <c r="C1607" s="7"/>
      <c r="D1607" s="28" t="s">
        <v>19</v>
      </c>
      <c r="E1607" s="20" t="str">
        <f>Translations!$B$219</f>
        <v>Uppnådd osäkerhet:</v>
      </c>
      <c r="F1607" s="7"/>
      <c r="G1607" s="7"/>
      <c r="H1607" s="7"/>
      <c r="I1607" s="536"/>
      <c r="J1607" s="20" t="str">
        <f>Translations!$B$220</f>
        <v>Anmärkning:</v>
      </c>
      <c r="K1607" s="1265"/>
      <c r="L1607" s="1266"/>
      <c r="M1607" s="1266"/>
      <c r="N1607" s="1267"/>
      <c r="O1607" s="458"/>
      <c r="P1607" s="4"/>
      <c r="Q1607" s="11"/>
      <c r="R1607" s="11"/>
      <c r="S1607" s="11"/>
      <c r="T1607" s="2"/>
      <c r="U1607" s="2"/>
      <c r="V1607" s="2"/>
      <c r="W1607" s="366" t="s">
        <v>142</v>
      </c>
      <c r="X1607" s="533" t="b">
        <f>OR(M1579=INDEX(SourceCategory,2),I1589=INDEX(EUconst_ActivityDeterminationMethod,1))</f>
        <v>0</v>
      </c>
    </row>
    <row r="1608" spans="1:24" s="19" customFormat="1" ht="5.15" customHeight="1" x14ac:dyDescent="0.25">
      <c r="A1608" s="2"/>
      <c r="B1608" s="7"/>
      <c r="C1608" s="7"/>
      <c r="D1608" s="9"/>
      <c r="E1608" s="40"/>
      <c r="F1608" s="40"/>
      <c r="G1608" s="40"/>
      <c r="H1608" s="40"/>
      <c r="I1608" s="40"/>
      <c r="J1608" s="40"/>
      <c r="K1608" s="40"/>
      <c r="L1608" s="40"/>
      <c r="M1608" s="40"/>
      <c r="N1608" s="40"/>
      <c r="O1608" s="458"/>
      <c r="P1608" s="4"/>
      <c r="Q1608" s="11"/>
      <c r="R1608" s="11"/>
      <c r="S1608" s="11"/>
      <c r="T1608" s="2"/>
      <c r="U1608" s="2"/>
      <c r="V1608" s="2"/>
      <c r="W1608" s="2"/>
      <c r="X1608" s="2"/>
    </row>
    <row r="1609" spans="1:24" s="19" customFormat="1" ht="14" x14ac:dyDescent="0.25">
      <c r="A1609" s="2"/>
      <c r="B1609" s="7"/>
      <c r="C1609" s="7"/>
      <c r="D1609" s="1245" t="str">
        <f>Translations!$B$715</f>
        <v>Täckningsfaktor:</v>
      </c>
      <c r="E1609" s="1245"/>
      <c r="F1609" s="1245"/>
      <c r="G1609" s="1245"/>
      <c r="H1609" s="1245"/>
      <c r="I1609" s="1245"/>
      <c r="J1609" s="1245"/>
      <c r="K1609" s="1245"/>
      <c r="L1609" s="1245"/>
      <c r="M1609" s="1245"/>
      <c r="N1609" s="1245"/>
      <c r="O1609" s="458"/>
      <c r="P1609" s="4"/>
      <c r="Q1609" s="11"/>
      <c r="R1609" s="11"/>
      <c r="S1609" s="11"/>
      <c r="T1609" s="11"/>
      <c r="U1609" s="2"/>
      <c r="V1609" s="2"/>
      <c r="W1609" s="2"/>
      <c r="X1609" s="2"/>
    </row>
    <row r="1610" spans="1:24" s="19" customFormat="1" ht="5.15" customHeight="1" x14ac:dyDescent="0.25">
      <c r="A1610" s="2"/>
      <c r="B1610" s="7"/>
      <c r="C1610" s="7"/>
      <c r="D1610" s="9"/>
      <c r="E1610" s="20"/>
      <c r="F1610" s="7"/>
      <c r="G1610" s="7"/>
      <c r="H1610" s="7"/>
      <c r="I1610" s="7"/>
      <c r="J1610" s="7"/>
      <c r="K1610" s="7"/>
      <c r="L1610" s="7"/>
      <c r="M1610" s="7"/>
      <c r="N1610" s="7"/>
      <c r="O1610" s="458"/>
      <c r="P1610" s="4"/>
      <c r="Q1610" s="11"/>
      <c r="R1610" s="11"/>
      <c r="S1610" s="11"/>
      <c r="T1610" s="11"/>
      <c r="U1610" s="2"/>
      <c r="V1610" s="2"/>
      <c r="W1610" s="2"/>
      <c r="X1610" s="2"/>
    </row>
    <row r="1611" spans="1:24" s="19" customFormat="1" ht="25.5" customHeight="1" x14ac:dyDescent="0.25">
      <c r="A1611" s="2"/>
      <c r="B1611" s="7"/>
      <c r="C1611" s="7"/>
      <c r="D1611" s="9" t="s">
        <v>8</v>
      </c>
      <c r="E1611" s="1244" t="str">
        <f>Translations!$B$717</f>
        <v>Täckningsfaktor</v>
      </c>
      <c r="F1611" s="1244"/>
      <c r="G1611" s="1244"/>
      <c r="H1611" s="29" t="str">
        <f>Translations!$B$255</f>
        <v>nivå som krävs</v>
      </c>
      <c r="I1611" s="29" t="str">
        <f>Translations!$B$256</f>
        <v>nivå som använts</v>
      </c>
      <c r="J1611" s="1246" t="str">
        <f>Translations!$B$257</f>
        <v>hela texten för den tillämpade nivån</v>
      </c>
      <c r="K1611" s="1247"/>
      <c r="L1611" s="1247"/>
      <c r="M1611" s="1247"/>
      <c r="N1611" s="1247"/>
      <c r="O1611" s="458"/>
      <c r="P1611" s="4"/>
      <c r="Q1611" s="11"/>
      <c r="R1611" s="11"/>
      <c r="S1611" s="11"/>
      <c r="T1611" s="11"/>
      <c r="U1611" s="2"/>
      <c r="V1611" s="2"/>
      <c r="W1611" s="2"/>
      <c r="X1611" s="2"/>
    </row>
    <row r="1612" spans="1:24" s="19" customFormat="1" x14ac:dyDescent="0.25">
      <c r="A1612" s="2"/>
      <c r="B1612" s="7"/>
      <c r="C1612" s="7"/>
      <c r="D1612" s="28" t="s">
        <v>16</v>
      </c>
      <c r="E1612" s="1240" t="str">
        <f>Translations!$B$718</f>
        <v>Täckningsfaktor, nivå</v>
      </c>
      <c r="F1612" s="1240"/>
      <c r="G1612" s="1240"/>
      <c r="H1612" s="535" t="str">
        <f>IF(H1579="","",3)</f>
        <v/>
      </c>
      <c r="I1612" s="135"/>
      <c r="J1612" s="1241" t="str">
        <f>IF(OR(ISBLANK(I1612),I1612=EUconst_NoTier),"",IF(T1612=0,EUconst_NotApplicable,IF(ISERROR(T1612),"",T1612)))</f>
        <v/>
      </c>
      <c r="K1612" s="1242"/>
      <c r="L1612" s="1242"/>
      <c r="M1612" s="1242"/>
      <c r="N1612" s="1243"/>
      <c r="O1612" s="458"/>
      <c r="P1612" s="4"/>
      <c r="Q1612" s="11"/>
      <c r="R1612" s="59" t="str">
        <f>EUconst_CNTR_ScopeFactor&amp;H1581</f>
        <v>ScopeFactor_</v>
      </c>
      <c r="S1612" s="11"/>
      <c r="T1612" s="537" t="str">
        <f>IF(ISBLANK(I1612),"",IF(I1612=EUconst_NA,"",INDEX(EUwideConstants!$H:$O,MATCH(R1612,EUwideConstants!$S:$S,0),MATCH(I1612,CNTR_TierList,0))))</f>
        <v/>
      </c>
      <c r="U1612" s="2"/>
      <c r="V1612" s="2"/>
      <c r="W1612" s="2"/>
      <c r="X1612" s="2"/>
    </row>
    <row r="1613" spans="1:24" s="19" customFormat="1" x14ac:dyDescent="0.25">
      <c r="A1613" s="2"/>
      <c r="B1613" s="7"/>
      <c r="C1613" s="7"/>
      <c r="D1613" s="28" t="s">
        <v>17</v>
      </c>
      <c r="E1613" s="1240" t="str">
        <f>Translations!$B$719</f>
        <v>Täckningsfaktor, metod</v>
      </c>
      <c r="F1613" s="1240"/>
      <c r="G1613" s="1240"/>
      <c r="H1613" s="1249"/>
      <c r="I1613" s="1249"/>
      <c r="J1613" s="1241" t="str">
        <f>IF(H1613="","",INDEX(ScopeMethodsDetails,MATCH(H1613,INDEX(ScopeMethodsDetails,,1),0),2))</f>
        <v/>
      </c>
      <c r="K1613" s="1242"/>
      <c r="L1613" s="1242"/>
      <c r="M1613" s="1242"/>
      <c r="N1613" s="1243"/>
      <c r="O1613" s="458"/>
      <c r="P1613" s="4"/>
      <c r="Q1613" s="11"/>
      <c r="R1613" s="350" t="str">
        <f>IF(I1612="","",INDEX(ScopeAddress,MATCH(I1612,ScopeTiers,0)))</f>
        <v/>
      </c>
      <c r="S1613" s="11"/>
      <c r="T1613" s="11"/>
      <c r="U1613" s="2"/>
      <c r="V1613" s="2"/>
      <c r="W1613" s="2"/>
      <c r="X1613" s="2"/>
    </row>
    <row r="1614" spans="1:24" s="19" customFormat="1" ht="5.15" customHeight="1" x14ac:dyDescent="0.25">
      <c r="A1614" s="2"/>
      <c r="B1614" s="7"/>
      <c r="C1614" s="7"/>
      <c r="D1614" s="9"/>
      <c r="E1614" s="40"/>
      <c r="F1614" s="40"/>
      <c r="G1614" s="40"/>
      <c r="H1614" s="40"/>
      <c r="I1614" s="40"/>
      <c r="J1614" s="40"/>
      <c r="K1614" s="40"/>
      <c r="L1614" s="40"/>
      <c r="M1614" s="40"/>
      <c r="N1614" s="40"/>
      <c r="O1614" s="458"/>
      <c r="P1614" s="4"/>
      <c r="Q1614" s="11"/>
      <c r="R1614" s="11"/>
      <c r="S1614" s="11"/>
      <c r="T1614" s="11"/>
      <c r="U1614" s="11"/>
      <c r="V1614" s="11"/>
      <c r="W1614" s="11"/>
      <c r="X1614" s="11"/>
    </row>
    <row r="1615" spans="1:24" s="19" customFormat="1" ht="13" x14ac:dyDescent="0.25">
      <c r="A1615" s="2"/>
      <c r="B1615" s="7"/>
      <c r="C1615" s="7"/>
      <c r="D1615" s="28" t="s">
        <v>18</v>
      </c>
      <c r="E1615" s="20" t="str">
        <f>Translations!$B$723</f>
        <v>Detaljerad beskrivning av täckningsfaktorns metod:</v>
      </c>
      <c r="F1615" s="40"/>
      <c r="G1615" s="40"/>
      <c r="H1615" s="40"/>
      <c r="I1615" s="40"/>
      <c r="J1615" s="40"/>
      <c r="K1615" s="40"/>
      <c r="L1615" s="40"/>
      <c r="M1615" s="40"/>
      <c r="N1615" s="40"/>
      <c r="O1615" s="458"/>
      <c r="P1615" s="4"/>
      <c r="Q1615" s="11"/>
      <c r="R1615" s="11"/>
      <c r="S1615" s="11"/>
      <c r="T1615" s="11"/>
      <c r="U1615" s="2"/>
      <c r="V1615" s="2"/>
      <c r="W1615" s="2"/>
      <c r="X1615" s="2"/>
    </row>
    <row r="1616" spans="1:24" s="19" customFormat="1" ht="25.5" customHeight="1" x14ac:dyDescent="0.25">
      <c r="A1616" s="2"/>
      <c r="B1616" s="7"/>
      <c r="C1616" s="7"/>
      <c r="D1616" s="9"/>
      <c r="E1616" s="1235"/>
      <c r="F1616" s="1236"/>
      <c r="G1616" s="1236"/>
      <c r="H1616" s="1236"/>
      <c r="I1616" s="1236"/>
      <c r="J1616" s="1236"/>
      <c r="K1616" s="1236"/>
      <c r="L1616" s="1236"/>
      <c r="M1616" s="1236"/>
      <c r="N1616" s="1237"/>
      <c r="O1616" s="458"/>
      <c r="P1616" s="4"/>
      <c r="Q1616" s="11"/>
      <c r="R1616" s="11"/>
      <c r="S1616" s="11"/>
      <c r="T1616" s="11"/>
      <c r="U1616" s="2"/>
      <c r="V1616" s="2"/>
      <c r="W1616" s="2"/>
      <c r="X1616" s="2"/>
    </row>
    <row r="1617" spans="1:24" s="19" customFormat="1" ht="13" x14ac:dyDescent="0.25">
      <c r="A1617" s="2"/>
      <c r="B1617" s="7"/>
      <c r="C1617" s="7"/>
      <c r="D1617" s="9"/>
      <c r="E1617" s="1099"/>
      <c r="F1617" s="991"/>
      <c r="G1617" s="991"/>
      <c r="H1617" s="991"/>
      <c r="I1617" s="991"/>
      <c r="J1617" s="991"/>
      <c r="K1617" s="991"/>
      <c r="L1617" s="991"/>
      <c r="M1617" s="991"/>
      <c r="N1617" s="1100"/>
      <c r="O1617" s="458"/>
      <c r="P1617" s="4"/>
      <c r="Q1617" s="11"/>
      <c r="R1617" s="11"/>
      <c r="S1617" s="11"/>
      <c r="T1617" s="11"/>
      <c r="U1617" s="2"/>
      <c r="V1617" s="2"/>
      <c r="W1617" s="2"/>
      <c r="X1617" s="2"/>
    </row>
    <row r="1618" spans="1:24" s="19" customFormat="1" ht="13" x14ac:dyDescent="0.25">
      <c r="A1618" s="2"/>
      <c r="B1618" s="7"/>
      <c r="C1618" s="7"/>
      <c r="D1618" s="9"/>
      <c r="E1618" s="1101"/>
      <c r="F1618" s="1102"/>
      <c r="G1618" s="1102"/>
      <c r="H1618" s="1102"/>
      <c r="I1618" s="1102"/>
      <c r="J1618" s="1102"/>
      <c r="K1618" s="1102"/>
      <c r="L1618" s="1102"/>
      <c r="M1618" s="1102"/>
      <c r="N1618" s="1103"/>
      <c r="O1618" s="458"/>
      <c r="P1618" s="4"/>
      <c r="Q1618" s="11"/>
      <c r="R1618" s="11"/>
      <c r="S1618" s="11"/>
      <c r="T1618" s="11"/>
      <c r="U1618" s="2"/>
      <c r="V1618" s="2"/>
      <c r="W1618" s="2"/>
      <c r="X1618" s="2"/>
    </row>
    <row r="1619" spans="1:24" s="19" customFormat="1" ht="5.15" customHeight="1" x14ac:dyDescent="0.25">
      <c r="A1619" s="2"/>
      <c r="B1619" s="7"/>
      <c r="C1619" s="7"/>
      <c r="D1619" s="9"/>
      <c r="E1619" s="40"/>
      <c r="F1619" s="40"/>
      <c r="G1619" s="40"/>
      <c r="H1619" s="40"/>
      <c r="I1619" s="40"/>
      <c r="J1619" s="40"/>
      <c r="K1619" s="40"/>
      <c r="L1619" s="40"/>
      <c r="M1619" s="40"/>
      <c r="N1619" s="40"/>
      <c r="O1619" s="458"/>
      <c r="P1619" s="4"/>
      <c r="Q1619" s="11"/>
      <c r="R1619" s="11"/>
      <c r="S1619" s="11"/>
      <c r="T1619" s="11"/>
      <c r="U1619" s="2"/>
      <c r="V1619" s="2"/>
      <c r="W1619" s="2"/>
      <c r="X1619" s="2"/>
    </row>
    <row r="1620" spans="1:24" s="19" customFormat="1" ht="13" x14ac:dyDescent="0.25">
      <c r="A1620" s="2"/>
      <c r="B1620" s="7"/>
      <c r="C1620" s="7"/>
      <c r="D1620" s="28" t="s">
        <v>19</v>
      </c>
      <c r="E1620" s="20" t="str">
        <f>Translations!$B$726</f>
        <v xml:space="preserve">Identifiering av slutanvändare av bränsleflöde och CRF-koder </v>
      </c>
      <c r="F1620" s="40"/>
      <c r="G1620" s="40"/>
      <c r="H1620" s="40"/>
      <c r="I1620" s="40"/>
      <c r="J1620" s="40"/>
      <c r="K1620" s="40"/>
      <c r="L1620" s="40"/>
      <c r="M1620" s="40"/>
      <c r="N1620" s="40"/>
      <c r="O1620" s="453"/>
      <c r="P1620" s="22"/>
      <c r="Q1620" s="11"/>
      <c r="R1620" s="11"/>
      <c r="S1620" s="11"/>
      <c r="T1620" s="11"/>
      <c r="U1620" s="2"/>
      <c r="V1620" s="2"/>
      <c r="W1620" s="2"/>
      <c r="X1620" s="2"/>
    </row>
    <row r="1621" spans="1:24" s="19" customFormat="1" ht="25.5" customHeight="1" x14ac:dyDescent="0.25">
      <c r="A1621" s="2"/>
      <c r="B1621" s="7"/>
      <c r="C1621" s="7"/>
      <c r="D1621" s="9"/>
      <c r="E1621" s="1235"/>
      <c r="F1621" s="1236"/>
      <c r="G1621" s="1236"/>
      <c r="H1621" s="1236"/>
      <c r="I1621" s="1236"/>
      <c r="J1621" s="1236"/>
      <c r="K1621" s="1236"/>
      <c r="L1621" s="1236"/>
      <c r="M1621" s="1236"/>
      <c r="N1621" s="1237"/>
      <c r="O1621" s="458"/>
      <c r="P1621" s="4"/>
      <c r="Q1621" s="11"/>
      <c r="R1621" s="11"/>
      <c r="S1621" s="11"/>
      <c r="T1621" s="11"/>
      <c r="U1621" s="2"/>
      <c r="V1621" s="2"/>
      <c r="W1621" s="2"/>
      <c r="X1621" s="2"/>
    </row>
    <row r="1622" spans="1:24" s="19" customFormat="1" ht="13" x14ac:dyDescent="0.25">
      <c r="A1622" s="2"/>
      <c r="B1622" s="7"/>
      <c r="C1622" s="7"/>
      <c r="D1622" s="9"/>
      <c r="E1622" s="1099"/>
      <c r="F1622" s="991"/>
      <c r="G1622" s="991"/>
      <c r="H1622" s="991"/>
      <c r="I1622" s="991"/>
      <c r="J1622" s="991"/>
      <c r="K1622" s="991"/>
      <c r="L1622" s="991"/>
      <c r="M1622" s="991"/>
      <c r="N1622" s="1100"/>
      <c r="O1622" s="458"/>
      <c r="P1622" s="4"/>
      <c r="Q1622" s="11"/>
      <c r="R1622" s="11"/>
      <c r="S1622" s="11"/>
      <c r="T1622" s="11"/>
      <c r="U1622" s="2"/>
      <c r="V1622" s="2"/>
      <c r="W1622" s="2"/>
      <c r="X1622" s="2"/>
    </row>
    <row r="1623" spans="1:24" s="19" customFormat="1" ht="13" x14ac:dyDescent="0.25">
      <c r="A1623" s="2"/>
      <c r="B1623" s="7"/>
      <c r="C1623" s="7"/>
      <c r="D1623" s="9"/>
      <c r="E1623" s="1101"/>
      <c r="F1623" s="1102"/>
      <c r="G1623" s="1102"/>
      <c r="H1623" s="1102"/>
      <c r="I1623" s="1102"/>
      <c r="J1623" s="1102"/>
      <c r="K1623" s="1102"/>
      <c r="L1623" s="1102"/>
      <c r="M1623" s="1102"/>
      <c r="N1623" s="1103"/>
      <c r="O1623" s="458"/>
      <c r="P1623" s="4"/>
      <c r="Q1623" s="11"/>
      <c r="R1623" s="11"/>
      <c r="S1623" s="11"/>
      <c r="T1623" s="11"/>
      <c r="U1623" s="2"/>
      <c r="V1623" s="2"/>
      <c r="W1623" s="2"/>
      <c r="X1623" s="2"/>
    </row>
    <row r="1624" spans="1:24" s="19" customFormat="1" ht="5.15" customHeight="1" x14ac:dyDescent="0.25">
      <c r="A1624" s="2"/>
      <c r="B1624" s="7"/>
      <c r="C1624" s="7"/>
      <c r="D1624" s="9"/>
      <c r="E1624" s="40"/>
      <c r="F1624" s="40"/>
      <c r="G1624" s="40"/>
      <c r="H1624" s="40"/>
      <c r="I1624" s="40"/>
      <c r="J1624" s="40"/>
      <c r="K1624" s="40"/>
      <c r="L1624" s="40"/>
      <c r="M1624" s="40"/>
      <c r="N1624" s="40"/>
      <c r="O1624" s="458"/>
      <c r="P1624" s="4"/>
      <c r="Q1624" s="11"/>
      <c r="R1624" s="11"/>
      <c r="S1624" s="11"/>
      <c r="T1624" s="11"/>
      <c r="U1624" s="2"/>
      <c r="V1624" s="2"/>
      <c r="W1624" s="2"/>
      <c r="X1624" s="2"/>
    </row>
    <row r="1625" spans="1:24" s="19" customFormat="1" ht="12.75" customHeight="1" x14ac:dyDescent="0.25">
      <c r="A1625" s="2"/>
      <c r="B1625" s="7"/>
      <c r="C1625" s="7"/>
      <c r="D1625" s="1245" t="str">
        <f>Translations!$B$230</f>
        <v>Beräkningsfaktorer:</v>
      </c>
      <c r="E1625" s="1245"/>
      <c r="F1625" s="1245"/>
      <c r="G1625" s="1245"/>
      <c r="H1625" s="1245"/>
      <c r="I1625" s="1245"/>
      <c r="J1625" s="1245"/>
      <c r="K1625" s="1245"/>
      <c r="L1625" s="1245"/>
      <c r="M1625" s="1245"/>
      <c r="N1625" s="1245"/>
      <c r="O1625" s="458"/>
      <c r="P1625" s="4"/>
      <c r="Q1625" s="11"/>
      <c r="R1625" s="11"/>
      <c r="S1625" s="11"/>
      <c r="T1625" s="11"/>
      <c r="U1625" s="2"/>
      <c r="V1625" s="2"/>
      <c r="W1625" s="2"/>
      <c r="X1625" s="2"/>
    </row>
    <row r="1626" spans="1:24" s="19" customFormat="1" ht="5.15" customHeight="1" x14ac:dyDescent="0.25">
      <c r="A1626" s="2"/>
      <c r="B1626" s="7"/>
      <c r="C1626" s="7"/>
      <c r="D1626" s="9"/>
      <c r="E1626" s="20"/>
      <c r="F1626" s="7"/>
      <c r="G1626" s="7"/>
      <c r="H1626" s="7"/>
      <c r="I1626" s="7"/>
      <c r="J1626" s="7"/>
      <c r="K1626" s="7"/>
      <c r="L1626" s="7"/>
      <c r="M1626" s="7"/>
      <c r="N1626" s="7"/>
      <c r="O1626" s="458"/>
      <c r="P1626" s="4"/>
      <c r="Q1626" s="11"/>
      <c r="R1626" s="11"/>
      <c r="S1626" s="11"/>
      <c r="T1626" s="11"/>
      <c r="U1626" s="2"/>
      <c r="V1626" s="2"/>
      <c r="W1626" s="2"/>
      <c r="X1626" s="2"/>
    </row>
    <row r="1627" spans="1:24" s="19" customFormat="1" ht="12.75" customHeight="1" x14ac:dyDescent="0.25">
      <c r="A1627" s="2"/>
      <c r="B1627" s="7"/>
      <c r="C1627" s="7"/>
      <c r="D1627" s="9" t="s">
        <v>140</v>
      </c>
      <c r="E1627" s="20" t="str">
        <f>Translations!$B$253</f>
        <v>Nivåer som tillämpas på beräkningsfaktorer:</v>
      </c>
      <c r="F1627" s="7"/>
      <c r="G1627" s="7"/>
      <c r="H1627" s="7"/>
      <c r="I1627" s="7"/>
      <c r="J1627" s="7"/>
      <c r="K1627" s="7"/>
      <c r="L1627" s="7"/>
      <c r="M1627" s="7"/>
      <c r="N1627" s="7"/>
      <c r="O1627" s="458"/>
      <c r="P1627" s="4"/>
      <c r="Q1627" s="11"/>
      <c r="R1627" s="11"/>
      <c r="S1627" s="11"/>
      <c r="T1627" s="11"/>
      <c r="U1627" s="2"/>
      <c r="V1627" s="2"/>
      <c r="W1627" s="2"/>
      <c r="X1627" s="2"/>
    </row>
    <row r="1628" spans="1:24" s="19" customFormat="1" ht="5.15" customHeight="1" x14ac:dyDescent="0.25">
      <c r="A1628" s="2"/>
      <c r="B1628" s="7"/>
      <c r="C1628" s="7"/>
      <c r="D1628" s="9"/>
      <c r="E1628" s="20"/>
      <c r="F1628" s="7"/>
      <c r="G1628" s="7"/>
      <c r="H1628" s="7"/>
      <c r="I1628" s="7"/>
      <c r="J1628" s="7"/>
      <c r="K1628" s="7"/>
      <c r="L1628" s="7"/>
      <c r="M1628" s="7"/>
      <c r="N1628" s="7"/>
      <c r="O1628" s="458"/>
      <c r="P1628" s="4"/>
      <c r="Q1628" s="11"/>
      <c r="R1628" s="11"/>
      <c r="S1628" s="11"/>
      <c r="T1628" s="11"/>
      <c r="U1628" s="2"/>
      <c r="V1628" s="2"/>
      <c r="W1628" s="2"/>
      <c r="X1628" s="2"/>
    </row>
    <row r="1629" spans="1:24" s="19" customFormat="1" ht="25.5" customHeight="1" x14ac:dyDescent="0.25">
      <c r="A1629" s="2"/>
      <c r="B1629" s="7"/>
      <c r="C1629" s="7"/>
      <c r="D1629" s="7"/>
      <c r="E1629" s="1244" t="str">
        <f>Translations!$B$254</f>
        <v>beräkningsfaktor</v>
      </c>
      <c r="F1629" s="1244"/>
      <c r="G1629" s="1244"/>
      <c r="H1629" s="29" t="str">
        <f>Translations!$B$255</f>
        <v>nivå som krävs</v>
      </c>
      <c r="I1629" s="522" t="str">
        <f>Translations!$B$256</f>
        <v>nivå som använts</v>
      </c>
      <c r="J1629" s="1246" t="str">
        <f>Translations!$B$257</f>
        <v>hela texten för den tillämpade nivån</v>
      </c>
      <c r="K1629" s="1247"/>
      <c r="L1629" s="1247"/>
      <c r="M1629" s="1247"/>
      <c r="N1629" s="1248"/>
      <c r="O1629" s="458"/>
      <c r="P1629" s="4"/>
      <c r="Q1629" s="11"/>
      <c r="R1629" s="11"/>
      <c r="S1629" s="11"/>
      <c r="T1629" s="11" t="s">
        <v>148</v>
      </c>
      <c r="U1629" s="2"/>
      <c r="V1629" s="2"/>
      <c r="W1629" s="2"/>
      <c r="X1629" s="30" t="s">
        <v>149</v>
      </c>
    </row>
    <row r="1630" spans="1:24" s="19" customFormat="1" ht="12.75" customHeight="1" x14ac:dyDescent="0.25">
      <c r="A1630" s="2"/>
      <c r="B1630" s="7"/>
      <c r="C1630" s="7"/>
      <c r="D1630" s="28" t="s">
        <v>16</v>
      </c>
      <c r="E1630" s="1240" t="str">
        <f>Translations!$B$741</f>
        <v>Enhetens omvandlingsfaktor</v>
      </c>
      <c r="F1630" s="1240"/>
      <c r="G1630" s="1240"/>
      <c r="H1630" s="535" t="str">
        <f>IF(H1581="","",IF(M1579=INDEX(SourceCategory,2),EUconst_NoTier,IF(CNTR_Category="A",INDEX(EUwideConstants!$G:$G,MATCH(R1630,EUwideConstants!$S:$S,0)),INDEX(EUwideConstants!$P:$P,MATCH(R1630,EUwideConstants!$S:$S,0)))))</f>
        <v/>
      </c>
      <c r="I1630" s="135"/>
      <c r="J1630" s="1241" t="str">
        <f>IF(OR(ISBLANK(I1630),I1630=EUconst_NoTier),"",IF(T1630=0,EUconst_NotApplicable,IF(ISERROR(T1630),"",T1630)))</f>
        <v/>
      </c>
      <c r="K1630" s="1242"/>
      <c r="L1630" s="1242"/>
      <c r="M1630" s="1242"/>
      <c r="N1630" s="1243"/>
      <c r="O1630" s="458"/>
      <c r="P1630" s="4"/>
      <c r="Q1630" s="11"/>
      <c r="R1630" s="59" t="str">
        <f>EUconst_CNTR_NCV&amp;H1581</f>
        <v>NCV_</v>
      </c>
      <c r="S1630" s="11"/>
      <c r="T1630" s="537" t="str">
        <f>IF(ISBLANK(I1630),"",IF(I1630=EUconst_NA,"",INDEX(EUwideConstants!$H:$O,MATCH(R1630,EUwideConstants!$S:$S,0),MATCH(I1630,CNTR_TierList,0))))</f>
        <v/>
      </c>
      <c r="U1630" s="2"/>
      <c r="V1630" s="2"/>
      <c r="W1630" s="2"/>
      <c r="X1630" s="533" t="b">
        <f>(H1630=EUconst_NA)</f>
        <v>0</v>
      </c>
    </row>
    <row r="1631" spans="1:24" s="19" customFormat="1" ht="12.75" customHeight="1" x14ac:dyDescent="0.25">
      <c r="A1631" s="2"/>
      <c r="B1631" s="7"/>
      <c r="C1631" s="7"/>
      <c r="D1631" s="28" t="s">
        <v>17</v>
      </c>
      <c r="E1631" s="1240" t="str">
        <f>Translations!$B$258</f>
        <v>Emissionsfaktor (preliminär)</v>
      </c>
      <c r="F1631" s="1240"/>
      <c r="G1631" s="1240"/>
      <c r="H1631" s="535" t="str">
        <f>IF(H1581="","",IF(M1579=INDEX(SourceCategory,2),EUconst_NoTier,IF(CNTR_Category="A",INDEX(EUwideConstants!$G:$G,MATCH(R1631,EUwideConstants!$S:$S,0)),INDEX(EUwideConstants!$P:$P,MATCH(R1631,EUwideConstants!$S:$S,0)))))</f>
        <v/>
      </c>
      <c r="I1631" s="135"/>
      <c r="J1631" s="1241" t="str">
        <f>IF(OR(ISBLANK(I1631),I1631=EUconst_NoTier),"",IF(T1631=0,EUconst_NotApplicable,IF(ISERROR(T1631),"",T1631)))</f>
        <v/>
      </c>
      <c r="K1631" s="1242"/>
      <c r="L1631" s="1242"/>
      <c r="M1631" s="1242"/>
      <c r="N1631" s="1243"/>
      <c r="O1631" s="458"/>
      <c r="P1631" s="4"/>
      <c r="Q1631" s="11"/>
      <c r="R1631" s="59" t="str">
        <f>EUconst_CNTR_EF&amp;H1581</f>
        <v>EF_</v>
      </c>
      <c r="S1631" s="11"/>
      <c r="T1631" s="537" t="str">
        <f>IF(ISBLANK(I1631),"",IF(I1631=EUconst_NA,"",INDEX(EUwideConstants!$H:$O,MATCH(R1631,EUwideConstants!$S:$S,0),MATCH(I1631,CNTR_TierList,0))))</f>
        <v/>
      </c>
      <c r="U1631" s="2"/>
      <c r="V1631" s="2"/>
      <c r="W1631" s="2"/>
      <c r="X1631" s="533" t="b">
        <f>(H1631=EUconst_NA)</f>
        <v>0</v>
      </c>
    </row>
    <row r="1632" spans="1:24" s="19" customFormat="1" ht="12.75" customHeight="1" x14ac:dyDescent="0.25">
      <c r="A1632" s="2"/>
      <c r="B1632" s="7"/>
      <c r="C1632" s="7"/>
      <c r="D1632" s="28" t="s">
        <v>18</v>
      </c>
      <c r="E1632" s="1240" t="str">
        <f>Translations!$B$259</f>
        <v>Biomassafraktion (om tillämplig)</v>
      </c>
      <c r="F1632" s="1240"/>
      <c r="G1632" s="1240"/>
      <c r="H1632" s="535" t="str">
        <f>IF(H1581="","",IF(M1579=INDEX(SourceCategory,2),EUconst_NoTier,IF(CNTR_Category="A",INDEX(EUwideConstants!$G:$G,MATCH(R1632,EUwideConstants!$S:$S,0)),INDEX(EUwideConstants!$P:$P,MATCH(R1632,EUwideConstants!$S:$S,0)))))</f>
        <v/>
      </c>
      <c r="I1632" s="538"/>
      <c r="J1632" s="1241" t="str">
        <f>IF(OR(ISBLANK(I1632),I1632=EUconst_NoTier),"",IF(T1632=0,EUconst_NotApplicable,IF(ISERROR(T1632),"",T1632)))</f>
        <v/>
      </c>
      <c r="K1632" s="1242"/>
      <c r="L1632" s="1242"/>
      <c r="M1632" s="1242"/>
      <c r="N1632" s="1243"/>
      <c r="O1632" s="458"/>
      <c r="P1632" s="4"/>
      <c r="Q1632" s="11"/>
      <c r="R1632" s="59" t="str">
        <f>EUconst_CNTR_BiomassContent&amp;H1581</f>
        <v>BioC_</v>
      </c>
      <c r="S1632" s="11"/>
      <c r="T1632" s="537" t="str">
        <f>IF(ISBLANK(I1632),"",IF(I1632=EUconst_NA,"",INDEX(EUwideConstants!$H:$O,MATCH(R1632,EUwideConstants!$S:$S,0),MATCH(I1632,CNTR_TierList,0))))</f>
        <v/>
      </c>
      <c r="U1632" s="2"/>
      <c r="V1632" s="2"/>
      <c r="W1632" s="2"/>
      <c r="X1632" s="533" t="b">
        <f>(H1632=EUconst_NA)</f>
        <v>0</v>
      </c>
    </row>
    <row r="1633" spans="1:24" s="19" customFormat="1" ht="5.15" customHeight="1" x14ac:dyDescent="0.25">
      <c r="A1633" s="2"/>
      <c r="B1633" s="7"/>
      <c r="C1633" s="7"/>
      <c r="D1633" s="9"/>
      <c r="E1633" s="7"/>
      <c r="F1633" s="7"/>
      <c r="G1633" s="7"/>
      <c r="H1633" s="7"/>
      <c r="I1633" s="7"/>
      <c r="J1633" s="7"/>
      <c r="K1633" s="7"/>
      <c r="L1633" s="7"/>
      <c r="M1633" s="7"/>
      <c r="N1633" s="7"/>
      <c r="O1633" s="458"/>
      <c r="P1633" s="4"/>
      <c r="Q1633" s="11"/>
      <c r="R1633" s="2"/>
      <c r="S1633" s="2"/>
      <c r="T1633" s="2"/>
      <c r="U1633" s="2"/>
      <c r="V1633" s="2"/>
      <c r="W1633" s="2"/>
      <c r="X1633" s="2"/>
    </row>
    <row r="1634" spans="1:24" s="19" customFormat="1" ht="13" x14ac:dyDescent="0.25">
      <c r="A1634" s="2"/>
      <c r="B1634" s="7"/>
      <c r="C1634" s="7"/>
      <c r="D1634" s="9" t="s">
        <v>152</v>
      </c>
      <c r="E1634" s="20" t="str">
        <f>Translations!$B$268</f>
        <v>Detaljerade uppgifter om beräkningsfaktorerna:</v>
      </c>
      <c r="F1634" s="40"/>
      <c r="G1634" s="40"/>
      <c r="H1634" s="40"/>
      <c r="I1634" s="40"/>
      <c r="J1634" s="40"/>
      <c r="K1634" s="40"/>
      <c r="L1634" s="40"/>
      <c r="M1634" s="40"/>
      <c r="N1634" s="40"/>
      <c r="O1634" s="458"/>
      <c r="P1634" s="4"/>
      <c r="Q1634" s="11"/>
      <c r="R1634" s="2"/>
      <c r="S1634" s="2"/>
      <c r="T1634" s="2"/>
      <c r="U1634" s="2"/>
      <c r="V1634" s="2"/>
      <c r="W1634" s="2"/>
      <c r="X1634" s="2"/>
    </row>
    <row r="1635" spans="1:24" s="19" customFormat="1" ht="5.15" customHeight="1" x14ac:dyDescent="0.25">
      <c r="A1635" s="2"/>
      <c r="B1635" s="7"/>
      <c r="C1635" s="7"/>
      <c r="D1635" s="9"/>
      <c r="E1635" s="40"/>
      <c r="F1635" s="40"/>
      <c r="G1635" s="40"/>
      <c r="H1635" s="40"/>
      <c r="I1635" s="40"/>
      <c r="J1635" s="40"/>
      <c r="K1635" s="40"/>
      <c r="L1635" s="40"/>
      <c r="M1635" s="40"/>
      <c r="N1635" s="40"/>
      <c r="O1635" s="458"/>
      <c r="P1635" s="4"/>
      <c r="Q1635" s="11"/>
      <c r="R1635" s="2"/>
      <c r="S1635" s="2"/>
      <c r="T1635" s="2"/>
      <c r="U1635" s="2"/>
      <c r="V1635" s="2"/>
      <c r="W1635" s="2"/>
      <c r="X1635" s="2"/>
    </row>
    <row r="1636" spans="1:24" s="19" customFormat="1" ht="25.5" customHeight="1" x14ac:dyDescent="0.25">
      <c r="A1636" s="2"/>
      <c r="B1636" s="7"/>
      <c r="C1636" s="7"/>
      <c r="D1636" s="7"/>
      <c r="E1636" s="1244" t="str">
        <f>E1629</f>
        <v>beräkningsfaktor</v>
      </c>
      <c r="F1636" s="1244"/>
      <c r="G1636" s="1244"/>
      <c r="H1636" s="522" t="str">
        <f>I1629</f>
        <v>nivå som använts</v>
      </c>
      <c r="I1636" s="29" t="str">
        <f>Translations!$B$269</f>
        <v>standardvärde</v>
      </c>
      <c r="J1636" s="29" t="str">
        <f>Translations!$B$270</f>
        <v>enhet</v>
      </c>
      <c r="K1636" s="29" t="str">
        <f>Translations!$B$271</f>
        <v>datakällans identifieringskod</v>
      </c>
      <c r="L1636" s="29" t="str">
        <f>Translations!$B$272</f>
        <v>analysens identifieringskod</v>
      </c>
      <c r="M1636" s="29" t="str">
        <f>Translations!$B$273</f>
        <v>provtagningens identifieringskod</v>
      </c>
      <c r="N1636" s="29" t="str">
        <f>Translations!$B$274</f>
        <v>analysfrekvens</v>
      </c>
      <c r="O1636" s="458"/>
      <c r="P1636" s="4"/>
      <c r="Q1636" s="11"/>
      <c r="R1636" s="2"/>
      <c r="S1636" s="2"/>
      <c r="T1636" s="30" t="s">
        <v>153</v>
      </c>
      <c r="U1636" s="2"/>
      <c r="V1636" s="2"/>
      <c r="W1636" s="2"/>
      <c r="X1636" s="30" t="s">
        <v>149</v>
      </c>
    </row>
    <row r="1637" spans="1:24" s="19" customFormat="1" ht="12.75" customHeight="1" x14ac:dyDescent="0.25">
      <c r="A1637" s="2"/>
      <c r="B1637" s="7"/>
      <c r="C1637" s="7"/>
      <c r="D1637" s="28" t="s">
        <v>16</v>
      </c>
      <c r="E1637" s="1240" t="str">
        <f>E1630</f>
        <v>Enhetens omvandlingsfaktor</v>
      </c>
      <c r="F1637" s="1240"/>
      <c r="G1637" s="1240"/>
      <c r="H1637" s="535" t="str">
        <f>IF(OR(ISBLANK(I1630),I1630=EUconst_NA),"",I1630)</f>
        <v/>
      </c>
      <c r="I1637" s="135"/>
      <c r="J1637" s="135"/>
      <c r="K1637" s="539"/>
      <c r="L1637" s="160"/>
      <c r="M1637" s="160"/>
      <c r="N1637" s="540"/>
      <c r="O1637" s="456"/>
      <c r="P1637" s="7"/>
      <c r="Q1637" s="143"/>
      <c r="R1637" s="2"/>
      <c r="S1637" s="2"/>
      <c r="T1637" s="541" t="str">
        <f>IF(H1637="","",IF(I1630=EUconst_NA,"",INDEX(EUwideConstants!$AL:$AR,MATCH(R1630,EUwideConstants!$S:$S,0),MATCH(I1630,CNTR_TierList,0))))</f>
        <v/>
      </c>
      <c r="U1637" s="2"/>
      <c r="V1637" s="2"/>
      <c r="W1637" s="2"/>
      <c r="X1637" s="533" t="b">
        <f>AND(H1579&lt;&gt;"",OR(H1637="",H1637=EUconst_NA,J1630=EUconst_NotApplicable))</f>
        <v>0</v>
      </c>
    </row>
    <row r="1638" spans="1:24" s="19" customFormat="1" ht="12.75" customHeight="1" x14ac:dyDescent="0.25">
      <c r="A1638" s="2"/>
      <c r="B1638" s="7"/>
      <c r="C1638" s="7"/>
      <c r="D1638" s="28" t="s">
        <v>17</v>
      </c>
      <c r="E1638" s="1240" t="str">
        <f>E1631</f>
        <v>Emissionsfaktor (preliminär)</v>
      </c>
      <c r="F1638" s="1240"/>
      <c r="G1638" s="1240"/>
      <c r="H1638" s="535" t="str">
        <f>IF(OR(ISBLANK(I1631),I1631=EUconst_NA),"",I1631)</f>
        <v/>
      </c>
      <c r="I1638" s="135"/>
      <c r="J1638" s="135"/>
      <c r="K1638" s="160"/>
      <c r="L1638" s="160"/>
      <c r="M1638" s="160"/>
      <c r="N1638" s="540"/>
      <c r="O1638" s="458"/>
      <c r="P1638" s="4"/>
      <c r="Q1638" s="11"/>
      <c r="R1638" s="2"/>
      <c r="S1638" s="2"/>
      <c r="T1638" s="541" t="str">
        <f>IF(H1638="","",IF(I1631=EUconst_NA,"",INDEX(EUwideConstants!$AL:$AR,MATCH(R1631,EUwideConstants!$S:$S,0),MATCH(I1631,CNTR_TierList,0))))</f>
        <v/>
      </c>
      <c r="U1638" s="2"/>
      <c r="V1638" s="2"/>
      <c r="W1638" s="2"/>
      <c r="X1638" s="533" t="b">
        <f>AND(H1579&lt;&gt;"",OR(H1638="",H1638=EUconst_NA,J1631=EUconst_NotApplicable))</f>
        <v>0</v>
      </c>
    </row>
    <row r="1639" spans="1:24" s="19" customFormat="1" ht="12.75" customHeight="1" x14ac:dyDescent="0.25">
      <c r="A1639" s="2"/>
      <c r="B1639" s="7"/>
      <c r="C1639" s="7"/>
      <c r="D1639" s="28" t="s">
        <v>21</v>
      </c>
      <c r="E1639" s="1240" t="str">
        <f>E1632</f>
        <v>Biomassafraktion (om tillämplig)</v>
      </c>
      <c r="F1639" s="1240"/>
      <c r="G1639" s="1240"/>
      <c r="H1639" s="535" t="str">
        <f>IF(OR(ISBLANK(I1632),I1632=EUconst_NA),"",I1632)</f>
        <v/>
      </c>
      <c r="I1639" s="135"/>
      <c r="J1639" s="436" t="s">
        <v>154</v>
      </c>
      <c r="K1639" s="160"/>
      <c r="L1639" s="160"/>
      <c r="M1639" s="160"/>
      <c r="N1639" s="540"/>
      <c r="O1639" s="458"/>
      <c r="P1639" s="4"/>
      <c r="Q1639" s="542"/>
      <c r="R1639" s="2"/>
      <c r="S1639" s="2"/>
      <c r="T1639" s="541" t="str">
        <f>IF(H1639="","",IF(I1632=EUconst_NA,"",INDEX(EUwideConstants!$AL:$AR,MATCH(R1632,EUwideConstants!$S:$S,0),MATCH(I1632,CNTR_TierList,0))))</f>
        <v/>
      </c>
      <c r="U1639" s="2"/>
      <c r="V1639" s="2"/>
      <c r="W1639" s="2"/>
      <c r="X1639" s="533" t="b">
        <f>AND(H1579&lt;&gt;"",OR(H1639="",H1639=EUconst_NA,J1632=EUconst_NotApplicable))</f>
        <v>0</v>
      </c>
    </row>
    <row r="1640" spans="1:24" s="19" customFormat="1" ht="12.75" customHeight="1" x14ac:dyDescent="0.25">
      <c r="A1640" s="2"/>
      <c r="B1640" s="7"/>
      <c r="C1640" s="7"/>
      <c r="D1640" s="9"/>
      <c r="E1640" s="7"/>
      <c r="F1640" s="7"/>
      <c r="G1640" s="7"/>
      <c r="H1640" s="7"/>
      <c r="I1640" s="7"/>
      <c r="J1640" s="7"/>
      <c r="K1640" s="7"/>
      <c r="L1640" s="7"/>
      <c r="M1640" s="7"/>
      <c r="N1640" s="7"/>
      <c r="O1640" s="458"/>
      <c r="P1640" s="4"/>
      <c r="Q1640" s="11"/>
      <c r="R1640" s="2"/>
      <c r="S1640" s="2"/>
      <c r="T1640" s="2"/>
      <c r="U1640" s="2"/>
      <c r="V1640" s="2"/>
      <c r="W1640" s="2"/>
      <c r="X1640" s="2"/>
    </row>
    <row r="1641" spans="1:24" s="19" customFormat="1" ht="15" customHeight="1" x14ac:dyDescent="0.25">
      <c r="A1641" s="2"/>
      <c r="B1641" s="7"/>
      <c r="C1641" s="7"/>
      <c r="D1641" s="1245" t="str">
        <f>Translations!$B$279</f>
        <v>Anmärkningar och förklaringar:</v>
      </c>
      <c r="E1641" s="1245"/>
      <c r="F1641" s="1245"/>
      <c r="G1641" s="1245"/>
      <c r="H1641" s="1245"/>
      <c r="I1641" s="1245"/>
      <c r="J1641" s="1245"/>
      <c r="K1641" s="1245"/>
      <c r="L1641" s="1245"/>
      <c r="M1641" s="1245"/>
      <c r="N1641" s="1245"/>
      <c r="O1641" s="458"/>
      <c r="P1641" s="4"/>
      <c r="Q1641" s="11"/>
      <c r="R1641" s="11"/>
      <c r="S1641" s="2"/>
      <c r="T1641" s="2"/>
      <c r="U1641" s="2"/>
      <c r="V1641" s="2"/>
      <c r="W1641" s="2"/>
      <c r="X1641" s="2"/>
    </row>
    <row r="1642" spans="1:24" s="19" customFormat="1" ht="5.15" customHeight="1" x14ac:dyDescent="0.25">
      <c r="A1642" s="2"/>
      <c r="B1642" s="7"/>
      <c r="C1642" s="7"/>
      <c r="D1642" s="9"/>
      <c r="E1642" s="7"/>
      <c r="F1642" s="7"/>
      <c r="G1642" s="7"/>
      <c r="H1642" s="7"/>
      <c r="I1642" s="7"/>
      <c r="J1642" s="7"/>
      <c r="K1642" s="7"/>
      <c r="L1642" s="7"/>
      <c r="M1642" s="7"/>
      <c r="N1642" s="7"/>
      <c r="O1642" s="458"/>
      <c r="P1642" s="4"/>
      <c r="Q1642" s="11"/>
      <c r="R1642" s="2"/>
      <c r="S1642" s="2"/>
      <c r="T1642" s="2"/>
      <c r="U1642" s="2"/>
      <c r="V1642" s="2"/>
      <c r="W1642" s="2"/>
      <c r="X1642" s="2"/>
    </row>
    <row r="1643" spans="1:24" s="19" customFormat="1" ht="12.75" customHeight="1" x14ac:dyDescent="0.25">
      <c r="A1643" s="2"/>
      <c r="B1643" s="7"/>
      <c r="C1643" s="7"/>
      <c r="D1643" s="9" t="s">
        <v>159</v>
      </c>
      <c r="E1643" s="1110" t="str">
        <f>Translations!$B$744</f>
        <v>Övriga anmärkningar och motiveringar, om de erforderliga nivåerna inte tillämpas:</v>
      </c>
      <c r="F1643" s="1110"/>
      <c r="G1643" s="1110"/>
      <c r="H1643" s="1110"/>
      <c r="I1643" s="1110"/>
      <c r="J1643" s="1110"/>
      <c r="K1643" s="1110"/>
      <c r="L1643" s="1110"/>
      <c r="M1643" s="1110"/>
      <c r="N1643" s="1110"/>
      <c r="O1643" s="458"/>
      <c r="P1643" s="4"/>
      <c r="Q1643" s="11"/>
      <c r="R1643" s="2"/>
      <c r="S1643" s="2"/>
      <c r="T1643" s="2"/>
      <c r="U1643" s="2"/>
      <c r="V1643" s="2"/>
      <c r="W1643" s="2"/>
      <c r="X1643" s="2"/>
    </row>
    <row r="1644" spans="1:24" s="19" customFormat="1" ht="5.15" customHeight="1" x14ac:dyDescent="0.25">
      <c r="A1644" s="2"/>
      <c r="B1644" s="7"/>
      <c r="C1644" s="7"/>
      <c r="D1644" s="9"/>
      <c r="E1644" s="543"/>
      <c r="F1644" s="7"/>
      <c r="G1644" s="7"/>
      <c r="H1644" s="7"/>
      <c r="I1644" s="7"/>
      <c r="J1644" s="7"/>
      <c r="K1644" s="7"/>
      <c r="L1644" s="7"/>
      <c r="M1644" s="7"/>
      <c r="N1644" s="7"/>
      <c r="O1644" s="458"/>
      <c r="P1644" s="4"/>
      <c r="Q1644" s="11"/>
      <c r="R1644" s="2"/>
      <c r="S1644" s="2"/>
      <c r="T1644" s="2"/>
      <c r="U1644" s="2"/>
      <c r="V1644" s="2"/>
      <c r="W1644" s="2"/>
      <c r="X1644" s="2"/>
    </row>
    <row r="1645" spans="1:24" s="19" customFormat="1" ht="12.75" customHeight="1" x14ac:dyDescent="0.25">
      <c r="A1645" s="2"/>
      <c r="B1645" s="7"/>
      <c r="C1645" s="7"/>
      <c r="D1645" s="9"/>
      <c r="E1645" s="1235"/>
      <c r="F1645" s="1238"/>
      <c r="G1645" s="1238"/>
      <c r="H1645" s="1238"/>
      <c r="I1645" s="1238"/>
      <c r="J1645" s="1238"/>
      <c r="K1645" s="1238"/>
      <c r="L1645" s="1238"/>
      <c r="M1645" s="1238"/>
      <c r="N1645" s="1239"/>
      <c r="O1645" s="458"/>
      <c r="P1645" s="4"/>
      <c r="Q1645" s="11"/>
      <c r="R1645" s="2"/>
      <c r="S1645" s="2"/>
      <c r="T1645" s="2"/>
      <c r="U1645" s="2"/>
      <c r="V1645" s="2"/>
      <c r="W1645" s="2"/>
      <c r="X1645" s="2"/>
    </row>
    <row r="1646" spans="1:24" s="19" customFormat="1" ht="12.75" customHeight="1" x14ac:dyDescent="0.25">
      <c r="A1646" s="2"/>
      <c r="B1646" s="7"/>
      <c r="C1646" s="7"/>
      <c r="D1646" s="9"/>
      <c r="E1646" s="1099"/>
      <c r="F1646" s="991"/>
      <c r="G1646" s="991"/>
      <c r="H1646" s="991"/>
      <c r="I1646" s="991"/>
      <c r="J1646" s="991"/>
      <c r="K1646" s="991"/>
      <c r="L1646" s="991"/>
      <c r="M1646" s="991"/>
      <c r="N1646" s="1100"/>
      <c r="O1646" s="458"/>
      <c r="P1646" s="4"/>
      <c r="Q1646" s="11"/>
      <c r="R1646" s="2"/>
      <c r="S1646" s="2"/>
      <c r="T1646" s="2"/>
      <c r="U1646" s="2"/>
      <c r="V1646" s="2"/>
      <c r="W1646" s="2"/>
      <c r="X1646" s="2"/>
    </row>
    <row r="1647" spans="1:24" s="19" customFormat="1" ht="12.75" customHeight="1" x14ac:dyDescent="0.25">
      <c r="A1647" s="2"/>
      <c r="B1647" s="7"/>
      <c r="C1647" s="7"/>
      <c r="D1647" s="9"/>
      <c r="E1647" s="1101"/>
      <c r="F1647" s="1102"/>
      <c r="G1647" s="1102"/>
      <c r="H1647" s="1102"/>
      <c r="I1647" s="1102"/>
      <c r="J1647" s="1102"/>
      <c r="K1647" s="1102"/>
      <c r="L1647" s="1102"/>
      <c r="M1647" s="1102"/>
      <c r="N1647" s="1103"/>
      <c r="O1647" s="458"/>
      <c r="P1647" s="4"/>
      <c r="Q1647" s="11"/>
      <c r="R1647" s="2"/>
      <c r="S1647" s="2"/>
      <c r="T1647" s="2"/>
      <c r="U1647" s="2"/>
      <c r="V1647" s="2"/>
      <c r="W1647" s="2"/>
      <c r="X1647" s="2"/>
    </row>
    <row r="1648" spans="1:24" ht="12.75" customHeight="1" thickBot="1" x14ac:dyDescent="0.3">
      <c r="A1648" s="45"/>
      <c r="C1648" s="867"/>
      <c r="D1648" s="868"/>
      <c r="E1648" s="869"/>
      <c r="F1648" s="867"/>
      <c r="G1648" s="870"/>
      <c r="H1648" s="870"/>
      <c r="I1648" s="870"/>
      <c r="J1648" s="870"/>
      <c r="K1648" s="870"/>
      <c r="L1648" s="870"/>
      <c r="M1648" s="870"/>
      <c r="N1648" s="870"/>
      <c r="O1648" s="458"/>
      <c r="P1648" s="4"/>
      <c r="Q1648" s="11"/>
      <c r="R1648" s="45"/>
      <c r="S1648" s="45"/>
      <c r="T1648" s="48"/>
      <c r="U1648" s="45"/>
      <c r="V1648" s="45"/>
      <c r="W1648" s="45"/>
      <c r="X1648" s="45"/>
    </row>
    <row r="1649" spans="1:24" ht="12.75" customHeight="1" thickBot="1" x14ac:dyDescent="0.3">
      <c r="A1649" s="45"/>
      <c r="D1649" s="9"/>
      <c r="E1649" s="18"/>
      <c r="G1649" s="10"/>
      <c r="H1649" s="10"/>
      <c r="I1649" s="10"/>
      <c r="J1649" s="10"/>
      <c r="L1649" s="10"/>
      <c r="M1649" s="10"/>
      <c r="N1649" s="10"/>
      <c r="O1649" s="458"/>
      <c r="P1649" s="4"/>
      <c r="Q1649" s="11"/>
      <c r="R1649" s="45"/>
      <c r="S1649" s="45"/>
      <c r="T1649" s="39" t="s">
        <v>143</v>
      </c>
      <c r="U1649" s="73" t="s">
        <v>144</v>
      </c>
      <c r="V1649" s="73" t="s">
        <v>145</v>
      </c>
      <c r="W1649" s="45"/>
      <c r="X1649" s="45"/>
    </row>
    <row r="1650" spans="1:24" s="133" customFormat="1" ht="15" customHeight="1" thickBot="1" x14ac:dyDescent="0.3">
      <c r="A1650" s="222">
        <f>R1650</f>
        <v>23</v>
      </c>
      <c r="B1650" s="22"/>
      <c r="C1650" s="23" t="str">
        <f>"P"&amp;R1650</f>
        <v>P23</v>
      </c>
      <c r="D1650" s="1245" t="str">
        <f>CONCATENATE(EUconst_FuelStream," ", R1650,":")</f>
        <v>Bränsleflöde 23:</v>
      </c>
      <c r="E1650" s="1245"/>
      <c r="F1650" s="1245"/>
      <c r="G1650" s="1260"/>
      <c r="H1650" s="1261" t="str">
        <f>IF(INDEX('C_Beskrivining av den RE'!$F$115:$F$139,MATCH(C1650,'C_Beskrivining av den RE'!$E$115:$E$139,0))&gt;0,INDEX('C_Beskrivining av den RE'!$F$115:$F$139,MATCH(C1650,'C_Beskrivining av den RE'!$E$115:$E$139,0)),"")</f>
        <v/>
      </c>
      <c r="I1650" s="1261"/>
      <c r="J1650" s="1261"/>
      <c r="K1650" s="1261"/>
      <c r="L1650" s="1262"/>
      <c r="M1650" s="1263" t="str">
        <f>IF(T1650=TRUE,IF(V1650="",U1650,V1650),"")</f>
        <v/>
      </c>
      <c r="N1650" s="1264"/>
      <c r="O1650" s="458"/>
      <c r="P1650" s="4"/>
      <c r="Q1650" s="419" t="str">
        <f>IF(COUNTA('C_Beskrivining av den RE'!$F$115:$G$139)=0,D1650,IF(H1650="","",C1650&amp;": "&amp;H1650))</f>
        <v>Bränsleflöde 23:</v>
      </c>
      <c r="R1650" s="21">
        <f>R1579+1</f>
        <v>23</v>
      </c>
      <c r="S1650" s="532"/>
      <c r="T1650" s="39" t="b">
        <f>IF(INDEX('C_Beskrivining av den RE'!$M:$M,MATCH(R1652,'C_Beskrivining av den RE'!$R:$R,0))="",FALSE,TRUE)</f>
        <v>0</v>
      </c>
      <c r="U1650" s="59" t="str">
        <f>INDEX(SourceCategory,1)</f>
        <v>Betydande</v>
      </c>
      <c r="V1650" s="39" t="str">
        <f>IF(T1650=TRUE,IF(ISBLANK(INDEX('C_Beskrivining av den RE'!$N:$N,MATCH(R1652,'C_Beskrivining av den RE'!$R:$R,0))),"",INDEX('C_Beskrivining av den RE'!$N:$N,MATCH(R1652,'C_Beskrivining av den RE'!$R:$R,0))),"")</f>
        <v/>
      </c>
      <c r="W1650" s="532"/>
      <c r="X1650" s="532"/>
    </row>
    <row r="1651" spans="1:24" s="19" customFormat="1" ht="5.15" customHeight="1" x14ac:dyDescent="0.25">
      <c r="A1651" s="45"/>
      <c r="B1651" s="4"/>
      <c r="C1651" s="4"/>
      <c r="D1651" s="4"/>
      <c r="E1651" s="4"/>
      <c r="F1651" s="4"/>
      <c r="G1651" s="4"/>
      <c r="H1651" s="4"/>
      <c r="I1651" s="4"/>
      <c r="J1651" s="4"/>
      <c r="K1651" s="4"/>
      <c r="L1651" s="4"/>
      <c r="M1651" s="3"/>
      <c r="N1651" s="3"/>
      <c r="O1651" s="458"/>
      <c r="P1651" s="4"/>
      <c r="Q1651" s="13"/>
      <c r="R1651" s="8"/>
      <c r="S1651" s="2"/>
      <c r="T1651" s="2"/>
      <c r="U1651" s="2"/>
      <c r="V1651" s="2"/>
      <c r="W1651" s="2"/>
      <c r="X1651" s="2"/>
    </row>
    <row r="1652" spans="1:24" s="19" customFormat="1" ht="12.75" customHeight="1" x14ac:dyDescent="0.25">
      <c r="A1652" s="45"/>
      <c r="B1652" s="4"/>
      <c r="C1652" s="4"/>
      <c r="D1652" s="9"/>
      <c r="E1652" s="1088" t="str">
        <f>Translations!$B$691</f>
        <v>Bränsleflödets typ:</v>
      </c>
      <c r="F1652" s="1088"/>
      <c r="G1652" s="1084"/>
      <c r="H1652" s="1250" t="str">
        <f>IF(INDEX('C_Beskrivining av den RE'!$H$115:$H$139,MATCH(C1650,'C_Beskrivining av den RE'!$E$115:$E$139,0))&gt;0,INDEX('C_Beskrivining av den RE'!$H$115:$H$139,MATCH(C1650,'C_Beskrivining av den RE'!$E$115:$E$139,0)),"")</f>
        <v/>
      </c>
      <c r="I1652" s="1251"/>
      <c r="J1652" s="1251"/>
      <c r="K1652" s="1251"/>
      <c r="L1652" s="1252"/>
      <c r="M1652" s="7"/>
      <c r="N1652" s="7"/>
      <c r="O1652" s="458"/>
      <c r="P1652" s="4"/>
      <c r="Q1652" s="13"/>
      <c r="R1652" s="25" t="str">
        <f>EUconst_CNTR_SourceCategory&amp;C1650</f>
        <v>SourceCategory_P23</v>
      </c>
      <c r="S1652" s="2"/>
      <c r="T1652" s="2"/>
      <c r="U1652" s="2"/>
      <c r="V1652" s="2"/>
      <c r="W1652" s="2"/>
      <c r="X1652" s="2"/>
    </row>
    <row r="1653" spans="1:24" s="19" customFormat="1" ht="12.75" customHeight="1" x14ac:dyDescent="0.25">
      <c r="A1653" s="45"/>
      <c r="B1653" s="4"/>
      <c r="C1653" s="4"/>
      <c r="D1653" s="9"/>
      <c r="E1653" s="1088" t="str">
        <f>Translations!$B$692</f>
        <v>Metoder för frisläppande för konsumtion:</v>
      </c>
      <c r="F1653" s="1088"/>
      <c r="G1653" s="1084"/>
      <c r="H1653" s="1250" t="str">
        <f>IF(INDEX('C_Beskrivining av den RE'!$K$115:$K$139,MATCH(C1650,'C_Beskrivining av den RE'!$E$115:$E$139,0))&gt;0,INDEX('C_Beskrivining av den RE'!$K$115:$K$139,MATCH(C1650,'C_Beskrivining av den RE'!$E$115:$E$139,0)),"")</f>
        <v/>
      </c>
      <c r="I1653" s="1251"/>
      <c r="J1653" s="1251"/>
      <c r="K1653" s="1251"/>
      <c r="L1653" s="1252"/>
      <c r="M1653" s="7"/>
      <c r="N1653" s="7"/>
      <c r="O1653" s="458"/>
      <c r="P1653" s="4"/>
      <c r="Q1653" s="13"/>
      <c r="R1653" s="8"/>
      <c r="S1653" s="2"/>
      <c r="T1653" s="2"/>
      <c r="U1653" s="2"/>
      <c r="V1653" s="2"/>
      <c r="W1653" s="2"/>
      <c r="X1653" s="2"/>
    </row>
    <row r="1654" spans="1:24" s="19" customFormat="1" ht="12.75" customHeight="1" x14ac:dyDescent="0.25">
      <c r="A1654" s="45"/>
      <c r="B1654" s="4"/>
      <c r="C1654" s="4"/>
      <c r="D1654" s="9"/>
      <c r="E1654" s="1088" t="str">
        <f>Translations!$B$693</f>
        <v>Förmedlarpart:</v>
      </c>
      <c r="F1654" s="1088"/>
      <c r="G1654" s="1084"/>
      <c r="H1654" s="1250" t="str">
        <f>IF(INDEX('C_Beskrivining av den RE'!$M$115:$M$139,MATCH(C1650,'C_Beskrivining av den RE'!$E$115:$E$139,0))&gt;0,INDEX('C_Beskrivining av den RE'!$M$115:$M$139,MATCH(C1650,'C_Beskrivining av den RE'!$E$115:$E$139,0)),"")</f>
        <v/>
      </c>
      <c r="I1654" s="1251"/>
      <c r="J1654" s="1251"/>
      <c r="K1654" s="1251"/>
      <c r="L1654" s="1252"/>
      <c r="M1654" s="7"/>
      <c r="N1654" s="7"/>
      <c r="O1654" s="458"/>
      <c r="P1654" s="4"/>
      <c r="Q1654" s="13"/>
      <c r="R1654" s="8"/>
      <c r="S1654" s="2"/>
      <c r="T1654" s="2"/>
      <c r="U1654" s="2"/>
      <c r="V1654" s="2"/>
      <c r="W1654" s="2"/>
      <c r="X1654" s="2"/>
    </row>
    <row r="1655" spans="1:24" s="19" customFormat="1" ht="5.15" customHeight="1" x14ac:dyDescent="0.25">
      <c r="A1655" s="2"/>
      <c r="B1655" s="7"/>
      <c r="C1655" s="7"/>
      <c r="D1655" s="9"/>
      <c r="E1655" s="7"/>
      <c r="F1655" s="7"/>
      <c r="G1655" s="7"/>
      <c r="H1655" s="7"/>
      <c r="I1655" s="7"/>
      <c r="J1655" s="7"/>
      <c r="K1655" s="7"/>
      <c r="L1655" s="7"/>
      <c r="M1655" s="7"/>
      <c r="N1655" s="7"/>
      <c r="O1655" s="458"/>
      <c r="P1655" s="4"/>
      <c r="Q1655" s="11"/>
      <c r="R1655" s="2"/>
      <c r="S1655" s="2"/>
      <c r="T1655" s="2"/>
      <c r="U1655" s="2"/>
      <c r="V1655" s="2"/>
      <c r="W1655" s="2"/>
      <c r="X1655" s="2"/>
    </row>
    <row r="1656" spans="1:24" s="19" customFormat="1" ht="15" customHeight="1" x14ac:dyDescent="0.25">
      <c r="A1656" s="2"/>
      <c r="B1656" s="7"/>
      <c r="C1656" s="7"/>
      <c r="D1656" s="1245" t="str">
        <f>Translations!$B$697</f>
        <v>Bränslemängd som frisläppts för konsumtion:</v>
      </c>
      <c r="E1656" s="1245"/>
      <c r="F1656" s="1245"/>
      <c r="G1656" s="1245"/>
      <c r="H1656" s="1245"/>
      <c r="I1656" s="1245"/>
      <c r="J1656" s="1245"/>
      <c r="K1656" s="1245"/>
      <c r="L1656" s="1245"/>
      <c r="M1656" s="1245"/>
      <c r="N1656" s="1245"/>
      <c r="O1656" s="458"/>
      <c r="P1656" s="4"/>
      <c r="Q1656" s="11"/>
      <c r="R1656" s="2"/>
      <c r="S1656" s="2"/>
      <c r="T1656" s="2"/>
      <c r="U1656" s="2"/>
      <c r="V1656" s="2"/>
      <c r="W1656" s="2"/>
      <c r="X1656" s="2"/>
    </row>
    <row r="1657" spans="1:24" s="19" customFormat="1" ht="5.15" customHeight="1" x14ac:dyDescent="0.25">
      <c r="A1657" s="2"/>
      <c r="B1657" s="7"/>
      <c r="C1657" s="7"/>
      <c r="D1657" s="9"/>
      <c r="E1657" s="7"/>
      <c r="F1657" s="7"/>
      <c r="G1657" s="7"/>
      <c r="H1657" s="7"/>
      <c r="I1657" s="7"/>
      <c r="J1657" s="7"/>
      <c r="K1657" s="7"/>
      <c r="L1657" s="7"/>
      <c r="M1657" s="7"/>
      <c r="N1657" s="7"/>
      <c r="O1657" s="462"/>
      <c r="P1657" s="4"/>
      <c r="Q1657" s="11"/>
      <c r="R1657" s="2"/>
      <c r="S1657" s="2"/>
      <c r="T1657" s="2"/>
      <c r="U1657" s="2"/>
      <c r="V1657" s="2"/>
      <c r="W1657" s="2"/>
      <c r="X1657" s="2"/>
    </row>
    <row r="1658" spans="1:24" s="19" customFormat="1" ht="13" x14ac:dyDescent="0.25">
      <c r="A1658" s="2"/>
      <c r="B1658" s="7"/>
      <c r="C1658" s="7"/>
      <c r="D1658" s="9" t="s">
        <v>5</v>
      </c>
      <c r="E1658" s="1011" t="str">
        <f>Translations!$B$698</f>
        <v>Bestämningssätt för den bränslemängd som frisläppts för konsumtion:</v>
      </c>
      <c r="F1658" s="1011"/>
      <c r="G1658" s="1011"/>
      <c r="H1658" s="1011"/>
      <c r="I1658" s="1011"/>
      <c r="J1658" s="1011"/>
      <c r="K1658" s="1011"/>
      <c r="L1658" s="1011"/>
      <c r="M1658" s="1011"/>
      <c r="N1658" s="1011"/>
      <c r="O1658" s="458"/>
      <c r="P1658" s="4"/>
      <c r="Q1658" s="11"/>
      <c r="R1658" s="2"/>
      <c r="S1658" s="2"/>
      <c r="T1658" s="2"/>
      <c r="U1658" s="2"/>
      <c r="V1658" s="2"/>
      <c r="W1658" s="2"/>
      <c r="X1658" s="2"/>
    </row>
    <row r="1659" spans="1:24" s="19" customFormat="1" ht="5.15" customHeight="1" x14ac:dyDescent="0.25">
      <c r="A1659" s="2"/>
      <c r="B1659" s="7"/>
      <c r="C1659" s="7"/>
      <c r="D1659" s="9"/>
      <c r="E1659" s="20"/>
      <c r="F1659" s="20"/>
      <c r="G1659" s="20"/>
      <c r="H1659" s="20"/>
      <c r="I1659" s="20"/>
      <c r="J1659" s="7"/>
      <c r="K1659" s="7"/>
      <c r="L1659" s="18"/>
      <c r="M1659" s="7"/>
      <c r="N1659" s="7"/>
      <c r="O1659" s="458"/>
      <c r="P1659" s="4"/>
      <c r="Q1659" s="11"/>
      <c r="R1659" s="2"/>
      <c r="S1659" s="2"/>
      <c r="T1659" s="2"/>
      <c r="U1659" s="2"/>
      <c r="V1659" s="2"/>
      <c r="W1659" s="2"/>
      <c r="X1659" s="2"/>
    </row>
    <row r="1660" spans="1:24" s="19" customFormat="1" ht="12.75" customHeight="1" x14ac:dyDescent="0.25">
      <c r="A1660" s="2"/>
      <c r="B1660" s="7"/>
      <c r="C1660" s="7"/>
      <c r="D1660" s="28" t="s">
        <v>16</v>
      </c>
      <c r="E1660" s="7" t="str">
        <f>Translations!$B$699</f>
        <v>Tillämpligt bestämningssätt:</v>
      </c>
      <c r="F1660" s="7"/>
      <c r="G1660" s="20"/>
      <c r="H1660" s="7"/>
      <c r="I1660" s="1253"/>
      <c r="J1660" s="1253"/>
      <c r="K1660" s="1253"/>
      <c r="L1660" s="1253"/>
      <c r="M1660" s="7"/>
      <c r="N1660" s="7"/>
      <c r="O1660" s="458"/>
      <c r="P1660" s="4"/>
      <c r="Q1660" s="144"/>
      <c r="R1660" s="2"/>
      <c r="S1660" s="2"/>
      <c r="T1660" s="2"/>
      <c r="U1660" s="2"/>
      <c r="V1660" s="2"/>
      <c r="W1660" s="2"/>
      <c r="X1660" s="2"/>
    </row>
    <row r="1661" spans="1:24" s="19" customFormat="1" ht="5.15" customHeight="1" x14ac:dyDescent="0.25">
      <c r="A1661" s="2"/>
      <c r="B1661" s="7"/>
      <c r="C1661" s="7"/>
      <c r="D1661" s="28"/>
      <c r="E1661" s="7"/>
      <c r="F1661" s="7"/>
      <c r="G1661" s="20"/>
      <c r="H1661" s="90"/>
      <c r="I1661" s="90"/>
      <c r="J1661" s="7"/>
      <c r="K1661" s="7"/>
      <c r="L1661" s="7"/>
      <c r="M1661" s="7"/>
      <c r="N1661" s="7"/>
      <c r="O1661" s="458"/>
      <c r="P1661" s="4"/>
      <c r="Q1661" s="11"/>
      <c r="R1661" s="2"/>
      <c r="S1661" s="2"/>
      <c r="T1661" s="2"/>
      <c r="U1661" s="2"/>
      <c r="V1661" s="2"/>
      <c r="W1661" s="2"/>
      <c r="X1661" s="2"/>
    </row>
    <row r="1662" spans="1:24" s="19" customFormat="1" ht="25.5" customHeight="1" x14ac:dyDescent="0.25">
      <c r="A1662" s="2"/>
      <c r="B1662" s="7"/>
      <c r="C1662" s="7"/>
      <c r="D1662" s="28" t="s">
        <v>17</v>
      </c>
      <c r="E1662" s="928" t="str">
        <f>Translations!$B$702</f>
        <v>Undantag från kalenderåret vid fastställandet av övervakningsåret:</v>
      </c>
      <c r="F1662" s="928"/>
      <c r="G1662" s="928"/>
      <c r="H1662" s="1254"/>
      <c r="I1662" s="1253"/>
      <c r="J1662" s="1253"/>
      <c r="K1662" s="1253"/>
      <c r="L1662" s="1253"/>
      <c r="M1662" s="7"/>
      <c r="N1662" s="7"/>
      <c r="O1662" s="462"/>
      <c r="P1662" s="4"/>
      <c r="Q1662" s="11"/>
      <c r="R1662" s="2"/>
      <c r="S1662" s="2"/>
      <c r="T1662" s="2"/>
      <c r="U1662" s="2"/>
      <c r="V1662" s="11"/>
      <c r="W1662" s="2"/>
      <c r="X1662" s="2"/>
    </row>
    <row r="1663" spans="1:24" s="19" customFormat="1" ht="5.15" customHeight="1" x14ac:dyDescent="0.25">
      <c r="A1663" s="2"/>
      <c r="B1663" s="7"/>
      <c r="C1663" s="7"/>
      <c r="D1663" s="7"/>
      <c r="E1663" s="7"/>
      <c r="F1663" s="7"/>
      <c r="G1663" s="7"/>
      <c r="H1663" s="7"/>
      <c r="I1663" s="7"/>
      <c r="J1663" s="7"/>
      <c r="K1663" s="7"/>
      <c r="L1663" s="7"/>
      <c r="M1663" s="7"/>
      <c r="N1663" s="7"/>
      <c r="O1663" s="458"/>
      <c r="P1663" s="4"/>
      <c r="Q1663" s="11"/>
      <c r="R1663" s="2"/>
      <c r="S1663" s="2"/>
      <c r="T1663" s="2"/>
      <c r="U1663" s="2"/>
      <c r="V1663" s="2"/>
      <c r="W1663" s="2"/>
      <c r="X1663" s="2"/>
    </row>
    <row r="1664" spans="1:24" s="19" customFormat="1" ht="12.75" customHeight="1" x14ac:dyDescent="0.25">
      <c r="A1664" s="2"/>
      <c r="B1664" s="7"/>
      <c r="C1664" s="7"/>
      <c r="D1664" s="28" t="s">
        <v>18</v>
      </c>
      <c r="E1664" s="7" t="str">
        <f>Translations!$B$206</f>
        <v>Kontroll av mätinstrument:</v>
      </c>
      <c r="F1664" s="7"/>
      <c r="G1664" s="20"/>
      <c r="H1664" s="7"/>
      <c r="I1664" s="1255"/>
      <c r="J1664" s="1256"/>
      <c r="K1664" s="7"/>
      <c r="L1664" s="7"/>
      <c r="M1664" s="7"/>
      <c r="N1664" s="7"/>
      <c r="O1664" s="458"/>
      <c r="P1664" s="4"/>
      <c r="Q1664" s="11"/>
      <c r="R1664" s="2"/>
      <c r="S1664" s="2"/>
      <c r="T1664" s="2"/>
      <c r="U1664" s="2"/>
      <c r="V1664" s="2"/>
      <c r="W1664" s="366" t="s">
        <v>142</v>
      </c>
      <c r="X1664" s="533" t="b">
        <f>M1650=INDEX(SourceCategory,2)</f>
        <v>0</v>
      </c>
    </row>
    <row r="1665" spans="1:24" s="19" customFormat="1" ht="5.15" customHeight="1" x14ac:dyDescent="0.25">
      <c r="A1665" s="2"/>
      <c r="B1665" s="7"/>
      <c r="C1665" s="7"/>
      <c r="D1665" s="28"/>
      <c r="E1665" s="7"/>
      <c r="F1665" s="7"/>
      <c r="G1665" s="20"/>
      <c r="H1665" s="90"/>
      <c r="I1665" s="90"/>
      <c r="J1665" s="28"/>
      <c r="K1665" s="7"/>
      <c r="L1665" s="7"/>
      <c r="M1665" s="7"/>
      <c r="N1665" s="7"/>
      <c r="O1665" s="462"/>
      <c r="P1665" s="4"/>
      <c r="Q1665" s="11"/>
      <c r="R1665" s="2"/>
      <c r="S1665" s="2"/>
      <c r="T1665" s="2"/>
      <c r="U1665" s="2"/>
      <c r="V1665" s="2"/>
      <c r="W1665" s="2"/>
      <c r="X1665" s="2"/>
    </row>
    <row r="1666" spans="1:24" s="19" customFormat="1" ht="12.75" customHeight="1" x14ac:dyDescent="0.25">
      <c r="A1666" s="2"/>
      <c r="B1666" s="7"/>
      <c r="C1666" s="7"/>
      <c r="D1666" s="9" t="s">
        <v>6</v>
      </c>
      <c r="E1666" s="20" t="str">
        <f>Translations!$B$213</f>
        <v>Använda mätinstrument:</v>
      </c>
      <c r="F1666" s="7"/>
      <c r="G1666" s="7"/>
      <c r="H1666" s="534"/>
      <c r="I1666" s="534"/>
      <c r="J1666" s="534"/>
      <c r="K1666" s="534"/>
      <c r="L1666" s="534"/>
      <c r="M1666" s="534"/>
      <c r="N1666" s="7"/>
      <c r="O1666" s="458"/>
      <c r="P1666" s="4"/>
      <c r="Q1666" s="11"/>
      <c r="R1666" s="2"/>
      <c r="S1666" s="2"/>
      <c r="T1666" s="2"/>
      <c r="U1666" s="2"/>
      <c r="V1666" s="2"/>
      <c r="W1666" s="366" t="s">
        <v>142</v>
      </c>
      <c r="X1666" s="533" t="b">
        <f>OR(M1650=INDEX(SourceCategory,2),AND(I1660=INDEX(EUconst_ActivityDeterminationMethod,1),I1664=INDEX(EUconst_OwnerInstrument,2)))</f>
        <v>0</v>
      </c>
    </row>
    <row r="1667" spans="1:24" s="19" customFormat="1" ht="5.15" customHeight="1" x14ac:dyDescent="0.25">
      <c r="A1667" s="2"/>
      <c r="B1667" s="7"/>
      <c r="C1667" s="7"/>
      <c r="D1667" s="9"/>
      <c r="E1667" s="20"/>
      <c r="F1667" s="7"/>
      <c r="G1667" s="7"/>
      <c r="H1667" s="7"/>
      <c r="I1667" s="7"/>
      <c r="J1667" s="7"/>
      <c r="K1667" s="7"/>
      <c r="L1667" s="7"/>
      <c r="M1667" s="7"/>
      <c r="N1667" s="7"/>
      <c r="O1667" s="458"/>
      <c r="P1667" s="4"/>
      <c r="Q1667" s="11"/>
      <c r="R1667" s="2"/>
      <c r="S1667" s="2"/>
      <c r="T1667" s="2"/>
      <c r="U1667" s="2"/>
      <c r="V1667" s="2"/>
      <c r="W1667" s="2"/>
      <c r="X1667" s="2"/>
    </row>
    <row r="1668" spans="1:24" s="19" customFormat="1" ht="13" x14ac:dyDescent="0.25">
      <c r="A1668" s="2"/>
      <c r="B1668" s="7"/>
      <c r="C1668" s="7"/>
      <c r="D1668" s="9"/>
      <c r="E1668" s="7" t="str">
        <f>Translations!$B$215</f>
        <v>Beskrivning av beräkningen av bränslemängden och osäkerhetsberäkningen eller något annat nödvändigt förfarande, om flera mätinstrument används:</v>
      </c>
      <c r="F1668" s="7"/>
      <c r="G1668" s="7"/>
      <c r="H1668" s="7"/>
      <c r="I1668" s="7"/>
      <c r="J1668" s="7"/>
      <c r="K1668" s="7"/>
      <c r="L1668" s="7"/>
      <c r="M1668" s="7"/>
      <c r="N1668" s="7"/>
      <c r="O1668" s="453"/>
      <c r="P1668" s="22"/>
      <c r="Q1668" s="11"/>
      <c r="R1668" s="2"/>
      <c r="S1668" s="2"/>
      <c r="T1668" s="2"/>
      <c r="U1668" s="2"/>
      <c r="V1668" s="2"/>
      <c r="W1668" s="2"/>
      <c r="X1668" s="2"/>
    </row>
    <row r="1669" spans="1:24" s="19" customFormat="1" ht="12.75" customHeight="1" x14ac:dyDescent="0.25">
      <c r="A1669" s="2"/>
      <c r="B1669" s="7"/>
      <c r="C1669" s="7"/>
      <c r="D1669" s="9"/>
      <c r="E1669" s="1232"/>
      <c r="F1669" s="1233"/>
      <c r="G1669" s="1233"/>
      <c r="H1669" s="1233"/>
      <c r="I1669" s="1233"/>
      <c r="J1669" s="1233"/>
      <c r="K1669" s="1233"/>
      <c r="L1669" s="1233"/>
      <c r="M1669" s="1233"/>
      <c r="N1669" s="1234"/>
      <c r="O1669" s="453"/>
      <c r="P1669" s="22"/>
      <c r="Q1669" s="11"/>
      <c r="R1669" s="2"/>
      <c r="S1669" s="2"/>
      <c r="T1669" s="2"/>
      <c r="U1669" s="2"/>
      <c r="V1669" s="2"/>
      <c r="W1669" s="2"/>
      <c r="X1669" s="2"/>
    </row>
    <row r="1670" spans="1:24" s="19" customFormat="1" ht="13" x14ac:dyDescent="0.25">
      <c r="A1670" s="2"/>
      <c r="B1670" s="7"/>
      <c r="C1670" s="7"/>
      <c r="D1670" s="9"/>
      <c r="E1670" s="1099"/>
      <c r="F1670" s="991"/>
      <c r="G1670" s="991"/>
      <c r="H1670" s="991"/>
      <c r="I1670" s="991"/>
      <c r="J1670" s="991"/>
      <c r="K1670" s="991"/>
      <c r="L1670" s="991"/>
      <c r="M1670" s="991"/>
      <c r="N1670" s="1100"/>
      <c r="O1670" s="458"/>
      <c r="P1670" s="4"/>
      <c r="Q1670" s="11"/>
      <c r="R1670" s="11"/>
      <c r="S1670" s="11"/>
      <c r="T1670" s="2"/>
      <c r="U1670" s="2"/>
      <c r="V1670" s="2"/>
      <c r="W1670" s="2"/>
      <c r="X1670" s="2"/>
    </row>
    <row r="1671" spans="1:24" s="19" customFormat="1" ht="13" x14ac:dyDescent="0.25">
      <c r="A1671" s="2"/>
      <c r="B1671" s="7"/>
      <c r="C1671" s="7"/>
      <c r="D1671" s="9"/>
      <c r="E1671" s="1101"/>
      <c r="F1671" s="1102"/>
      <c r="G1671" s="1102"/>
      <c r="H1671" s="1102"/>
      <c r="I1671" s="1102"/>
      <c r="J1671" s="1102"/>
      <c r="K1671" s="1102"/>
      <c r="L1671" s="1102"/>
      <c r="M1671" s="1102"/>
      <c r="N1671" s="1103"/>
      <c r="O1671" s="458"/>
      <c r="P1671" s="4"/>
      <c r="Q1671" s="11"/>
      <c r="R1671" s="11"/>
      <c r="S1671" s="11"/>
      <c r="T1671" s="2"/>
      <c r="U1671" s="2"/>
      <c r="V1671" s="2"/>
      <c r="W1671" s="2"/>
      <c r="X1671" s="2"/>
    </row>
    <row r="1672" spans="1:24" s="19" customFormat="1" ht="13" x14ac:dyDescent="0.25">
      <c r="A1672" s="2"/>
      <c r="B1672" s="7"/>
      <c r="C1672" s="7"/>
      <c r="D1672" s="9"/>
      <c r="E1672" s="7"/>
      <c r="F1672" s="7"/>
      <c r="G1672" s="7"/>
      <c r="H1672" s="7"/>
      <c r="I1672" s="7"/>
      <c r="J1672" s="7"/>
      <c r="K1672" s="7"/>
      <c r="L1672" s="7"/>
      <c r="M1672" s="7"/>
      <c r="N1672" s="7"/>
      <c r="O1672" s="458"/>
      <c r="P1672" s="4"/>
      <c r="Q1672" s="11"/>
      <c r="R1672" s="11"/>
      <c r="S1672" s="11"/>
      <c r="T1672" s="2"/>
      <c r="U1672" s="2"/>
      <c r="V1672" s="2"/>
      <c r="W1672" s="2"/>
      <c r="X1672" s="2"/>
    </row>
    <row r="1673" spans="1:24" s="19" customFormat="1" ht="13" x14ac:dyDescent="0.25">
      <c r="A1673" s="2"/>
      <c r="B1673" s="7"/>
      <c r="C1673" s="7"/>
      <c r="D1673" s="9" t="s">
        <v>7</v>
      </c>
      <c r="E1673" s="20" t="str">
        <f>Translations!$B$710</f>
        <v>Nivåer på den bränslemängd som frisläppts för konsumtion:</v>
      </c>
      <c r="F1673" s="7"/>
      <c r="G1673" s="7"/>
      <c r="H1673" s="7"/>
      <c r="I1673" s="7"/>
      <c r="J1673" s="7"/>
      <c r="K1673" s="7"/>
      <c r="L1673" s="7"/>
      <c r="M1673" s="7"/>
      <c r="N1673" s="7"/>
      <c r="O1673" s="458"/>
      <c r="P1673" s="4"/>
      <c r="Q1673" s="11"/>
      <c r="R1673" s="11"/>
      <c r="S1673" s="11"/>
      <c r="T1673" s="2"/>
      <c r="U1673" s="2"/>
      <c r="V1673" s="2"/>
      <c r="W1673" s="2"/>
      <c r="X1673" s="2"/>
    </row>
    <row r="1674" spans="1:24" s="19" customFormat="1" ht="13" x14ac:dyDescent="0.25">
      <c r="A1674" s="2"/>
      <c r="B1674" s="7"/>
      <c r="C1674" s="7"/>
      <c r="D1674" s="28" t="s">
        <v>16</v>
      </c>
      <c r="E1674" s="20" t="str">
        <f>Translations!$B$711</f>
        <v>Tillämplig enhet:</v>
      </c>
      <c r="F1674" s="9"/>
      <c r="G1674" s="9"/>
      <c r="H1674" s="9"/>
      <c r="I1674" s="135"/>
      <c r="J1674" s="9"/>
      <c r="K1674" s="9"/>
      <c r="L1674" s="9"/>
      <c r="M1674" s="9"/>
      <c r="N1674" s="9"/>
      <c r="O1674" s="458"/>
      <c r="P1674" s="4"/>
      <c r="Q1674" s="11"/>
      <c r="R1674" s="11"/>
      <c r="S1674" s="11"/>
      <c r="T1674" s="2"/>
      <c r="U1674" s="2"/>
      <c r="V1674" s="2"/>
      <c r="W1674" s="2"/>
      <c r="X1674" s="2"/>
    </row>
    <row r="1675" spans="1:24" s="19" customFormat="1" ht="5.15" customHeight="1" x14ac:dyDescent="0.25">
      <c r="A1675" s="2"/>
      <c r="B1675" s="7"/>
      <c r="C1675" s="7"/>
      <c r="D1675" s="7"/>
      <c r="E1675" s="7"/>
      <c r="F1675" s="7"/>
      <c r="G1675" s="7"/>
      <c r="H1675" s="7"/>
      <c r="I1675" s="7"/>
      <c r="J1675" s="7"/>
      <c r="K1675" s="7"/>
      <c r="L1675" s="7"/>
      <c r="M1675" s="7"/>
      <c r="N1675" s="9"/>
      <c r="O1675" s="458"/>
      <c r="P1675" s="4"/>
      <c r="Q1675" s="11"/>
      <c r="R1675" s="11"/>
      <c r="S1675" s="11"/>
      <c r="T1675" s="2"/>
      <c r="U1675" s="2"/>
      <c r="V1675" s="2"/>
      <c r="W1675" s="2"/>
      <c r="X1675" s="2"/>
    </row>
    <row r="1676" spans="1:24" s="19" customFormat="1" ht="12.75" customHeight="1" x14ac:dyDescent="0.25">
      <c r="A1676" s="2"/>
      <c r="B1676" s="7"/>
      <c r="C1676" s="7"/>
      <c r="D1676" s="28" t="s">
        <v>17</v>
      </c>
      <c r="E1676" s="20" t="str">
        <f>Translations!$B$712</f>
        <v>Nivå som krävs:</v>
      </c>
      <c r="F1676" s="7"/>
      <c r="G1676" s="7"/>
      <c r="H1676" s="7"/>
      <c r="I1676" s="535" t="str">
        <f>IF(H1652="","",IF(M1650=INDEX(SourceCategory,2),EUconst_NoTier,IF(CNTR_Category="A",INDEX(EUwideConstants!$G:$G,MATCH(R1676,EUwideConstants!$S:$S,0)),INDEX(EUwideConstants!$P:$P,MATCH(R1676,EUwideConstants!$S:$S,0)))))</f>
        <v/>
      </c>
      <c r="J1676" s="1241" t="str">
        <f>IF(I1676="","",IF(I1676=EUconst_NoTier,EUconst_MsgDeMinimis,IF(T1676=0,EUconst_NA,IF(ISERROR(T1676),"",EUconst_MsgTierActivityLevel&amp;" "&amp;T1676))))</f>
        <v/>
      </c>
      <c r="K1676" s="1242"/>
      <c r="L1676" s="1242"/>
      <c r="M1676" s="1242"/>
      <c r="N1676" s="1243"/>
      <c r="O1676" s="458"/>
      <c r="P1676" s="4"/>
      <c r="Q1676" s="11"/>
      <c r="R1676" s="59" t="str">
        <f>EUconst_CNTR_ActivityData&amp;H1652</f>
        <v>ActivityData_</v>
      </c>
      <c r="S1676" s="11"/>
      <c r="T1676" s="533" t="str">
        <f>IF(I1676="","",IF(I1676=EUconst_NA,"",INDEX(EUwideConstants!$H:$O,MATCH(R1676,EUwideConstants!$S:$S,0),MATCH(I1676,CNTR_TierList,0))))</f>
        <v/>
      </c>
      <c r="U1676" s="2"/>
      <c r="V1676" s="2"/>
      <c r="W1676" s="2"/>
      <c r="X1676" s="2"/>
    </row>
    <row r="1677" spans="1:24" s="19" customFormat="1" ht="12.75" customHeight="1" x14ac:dyDescent="0.25">
      <c r="A1677" s="2"/>
      <c r="B1677" s="7"/>
      <c r="C1677" s="7"/>
      <c r="D1677" s="28" t="s">
        <v>18</v>
      </c>
      <c r="E1677" s="20" t="str">
        <f>Translations!$B$713</f>
        <v>Tillämplig nivå:</v>
      </c>
      <c r="F1677" s="7"/>
      <c r="G1677" s="7"/>
      <c r="H1677" s="7"/>
      <c r="I1677" s="135"/>
      <c r="J1677" s="1241" t="str">
        <f>IF(OR(ISBLANK(I1677),I1677=EUconst_NoTier),"",IF(T1677=0,EUconst_NA,IF(ISERROR(T1677),"",EUconst_MsgTierActivityLevel &amp; " " &amp;T1677)))</f>
        <v/>
      </c>
      <c r="K1677" s="1242"/>
      <c r="L1677" s="1242"/>
      <c r="M1677" s="1242"/>
      <c r="N1677" s="1243"/>
      <c r="O1677" s="458"/>
      <c r="P1677" s="4"/>
      <c r="Q1677" s="11"/>
      <c r="R1677" s="59" t="str">
        <f>EUconst_CNTR_ActivityData&amp;H1652</f>
        <v>ActivityData_</v>
      </c>
      <c r="S1677" s="11"/>
      <c r="T1677" s="533" t="str">
        <f>IF(ISBLANK(I1677),"",IF(I1677=EUconst_NA,"",INDEX(EUwideConstants!$H:$O,MATCH(R1677,EUwideConstants!$S:$S,0),MATCH(I1677,CNTR_TierList,0))))</f>
        <v/>
      </c>
      <c r="U1677" s="2"/>
      <c r="V1677" s="2"/>
      <c r="W1677" s="366" t="s">
        <v>142</v>
      </c>
      <c r="X1677" s="533" t="b">
        <f>I1660=INDEX(EUconst_ActivityDeterminationMethod,1)</f>
        <v>0</v>
      </c>
    </row>
    <row r="1678" spans="1:24" s="19" customFormat="1" ht="12.75" customHeight="1" x14ac:dyDescent="0.25">
      <c r="A1678" s="2"/>
      <c r="B1678" s="7"/>
      <c r="C1678" s="7"/>
      <c r="D1678" s="28" t="s">
        <v>19</v>
      </c>
      <c r="E1678" s="20" t="str">
        <f>Translations!$B$219</f>
        <v>Uppnådd osäkerhet:</v>
      </c>
      <c r="F1678" s="7"/>
      <c r="G1678" s="7"/>
      <c r="H1678" s="7"/>
      <c r="I1678" s="536"/>
      <c r="J1678" s="20" t="str">
        <f>Translations!$B$220</f>
        <v>Anmärkning:</v>
      </c>
      <c r="K1678" s="1265"/>
      <c r="L1678" s="1266"/>
      <c r="M1678" s="1266"/>
      <c r="N1678" s="1267"/>
      <c r="O1678" s="458"/>
      <c r="P1678" s="4"/>
      <c r="Q1678" s="11"/>
      <c r="R1678" s="11"/>
      <c r="S1678" s="11"/>
      <c r="T1678" s="2"/>
      <c r="U1678" s="2"/>
      <c r="V1678" s="2"/>
      <c r="W1678" s="366" t="s">
        <v>142</v>
      </c>
      <c r="X1678" s="533" t="b">
        <f>OR(M1650=INDEX(SourceCategory,2),I1660=INDEX(EUconst_ActivityDeterminationMethod,1))</f>
        <v>0</v>
      </c>
    </row>
    <row r="1679" spans="1:24" s="19" customFormat="1" ht="5.15" customHeight="1" x14ac:dyDescent="0.25">
      <c r="A1679" s="2"/>
      <c r="B1679" s="7"/>
      <c r="C1679" s="7"/>
      <c r="D1679" s="9"/>
      <c r="E1679" s="40"/>
      <c r="F1679" s="40"/>
      <c r="G1679" s="40"/>
      <c r="H1679" s="40"/>
      <c r="I1679" s="40"/>
      <c r="J1679" s="40"/>
      <c r="K1679" s="40"/>
      <c r="L1679" s="40"/>
      <c r="M1679" s="40"/>
      <c r="N1679" s="40"/>
      <c r="O1679" s="458"/>
      <c r="P1679" s="4"/>
      <c r="Q1679" s="11"/>
      <c r="R1679" s="11"/>
      <c r="S1679" s="11"/>
      <c r="T1679" s="2"/>
      <c r="U1679" s="2"/>
      <c r="V1679" s="2"/>
      <c r="W1679" s="2"/>
      <c r="X1679" s="2"/>
    </row>
    <row r="1680" spans="1:24" s="19" customFormat="1" ht="14" x14ac:dyDescent="0.25">
      <c r="A1680" s="2"/>
      <c r="B1680" s="7"/>
      <c r="C1680" s="7"/>
      <c r="D1680" s="1245" t="str">
        <f>Translations!$B$715</f>
        <v>Täckningsfaktor:</v>
      </c>
      <c r="E1680" s="1245"/>
      <c r="F1680" s="1245"/>
      <c r="G1680" s="1245"/>
      <c r="H1680" s="1245"/>
      <c r="I1680" s="1245"/>
      <c r="J1680" s="1245"/>
      <c r="K1680" s="1245"/>
      <c r="L1680" s="1245"/>
      <c r="M1680" s="1245"/>
      <c r="N1680" s="1245"/>
      <c r="O1680" s="458"/>
      <c r="P1680" s="4"/>
      <c r="Q1680" s="11"/>
      <c r="R1680" s="11"/>
      <c r="S1680" s="11"/>
      <c r="T1680" s="11"/>
      <c r="U1680" s="2"/>
      <c r="V1680" s="2"/>
      <c r="W1680" s="2"/>
      <c r="X1680" s="2"/>
    </row>
    <row r="1681" spans="1:24" s="19" customFormat="1" ht="5.15" customHeight="1" x14ac:dyDescent="0.25">
      <c r="A1681" s="2"/>
      <c r="B1681" s="7"/>
      <c r="C1681" s="7"/>
      <c r="D1681" s="9"/>
      <c r="E1681" s="20"/>
      <c r="F1681" s="7"/>
      <c r="G1681" s="7"/>
      <c r="H1681" s="7"/>
      <c r="I1681" s="7"/>
      <c r="J1681" s="7"/>
      <c r="K1681" s="7"/>
      <c r="L1681" s="7"/>
      <c r="M1681" s="7"/>
      <c r="N1681" s="7"/>
      <c r="O1681" s="458"/>
      <c r="P1681" s="4"/>
      <c r="Q1681" s="11"/>
      <c r="R1681" s="11"/>
      <c r="S1681" s="11"/>
      <c r="T1681" s="11"/>
      <c r="U1681" s="2"/>
      <c r="V1681" s="2"/>
      <c r="W1681" s="2"/>
      <c r="X1681" s="2"/>
    </row>
    <row r="1682" spans="1:24" s="19" customFormat="1" ht="25.5" customHeight="1" x14ac:dyDescent="0.25">
      <c r="A1682" s="2"/>
      <c r="B1682" s="7"/>
      <c r="C1682" s="7"/>
      <c r="D1682" s="9" t="s">
        <v>8</v>
      </c>
      <c r="E1682" s="1244" t="str">
        <f>Translations!$B$717</f>
        <v>Täckningsfaktor</v>
      </c>
      <c r="F1682" s="1244"/>
      <c r="G1682" s="1244"/>
      <c r="H1682" s="29" t="str">
        <f>Translations!$B$255</f>
        <v>nivå som krävs</v>
      </c>
      <c r="I1682" s="29" t="str">
        <f>Translations!$B$256</f>
        <v>nivå som använts</v>
      </c>
      <c r="J1682" s="1246" t="str">
        <f>Translations!$B$257</f>
        <v>hela texten för den tillämpade nivån</v>
      </c>
      <c r="K1682" s="1247"/>
      <c r="L1682" s="1247"/>
      <c r="M1682" s="1247"/>
      <c r="N1682" s="1247"/>
      <c r="O1682" s="458"/>
      <c r="P1682" s="4"/>
      <c r="Q1682" s="11"/>
      <c r="R1682" s="11"/>
      <c r="S1682" s="11"/>
      <c r="T1682" s="11"/>
      <c r="U1682" s="2"/>
      <c r="V1682" s="2"/>
      <c r="W1682" s="2"/>
      <c r="X1682" s="2"/>
    </row>
    <row r="1683" spans="1:24" s="19" customFormat="1" x14ac:dyDescent="0.25">
      <c r="A1683" s="2"/>
      <c r="B1683" s="7"/>
      <c r="C1683" s="7"/>
      <c r="D1683" s="28" t="s">
        <v>16</v>
      </c>
      <c r="E1683" s="1240" t="str">
        <f>Translations!$B$718</f>
        <v>Täckningsfaktor, nivå</v>
      </c>
      <c r="F1683" s="1240"/>
      <c r="G1683" s="1240"/>
      <c r="H1683" s="535" t="str">
        <f>IF(H1650="","",3)</f>
        <v/>
      </c>
      <c r="I1683" s="135"/>
      <c r="J1683" s="1241" t="str">
        <f>IF(OR(ISBLANK(I1683),I1683=EUconst_NoTier),"",IF(T1683=0,EUconst_NotApplicable,IF(ISERROR(T1683),"",T1683)))</f>
        <v/>
      </c>
      <c r="K1683" s="1242"/>
      <c r="L1683" s="1242"/>
      <c r="M1683" s="1242"/>
      <c r="N1683" s="1243"/>
      <c r="O1683" s="458"/>
      <c r="P1683" s="4"/>
      <c r="Q1683" s="11"/>
      <c r="R1683" s="59" t="str">
        <f>EUconst_CNTR_ScopeFactor&amp;H1652</f>
        <v>ScopeFactor_</v>
      </c>
      <c r="S1683" s="11"/>
      <c r="T1683" s="537" t="str">
        <f>IF(ISBLANK(I1683),"",IF(I1683=EUconst_NA,"",INDEX(EUwideConstants!$H:$O,MATCH(R1683,EUwideConstants!$S:$S,0),MATCH(I1683,CNTR_TierList,0))))</f>
        <v/>
      </c>
      <c r="U1683" s="2"/>
      <c r="V1683" s="2"/>
      <c r="W1683" s="2"/>
      <c r="X1683" s="2"/>
    </row>
    <row r="1684" spans="1:24" s="19" customFormat="1" x14ac:dyDescent="0.25">
      <c r="A1684" s="2"/>
      <c r="B1684" s="7"/>
      <c r="C1684" s="7"/>
      <c r="D1684" s="28" t="s">
        <v>17</v>
      </c>
      <c r="E1684" s="1240" t="str">
        <f>Translations!$B$719</f>
        <v>Täckningsfaktor, metod</v>
      </c>
      <c r="F1684" s="1240"/>
      <c r="G1684" s="1240"/>
      <c r="H1684" s="1249"/>
      <c r="I1684" s="1249"/>
      <c r="J1684" s="1241" t="str">
        <f>IF(H1684="","",INDEX(ScopeMethodsDetails,MATCH(H1684,INDEX(ScopeMethodsDetails,,1),0),2))</f>
        <v/>
      </c>
      <c r="K1684" s="1242"/>
      <c r="L1684" s="1242"/>
      <c r="M1684" s="1242"/>
      <c r="N1684" s="1243"/>
      <c r="O1684" s="458"/>
      <c r="P1684" s="4"/>
      <c r="Q1684" s="11"/>
      <c r="R1684" s="350" t="str">
        <f>IF(I1683="","",INDEX(ScopeAddress,MATCH(I1683,ScopeTiers,0)))</f>
        <v/>
      </c>
      <c r="S1684" s="11"/>
      <c r="T1684" s="11"/>
      <c r="U1684" s="2"/>
      <c r="V1684" s="2"/>
      <c r="W1684" s="2"/>
      <c r="X1684" s="2"/>
    </row>
    <row r="1685" spans="1:24" s="19" customFormat="1" ht="5.15" customHeight="1" x14ac:dyDescent="0.25">
      <c r="A1685" s="2"/>
      <c r="B1685" s="7"/>
      <c r="C1685" s="7"/>
      <c r="D1685" s="9"/>
      <c r="E1685" s="40"/>
      <c r="F1685" s="40"/>
      <c r="G1685" s="40"/>
      <c r="H1685" s="40"/>
      <c r="I1685" s="40"/>
      <c r="J1685" s="40"/>
      <c r="K1685" s="40"/>
      <c r="L1685" s="40"/>
      <c r="M1685" s="40"/>
      <c r="N1685" s="40"/>
      <c r="O1685" s="458"/>
      <c r="P1685" s="4"/>
      <c r="Q1685" s="11"/>
      <c r="R1685" s="11"/>
      <c r="S1685" s="11"/>
      <c r="T1685" s="11"/>
      <c r="U1685" s="11"/>
      <c r="V1685" s="11"/>
      <c r="W1685" s="11"/>
      <c r="X1685" s="11"/>
    </row>
    <row r="1686" spans="1:24" s="19" customFormat="1" ht="13" x14ac:dyDescent="0.25">
      <c r="A1686" s="2"/>
      <c r="B1686" s="7"/>
      <c r="C1686" s="7"/>
      <c r="D1686" s="28" t="s">
        <v>18</v>
      </c>
      <c r="E1686" s="20" t="str">
        <f>Translations!$B$723</f>
        <v>Detaljerad beskrivning av täckningsfaktorns metod:</v>
      </c>
      <c r="F1686" s="40"/>
      <c r="G1686" s="40"/>
      <c r="H1686" s="40"/>
      <c r="I1686" s="40"/>
      <c r="J1686" s="40"/>
      <c r="K1686" s="40"/>
      <c r="L1686" s="40"/>
      <c r="M1686" s="40"/>
      <c r="N1686" s="40"/>
      <c r="O1686" s="458"/>
      <c r="P1686" s="4"/>
      <c r="Q1686" s="11"/>
      <c r="R1686" s="11"/>
      <c r="S1686" s="11"/>
      <c r="T1686" s="11"/>
      <c r="U1686" s="2"/>
      <c r="V1686" s="2"/>
      <c r="W1686" s="2"/>
      <c r="X1686" s="2"/>
    </row>
    <row r="1687" spans="1:24" s="19" customFormat="1" ht="25.5" customHeight="1" x14ac:dyDescent="0.25">
      <c r="A1687" s="2"/>
      <c r="B1687" s="7"/>
      <c r="C1687" s="7"/>
      <c r="D1687" s="9"/>
      <c r="E1687" s="1235"/>
      <c r="F1687" s="1236"/>
      <c r="G1687" s="1236"/>
      <c r="H1687" s="1236"/>
      <c r="I1687" s="1236"/>
      <c r="J1687" s="1236"/>
      <c r="K1687" s="1236"/>
      <c r="L1687" s="1236"/>
      <c r="M1687" s="1236"/>
      <c r="N1687" s="1237"/>
      <c r="O1687" s="458"/>
      <c r="P1687" s="4"/>
      <c r="Q1687" s="11"/>
      <c r="R1687" s="11"/>
      <c r="S1687" s="11"/>
      <c r="T1687" s="11"/>
      <c r="U1687" s="2"/>
      <c r="V1687" s="2"/>
      <c r="W1687" s="2"/>
      <c r="X1687" s="2"/>
    </row>
    <row r="1688" spans="1:24" s="19" customFormat="1" ht="13" x14ac:dyDescent="0.25">
      <c r="A1688" s="2"/>
      <c r="B1688" s="7"/>
      <c r="C1688" s="7"/>
      <c r="D1688" s="9"/>
      <c r="E1688" s="1099"/>
      <c r="F1688" s="991"/>
      <c r="G1688" s="991"/>
      <c r="H1688" s="991"/>
      <c r="I1688" s="991"/>
      <c r="J1688" s="991"/>
      <c r="K1688" s="991"/>
      <c r="L1688" s="991"/>
      <c r="M1688" s="991"/>
      <c r="N1688" s="1100"/>
      <c r="O1688" s="458"/>
      <c r="P1688" s="4"/>
      <c r="Q1688" s="11"/>
      <c r="R1688" s="11"/>
      <c r="S1688" s="11"/>
      <c r="T1688" s="11"/>
      <c r="U1688" s="2"/>
      <c r="V1688" s="2"/>
      <c r="W1688" s="2"/>
      <c r="X1688" s="2"/>
    </row>
    <row r="1689" spans="1:24" s="19" customFormat="1" ht="13" x14ac:dyDescent="0.25">
      <c r="A1689" s="2"/>
      <c r="B1689" s="7"/>
      <c r="C1689" s="7"/>
      <c r="D1689" s="9"/>
      <c r="E1689" s="1101"/>
      <c r="F1689" s="1102"/>
      <c r="G1689" s="1102"/>
      <c r="H1689" s="1102"/>
      <c r="I1689" s="1102"/>
      <c r="J1689" s="1102"/>
      <c r="K1689" s="1102"/>
      <c r="L1689" s="1102"/>
      <c r="M1689" s="1102"/>
      <c r="N1689" s="1103"/>
      <c r="O1689" s="458"/>
      <c r="P1689" s="4"/>
      <c r="Q1689" s="11"/>
      <c r="R1689" s="11"/>
      <c r="S1689" s="11"/>
      <c r="T1689" s="11"/>
      <c r="U1689" s="2"/>
      <c r="V1689" s="2"/>
      <c r="W1689" s="2"/>
      <c r="X1689" s="2"/>
    </row>
    <row r="1690" spans="1:24" s="19" customFormat="1" ht="5.15" customHeight="1" x14ac:dyDescent="0.25">
      <c r="A1690" s="2"/>
      <c r="B1690" s="7"/>
      <c r="C1690" s="7"/>
      <c r="D1690" s="9"/>
      <c r="E1690" s="40"/>
      <c r="F1690" s="40"/>
      <c r="G1690" s="40"/>
      <c r="H1690" s="40"/>
      <c r="I1690" s="40"/>
      <c r="J1690" s="40"/>
      <c r="K1690" s="40"/>
      <c r="L1690" s="40"/>
      <c r="M1690" s="40"/>
      <c r="N1690" s="40"/>
      <c r="O1690" s="458"/>
      <c r="P1690" s="4"/>
      <c r="Q1690" s="11"/>
      <c r="R1690" s="11"/>
      <c r="S1690" s="11"/>
      <c r="T1690" s="11"/>
      <c r="U1690" s="2"/>
      <c r="V1690" s="2"/>
      <c r="W1690" s="2"/>
      <c r="X1690" s="2"/>
    </row>
    <row r="1691" spans="1:24" s="19" customFormat="1" ht="13" x14ac:dyDescent="0.25">
      <c r="A1691" s="2"/>
      <c r="B1691" s="7"/>
      <c r="C1691" s="7"/>
      <c r="D1691" s="28" t="s">
        <v>19</v>
      </c>
      <c r="E1691" s="20" t="str">
        <f>Translations!$B$726</f>
        <v xml:space="preserve">Identifiering av slutanvändare av bränsleflöde och CRF-koder </v>
      </c>
      <c r="F1691" s="40"/>
      <c r="G1691" s="40"/>
      <c r="H1691" s="40"/>
      <c r="I1691" s="40"/>
      <c r="J1691" s="40"/>
      <c r="K1691" s="40"/>
      <c r="L1691" s="40"/>
      <c r="M1691" s="40"/>
      <c r="N1691" s="40"/>
      <c r="O1691" s="453"/>
      <c r="P1691" s="22"/>
      <c r="Q1691" s="11"/>
      <c r="R1691" s="11"/>
      <c r="S1691" s="11"/>
      <c r="T1691" s="11"/>
      <c r="U1691" s="2"/>
      <c r="V1691" s="2"/>
      <c r="W1691" s="2"/>
      <c r="X1691" s="2"/>
    </row>
    <row r="1692" spans="1:24" s="19" customFormat="1" ht="25.5" customHeight="1" x14ac:dyDescent="0.25">
      <c r="A1692" s="2"/>
      <c r="B1692" s="7"/>
      <c r="C1692" s="7"/>
      <c r="D1692" s="9"/>
      <c r="E1692" s="1235"/>
      <c r="F1692" s="1236"/>
      <c r="G1692" s="1236"/>
      <c r="H1692" s="1236"/>
      <c r="I1692" s="1236"/>
      <c r="J1692" s="1236"/>
      <c r="K1692" s="1236"/>
      <c r="L1692" s="1236"/>
      <c r="M1692" s="1236"/>
      <c r="N1692" s="1237"/>
      <c r="O1692" s="458"/>
      <c r="P1692" s="4"/>
      <c r="Q1692" s="11"/>
      <c r="R1692" s="11"/>
      <c r="S1692" s="11"/>
      <c r="T1692" s="11"/>
      <c r="U1692" s="2"/>
      <c r="V1692" s="2"/>
      <c r="W1692" s="2"/>
      <c r="X1692" s="2"/>
    </row>
    <row r="1693" spans="1:24" s="19" customFormat="1" ht="13" x14ac:dyDescent="0.25">
      <c r="A1693" s="2"/>
      <c r="B1693" s="7"/>
      <c r="C1693" s="7"/>
      <c r="D1693" s="9"/>
      <c r="E1693" s="1099"/>
      <c r="F1693" s="991"/>
      <c r="G1693" s="991"/>
      <c r="H1693" s="991"/>
      <c r="I1693" s="991"/>
      <c r="J1693" s="991"/>
      <c r="K1693" s="991"/>
      <c r="L1693" s="991"/>
      <c r="M1693" s="991"/>
      <c r="N1693" s="1100"/>
      <c r="O1693" s="458"/>
      <c r="P1693" s="4"/>
      <c r="Q1693" s="11"/>
      <c r="R1693" s="11"/>
      <c r="S1693" s="11"/>
      <c r="T1693" s="11"/>
      <c r="U1693" s="2"/>
      <c r="V1693" s="2"/>
      <c r="W1693" s="2"/>
      <c r="X1693" s="2"/>
    </row>
    <row r="1694" spans="1:24" s="19" customFormat="1" ht="13" x14ac:dyDescent="0.25">
      <c r="A1694" s="2"/>
      <c r="B1694" s="7"/>
      <c r="C1694" s="7"/>
      <c r="D1694" s="9"/>
      <c r="E1694" s="1101"/>
      <c r="F1694" s="1102"/>
      <c r="G1694" s="1102"/>
      <c r="H1694" s="1102"/>
      <c r="I1694" s="1102"/>
      <c r="J1694" s="1102"/>
      <c r="K1694" s="1102"/>
      <c r="L1694" s="1102"/>
      <c r="M1694" s="1102"/>
      <c r="N1694" s="1103"/>
      <c r="O1694" s="458"/>
      <c r="P1694" s="4"/>
      <c r="Q1694" s="11"/>
      <c r="R1694" s="11"/>
      <c r="S1694" s="11"/>
      <c r="T1694" s="11"/>
      <c r="U1694" s="2"/>
      <c r="V1694" s="2"/>
      <c r="W1694" s="2"/>
      <c r="X1694" s="2"/>
    </row>
    <row r="1695" spans="1:24" s="19" customFormat="1" ht="5.15" customHeight="1" x14ac:dyDescent="0.25">
      <c r="A1695" s="2"/>
      <c r="B1695" s="7"/>
      <c r="C1695" s="7"/>
      <c r="D1695" s="9"/>
      <c r="E1695" s="40"/>
      <c r="F1695" s="40"/>
      <c r="G1695" s="40"/>
      <c r="H1695" s="40"/>
      <c r="I1695" s="40"/>
      <c r="J1695" s="40"/>
      <c r="K1695" s="40"/>
      <c r="L1695" s="40"/>
      <c r="M1695" s="40"/>
      <c r="N1695" s="40"/>
      <c r="O1695" s="458"/>
      <c r="P1695" s="4"/>
      <c r="Q1695" s="11"/>
      <c r="R1695" s="11"/>
      <c r="S1695" s="11"/>
      <c r="T1695" s="11"/>
      <c r="U1695" s="2"/>
      <c r="V1695" s="2"/>
      <c r="W1695" s="2"/>
      <c r="X1695" s="2"/>
    </row>
    <row r="1696" spans="1:24" s="19" customFormat="1" ht="12.75" customHeight="1" x14ac:dyDescent="0.25">
      <c r="A1696" s="2"/>
      <c r="B1696" s="7"/>
      <c r="C1696" s="7"/>
      <c r="D1696" s="1245" t="str">
        <f>Translations!$B$230</f>
        <v>Beräkningsfaktorer:</v>
      </c>
      <c r="E1696" s="1245"/>
      <c r="F1696" s="1245"/>
      <c r="G1696" s="1245"/>
      <c r="H1696" s="1245"/>
      <c r="I1696" s="1245"/>
      <c r="J1696" s="1245"/>
      <c r="K1696" s="1245"/>
      <c r="L1696" s="1245"/>
      <c r="M1696" s="1245"/>
      <c r="N1696" s="1245"/>
      <c r="O1696" s="458"/>
      <c r="P1696" s="4"/>
      <c r="Q1696" s="11"/>
      <c r="R1696" s="11"/>
      <c r="S1696" s="11"/>
      <c r="T1696" s="11"/>
      <c r="U1696" s="2"/>
      <c r="V1696" s="2"/>
      <c r="W1696" s="2"/>
      <c r="X1696" s="2"/>
    </row>
    <row r="1697" spans="1:24" s="19" customFormat="1" ht="5.15" customHeight="1" x14ac:dyDescent="0.25">
      <c r="A1697" s="2"/>
      <c r="B1697" s="7"/>
      <c r="C1697" s="7"/>
      <c r="D1697" s="9"/>
      <c r="E1697" s="20"/>
      <c r="F1697" s="7"/>
      <c r="G1697" s="7"/>
      <c r="H1697" s="7"/>
      <c r="I1697" s="7"/>
      <c r="J1697" s="7"/>
      <c r="K1697" s="7"/>
      <c r="L1697" s="7"/>
      <c r="M1697" s="7"/>
      <c r="N1697" s="7"/>
      <c r="O1697" s="458"/>
      <c r="P1697" s="4"/>
      <c r="Q1697" s="11"/>
      <c r="R1697" s="11"/>
      <c r="S1697" s="11"/>
      <c r="T1697" s="11"/>
      <c r="U1697" s="2"/>
      <c r="V1697" s="2"/>
      <c r="W1697" s="2"/>
      <c r="X1697" s="2"/>
    </row>
    <row r="1698" spans="1:24" s="19" customFormat="1" ht="12.75" customHeight="1" x14ac:dyDescent="0.25">
      <c r="A1698" s="2"/>
      <c r="B1698" s="7"/>
      <c r="C1698" s="7"/>
      <c r="D1698" s="9" t="s">
        <v>140</v>
      </c>
      <c r="E1698" s="20" t="str">
        <f>Translations!$B$253</f>
        <v>Nivåer som tillämpas på beräkningsfaktorer:</v>
      </c>
      <c r="F1698" s="7"/>
      <c r="G1698" s="7"/>
      <c r="H1698" s="7"/>
      <c r="I1698" s="7"/>
      <c r="J1698" s="7"/>
      <c r="K1698" s="7"/>
      <c r="L1698" s="7"/>
      <c r="M1698" s="7"/>
      <c r="N1698" s="7"/>
      <c r="O1698" s="458"/>
      <c r="P1698" s="4"/>
      <c r="Q1698" s="11"/>
      <c r="R1698" s="11"/>
      <c r="S1698" s="11"/>
      <c r="T1698" s="11"/>
      <c r="U1698" s="2"/>
      <c r="V1698" s="2"/>
      <c r="W1698" s="2"/>
      <c r="X1698" s="2"/>
    </row>
    <row r="1699" spans="1:24" s="19" customFormat="1" ht="5.15" customHeight="1" x14ac:dyDescent="0.25">
      <c r="A1699" s="2"/>
      <c r="B1699" s="7"/>
      <c r="C1699" s="7"/>
      <c r="D1699" s="9"/>
      <c r="E1699" s="20"/>
      <c r="F1699" s="7"/>
      <c r="G1699" s="7"/>
      <c r="H1699" s="7"/>
      <c r="I1699" s="7"/>
      <c r="J1699" s="7"/>
      <c r="K1699" s="7"/>
      <c r="L1699" s="7"/>
      <c r="M1699" s="7"/>
      <c r="N1699" s="7"/>
      <c r="O1699" s="458"/>
      <c r="P1699" s="4"/>
      <c r="Q1699" s="11"/>
      <c r="R1699" s="11"/>
      <c r="S1699" s="11"/>
      <c r="T1699" s="11"/>
      <c r="U1699" s="2"/>
      <c r="V1699" s="2"/>
      <c r="W1699" s="2"/>
      <c r="X1699" s="2"/>
    </row>
    <row r="1700" spans="1:24" s="19" customFormat="1" ht="25.5" customHeight="1" x14ac:dyDescent="0.25">
      <c r="A1700" s="2"/>
      <c r="B1700" s="7"/>
      <c r="C1700" s="7"/>
      <c r="D1700" s="7"/>
      <c r="E1700" s="1244" t="str">
        <f>Translations!$B$254</f>
        <v>beräkningsfaktor</v>
      </c>
      <c r="F1700" s="1244"/>
      <c r="G1700" s="1244"/>
      <c r="H1700" s="29" t="str">
        <f>Translations!$B$255</f>
        <v>nivå som krävs</v>
      </c>
      <c r="I1700" s="522" t="str">
        <f>Translations!$B$256</f>
        <v>nivå som använts</v>
      </c>
      <c r="J1700" s="1246" t="str">
        <f>Translations!$B$257</f>
        <v>hela texten för den tillämpade nivån</v>
      </c>
      <c r="K1700" s="1247"/>
      <c r="L1700" s="1247"/>
      <c r="M1700" s="1247"/>
      <c r="N1700" s="1248"/>
      <c r="O1700" s="458"/>
      <c r="P1700" s="4"/>
      <c r="Q1700" s="11"/>
      <c r="R1700" s="11"/>
      <c r="S1700" s="11"/>
      <c r="T1700" s="11" t="s">
        <v>148</v>
      </c>
      <c r="U1700" s="2"/>
      <c r="V1700" s="2"/>
      <c r="W1700" s="2"/>
      <c r="X1700" s="30" t="s">
        <v>149</v>
      </c>
    </row>
    <row r="1701" spans="1:24" s="19" customFormat="1" ht="12.75" customHeight="1" x14ac:dyDescent="0.25">
      <c r="A1701" s="2"/>
      <c r="B1701" s="7"/>
      <c r="C1701" s="7"/>
      <c r="D1701" s="28" t="s">
        <v>16</v>
      </c>
      <c r="E1701" s="1240" t="str">
        <f>Translations!$B$741</f>
        <v>Enhetens omvandlingsfaktor</v>
      </c>
      <c r="F1701" s="1240"/>
      <c r="G1701" s="1240"/>
      <c r="H1701" s="535" t="str">
        <f>IF(H1652="","",IF(M1650=INDEX(SourceCategory,2),EUconst_NoTier,IF(CNTR_Category="A",INDEX(EUwideConstants!$G:$G,MATCH(R1701,EUwideConstants!$S:$S,0)),INDEX(EUwideConstants!$P:$P,MATCH(R1701,EUwideConstants!$S:$S,0)))))</f>
        <v/>
      </c>
      <c r="I1701" s="135"/>
      <c r="J1701" s="1241" t="str">
        <f>IF(OR(ISBLANK(I1701),I1701=EUconst_NoTier),"",IF(T1701=0,EUconst_NotApplicable,IF(ISERROR(T1701),"",T1701)))</f>
        <v/>
      </c>
      <c r="K1701" s="1242"/>
      <c r="L1701" s="1242"/>
      <c r="M1701" s="1242"/>
      <c r="N1701" s="1243"/>
      <c r="O1701" s="458"/>
      <c r="P1701" s="4"/>
      <c r="Q1701" s="11"/>
      <c r="R1701" s="59" t="str">
        <f>EUconst_CNTR_NCV&amp;H1652</f>
        <v>NCV_</v>
      </c>
      <c r="S1701" s="11"/>
      <c r="T1701" s="537" t="str">
        <f>IF(ISBLANK(I1701),"",IF(I1701=EUconst_NA,"",INDEX(EUwideConstants!$H:$O,MATCH(R1701,EUwideConstants!$S:$S,0),MATCH(I1701,CNTR_TierList,0))))</f>
        <v/>
      </c>
      <c r="U1701" s="2"/>
      <c r="V1701" s="2"/>
      <c r="W1701" s="2"/>
      <c r="X1701" s="533" t="b">
        <f>(H1701=EUconst_NA)</f>
        <v>0</v>
      </c>
    </row>
    <row r="1702" spans="1:24" s="19" customFormat="1" ht="12.75" customHeight="1" x14ac:dyDescent="0.25">
      <c r="A1702" s="2"/>
      <c r="B1702" s="7"/>
      <c r="C1702" s="7"/>
      <c r="D1702" s="28" t="s">
        <v>17</v>
      </c>
      <c r="E1702" s="1240" t="str">
        <f>Translations!$B$258</f>
        <v>Emissionsfaktor (preliminär)</v>
      </c>
      <c r="F1702" s="1240"/>
      <c r="G1702" s="1240"/>
      <c r="H1702" s="535" t="str">
        <f>IF(H1652="","",IF(M1650=INDEX(SourceCategory,2),EUconst_NoTier,IF(CNTR_Category="A",INDEX(EUwideConstants!$G:$G,MATCH(R1702,EUwideConstants!$S:$S,0)),INDEX(EUwideConstants!$P:$P,MATCH(R1702,EUwideConstants!$S:$S,0)))))</f>
        <v/>
      </c>
      <c r="I1702" s="135"/>
      <c r="J1702" s="1241" t="str">
        <f>IF(OR(ISBLANK(I1702),I1702=EUconst_NoTier),"",IF(T1702=0,EUconst_NotApplicable,IF(ISERROR(T1702),"",T1702)))</f>
        <v/>
      </c>
      <c r="K1702" s="1242"/>
      <c r="L1702" s="1242"/>
      <c r="M1702" s="1242"/>
      <c r="N1702" s="1243"/>
      <c r="O1702" s="458"/>
      <c r="P1702" s="4"/>
      <c r="Q1702" s="11"/>
      <c r="R1702" s="59" t="str">
        <f>EUconst_CNTR_EF&amp;H1652</f>
        <v>EF_</v>
      </c>
      <c r="S1702" s="11"/>
      <c r="T1702" s="537" t="str">
        <f>IF(ISBLANK(I1702),"",IF(I1702=EUconst_NA,"",INDEX(EUwideConstants!$H:$O,MATCH(R1702,EUwideConstants!$S:$S,0),MATCH(I1702,CNTR_TierList,0))))</f>
        <v/>
      </c>
      <c r="U1702" s="2"/>
      <c r="V1702" s="2"/>
      <c r="W1702" s="2"/>
      <c r="X1702" s="533" t="b">
        <f>(H1702=EUconst_NA)</f>
        <v>0</v>
      </c>
    </row>
    <row r="1703" spans="1:24" s="19" customFormat="1" ht="12.75" customHeight="1" x14ac:dyDescent="0.25">
      <c r="A1703" s="2"/>
      <c r="B1703" s="7"/>
      <c r="C1703" s="7"/>
      <c r="D1703" s="28" t="s">
        <v>18</v>
      </c>
      <c r="E1703" s="1240" t="str">
        <f>Translations!$B$259</f>
        <v>Biomassafraktion (om tillämplig)</v>
      </c>
      <c r="F1703" s="1240"/>
      <c r="G1703" s="1240"/>
      <c r="H1703" s="535" t="str">
        <f>IF(H1652="","",IF(M1650=INDEX(SourceCategory,2),EUconst_NoTier,IF(CNTR_Category="A",INDEX(EUwideConstants!$G:$G,MATCH(R1703,EUwideConstants!$S:$S,0)),INDEX(EUwideConstants!$P:$P,MATCH(R1703,EUwideConstants!$S:$S,0)))))</f>
        <v/>
      </c>
      <c r="I1703" s="538"/>
      <c r="J1703" s="1241" t="str">
        <f>IF(OR(ISBLANK(I1703),I1703=EUconst_NoTier),"",IF(T1703=0,EUconst_NotApplicable,IF(ISERROR(T1703),"",T1703)))</f>
        <v/>
      </c>
      <c r="K1703" s="1242"/>
      <c r="L1703" s="1242"/>
      <c r="M1703" s="1242"/>
      <c r="N1703" s="1243"/>
      <c r="O1703" s="458"/>
      <c r="P1703" s="4"/>
      <c r="Q1703" s="11"/>
      <c r="R1703" s="59" t="str">
        <f>EUconst_CNTR_BiomassContent&amp;H1652</f>
        <v>BioC_</v>
      </c>
      <c r="S1703" s="11"/>
      <c r="T1703" s="537" t="str">
        <f>IF(ISBLANK(I1703),"",IF(I1703=EUconst_NA,"",INDEX(EUwideConstants!$H:$O,MATCH(R1703,EUwideConstants!$S:$S,0),MATCH(I1703,CNTR_TierList,0))))</f>
        <v/>
      </c>
      <c r="U1703" s="2"/>
      <c r="V1703" s="2"/>
      <c r="W1703" s="2"/>
      <c r="X1703" s="533" t="b">
        <f>(H1703=EUconst_NA)</f>
        <v>0</v>
      </c>
    </row>
    <row r="1704" spans="1:24" s="19" customFormat="1" ht="5.15" customHeight="1" x14ac:dyDescent="0.25">
      <c r="A1704" s="2"/>
      <c r="B1704" s="7"/>
      <c r="C1704" s="7"/>
      <c r="D1704" s="9"/>
      <c r="E1704" s="7"/>
      <c r="F1704" s="7"/>
      <c r="G1704" s="7"/>
      <c r="H1704" s="7"/>
      <c r="I1704" s="7"/>
      <c r="J1704" s="7"/>
      <c r="K1704" s="7"/>
      <c r="L1704" s="7"/>
      <c r="M1704" s="7"/>
      <c r="N1704" s="7"/>
      <c r="O1704" s="458"/>
      <c r="P1704" s="4"/>
      <c r="Q1704" s="11"/>
      <c r="R1704" s="2"/>
      <c r="S1704" s="2"/>
      <c r="T1704" s="2"/>
      <c r="U1704" s="2"/>
      <c r="V1704" s="2"/>
      <c r="W1704" s="2"/>
      <c r="X1704" s="2"/>
    </row>
    <row r="1705" spans="1:24" s="19" customFormat="1" ht="13" x14ac:dyDescent="0.25">
      <c r="A1705" s="2"/>
      <c r="B1705" s="7"/>
      <c r="C1705" s="7"/>
      <c r="D1705" s="9" t="s">
        <v>152</v>
      </c>
      <c r="E1705" s="20" t="str">
        <f>Translations!$B$268</f>
        <v>Detaljerade uppgifter om beräkningsfaktorerna:</v>
      </c>
      <c r="F1705" s="40"/>
      <c r="G1705" s="40"/>
      <c r="H1705" s="40"/>
      <c r="I1705" s="40"/>
      <c r="J1705" s="40"/>
      <c r="K1705" s="40"/>
      <c r="L1705" s="40"/>
      <c r="M1705" s="40"/>
      <c r="N1705" s="40"/>
      <c r="O1705" s="458"/>
      <c r="P1705" s="4"/>
      <c r="Q1705" s="11"/>
      <c r="R1705" s="2"/>
      <c r="S1705" s="2"/>
      <c r="T1705" s="2"/>
      <c r="U1705" s="2"/>
      <c r="V1705" s="2"/>
      <c r="W1705" s="2"/>
      <c r="X1705" s="2"/>
    </row>
    <row r="1706" spans="1:24" s="19" customFormat="1" ht="5.15" customHeight="1" x14ac:dyDescent="0.25">
      <c r="A1706" s="2"/>
      <c r="B1706" s="7"/>
      <c r="C1706" s="7"/>
      <c r="D1706" s="9"/>
      <c r="E1706" s="40"/>
      <c r="F1706" s="40"/>
      <c r="G1706" s="40"/>
      <c r="H1706" s="40"/>
      <c r="I1706" s="40"/>
      <c r="J1706" s="40"/>
      <c r="K1706" s="40"/>
      <c r="L1706" s="40"/>
      <c r="M1706" s="40"/>
      <c r="N1706" s="40"/>
      <c r="O1706" s="458"/>
      <c r="P1706" s="4"/>
      <c r="Q1706" s="11"/>
      <c r="R1706" s="2"/>
      <c r="S1706" s="2"/>
      <c r="T1706" s="2"/>
      <c r="U1706" s="2"/>
      <c r="V1706" s="2"/>
      <c r="W1706" s="2"/>
      <c r="X1706" s="2"/>
    </row>
    <row r="1707" spans="1:24" s="19" customFormat="1" ht="25.5" customHeight="1" x14ac:dyDescent="0.25">
      <c r="A1707" s="2"/>
      <c r="B1707" s="7"/>
      <c r="C1707" s="7"/>
      <c r="D1707" s="7"/>
      <c r="E1707" s="1244" t="str">
        <f>E1700</f>
        <v>beräkningsfaktor</v>
      </c>
      <c r="F1707" s="1244"/>
      <c r="G1707" s="1244"/>
      <c r="H1707" s="522" t="str">
        <f>I1700</f>
        <v>nivå som använts</v>
      </c>
      <c r="I1707" s="29" t="str">
        <f>Translations!$B$269</f>
        <v>standardvärde</v>
      </c>
      <c r="J1707" s="29" t="str">
        <f>Translations!$B$270</f>
        <v>enhet</v>
      </c>
      <c r="K1707" s="29" t="str">
        <f>Translations!$B$271</f>
        <v>datakällans identifieringskod</v>
      </c>
      <c r="L1707" s="29" t="str">
        <f>Translations!$B$272</f>
        <v>analysens identifieringskod</v>
      </c>
      <c r="M1707" s="29" t="str">
        <f>Translations!$B$273</f>
        <v>provtagningens identifieringskod</v>
      </c>
      <c r="N1707" s="29" t="str">
        <f>Translations!$B$274</f>
        <v>analysfrekvens</v>
      </c>
      <c r="O1707" s="458"/>
      <c r="P1707" s="4"/>
      <c r="Q1707" s="11"/>
      <c r="R1707" s="2"/>
      <c r="S1707" s="2"/>
      <c r="T1707" s="30" t="s">
        <v>153</v>
      </c>
      <c r="U1707" s="2"/>
      <c r="V1707" s="2"/>
      <c r="W1707" s="2"/>
      <c r="X1707" s="30" t="s">
        <v>149</v>
      </c>
    </row>
    <row r="1708" spans="1:24" s="19" customFormat="1" ht="12.75" customHeight="1" x14ac:dyDescent="0.25">
      <c r="A1708" s="2"/>
      <c r="B1708" s="7"/>
      <c r="C1708" s="7"/>
      <c r="D1708" s="28" t="s">
        <v>16</v>
      </c>
      <c r="E1708" s="1240" t="str">
        <f>E1701</f>
        <v>Enhetens omvandlingsfaktor</v>
      </c>
      <c r="F1708" s="1240"/>
      <c r="G1708" s="1240"/>
      <c r="H1708" s="535" t="str">
        <f>IF(OR(ISBLANK(I1701),I1701=EUconst_NA),"",I1701)</f>
        <v/>
      </c>
      <c r="I1708" s="135"/>
      <c r="J1708" s="135"/>
      <c r="K1708" s="539"/>
      <c r="L1708" s="160"/>
      <c r="M1708" s="160"/>
      <c r="N1708" s="540"/>
      <c r="O1708" s="456"/>
      <c r="P1708" s="7"/>
      <c r="Q1708" s="143"/>
      <c r="R1708" s="2"/>
      <c r="S1708" s="2"/>
      <c r="T1708" s="541" t="str">
        <f>IF(H1708="","",IF(I1701=EUconst_NA,"",INDEX(EUwideConstants!$AL:$AR,MATCH(R1701,EUwideConstants!$S:$S,0),MATCH(I1701,CNTR_TierList,0))))</f>
        <v/>
      </c>
      <c r="U1708" s="2"/>
      <c r="V1708" s="2"/>
      <c r="W1708" s="2"/>
      <c r="X1708" s="533" t="b">
        <f>AND(H1650&lt;&gt;"",OR(H1708="",H1708=EUconst_NA,J1701=EUconst_NotApplicable))</f>
        <v>0</v>
      </c>
    </row>
    <row r="1709" spans="1:24" s="19" customFormat="1" ht="12.75" customHeight="1" x14ac:dyDescent="0.25">
      <c r="A1709" s="2"/>
      <c r="B1709" s="7"/>
      <c r="C1709" s="7"/>
      <c r="D1709" s="28" t="s">
        <v>17</v>
      </c>
      <c r="E1709" s="1240" t="str">
        <f>E1702</f>
        <v>Emissionsfaktor (preliminär)</v>
      </c>
      <c r="F1709" s="1240"/>
      <c r="G1709" s="1240"/>
      <c r="H1709" s="535" t="str">
        <f>IF(OR(ISBLANK(I1702),I1702=EUconst_NA),"",I1702)</f>
        <v/>
      </c>
      <c r="I1709" s="135"/>
      <c r="J1709" s="135"/>
      <c r="K1709" s="160"/>
      <c r="L1709" s="160"/>
      <c r="M1709" s="160"/>
      <c r="N1709" s="540"/>
      <c r="O1709" s="458"/>
      <c r="P1709" s="4"/>
      <c r="Q1709" s="11"/>
      <c r="R1709" s="2"/>
      <c r="S1709" s="2"/>
      <c r="T1709" s="541" t="str">
        <f>IF(H1709="","",IF(I1702=EUconst_NA,"",INDEX(EUwideConstants!$AL:$AR,MATCH(R1702,EUwideConstants!$S:$S,0),MATCH(I1702,CNTR_TierList,0))))</f>
        <v/>
      </c>
      <c r="U1709" s="2"/>
      <c r="V1709" s="2"/>
      <c r="W1709" s="2"/>
      <c r="X1709" s="533" t="b">
        <f>AND(H1650&lt;&gt;"",OR(H1709="",H1709=EUconst_NA,J1702=EUconst_NotApplicable))</f>
        <v>0</v>
      </c>
    </row>
    <row r="1710" spans="1:24" s="19" customFormat="1" ht="12.75" customHeight="1" x14ac:dyDescent="0.25">
      <c r="A1710" s="2"/>
      <c r="B1710" s="7"/>
      <c r="C1710" s="7"/>
      <c r="D1710" s="28" t="s">
        <v>21</v>
      </c>
      <c r="E1710" s="1240" t="str">
        <f>E1703</f>
        <v>Biomassafraktion (om tillämplig)</v>
      </c>
      <c r="F1710" s="1240"/>
      <c r="G1710" s="1240"/>
      <c r="H1710" s="535" t="str">
        <f>IF(OR(ISBLANK(I1703),I1703=EUconst_NA),"",I1703)</f>
        <v/>
      </c>
      <c r="I1710" s="135"/>
      <c r="J1710" s="436" t="s">
        <v>154</v>
      </c>
      <c r="K1710" s="160"/>
      <c r="L1710" s="160"/>
      <c r="M1710" s="160"/>
      <c r="N1710" s="540"/>
      <c r="O1710" s="458"/>
      <c r="P1710" s="4"/>
      <c r="Q1710" s="542"/>
      <c r="R1710" s="2"/>
      <c r="S1710" s="2"/>
      <c r="T1710" s="541" t="str">
        <f>IF(H1710="","",IF(I1703=EUconst_NA,"",INDEX(EUwideConstants!$AL:$AR,MATCH(R1703,EUwideConstants!$S:$S,0),MATCH(I1703,CNTR_TierList,0))))</f>
        <v/>
      </c>
      <c r="U1710" s="2"/>
      <c r="V1710" s="2"/>
      <c r="W1710" s="2"/>
      <c r="X1710" s="533" t="b">
        <f>AND(H1650&lt;&gt;"",OR(H1710="",H1710=EUconst_NA,J1703=EUconst_NotApplicable))</f>
        <v>0</v>
      </c>
    </row>
    <row r="1711" spans="1:24" s="19" customFormat="1" ht="12.75" customHeight="1" x14ac:dyDescent="0.25">
      <c r="A1711" s="2"/>
      <c r="B1711" s="7"/>
      <c r="C1711" s="7"/>
      <c r="D1711" s="9"/>
      <c r="E1711" s="7"/>
      <c r="F1711" s="7"/>
      <c r="G1711" s="7"/>
      <c r="H1711" s="7"/>
      <c r="I1711" s="7"/>
      <c r="J1711" s="7"/>
      <c r="K1711" s="7"/>
      <c r="L1711" s="7"/>
      <c r="M1711" s="7"/>
      <c r="N1711" s="7"/>
      <c r="O1711" s="458"/>
      <c r="P1711" s="4"/>
      <c r="Q1711" s="11"/>
      <c r="R1711" s="2"/>
      <c r="S1711" s="2"/>
      <c r="T1711" s="2"/>
      <c r="U1711" s="2"/>
      <c r="V1711" s="2"/>
      <c r="W1711" s="2"/>
      <c r="X1711" s="2"/>
    </row>
    <row r="1712" spans="1:24" s="19" customFormat="1" ht="15" customHeight="1" x14ac:dyDescent="0.25">
      <c r="A1712" s="2"/>
      <c r="B1712" s="7"/>
      <c r="C1712" s="7"/>
      <c r="D1712" s="1245" t="str">
        <f>Translations!$B$279</f>
        <v>Anmärkningar och förklaringar:</v>
      </c>
      <c r="E1712" s="1245"/>
      <c r="F1712" s="1245"/>
      <c r="G1712" s="1245"/>
      <c r="H1712" s="1245"/>
      <c r="I1712" s="1245"/>
      <c r="J1712" s="1245"/>
      <c r="K1712" s="1245"/>
      <c r="L1712" s="1245"/>
      <c r="M1712" s="1245"/>
      <c r="N1712" s="1245"/>
      <c r="O1712" s="458"/>
      <c r="P1712" s="4"/>
      <c r="Q1712" s="11"/>
      <c r="R1712" s="11"/>
      <c r="S1712" s="2"/>
      <c r="T1712" s="2"/>
      <c r="U1712" s="2"/>
      <c r="V1712" s="2"/>
      <c r="W1712" s="2"/>
      <c r="X1712" s="2"/>
    </row>
    <row r="1713" spans="1:24" s="19" customFormat="1" ht="5.15" customHeight="1" x14ac:dyDescent="0.25">
      <c r="A1713" s="2"/>
      <c r="B1713" s="7"/>
      <c r="C1713" s="7"/>
      <c r="D1713" s="9"/>
      <c r="E1713" s="7"/>
      <c r="F1713" s="7"/>
      <c r="G1713" s="7"/>
      <c r="H1713" s="7"/>
      <c r="I1713" s="7"/>
      <c r="J1713" s="7"/>
      <c r="K1713" s="7"/>
      <c r="L1713" s="7"/>
      <c r="M1713" s="7"/>
      <c r="N1713" s="7"/>
      <c r="O1713" s="458"/>
      <c r="P1713" s="4"/>
      <c r="Q1713" s="11"/>
      <c r="R1713" s="2"/>
      <c r="S1713" s="2"/>
      <c r="T1713" s="2"/>
      <c r="U1713" s="2"/>
      <c r="V1713" s="2"/>
      <c r="W1713" s="2"/>
      <c r="X1713" s="2"/>
    </row>
    <row r="1714" spans="1:24" s="19" customFormat="1" ht="12.75" customHeight="1" x14ac:dyDescent="0.25">
      <c r="A1714" s="2"/>
      <c r="B1714" s="7"/>
      <c r="C1714" s="7"/>
      <c r="D1714" s="9" t="s">
        <v>159</v>
      </c>
      <c r="E1714" s="1110" t="str">
        <f>Translations!$B$744</f>
        <v>Övriga anmärkningar och motiveringar, om de erforderliga nivåerna inte tillämpas:</v>
      </c>
      <c r="F1714" s="1110"/>
      <c r="G1714" s="1110"/>
      <c r="H1714" s="1110"/>
      <c r="I1714" s="1110"/>
      <c r="J1714" s="1110"/>
      <c r="K1714" s="1110"/>
      <c r="L1714" s="1110"/>
      <c r="M1714" s="1110"/>
      <c r="N1714" s="1110"/>
      <c r="O1714" s="458"/>
      <c r="P1714" s="4"/>
      <c r="Q1714" s="11"/>
      <c r="R1714" s="2"/>
      <c r="S1714" s="2"/>
      <c r="T1714" s="2"/>
      <c r="U1714" s="2"/>
      <c r="V1714" s="2"/>
      <c r="W1714" s="2"/>
      <c r="X1714" s="2"/>
    </row>
    <row r="1715" spans="1:24" s="19" customFormat="1" ht="5.15" customHeight="1" x14ac:dyDescent="0.25">
      <c r="A1715" s="2"/>
      <c r="B1715" s="7"/>
      <c r="C1715" s="7"/>
      <c r="D1715" s="9"/>
      <c r="E1715" s="543"/>
      <c r="F1715" s="7"/>
      <c r="G1715" s="7"/>
      <c r="H1715" s="7"/>
      <c r="I1715" s="7"/>
      <c r="J1715" s="7"/>
      <c r="K1715" s="7"/>
      <c r="L1715" s="7"/>
      <c r="M1715" s="7"/>
      <c r="N1715" s="7"/>
      <c r="O1715" s="458"/>
      <c r="P1715" s="4"/>
      <c r="Q1715" s="11"/>
      <c r="R1715" s="2"/>
      <c r="S1715" s="2"/>
      <c r="T1715" s="2"/>
      <c r="U1715" s="2"/>
      <c r="V1715" s="2"/>
      <c r="W1715" s="2"/>
      <c r="X1715" s="2"/>
    </row>
    <row r="1716" spans="1:24" s="19" customFormat="1" ht="12.75" customHeight="1" x14ac:dyDescent="0.25">
      <c r="A1716" s="2"/>
      <c r="B1716" s="7"/>
      <c r="C1716" s="7"/>
      <c r="D1716" s="9"/>
      <c r="E1716" s="1235"/>
      <c r="F1716" s="1238"/>
      <c r="G1716" s="1238"/>
      <c r="H1716" s="1238"/>
      <c r="I1716" s="1238"/>
      <c r="J1716" s="1238"/>
      <c r="K1716" s="1238"/>
      <c r="L1716" s="1238"/>
      <c r="M1716" s="1238"/>
      <c r="N1716" s="1239"/>
      <c r="O1716" s="458"/>
      <c r="P1716" s="4"/>
      <c r="Q1716" s="11"/>
      <c r="R1716" s="2"/>
      <c r="S1716" s="2"/>
      <c r="T1716" s="2"/>
      <c r="U1716" s="2"/>
      <c r="V1716" s="2"/>
      <c r="W1716" s="2"/>
      <c r="X1716" s="2"/>
    </row>
    <row r="1717" spans="1:24" s="19" customFormat="1" ht="12.75" customHeight="1" x14ac:dyDescent="0.25">
      <c r="A1717" s="2"/>
      <c r="B1717" s="7"/>
      <c r="C1717" s="7"/>
      <c r="D1717" s="9"/>
      <c r="E1717" s="1099"/>
      <c r="F1717" s="991"/>
      <c r="G1717" s="991"/>
      <c r="H1717" s="991"/>
      <c r="I1717" s="991"/>
      <c r="J1717" s="991"/>
      <c r="K1717" s="991"/>
      <c r="L1717" s="991"/>
      <c r="M1717" s="991"/>
      <c r="N1717" s="1100"/>
      <c r="O1717" s="458"/>
      <c r="P1717" s="4"/>
      <c r="Q1717" s="11"/>
      <c r="R1717" s="2"/>
      <c r="S1717" s="2"/>
      <c r="T1717" s="2"/>
      <c r="U1717" s="2"/>
      <c r="V1717" s="2"/>
      <c r="W1717" s="2"/>
      <c r="X1717" s="2"/>
    </row>
    <row r="1718" spans="1:24" s="19" customFormat="1" ht="12.75" customHeight="1" x14ac:dyDescent="0.25">
      <c r="A1718" s="2"/>
      <c r="B1718" s="7"/>
      <c r="C1718" s="7"/>
      <c r="D1718" s="9"/>
      <c r="E1718" s="1101"/>
      <c r="F1718" s="1102"/>
      <c r="G1718" s="1102"/>
      <c r="H1718" s="1102"/>
      <c r="I1718" s="1102"/>
      <c r="J1718" s="1102"/>
      <c r="K1718" s="1102"/>
      <c r="L1718" s="1102"/>
      <c r="M1718" s="1102"/>
      <c r="N1718" s="1103"/>
      <c r="O1718" s="458"/>
      <c r="P1718" s="4"/>
      <c r="Q1718" s="11"/>
      <c r="R1718" s="2"/>
      <c r="S1718" s="2"/>
      <c r="T1718" s="2"/>
      <c r="U1718" s="2"/>
      <c r="V1718" s="2"/>
      <c r="W1718" s="2"/>
      <c r="X1718" s="2"/>
    </row>
    <row r="1719" spans="1:24" ht="12.75" customHeight="1" thickBot="1" x14ac:dyDescent="0.3">
      <c r="A1719" s="45"/>
      <c r="C1719" s="867"/>
      <c r="D1719" s="868"/>
      <c r="E1719" s="869"/>
      <c r="F1719" s="867"/>
      <c r="G1719" s="870"/>
      <c r="H1719" s="870"/>
      <c r="I1719" s="870"/>
      <c r="J1719" s="870"/>
      <c r="K1719" s="870"/>
      <c r="L1719" s="870"/>
      <c r="M1719" s="870"/>
      <c r="N1719" s="870"/>
      <c r="O1719" s="458"/>
      <c r="P1719" s="4"/>
      <c r="Q1719" s="11"/>
      <c r="R1719" s="45"/>
      <c r="S1719" s="45"/>
      <c r="T1719" s="48"/>
      <c r="U1719" s="45"/>
      <c r="V1719" s="45"/>
      <c r="W1719" s="45"/>
      <c r="X1719" s="45"/>
    </row>
    <row r="1720" spans="1:24" ht="12.75" customHeight="1" thickBot="1" x14ac:dyDescent="0.3">
      <c r="A1720" s="45"/>
      <c r="D1720" s="9"/>
      <c r="E1720" s="18"/>
      <c r="G1720" s="10"/>
      <c r="H1720" s="10"/>
      <c r="I1720" s="10"/>
      <c r="J1720" s="10"/>
      <c r="L1720" s="10"/>
      <c r="M1720" s="10"/>
      <c r="N1720" s="10"/>
      <c r="O1720" s="458"/>
      <c r="P1720" s="4"/>
      <c r="Q1720" s="11"/>
      <c r="R1720" s="45"/>
      <c r="S1720" s="45"/>
      <c r="T1720" s="39" t="s">
        <v>143</v>
      </c>
      <c r="U1720" s="73" t="s">
        <v>144</v>
      </c>
      <c r="V1720" s="73" t="s">
        <v>145</v>
      </c>
      <c r="W1720" s="45"/>
      <c r="X1720" s="45"/>
    </row>
    <row r="1721" spans="1:24" s="133" customFormat="1" ht="15" customHeight="1" thickBot="1" x14ac:dyDescent="0.3">
      <c r="A1721" s="222">
        <f>R1721</f>
        <v>24</v>
      </c>
      <c r="B1721" s="22"/>
      <c r="C1721" s="23" t="str">
        <f>"P"&amp;R1721</f>
        <v>P24</v>
      </c>
      <c r="D1721" s="1245" t="str">
        <f>CONCATENATE(EUconst_FuelStream," ", R1721,":")</f>
        <v>Bränsleflöde 24:</v>
      </c>
      <c r="E1721" s="1245"/>
      <c r="F1721" s="1245"/>
      <c r="G1721" s="1260"/>
      <c r="H1721" s="1261" t="str">
        <f>IF(INDEX('C_Beskrivining av den RE'!$F$115:$F$139,MATCH(C1721,'C_Beskrivining av den RE'!$E$115:$E$139,0))&gt;0,INDEX('C_Beskrivining av den RE'!$F$115:$F$139,MATCH(C1721,'C_Beskrivining av den RE'!$E$115:$E$139,0)),"")</f>
        <v/>
      </c>
      <c r="I1721" s="1261"/>
      <c r="J1721" s="1261"/>
      <c r="K1721" s="1261"/>
      <c r="L1721" s="1262"/>
      <c r="M1721" s="1263" t="str">
        <f>IF(T1721=TRUE,IF(V1721="",U1721,V1721),"")</f>
        <v/>
      </c>
      <c r="N1721" s="1264"/>
      <c r="O1721" s="458"/>
      <c r="P1721" s="4"/>
      <c r="Q1721" s="419" t="str">
        <f>IF(COUNTA('C_Beskrivining av den RE'!$F$115:$G$139)=0,D1721,IF(H1721="","",C1721&amp;": "&amp;H1721))</f>
        <v>Bränsleflöde 24:</v>
      </c>
      <c r="R1721" s="21">
        <f>R1650+1</f>
        <v>24</v>
      </c>
      <c r="S1721" s="532"/>
      <c r="T1721" s="39" t="b">
        <f>IF(INDEX('C_Beskrivining av den RE'!$M:$M,MATCH(R1723,'C_Beskrivining av den RE'!$R:$R,0))="",FALSE,TRUE)</f>
        <v>0</v>
      </c>
      <c r="U1721" s="59" t="str">
        <f>INDEX(SourceCategory,1)</f>
        <v>Betydande</v>
      </c>
      <c r="V1721" s="39" t="str">
        <f>IF(T1721=TRUE,IF(ISBLANK(INDEX('C_Beskrivining av den RE'!$N:$N,MATCH(R1723,'C_Beskrivining av den RE'!$R:$R,0))),"",INDEX('C_Beskrivining av den RE'!$N:$N,MATCH(R1723,'C_Beskrivining av den RE'!$R:$R,0))),"")</f>
        <v/>
      </c>
      <c r="W1721" s="532"/>
      <c r="X1721" s="532"/>
    </row>
    <row r="1722" spans="1:24" s="19" customFormat="1" ht="5.15" customHeight="1" x14ac:dyDescent="0.25">
      <c r="A1722" s="45"/>
      <c r="B1722" s="4"/>
      <c r="C1722" s="4"/>
      <c r="D1722" s="4"/>
      <c r="E1722" s="4"/>
      <c r="F1722" s="4"/>
      <c r="G1722" s="4"/>
      <c r="H1722" s="4"/>
      <c r="I1722" s="4"/>
      <c r="J1722" s="4"/>
      <c r="K1722" s="4"/>
      <c r="L1722" s="4"/>
      <c r="M1722" s="3"/>
      <c r="N1722" s="3"/>
      <c r="O1722" s="458"/>
      <c r="P1722" s="4"/>
      <c r="Q1722" s="13"/>
      <c r="R1722" s="8"/>
      <c r="S1722" s="2"/>
      <c r="T1722" s="2"/>
      <c r="U1722" s="2"/>
      <c r="V1722" s="2"/>
      <c r="W1722" s="2"/>
      <c r="X1722" s="2"/>
    </row>
    <row r="1723" spans="1:24" s="19" customFormat="1" ht="12.75" customHeight="1" x14ac:dyDescent="0.25">
      <c r="A1723" s="45"/>
      <c r="B1723" s="4"/>
      <c r="C1723" s="4"/>
      <c r="D1723" s="9"/>
      <c r="E1723" s="1088" t="str">
        <f>Translations!$B$691</f>
        <v>Bränsleflödets typ:</v>
      </c>
      <c r="F1723" s="1088"/>
      <c r="G1723" s="1084"/>
      <c r="H1723" s="1250" t="str">
        <f>IF(INDEX('C_Beskrivining av den RE'!$H$115:$H$139,MATCH(C1721,'C_Beskrivining av den RE'!$E$115:$E$139,0))&gt;0,INDEX('C_Beskrivining av den RE'!$H$115:$H$139,MATCH(C1721,'C_Beskrivining av den RE'!$E$115:$E$139,0)),"")</f>
        <v/>
      </c>
      <c r="I1723" s="1251"/>
      <c r="J1723" s="1251"/>
      <c r="K1723" s="1251"/>
      <c r="L1723" s="1252"/>
      <c r="M1723" s="7"/>
      <c r="N1723" s="7"/>
      <c r="O1723" s="458"/>
      <c r="P1723" s="4"/>
      <c r="Q1723" s="13"/>
      <c r="R1723" s="25" t="str">
        <f>EUconst_CNTR_SourceCategory&amp;C1721</f>
        <v>SourceCategory_P24</v>
      </c>
      <c r="S1723" s="2"/>
      <c r="T1723" s="2"/>
      <c r="U1723" s="2"/>
      <c r="V1723" s="2"/>
      <c r="W1723" s="2"/>
      <c r="X1723" s="2"/>
    </row>
    <row r="1724" spans="1:24" s="19" customFormat="1" ht="12.75" customHeight="1" x14ac:dyDescent="0.25">
      <c r="A1724" s="45"/>
      <c r="B1724" s="4"/>
      <c r="C1724" s="4"/>
      <c r="D1724" s="9"/>
      <c r="E1724" s="1088" t="str">
        <f>Translations!$B$692</f>
        <v>Metoder för frisläppande för konsumtion:</v>
      </c>
      <c r="F1724" s="1088"/>
      <c r="G1724" s="1084"/>
      <c r="H1724" s="1250" t="str">
        <f>IF(INDEX('C_Beskrivining av den RE'!$K$115:$K$139,MATCH(C1721,'C_Beskrivining av den RE'!$E$115:$E$139,0))&gt;0,INDEX('C_Beskrivining av den RE'!$K$115:$K$139,MATCH(C1721,'C_Beskrivining av den RE'!$E$115:$E$139,0)),"")</f>
        <v/>
      </c>
      <c r="I1724" s="1251"/>
      <c r="J1724" s="1251"/>
      <c r="K1724" s="1251"/>
      <c r="L1724" s="1252"/>
      <c r="M1724" s="7"/>
      <c r="N1724" s="7"/>
      <c r="O1724" s="458"/>
      <c r="P1724" s="4"/>
      <c r="Q1724" s="13"/>
      <c r="R1724" s="8"/>
      <c r="S1724" s="2"/>
      <c r="T1724" s="2"/>
      <c r="U1724" s="2"/>
      <c r="V1724" s="2"/>
      <c r="W1724" s="2"/>
      <c r="X1724" s="2"/>
    </row>
    <row r="1725" spans="1:24" s="19" customFormat="1" ht="12.75" customHeight="1" x14ac:dyDescent="0.25">
      <c r="A1725" s="45"/>
      <c r="B1725" s="4"/>
      <c r="C1725" s="4"/>
      <c r="D1725" s="9"/>
      <c r="E1725" s="1088" t="str">
        <f>Translations!$B$693</f>
        <v>Förmedlarpart:</v>
      </c>
      <c r="F1725" s="1088"/>
      <c r="G1725" s="1084"/>
      <c r="H1725" s="1250" t="str">
        <f>IF(INDEX('C_Beskrivining av den RE'!$M$115:$M$139,MATCH(C1721,'C_Beskrivining av den RE'!$E$115:$E$139,0))&gt;0,INDEX('C_Beskrivining av den RE'!$M$115:$M$139,MATCH(C1721,'C_Beskrivining av den RE'!$E$115:$E$139,0)),"")</f>
        <v/>
      </c>
      <c r="I1725" s="1251"/>
      <c r="J1725" s="1251"/>
      <c r="K1725" s="1251"/>
      <c r="L1725" s="1252"/>
      <c r="M1725" s="7"/>
      <c r="N1725" s="7"/>
      <c r="O1725" s="458"/>
      <c r="P1725" s="4"/>
      <c r="Q1725" s="13"/>
      <c r="R1725" s="8"/>
      <c r="S1725" s="2"/>
      <c r="T1725" s="2"/>
      <c r="U1725" s="2"/>
      <c r="V1725" s="2"/>
      <c r="W1725" s="2"/>
      <c r="X1725" s="2"/>
    </row>
    <row r="1726" spans="1:24" s="19" customFormat="1" ht="5.15" customHeight="1" x14ac:dyDescent="0.25">
      <c r="A1726" s="2"/>
      <c r="B1726" s="7"/>
      <c r="C1726" s="7"/>
      <c r="D1726" s="9"/>
      <c r="E1726" s="7"/>
      <c r="F1726" s="7"/>
      <c r="G1726" s="7"/>
      <c r="H1726" s="7"/>
      <c r="I1726" s="7"/>
      <c r="J1726" s="7"/>
      <c r="K1726" s="7"/>
      <c r="L1726" s="7"/>
      <c r="M1726" s="7"/>
      <c r="N1726" s="7"/>
      <c r="O1726" s="458"/>
      <c r="P1726" s="4"/>
      <c r="Q1726" s="11"/>
      <c r="R1726" s="2"/>
      <c r="S1726" s="2"/>
      <c r="T1726" s="2"/>
      <c r="U1726" s="2"/>
      <c r="V1726" s="2"/>
      <c r="W1726" s="2"/>
      <c r="X1726" s="2"/>
    </row>
    <row r="1727" spans="1:24" s="19" customFormat="1" ht="15" customHeight="1" x14ac:dyDescent="0.25">
      <c r="A1727" s="2"/>
      <c r="B1727" s="7"/>
      <c r="C1727" s="7"/>
      <c r="D1727" s="1245" t="str">
        <f>Translations!$B$697</f>
        <v>Bränslemängd som frisläppts för konsumtion:</v>
      </c>
      <c r="E1727" s="1245"/>
      <c r="F1727" s="1245"/>
      <c r="G1727" s="1245"/>
      <c r="H1727" s="1245"/>
      <c r="I1727" s="1245"/>
      <c r="J1727" s="1245"/>
      <c r="K1727" s="1245"/>
      <c r="L1727" s="1245"/>
      <c r="M1727" s="1245"/>
      <c r="N1727" s="1245"/>
      <c r="O1727" s="458"/>
      <c r="P1727" s="4"/>
      <c r="Q1727" s="11"/>
      <c r="R1727" s="2"/>
      <c r="S1727" s="2"/>
      <c r="T1727" s="2"/>
      <c r="U1727" s="2"/>
      <c r="V1727" s="2"/>
      <c r="W1727" s="2"/>
      <c r="X1727" s="2"/>
    </row>
    <row r="1728" spans="1:24" s="19" customFormat="1" ht="5.15" customHeight="1" x14ac:dyDescent="0.25">
      <c r="A1728" s="2"/>
      <c r="B1728" s="7"/>
      <c r="C1728" s="7"/>
      <c r="D1728" s="9"/>
      <c r="E1728" s="7"/>
      <c r="F1728" s="7"/>
      <c r="G1728" s="7"/>
      <c r="H1728" s="7"/>
      <c r="I1728" s="7"/>
      <c r="J1728" s="7"/>
      <c r="K1728" s="7"/>
      <c r="L1728" s="7"/>
      <c r="M1728" s="7"/>
      <c r="N1728" s="7"/>
      <c r="O1728" s="462"/>
      <c r="P1728" s="4"/>
      <c r="Q1728" s="11"/>
      <c r="R1728" s="2"/>
      <c r="S1728" s="2"/>
      <c r="T1728" s="2"/>
      <c r="U1728" s="2"/>
      <c r="V1728" s="2"/>
      <c r="W1728" s="2"/>
      <c r="X1728" s="2"/>
    </row>
    <row r="1729" spans="1:24" s="19" customFormat="1" ht="13" x14ac:dyDescent="0.25">
      <c r="A1729" s="2"/>
      <c r="B1729" s="7"/>
      <c r="C1729" s="7"/>
      <c r="D1729" s="9" t="s">
        <v>5</v>
      </c>
      <c r="E1729" s="1011" t="str">
        <f>Translations!$B$698</f>
        <v>Bestämningssätt för den bränslemängd som frisläppts för konsumtion:</v>
      </c>
      <c r="F1729" s="1011"/>
      <c r="G1729" s="1011"/>
      <c r="H1729" s="1011"/>
      <c r="I1729" s="1011"/>
      <c r="J1729" s="1011"/>
      <c r="K1729" s="1011"/>
      <c r="L1729" s="1011"/>
      <c r="M1729" s="1011"/>
      <c r="N1729" s="1011"/>
      <c r="O1729" s="458"/>
      <c r="P1729" s="4"/>
      <c r="Q1729" s="11"/>
      <c r="R1729" s="2"/>
      <c r="S1729" s="2"/>
      <c r="T1729" s="2"/>
      <c r="U1729" s="2"/>
      <c r="V1729" s="2"/>
      <c r="W1729" s="2"/>
      <c r="X1729" s="2"/>
    </row>
    <row r="1730" spans="1:24" s="19" customFormat="1" ht="5.15" customHeight="1" x14ac:dyDescent="0.25">
      <c r="A1730" s="2"/>
      <c r="B1730" s="7"/>
      <c r="C1730" s="7"/>
      <c r="D1730" s="9"/>
      <c r="E1730" s="20"/>
      <c r="F1730" s="20"/>
      <c r="G1730" s="20"/>
      <c r="H1730" s="20"/>
      <c r="I1730" s="20"/>
      <c r="J1730" s="7"/>
      <c r="K1730" s="7"/>
      <c r="L1730" s="18"/>
      <c r="M1730" s="7"/>
      <c r="N1730" s="7"/>
      <c r="O1730" s="458"/>
      <c r="P1730" s="4"/>
      <c r="Q1730" s="11"/>
      <c r="R1730" s="2"/>
      <c r="S1730" s="2"/>
      <c r="T1730" s="2"/>
      <c r="U1730" s="2"/>
      <c r="V1730" s="2"/>
      <c r="W1730" s="2"/>
      <c r="X1730" s="2"/>
    </row>
    <row r="1731" spans="1:24" s="19" customFormat="1" ht="12.75" customHeight="1" x14ac:dyDescent="0.25">
      <c r="A1731" s="2"/>
      <c r="B1731" s="7"/>
      <c r="C1731" s="7"/>
      <c r="D1731" s="28" t="s">
        <v>16</v>
      </c>
      <c r="E1731" s="7" t="str">
        <f>Translations!$B$699</f>
        <v>Tillämpligt bestämningssätt:</v>
      </c>
      <c r="F1731" s="7"/>
      <c r="G1731" s="20"/>
      <c r="H1731" s="7"/>
      <c r="I1731" s="1253"/>
      <c r="J1731" s="1253"/>
      <c r="K1731" s="1253"/>
      <c r="L1731" s="1253"/>
      <c r="M1731" s="7"/>
      <c r="N1731" s="7"/>
      <c r="O1731" s="458"/>
      <c r="P1731" s="4"/>
      <c r="Q1731" s="144"/>
      <c r="R1731" s="2"/>
      <c r="S1731" s="2"/>
      <c r="T1731" s="2"/>
      <c r="U1731" s="2"/>
      <c r="V1731" s="2"/>
      <c r="W1731" s="2"/>
      <c r="X1731" s="2"/>
    </row>
    <row r="1732" spans="1:24" s="19" customFormat="1" ht="5.15" customHeight="1" x14ac:dyDescent="0.25">
      <c r="A1732" s="2"/>
      <c r="B1732" s="7"/>
      <c r="C1732" s="7"/>
      <c r="D1732" s="28"/>
      <c r="E1732" s="7"/>
      <c r="F1732" s="7"/>
      <c r="G1732" s="20"/>
      <c r="H1732" s="90"/>
      <c r="I1732" s="90"/>
      <c r="J1732" s="7"/>
      <c r="K1732" s="7"/>
      <c r="L1732" s="7"/>
      <c r="M1732" s="7"/>
      <c r="N1732" s="7"/>
      <c r="O1732" s="458"/>
      <c r="P1732" s="4"/>
      <c r="Q1732" s="11"/>
      <c r="R1732" s="2"/>
      <c r="S1732" s="2"/>
      <c r="T1732" s="2"/>
      <c r="U1732" s="2"/>
      <c r="V1732" s="2"/>
      <c r="W1732" s="2"/>
      <c r="X1732" s="2"/>
    </row>
    <row r="1733" spans="1:24" s="19" customFormat="1" ht="25.5" customHeight="1" x14ac:dyDescent="0.25">
      <c r="A1733" s="2"/>
      <c r="B1733" s="7"/>
      <c r="C1733" s="7"/>
      <c r="D1733" s="28" t="s">
        <v>17</v>
      </c>
      <c r="E1733" s="928" t="str">
        <f>Translations!$B$702</f>
        <v>Undantag från kalenderåret vid fastställandet av övervakningsåret:</v>
      </c>
      <c r="F1733" s="928"/>
      <c r="G1733" s="928"/>
      <c r="H1733" s="1254"/>
      <c r="I1733" s="1253"/>
      <c r="J1733" s="1253"/>
      <c r="K1733" s="1253"/>
      <c r="L1733" s="1253"/>
      <c r="M1733" s="7"/>
      <c r="N1733" s="7"/>
      <c r="O1733" s="462"/>
      <c r="P1733" s="4"/>
      <c r="Q1733" s="11"/>
      <c r="R1733" s="2"/>
      <c r="S1733" s="2"/>
      <c r="T1733" s="2"/>
      <c r="U1733" s="2"/>
      <c r="V1733" s="11"/>
      <c r="W1733" s="2"/>
      <c r="X1733" s="2"/>
    </row>
    <row r="1734" spans="1:24" s="19" customFormat="1" ht="5.15" customHeight="1" x14ac:dyDescent="0.25">
      <c r="A1734" s="2"/>
      <c r="B1734" s="7"/>
      <c r="C1734" s="7"/>
      <c r="D1734" s="7"/>
      <c r="E1734" s="7"/>
      <c r="F1734" s="7"/>
      <c r="G1734" s="7"/>
      <c r="H1734" s="7"/>
      <c r="I1734" s="7"/>
      <c r="J1734" s="7"/>
      <c r="K1734" s="7"/>
      <c r="L1734" s="7"/>
      <c r="M1734" s="7"/>
      <c r="N1734" s="7"/>
      <c r="O1734" s="458"/>
      <c r="P1734" s="4"/>
      <c r="Q1734" s="11"/>
      <c r="R1734" s="2"/>
      <c r="S1734" s="2"/>
      <c r="T1734" s="2"/>
      <c r="U1734" s="2"/>
      <c r="V1734" s="2"/>
      <c r="W1734" s="2"/>
      <c r="X1734" s="2"/>
    </row>
    <row r="1735" spans="1:24" s="19" customFormat="1" ht="12.75" customHeight="1" x14ac:dyDescent="0.25">
      <c r="A1735" s="2"/>
      <c r="B1735" s="7"/>
      <c r="C1735" s="7"/>
      <c r="D1735" s="28" t="s">
        <v>18</v>
      </c>
      <c r="E1735" s="7" t="str">
        <f>Translations!$B$206</f>
        <v>Kontroll av mätinstrument:</v>
      </c>
      <c r="F1735" s="7"/>
      <c r="G1735" s="20"/>
      <c r="H1735" s="7"/>
      <c r="I1735" s="1255"/>
      <c r="J1735" s="1256"/>
      <c r="K1735" s="7"/>
      <c r="L1735" s="7"/>
      <c r="M1735" s="7"/>
      <c r="N1735" s="7"/>
      <c r="O1735" s="458"/>
      <c r="P1735" s="4"/>
      <c r="Q1735" s="11"/>
      <c r="R1735" s="2"/>
      <c r="S1735" s="2"/>
      <c r="T1735" s="2"/>
      <c r="U1735" s="2"/>
      <c r="V1735" s="2"/>
      <c r="W1735" s="366" t="s">
        <v>142</v>
      </c>
      <c r="X1735" s="533" t="b">
        <f>M1721=INDEX(SourceCategory,2)</f>
        <v>0</v>
      </c>
    </row>
    <row r="1736" spans="1:24" s="19" customFormat="1" ht="5.15" customHeight="1" x14ac:dyDescent="0.25">
      <c r="A1736" s="2"/>
      <c r="B1736" s="7"/>
      <c r="C1736" s="7"/>
      <c r="D1736" s="28"/>
      <c r="E1736" s="7"/>
      <c r="F1736" s="7"/>
      <c r="G1736" s="20"/>
      <c r="H1736" s="90"/>
      <c r="I1736" s="90"/>
      <c r="J1736" s="28"/>
      <c r="K1736" s="7"/>
      <c r="L1736" s="7"/>
      <c r="M1736" s="7"/>
      <c r="N1736" s="7"/>
      <c r="O1736" s="462"/>
      <c r="P1736" s="4"/>
      <c r="Q1736" s="11"/>
      <c r="R1736" s="2"/>
      <c r="S1736" s="2"/>
      <c r="T1736" s="2"/>
      <c r="U1736" s="2"/>
      <c r="V1736" s="2"/>
      <c r="W1736" s="2"/>
      <c r="X1736" s="2"/>
    </row>
    <row r="1737" spans="1:24" s="19" customFormat="1" ht="12.75" customHeight="1" x14ac:dyDescent="0.25">
      <c r="A1737" s="2"/>
      <c r="B1737" s="7"/>
      <c r="C1737" s="7"/>
      <c r="D1737" s="9" t="s">
        <v>6</v>
      </c>
      <c r="E1737" s="20" t="str">
        <f>Translations!$B$213</f>
        <v>Använda mätinstrument:</v>
      </c>
      <c r="F1737" s="7"/>
      <c r="G1737" s="7"/>
      <c r="H1737" s="534"/>
      <c r="I1737" s="534"/>
      <c r="J1737" s="534"/>
      <c r="K1737" s="534"/>
      <c r="L1737" s="534"/>
      <c r="M1737" s="534"/>
      <c r="N1737" s="7"/>
      <c r="O1737" s="458"/>
      <c r="P1737" s="4"/>
      <c r="Q1737" s="11"/>
      <c r="R1737" s="2"/>
      <c r="S1737" s="2"/>
      <c r="T1737" s="2"/>
      <c r="U1737" s="2"/>
      <c r="V1737" s="2"/>
      <c r="W1737" s="366" t="s">
        <v>142</v>
      </c>
      <c r="X1737" s="533" t="b">
        <f>OR(M1721=INDEX(SourceCategory,2),AND(I1731=INDEX(EUconst_ActivityDeterminationMethod,1),I1735=INDEX(EUconst_OwnerInstrument,2)))</f>
        <v>0</v>
      </c>
    </row>
    <row r="1738" spans="1:24" s="19" customFormat="1" ht="5.15" customHeight="1" x14ac:dyDescent="0.25">
      <c r="A1738" s="2"/>
      <c r="B1738" s="7"/>
      <c r="C1738" s="7"/>
      <c r="D1738" s="9"/>
      <c r="E1738" s="20"/>
      <c r="F1738" s="7"/>
      <c r="G1738" s="7"/>
      <c r="H1738" s="7"/>
      <c r="I1738" s="7"/>
      <c r="J1738" s="7"/>
      <c r="K1738" s="7"/>
      <c r="L1738" s="7"/>
      <c r="M1738" s="7"/>
      <c r="N1738" s="7"/>
      <c r="O1738" s="458"/>
      <c r="P1738" s="4"/>
      <c r="Q1738" s="11"/>
      <c r="R1738" s="2"/>
      <c r="S1738" s="2"/>
      <c r="T1738" s="2"/>
      <c r="U1738" s="2"/>
      <c r="V1738" s="2"/>
      <c r="W1738" s="2"/>
      <c r="X1738" s="2"/>
    </row>
    <row r="1739" spans="1:24" s="19" customFormat="1" ht="13" x14ac:dyDescent="0.25">
      <c r="A1739" s="2"/>
      <c r="B1739" s="7"/>
      <c r="C1739" s="7"/>
      <c r="D1739" s="9"/>
      <c r="E1739" s="7" t="str">
        <f>Translations!$B$215</f>
        <v>Beskrivning av beräkningen av bränslemängden och osäkerhetsberäkningen eller något annat nödvändigt förfarande, om flera mätinstrument används:</v>
      </c>
      <c r="F1739" s="7"/>
      <c r="G1739" s="7"/>
      <c r="H1739" s="7"/>
      <c r="I1739" s="7"/>
      <c r="J1739" s="7"/>
      <c r="K1739" s="7"/>
      <c r="L1739" s="7"/>
      <c r="M1739" s="7"/>
      <c r="N1739" s="7"/>
      <c r="O1739" s="453"/>
      <c r="P1739" s="22"/>
      <c r="Q1739" s="11"/>
      <c r="R1739" s="2"/>
      <c r="S1739" s="2"/>
      <c r="T1739" s="2"/>
      <c r="U1739" s="2"/>
      <c r="V1739" s="2"/>
      <c r="W1739" s="2"/>
      <c r="X1739" s="2"/>
    </row>
    <row r="1740" spans="1:24" s="19" customFormat="1" ht="12.75" customHeight="1" x14ac:dyDescent="0.25">
      <c r="A1740" s="2"/>
      <c r="B1740" s="7"/>
      <c r="C1740" s="7"/>
      <c r="D1740" s="9"/>
      <c r="E1740" s="1232"/>
      <c r="F1740" s="1233"/>
      <c r="G1740" s="1233"/>
      <c r="H1740" s="1233"/>
      <c r="I1740" s="1233"/>
      <c r="J1740" s="1233"/>
      <c r="K1740" s="1233"/>
      <c r="L1740" s="1233"/>
      <c r="M1740" s="1233"/>
      <c r="N1740" s="1234"/>
      <c r="O1740" s="453"/>
      <c r="P1740" s="22"/>
      <c r="Q1740" s="11"/>
      <c r="R1740" s="2"/>
      <c r="S1740" s="2"/>
      <c r="T1740" s="2"/>
      <c r="U1740" s="2"/>
      <c r="V1740" s="2"/>
      <c r="W1740" s="2"/>
      <c r="X1740" s="2"/>
    </row>
    <row r="1741" spans="1:24" s="19" customFormat="1" ht="13" x14ac:dyDescent="0.25">
      <c r="A1741" s="2"/>
      <c r="B1741" s="7"/>
      <c r="C1741" s="7"/>
      <c r="D1741" s="9"/>
      <c r="E1741" s="1099"/>
      <c r="F1741" s="991"/>
      <c r="G1741" s="991"/>
      <c r="H1741" s="991"/>
      <c r="I1741" s="991"/>
      <c r="J1741" s="991"/>
      <c r="K1741" s="991"/>
      <c r="L1741" s="991"/>
      <c r="M1741" s="991"/>
      <c r="N1741" s="1100"/>
      <c r="O1741" s="458"/>
      <c r="P1741" s="4"/>
      <c r="Q1741" s="11"/>
      <c r="R1741" s="11"/>
      <c r="S1741" s="11"/>
      <c r="T1741" s="2"/>
      <c r="U1741" s="2"/>
      <c r="V1741" s="2"/>
      <c r="W1741" s="2"/>
      <c r="X1741" s="2"/>
    </row>
    <row r="1742" spans="1:24" s="19" customFormat="1" ht="13" x14ac:dyDescent="0.25">
      <c r="A1742" s="2"/>
      <c r="B1742" s="7"/>
      <c r="C1742" s="7"/>
      <c r="D1742" s="9"/>
      <c r="E1742" s="1101"/>
      <c r="F1742" s="1102"/>
      <c r="G1742" s="1102"/>
      <c r="H1742" s="1102"/>
      <c r="I1742" s="1102"/>
      <c r="J1742" s="1102"/>
      <c r="K1742" s="1102"/>
      <c r="L1742" s="1102"/>
      <c r="M1742" s="1102"/>
      <c r="N1742" s="1103"/>
      <c r="O1742" s="458"/>
      <c r="P1742" s="4"/>
      <c r="Q1742" s="11"/>
      <c r="R1742" s="11"/>
      <c r="S1742" s="11"/>
      <c r="T1742" s="2"/>
      <c r="U1742" s="2"/>
      <c r="V1742" s="2"/>
      <c r="W1742" s="2"/>
      <c r="X1742" s="2"/>
    </row>
    <row r="1743" spans="1:24" s="19" customFormat="1" ht="13" x14ac:dyDescent="0.25">
      <c r="A1743" s="2"/>
      <c r="B1743" s="7"/>
      <c r="C1743" s="7"/>
      <c r="D1743" s="9"/>
      <c r="E1743" s="7"/>
      <c r="F1743" s="7"/>
      <c r="G1743" s="7"/>
      <c r="H1743" s="7"/>
      <c r="I1743" s="7"/>
      <c r="J1743" s="7"/>
      <c r="K1743" s="7"/>
      <c r="L1743" s="7"/>
      <c r="M1743" s="7"/>
      <c r="N1743" s="7"/>
      <c r="O1743" s="458"/>
      <c r="P1743" s="4"/>
      <c r="Q1743" s="11"/>
      <c r="R1743" s="11"/>
      <c r="S1743" s="11"/>
      <c r="T1743" s="2"/>
      <c r="U1743" s="2"/>
      <c r="V1743" s="2"/>
      <c r="W1743" s="2"/>
      <c r="X1743" s="2"/>
    </row>
    <row r="1744" spans="1:24" s="19" customFormat="1" ht="13" x14ac:dyDescent="0.25">
      <c r="A1744" s="2"/>
      <c r="B1744" s="7"/>
      <c r="C1744" s="7"/>
      <c r="D1744" s="9" t="s">
        <v>7</v>
      </c>
      <c r="E1744" s="20" t="str">
        <f>Translations!$B$710</f>
        <v>Nivåer på den bränslemängd som frisläppts för konsumtion:</v>
      </c>
      <c r="F1744" s="7"/>
      <c r="G1744" s="7"/>
      <c r="H1744" s="7"/>
      <c r="I1744" s="7"/>
      <c r="J1744" s="7"/>
      <c r="K1744" s="7"/>
      <c r="L1744" s="7"/>
      <c r="M1744" s="7"/>
      <c r="N1744" s="7"/>
      <c r="O1744" s="458"/>
      <c r="P1744" s="4"/>
      <c r="Q1744" s="11"/>
      <c r="R1744" s="11"/>
      <c r="S1744" s="11"/>
      <c r="T1744" s="2"/>
      <c r="U1744" s="2"/>
      <c r="V1744" s="2"/>
      <c r="W1744" s="2"/>
      <c r="X1744" s="2"/>
    </row>
    <row r="1745" spans="1:24" s="19" customFormat="1" ht="13" x14ac:dyDescent="0.25">
      <c r="A1745" s="2"/>
      <c r="B1745" s="7"/>
      <c r="C1745" s="7"/>
      <c r="D1745" s="28" t="s">
        <v>16</v>
      </c>
      <c r="E1745" s="20" t="str">
        <f>Translations!$B$711</f>
        <v>Tillämplig enhet:</v>
      </c>
      <c r="F1745" s="9"/>
      <c r="G1745" s="9"/>
      <c r="H1745" s="9"/>
      <c r="I1745" s="135"/>
      <c r="J1745" s="9"/>
      <c r="K1745" s="9"/>
      <c r="L1745" s="9"/>
      <c r="M1745" s="9"/>
      <c r="N1745" s="9"/>
      <c r="O1745" s="458"/>
      <c r="P1745" s="4"/>
      <c r="Q1745" s="11"/>
      <c r="R1745" s="11"/>
      <c r="S1745" s="11"/>
      <c r="T1745" s="2"/>
      <c r="U1745" s="2"/>
      <c r="V1745" s="2"/>
      <c r="W1745" s="2"/>
      <c r="X1745" s="2"/>
    </row>
    <row r="1746" spans="1:24" s="19" customFormat="1" ht="5.15" customHeight="1" x14ac:dyDescent="0.25">
      <c r="A1746" s="2"/>
      <c r="B1746" s="7"/>
      <c r="C1746" s="7"/>
      <c r="D1746" s="7"/>
      <c r="E1746" s="7"/>
      <c r="F1746" s="7"/>
      <c r="G1746" s="7"/>
      <c r="H1746" s="7"/>
      <c r="I1746" s="7"/>
      <c r="J1746" s="7"/>
      <c r="K1746" s="7"/>
      <c r="L1746" s="7"/>
      <c r="M1746" s="7"/>
      <c r="N1746" s="9"/>
      <c r="O1746" s="458"/>
      <c r="P1746" s="4"/>
      <c r="Q1746" s="11"/>
      <c r="R1746" s="11"/>
      <c r="S1746" s="11"/>
      <c r="T1746" s="2"/>
      <c r="U1746" s="2"/>
      <c r="V1746" s="2"/>
      <c r="W1746" s="2"/>
      <c r="X1746" s="2"/>
    </row>
    <row r="1747" spans="1:24" s="19" customFormat="1" ht="12.75" customHeight="1" x14ac:dyDescent="0.25">
      <c r="A1747" s="2"/>
      <c r="B1747" s="7"/>
      <c r="C1747" s="7"/>
      <c r="D1747" s="28" t="s">
        <v>17</v>
      </c>
      <c r="E1747" s="20" t="str">
        <f>Translations!$B$712</f>
        <v>Nivå som krävs:</v>
      </c>
      <c r="F1747" s="7"/>
      <c r="G1747" s="7"/>
      <c r="H1747" s="7"/>
      <c r="I1747" s="535" t="str">
        <f>IF(H1723="","",IF(M1721=INDEX(SourceCategory,2),EUconst_NoTier,IF(CNTR_Category="A",INDEX(EUwideConstants!$G:$G,MATCH(R1747,EUwideConstants!$S:$S,0)),INDEX(EUwideConstants!$P:$P,MATCH(R1747,EUwideConstants!$S:$S,0)))))</f>
        <v/>
      </c>
      <c r="J1747" s="1241" t="str">
        <f>IF(I1747="","",IF(I1747=EUconst_NoTier,EUconst_MsgDeMinimis,IF(T1747=0,EUconst_NA,IF(ISERROR(T1747),"",EUconst_MsgTierActivityLevel&amp;" "&amp;T1747))))</f>
        <v/>
      </c>
      <c r="K1747" s="1242"/>
      <c r="L1747" s="1242"/>
      <c r="M1747" s="1242"/>
      <c r="N1747" s="1243"/>
      <c r="O1747" s="458"/>
      <c r="P1747" s="4"/>
      <c r="Q1747" s="11"/>
      <c r="R1747" s="59" t="str">
        <f>EUconst_CNTR_ActivityData&amp;H1723</f>
        <v>ActivityData_</v>
      </c>
      <c r="S1747" s="11"/>
      <c r="T1747" s="533" t="str">
        <f>IF(I1747="","",IF(I1747=EUconst_NA,"",INDEX(EUwideConstants!$H:$O,MATCH(R1747,EUwideConstants!$S:$S,0),MATCH(I1747,CNTR_TierList,0))))</f>
        <v/>
      </c>
      <c r="U1747" s="2"/>
      <c r="V1747" s="2"/>
      <c r="W1747" s="2"/>
      <c r="X1747" s="2"/>
    </row>
    <row r="1748" spans="1:24" s="19" customFormat="1" ht="12.75" customHeight="1" x14ac:dyDescent="0.25">
      <c r="A1748" s="2"/>
      <c r="B1748" s="7"/>
      <c r="C1748" s="7"/>
      <c r="D1748" s="28" t="s">
        <v>18</v>
      </c>
      <c r="E1748" s="20" t="str">
        <f>Translations!$B$713</f>
        <v>Tillämplig nivå:</v>
      </c>
      <c r="F1748" s="7"/>
      <c r="G1748" s="7"/>
      <c r="H1748" s="7"/>
      <c r="I1748" s="135"/>
      <c r="J1748" s="1241" t="str">
        <f>IF(OR(ISBLANK(I1748),I1748=EUconst_NoTier),"",IF(T1748=0,EUconst_NA,IF(ISERROR(T1748),"",EUconst_MsgTierActivityLevel &amp; " " &amp;T1748)))</f>
        <v/>
      </c>
      <c r="K1748" s="1242"/>
      <c r="L1748" s="1242"/>
      <c r="M1748" s="1242"/>
      <c r="N1748" s="1243"/>
      <c r="O1748" s="458"/>
      <c r="P1748" s="4"/>
      <c r="Q1748" s="11"/>
      <c r="R1748" s="59" t="str">
        <f>EUconst_CNTR_ActivityData&amp;H1723</f>
        <v>ActivityData_</v>
      </c>
      <c r="S1748" s="11"/>
      <c r="T1748" s="533" t="str">
        <f>IF(ISBLANK(I1748),"",IF(I1748=EUconst_NA,"",INDEX(EUwideConstants!$H:$O,MATCH(R1748,EUwideConstants!$S:$S,0),MATCH(I1748,CNTR_TierList,0))))</f>
        <v/>
      </c>
      <c r="U1748" s="2"/>
      <c r="V1748" s="2"/>
      <c r="W1748" s="366" t="s">
        <v>142</v>
      </c>
      <c r="X1748" s="533" t="b">
        <f>I1731=INDEX(EUconst_ActivityDeterminationMethod,1)</f>
        <v>0</v>
      </c>
    </row>
    <row r="1749" spans="1:24" s="19" customFormat="1" ht="12.75" customHeight="1" x14ac:dyDescent="0.25">
      <c r="A1749" s="2"/>
      <c r="B1749" s="7"/>
      <c r="C1749" s="7"/>
      <c r="D1749" s="28" t="s">
        <v>19</v>
      </c>
      <c r="E1749" s="20" t="str">
        <f>Translations!$B$219</f>
        <v>Uppnådd osäkerhet:</v>
      </c>
      <c r="F1749" s="7"/>
      <c r="G1749" s="7"/>
      <c r="H1749" s="7"/>
      <c r="I1749" s="536"/>
      <c r="J1749" s="20" t="str">
        <f>Translations!$B$220</f>
        <v>Anmärkning:</v>
      </c>
      <c r="K1749" s="1265"/>
      <c r="L1749" s="1266"/>
      <c r="M1749" s="1266"/>
      <c r="N1749" s="1267"/>
      <c r="O1749" s="458"/>
      <c r="P1749" s="4"/>
      <c r="Q1749" s="11"/>
      <c r="R1749" s="11"/>
      <c r="S1749" s="11"/>
      <c r="T1749" s="2"/>
      <c r="U1749" s="2"/>
      <c r="V1749" s="2"/>
      <c r="W1749" s="366" t="s">
        <v>142</v>
      </c>
      <c r="X1749" s="533" t="b">
        <f>OR(M1721=INDEX(SourceCategory,2),I1731=INDEX(EUconst_ActivityDeterminationMethod,1))</f>
        <v>0</v>
      </c>
    </row>
    <row r="1750" spans="1:24" s="19" customFormat="1" ht="5.15" customHeight="1" x14ac:dyDescent="0.25">
      <c r="A1750" s="2"/>
      <c r="B1750" s="7"/>
      <c r="C1750" s="7"/>
      <c r="D1750" s="9"/>
      <c r="E1750" s="40"/>
      <c r="F1750" s="40"/>
      <c r="G1750" s="40"/>
      <c r="H1750" s="40"/>
      <c r="I1750" s="40"/>
      <c r="J1750" s="40"/>
      <c r="K1750" s="40"/>
      <c r="L1750" s="40"/>
      <c r="M1750" s="40"/>
      <c r="N1750" s="40"/>
      <c r="O1750" s="458"/>
      <c r="P1750" s="4"/>
      <c r="Q1750" s="11"/>
      <c r="R1750" s="11"/>
      <c r="S1750" s="11"/>
      <c r="T1750" s="2"/>
      <c r="U1750" s="2"/>
      <c r="V1750" s="2"/>
      <c r="W1750" s="2"/>
      <c r="X1750" s="2"/>
    </row>
    <row r="1751" spans="1:24" s="19" customFormat="1" ht="14" x14ac:dyDescent="0.25">
      <c r="A1751" s="2"/>
      <c r="B1751" s="7"/>
      <c r="C1751" s="7"/>
      <c r="D1751" s="1245" t="str">
        <f>Translations!$B$715</f>
        <v>Täckningsfaktor:</v>
      </c>
      <c r="E1751" s="1245"/>
      <c r="F1751" s="1245"/>
      <c r="G1751" s="1245"/>
      <c r="H1751" s="1245"/>
      <c r="I1751" s="1245"/>
      <c r="J1751" s="1245"/>
      <c r="K1751" s="1245"/>
      <c r="L1751" s="1245"/>
      <c r="M1751" s="1245"/>
      <c r="N1751" s="1245"/>
      <c r="O1751" s="458"/>
      <c r="P1751" s="4"/>
      <c r="Q1751" s="11"/>
      <c r="R1751" s="11"/>
      <c r="S1751" s="11"/>
      <c r="T1751" s="11"/>
      <c r="U1751" s="2"/>
      <c r="V1751" s="2"/>
      <c r="W1751" s="2"/>
      <c r="X1751" s="2"/>
    </row>
    <row r="1752" spans="1:24" s="19" customFormat="1" ht="5.15" customHeight="1" x14ac:dyDescent="0.25">
      <c r="A1752" s="2"/>
      <c r="B1752" s="7"/>
      <c r="C1752" s="7"/>
      <c r="D1752" s="9"/>
      <c r="E1752" s="20"/>
      <c r="F1752" s="7"/>
      <c r="G1752" s="7"/>
      <c r="H1752" s="7"/>
      <c r="I1752" s="7"/>
      <c r="J1752" s="7"/>
      <c r="K1752" s="7"/>
      <c r="L1752" s="7"/>
      <c r="M1752" s="7"/>
      <c r="N1752" s="7"/>
      <c r="O1752" s="458"/>
      <c r="P1752" s="4"/>
      <c r="Q1752" s="11"/>
      <c r="R1752" s="11"/>
      <c r="S1752" s="11"/>
      <c r="T1752" s="11"/>
      <c r="U1752" s="2"/>
      <c r="V1752" s="2"/>
      <c r="W1752" s="2"/>
      <c r="X1752" s="2"/>
    </row>
    <row r="1753" spans="1:24" s="19" customFormat="1" ht="25.5" customHeight="1" x14ac:dyDescent="0.25">
      <c r="A1753" s="2"/>
      <c r="B1753" s="7"/>
      <c r="C1753" s="7"/>
      <c r="D1753" s="9" t="s">
        <v>8</v>
      </c>
      <c r="E1753" s="1244" t="str">
        <f>Translations!$B$717</f>
        <v>Täckningsfaktor</v>
      </c>
      <c r="F1753" s="1244"/>
      <c r="G1753" s="1244"/>
      <c r="H1753" s="29" t="str">
        <f>Translations!$B$255</f>
        <v>nivå som krävs</v>
      </c>
      <c r="I1753" s="29" t="str">
        <f>Translations!$B$256</f>
        <v>nivå som använts</v>
      </c>
      <c r="J1753" s="1246" t="str">
        <f>Translations!$B$257</f>
        <v>hela texten för den tillämpade nivån</v>
      </c>
      <c r="K1753" s="1247"/>
      <c r="L1753" s="1247"/>
      <c r="M1753" s="1247"/>
      <c r="N1753" s="1247"/>
      <c r="O1753" s="458"/>
      <c r="P1753" s="4"/>
      <c r="Q1753" s="11"/>
      <c r="R1753" s="11"/>
      <c r="S1753" s="11"/>
      <c r="T1753" s="11"/>
      <c r="U1753" s="2"/>
      <c r="V1753" s="2"/>
      <c r="W1753" s="2"/>
      <c r="X1753" s="2"/>
    </row>
    <row r="1754" spans="1:24" s="19" customFormat="1" x14ac:dyDescent="0.25">
      <c r="A1754" s="2"/>
      <c r="B1754" s="7"/>
      <c r="C1754" s="7"/>
      <c r="D1754" s="28" t="s">
        <v>16</v>
      </c>
      <c r="E1754" s="1240" t="str">
        <f>Translations!$B$718</f>
        <v>Täckningsfaktor, nivå</v>
      </c>
      <c r="F1754" s="1240"/>
      <c r="G1754" s="1240"/>
      <c r="H1754" s="535" t="str">
        <f>IF(H1721="","",3)</f>
        <v/>
      </c>
      <c r="I1754" s="135"/>
      <c r="J1754" s="1241" t="str">
        <f>IF(OR(ISBLANK(I1754),I1754=EUconst_NoTier),"",IF(T1754=0,EUconst_NotApplicable,IF(ISERROR(T1754),"",T1754)))</f>
        <v/>
      </c>
      <c r="K1754" s="1242"/>
      <c r="L1754" s="1242"/>
      <c r="M1754" s="1242"/>
      <c r="N1754" s="1243"/>
      <c r="O1754" s="458"/>
      <c r="P1754" s="4"/>
      <c r="Q1754" s="11"/>
      <c r="R1754" s="59" t="str">
        <f>EUconst_CNTR_ScopeFactor&amp;H1723</f>
        <v>ScopeFactor_</v>
      </c>
      <c r="S1754" s="11"/>
      <c r="T1754" s="537" t="str">
        <f>IF(ISBLANK(I1754),"",IF(I1754=EUconst_NA,"",INDEX(EUwideConstants!$H:$O,MATCH(R1754,EUwideConstants!$S:$S,0),MATCH(I1754,CNTR_TierList,0))))</f>
        <v/>
      </c>
      <c r="U1754" s="2"/>
      <c r="V1754" s="2"/>
      <c r="W1754" s="2"/>
      <c r="X1754" s="2"/>
    </row>
    <row r="1755" spans="1:24" s="19" customFormat="1" x14ac:dyDescent="0.25">
      <c r="A1755" s="2"/>
      <c r="B1755" s="7"/>
      <c r="C1755" s="7"/>
      <c r="D1755" s="28" t="s">
        <v>17</v>
      </c>
      <c r="E1755" s="1240" t="str">
        <f>Translations!$B$719</f>
        <v>Täckningsfaktor, metod</v>
      </c>
      <c r="F1755" s="1240"/>
      <c r="G1755" s="1240"/>
      <c r="H1755" s="1249"/>
      <c r="I1755" s="1249"/>
      <c r="J1755" s="1241" t="str">
        <f>IF(H1755="","",INDEX(ScopeMethodsDetails,MATCH(H1755,INDEX(ScopeMethodsDetails,,1),0),2))</f>
        <v/>
      </c>
      <c r="K1755" s="1242"/>
      <c r="L1755" s="1242"/>
      <c r="M1755" s="1242"/>
      <c r="N1755" s="1243"/>
      <c r="O1755" s="458"/>
      <c r="P1755" s="4"/>
      <c r="Q1755" s="11"/>
      <c r="R1755" s="350" t="str">
        <f>IF(I1754="","",INDEX(ScopeAddress,MATCH(I1754,ScopeTiers,0)))</f>
        <v/>
      </c>
      <c r="S1755" s="11"/>
      <c r="T1755" s="11"/>
      <c r="U1755" s="2"/>
      <c r="V1755" s="2"/>
      <c r="W1755" s="2"/>
      <c r="X1755" s="2"/>
    </row>
    <row r="1756" spans="1:24" s="19" customFormat="1" ht="5.15" customHeight="1" x14ac:dyDescent="0.25">
      <c r="A1756" s="2"/>
      <c r="B1756" s="7"/>
      <c r="C1756" s="7"/>
      <c r="D1756" s="9"/>
      <c r="E1756" s="40"/>
      <c r="F1756" s="40"/>
      <c r="G1756" s="40"/>
      <c r="H1756" s="40"/>
      <c r="I1756" s="40"/>
      <c r="J1756" s="40"/>
      <c r="K1756" s="40"/>
      <c r="L1756" s="40"/>
      <c r="M1756" s="40"/>
      <c r="N1756" s="40"/>
      <c r="O1756" s="458"/>
      <c r="P1756" s="4"/>
      <c r="Q1756" s="11"/>
      <c r="R1756" s="11"/>
      <c r="S1756" s="11"/>
      <c r="T1756" s="11"/>
      <c r="U1756" s="11"/>
      <c r="V1756" s="11"/>
      <c r="W1756" s="11"/>
      <c r="X1756" s="11"/>
    </row>
    <row r="1757" spans="1:24" s="19" customFormat="1" ht="13" x14ac:dyDescent="0.25">
      <c r="A1757" s="2"/>
      <c r="B1757" s="7"/>
      <c r="C1757" s="7"/>
      <c r="D1757" s="28" t="s">
        <v>18</v>
      </c>
      <c r="E1757" s="20" t="str">
        <f>Translations!$B$723</f>
        <v>Detaljerad beskrivning av täckningsfaktorns metod:</v>
      </c>
      <c r="F1757" s="40"/>
      <c r="G1757" s="40"/>
      <c r="H1757" s="40"/>
      <c r="I1757" s="40"/>
      <c r="J1757" s="40"/>
      <c r="K1757" s="40"/>
      <c r="L1757" s="40"/>
      <c r="M1757" s="40"/>
      <c r="N1757" s="40"/>
      <c r="O1757" s="458"/>
      <c r="P1757" s="4"/>
      <c r="Q1757" s="11"/>
      <c r="R1757" s="11"/>
      <c r="S1757" s="11"/>
      <c r="T1757" s="11"/>
      <c r="U1757" s="2"/>
      <c r="V1757" s="2"/>
      <c r="W1757" s="2"/>
      <c r="X1757" s="2"/>
    </row>
    <row r="1758" spans="1:24" s="19" customFormat="1" ht="25.5" customHeight="1" x14ac:dyDescent="0.25">
      <c r="A1758" s="2"/>
      <c r="B1758" s="7"/>
      <c r="C1758" s="7"/>
      <c r="D1758" s="9"/>
      <c r="E1758" s="1235"/>
      <c r="F1758" s="1236"/>
      <c r="G1758" s="1236"/>
      <c r="H1758" s="1236"/>
      <c r="I1758" s="1236"/>
      <c r="J1758" s="1236"/>
      <c r="K1758" s="1236"/>
      <c r="L1758" s="1236"/>
      <c r="M1758" s="1236"/>
      <c r="N1758" s="1237"/>
      <c r="O1758" s="458"/>
      <c r="P1758" s="4"/>
      <c r="Q1758" s="11"/>
      <c r="R1758" s="11"/>
      <c r="S1758" s="11"/>
      <c r="T1758" s="11"/>
      <c r="U1758" s="2"/>
      <c r="V1758" s="2"/>
      <c r="W1758" s="2"/>
      <c r="X1758" s="2"/>
    </row>
    <row r="1759" spans="1:24" s="19" customFormat="1" ht="13" x14ac:dyDescent="0.25">
      <c r="A1759" s="2"/>
      <c r="B1759" s="7"/>
      <c r="C1759" s="7"/>
      <c r="D1759" s="9"/>
      <c r="E1759" s="1099"/>
      <c r="F1759" s="991"/>
      <c r="G1759" s="991"/>
      <c r="H1759" s="991"/>
      <c r="I1759" s="991"/>
      <c r="J1759" s="991"/>
      <c r="K1759" s="991"/>
      <c r="L1759" s="991"/>
      <c r="M1759" s="991"/>
      <c r="N1759" s="1100"/>
      <c r="O1759" s="458"/>
      <c r="P1759" s="4"/>
      <c r="Q1759" s="11"/>
      <c r="R1759" s="11"/>
      <c r="S1759" s="11"/>
      <c r="T1759" s="11"/>
      <c r="U1759" s="2"/>
      <c r="V1759" s="2"/>
      <c r="W1759" s="2"/>
      <c r="X1759" s="2"/>
    </row>
    <row r="1760" spans="1:24" s="19" customFormat="1" ht="13" x14ac:dyDescent="0.25">
      <c r="A1760" s="2"/>
      <c r="B1760" s="7"/>
      <c r="C1760" s="7"/>
      <c r="D1760" s="9"/>
      <c r="E1760" s="1101"/>
      <c r="F1760" s="1102"/>
      <c r="G1760" s="1102"/>
      <c r="H1760" s="1102"/>
      <c r="I1760" s="1102"/>
      <c r="J1760" s="1102"/>
      <c r="K1760" s="1102"/>
      <c r="L1760" s="1102"/>
      <c r="M1760" s="1102"/>
      <c r="N1760" s="1103"/>
      <c r="O1760" s="458"/>
      <c r="P1760" s="4"/>
      <c r="Q1760" s="11"/>
      <c r="R1760" s="11"/>
      <c r="S1760" s="11"/>
      <c r="T1760" s="11"/>
      <c r="U1760" s="2"/>
      <c r="V1760" s="2"/>
      <c r="W1760" s="2"/>
      <c r="X1760" s="2"/>
    </row>
    <row r="1761" spans="1:24" s="19" customFormat="1" ht="5.15" customHeight="1" x14ac:dyDescent="0.25">
      <c r="A1761" s="2"/>
      <c r="B1761" s="7"/>
      <c r="C1761" s="7"/>
      <c r="D1761" s="9"/>
      <c r="E1761" s="40"/>
      <c r="F1761" s="40"/>
      <c r="G1761" s="40"/>
      <c r="H1761" s="40"/>
      <c r="I1761" s="40"/>
      <c r="J1761" s="40"/>
      <c r="K1761" s="40"/>
      <c r="L1761" s="40"/>
      <c r="M1761" s="40"/>
      <c r="N1761" s="40"/>
      <c r="O1761" s="458"/>
      <c r="P1761" s="4"/>
      <c r="Q1761" s="11"/>
      <c r="R1761" s="11"/>
      <c r="S1761" s="11"/>
      <c r="T1761" s="11"/>
      <c r="U1761" s="2"/>
      <c r="V1761" s="2"/>
      <c r="W1761" s="2"/>
      <c r="X1761" s="2"/>
    </row>
    <row r="1762" spans="1:24" s="19" customFormat="1" ht="13" x14ac:dyDescent="0.25">
      <c r="A1762" s="2"/>
      <c r="B1762" s="7"/>
      <c r="C1762" s="7"/>
      <c r="D1762" s="28" t="s">
        <v>19</v>
      </c>
      <c r="E1762" s="20" t="str">
        <f>Translations!$B$726</f>
        <v xml:space="preserve">Identifiering av slutanvändare av bränsleflöde och CRF-koder </v>
      </c>
      <c r="F1762" s="40"/>
      <c r="G1762" s="40"/>
      <c r="H1762" s="40"/>
      <c r="I1762" s="40"/>
      <c r="J1762" s="40"/>
      <c r="K1762" s="40"/>
      <c r="L1762" s="40"/>
      <c r="M1762" s="40"/>
      <c r="N1762" s="40"/>
      <c r="O1762" s="453"/>
      <c r="P1762" s="22"/>
      <c r="Q1762" s="11"/>
      <c r="R1762" s="11"/>
      <c r="S1762" s="11"/>
      <c r="T1762" s="11"/>
      <c r="U1762" s="2"/>
      <c r="V1762" s="2"/>
      <c r="W1762" s="2"/>
      <c r="X1762" s="2"/>
    </row>
    <row r="1763" spans="1:24" s="19" customFormat="1" ht="25.5" customHeight="1" x14ac:dyDescent="0.25">
      <c r="A1763" s="2"/>
      <c r="B1763" s="7"/>
      <c r="C1763" s="7"/>
      <c r="D1763" s="9"/>
      <c r="E1763" s="1235"/>
      <c r="F1763" s="1236"/>
      <c r="G1763" s="1236"/>
      <c r="H1763" s="1236"/>
      <c r="I1763" s="1236"/>
      <c r="J1763" s="1236"/>
      <c r="K1763" s="1236"/>
      <c r="L1763" s="1236"/>
      <c r="M1763" s="1236"/>
      <c r="N1763" s="1237"/>
      <c r="O1763" s="458"/>
      <c r="P1763" s="4"/>
      <c r="Q1763" s="11"/>
      <c r="R1763" s="11"/>
      <c r="S1763" s="11"/>
      <c r="T1763" s="11"/>
      <c r="U1763" s="2"/>
      <c r="V1763" s="2"/>
      <c r="W1763" s="2"/>
      <c r="X1763" s="2"/>
    </row>
    <row r="1764" spans="1:24" s="19" customFormat="1" ht="13" x14ac:dyDescent="0.25">
      <c r="A1764" s="2"/>
      <c r="B1764" s="7"/>
      <c r="C1764" s="7"/>
      <c r="D1764" s="9"/>
      <c r="E1764" s="1099"/>
      <c r="F1764" s="991"/>
      <c r="G1764" s="991"/>
      <c r="H1764" s="991"/>
      <c r="I1764" s="991"/>
      <c r="J1764" s="991"/>
      <c r="K1764" s="991"/>
      <c r="L1764" s="991"/>
      <c r="M1764" s="991"/>
      <c r="N1764" s="1100"/>
      <c r="O1764" s="458"/>
      <c r="P1764" s="4"/>
      <c r="Q1764" s="11"/>
      <c r="R1764" s="11"/>
      <c r="S1764" s="11"/>
      <c r="T1764" s="11"/>
      <c r="U1764" s="2"/>
      <c r="V1764" s="2"/>
      <c r="W1764" s="2"/>
      <c r="X1764" s="2"/>
    </row>
    <row r="1765" spans="1:24" s="19" customFormat="1" ht="13" x14ac:dyDescent="0.25">
      <c r="A1765" s="2"/>
      <c r="B1765" s="7"/>
      <c r="C1765" s="7"/>
      <c r="D1765" s="9"/>
      <c r="E1765" s="1101"/>
      <c r="F1765" s="1102"/>
      <c r="G1765" s="1102"/>
      <c r="H1765" s="1102"/>
      <c r="I1765" s="1102"/>
      <c r="J1765" s="1102"/>
      <c r="K1765" s="1102"/>
      <c r="L1765" s="1102"/>
      <c r="M1765" s="1102"/>
      <c r="N1765" s="1103"/>
      <c r="O1765" s="458"/>
      <c r="P1765" s="4"/>
      <c r="Q1765" s="11"/>
      <c r="R1765" s="11"/>
      <c r="S1765" s="11"/>
      <c r="T1765" s="11"/>
      <c r="U1765" s="2"/>
      <c r="V1765" s="2"/>
      <c r="W1765" s="2"/>
      <c r="X1765" s="2"/>
    </row>
    <row r="1766" spans="1:24" s="19" customFormat="1" ht="5.15" customHeight="1" x14ac:dyDescent="0.25">
      <c r="A1766" s="2"/>
      <c r="B1766" s="7"/>
      <c r="C1766" s="7"/>
      <c r="D1766" s="9"/>
      <c r="E1766" s="40"/>
      <c r="F1766" s="40"/>
      <c r="G1766" s="40"/>
      <c r="H1766" s="40"/>
      <c r="I1766" s="40"/>
      <c r="J1766" s="40"/>
      <c r="K1766" s="40"/>
      <c r="L1766" s="40"/>
      <c r="M1766" s="40"/>
      <c r="N1766" s="40"/>
      <c r="O1766" s="458"/>
      <c r="P1766" s="4"/>
      <c r="Q1766" s="11"/>
      <c r="R1766" s="11"/>
      <c r="S1766" s="11"/>
      <c r="T1766" s="11"/>
      <c r="U1766" s="2"/>
      <c r="V1766" s="2"/>
      <c r="W1766" s="2"/>
      <c r="X1766" s="2"/>
    </row>
    <row r="1767" spans="1:24" s="19" customFormat="1" ht="12.75" customHeight="1" x14ac:dyDescent="0.25">
      <c r="A1767" s="2"/>
      <c r="B1767" s="7"/>
      <c r="C1767" s="7"/>
      <c r="D1767" s="1245" t="str">
        <f>Translations!$B$230</f>
        <v>Beräkningsfaktorer:</v>
      </c>
      <c r="E1767" s="1245"/>
      <c r="F1767" s="1245"/>
      <c r="G1767" s="1245"/>
      <c r="H1767" s="1245"/>
      <c r="I1767" s="1245"/>
      <c r="J1767" s="1245"/>
      <c r="K1767" s="1245"/>
      <c r="L1767" s="1245"/>
      <c r="M1767" s="1245"/>
      <c r="N1767" s="1245"/>
      <c r="O1767" s="458"/>
      <c r="P1767" s="4"/>
      <c r="Q1767" s="11"/>
      <c r="R1767" s="11"/>
      <c r="S1767" s="11"/>
      <c r="T1767" s="11"/>
      <c r="U1767" s="2"/>
      <c r="V1767" s="2"/>
      <c r="W1767" s="2"/>
      <c r="X1767" s="2"/>
    </row>
    <row r="1768" spans="1:24" s="19" customFormat="1" ht="5.15" customHeight="1" x14ac:dyDescent="0.25">
      <c r="A1768" s="2"/>
      <c r="B1768" s="7"/>
      <c r="C1768" s="7"/>
      <c r="D1768" s="9"/>
      <c r="E1768" s="20"/>
      <c r="F1768" s="7"/>
      <c r="G1768" s="7"/>
      <c r="H1768" s="7"/>
      <c r="I1768" s="7"/>
      <c r="J1768" s="7"/>
      <c r="K1768" s="7"/>
      <c r="L1768" s="7"/>
      <c r="M1768" s="7"/>
      <c r="N1768" s="7"/>
      <c r="O1768" s="458"/>
      <c r="P1768" s="4"/>
      <c r="Q1768" s="11"/>
      <c r="R1768" s="11"/>
      <c r="S1768" s="11"/>
      <c r="T1768" s="11"/>
      <c r="U1768" s="2"/>
      <c r="V1768" s="2"/>
      <c r="W1768" s="2"/>
      <c r="X1768" s="2"/>
    </row>
    <row r="1769" spans="1:24" s="19" customFormat="1" ht="12.75" customHeight="1" x14ac:dyDescent="0.25">
      <c r="A1769" s="2"/>
      <c r="B1769" s="7"/>
      <c r="C1769" s="7"/>
      <c r="D1769" s="9" t="s">
        <v>140</v>
      </c>
      <c r="E1769" s="20" t="str">
        <f>Translations!$B$253</f>
        <v>Nivåer som tillämpas på beräkningsfaktorer:</v>
      </c>
      <c r="F1769" s="7"/>
      <c r="G1769" s="7"/>
      <c r="H1769" s="7"/>
      <c r="I1769" s="7"/>
      <c r="J1769" s="7"/>
      <c r="K1769" s="7"/>
      <c r="L1769" s="7"/>
      <c r="M1769" s="7"/>
      <c r="N1769" s="7"/>
      <c r="O1769" s="458"/>
      <c r="P1769" s="4"/>
      <c r="Q1769" s="11"/>
      <c r="R1769" s="11"/>
      <c r="S1769" s="11"/>
      <c r="T1769" s="11"/>
      <c r="U1769" s="2"/>
      <c r="V1769" s="2"/>
      <c r="W1769" s="2"/>
      <c r="X1769" s="2"/>
    </row>
    <row r="1770" spans="1:24" s="19" customFormat="1" ht="5.15" customHeight="1" x14ac:dyDescent="0.25">
      <c r="A1770" s="2"/>
      <c r="B1770" s="7"/>
      <c r="C1770" s="7"/>
      <c r="D1770" s="9"/>
      <c r="E1770" s="20"/>
      <c r="F1770" s="7"/>
      <c r="G1770" s="7"/>
      <c r="H1770" s="7"/>
      <c r="I1770" s="7"/>
      <c r="J1770" s="7"/>
      <c r="K1770" s="7"/>
      <c r="L1770" s="7"/>
      <c r="M1770" s="7"/>
      <c r="N1770" s="7"/>
      <c r="O1770" s="458"/>
      <c r="P1770" s="4"/>
      <c r="Q1770" s="11"/>
      <c r="R1770" s="11"/>
      <c r="S1770" s="11"/>
      <c r="T1770" s="11"/>
      <c r="U1770" s="2"/>
      <c r="V1770" s="2"/>
      <c r="W1770" s="2"/>
      <c r="X1770" s="2"/>
    </row>
    <row r="1771" spans="1:24" s="19" customFormat="1" ht="25.5" customHeight="1" x14ac:dyDescent="0.25">
      <c r="A1771" s="2"/>
      <c r="B1771" s="7"/>
      <c r="C1771" s="7"/>
      <c r="D1771" s="7"/>
      <c r="E1771" s="1244" t="str">
        <f>Translations!$B$254</f>
        <v>beräkningsfaktor</v>
      </c>
      <c r="F1771" s="1244"/>
      <c r="G1771" s="1244"/>
      <c r="H1771" s="29" t="str">
        <f>Translations!$B$255</f>
        <v>nivå som krävs</v>
      </c>
      <c r="I1771" s="522" t="str">
        <f>Translations!$B$256</f>
        <v>nivå som använts</v>
      </c>
      <c r="J1771" s="1246" t="str">
        <f>Translations!$B$257</f>
        <v>hela texten för den tillämpade nivån</v>
      </c>
      <c r="K1771" s="1247"/>
      <c r="L1771" s="1247"/>
      <c r="M1771" s="1247"/>
      <c r="N1771" s="1248"/>
      <c r="O1771" s="458"/>
      <c r="P1771" s="4"/>
      <c r="Q1771" s="11"/>
      <c r="R1771" s="11"/>
      <c r="S1771" s="11"/>
      <c r="T1771" s="11" t="s">
        <v>148</v>
      </c>
      <c r="U1771" s="2"/>
      <c r="V1771" s="2"/>
      <c r="W1771" s="2"/>
      <c r="X1771" s="30" t="s">
        <v>149</v>
      </c>
    </row>
    <row r="1772" spans="1:24" s="19" customFormat="1" ht="12.75" customHeight="1" x14ac:dyDescent="0.25">
      <c r="A1772" s="2"/>
      <c r="B1772" s="7"/>
      <c r="C1772" s="7"/>
      <c r="D1772" s="28" t="s">
        <v>16</v>
      </c>
      <c r="E1772" s="1240" t="str">
        <f>Translations!$B$741</f>
        <v>Enhetens omvandlingsfaktor</v>
      </c>
      <c r="F1772" s="1240"/>
      <c r="G1772" s="1240"/>
      <c r="H1772" s="535" t="str">
        <f>IF(H1723="","",IF(M1721=INDEX(SourceCategory,2),EUconst_NoTier,IF(CNTR_Category="A",INDEX(EUwideConstants!$G:$G,MATCH(R1772,EUwideConstants!$S:$S,0)),INDEX(EUwideConstants!$P:$P,MATCH(R1772,EUwideConstants!$S:$S,0)))))</f>
        <v/>
      </c>
      <c r="I1772" s="135"/>
      <c r="J1772" s="1241" t="str">
        <f>IF(OR(ISBLANK(I1772),I1772=EUconst_NoTier),"",IF(T1772=0,EUconst_NotApplicable,IF(ISERROR(T1772),"",T1772)))</f>
        <v/>
      </c>
      <c r="K1772" s="1242"/>
      <c r="L1772" s="1242"/>
      <c r="M1772" s="1242"/>
      <c r="N1772" s="1243"/>
      <c r="O1772" s="458"/>
      <c r="P1772" s="4"/>
      <c r="Q1772" s="11"/>
      <c r="R1772" s="59" t="str">
        <f>EUconst_CNTR_NCV&amp;H1723</f>
        <v>NCV_</v>
      </c>
      <c r="S1772" s="11"/>
      <c r="T1772" s="537" t="str">
        <f>IF(ISBLANK(I1772),"",IF(I1772=EUconst_NA,"",INDEX(EUwideConstants!$H:$O,MATCH(R1772,EUwideConstants!$S:$S,0),MATCH(I1772,CNTR_TierList,0))))</f>
        <v/>
      </c>
      <c r="U1772" s="2"/>
      <c r="V1772" s="2"/>
      <c r="W1772" s="2"/>
      <c r="X1772" s="533" t="b">
        <f>(H1772=EUconst_NA)</f>
        <v>0</v>
      </c>
    </row>
    <row r="1773" spans="1:24" s="19" customFormat="1" ht="12.75" customHeight="1" x14ac:dyDescent="0.25">
      <c r="A1773" s="2"/>
      <c r="B1773" s="7"/>
      <c r="C1773" s="7"/>
      <c r="D1773" s="28" t="s">
        <v>17</v>
      </c>
      <c r="E1773" s="1240" t="str">
        <f>Translations!$B$258</f>
        <v>Emissionsfaktor (preliminär)</v>
      </c>
      <c r="F1773" s="1240"/>
      <c r="G1773" s="1240"/>
      <c r="H1773" s="535" t="str">
        <f>IF(H1723="","",IF(M1721=INDEX(SourceCategory,2),EUconst_NoTier,IF(CNTR_Category="A",INDEX(EUwideConstants!$G:$G,MATCH(R1773,EUwideConstants!$S:$S,0)),INDEX(EUwideConstants!$P:$P,MATCH(R1773,EUwideConstants!$S:$S,0)))))</f>
        <v/>
      </c>
      <c r="I1773" s="135"/>
      <c r="J1773" s="1241" t="str">
        <f>IF(OR(ISBLANK(I1773),I1773=EUconst_NoTier),"",IF(T1773=0,EUconst_NotApplicable,IF(ISERROR(T1773),"",T1773)))</f>
        <v/>
      </c>
      <c r="K1773" s="1242"/>
      <c r="L1773" s="1242"/>
      <c r="M1773" s="1242"/>
      <c r="N1773" s="1243"/>
      <c r="O1773" s="458"/>
      <c r="P1773" s="4"/>
      <c r="Q1773" s="11"/>
      <c r="R1773" s="59" t="str">
        <f>EUconst_CNTR_EF&amp;H1723</f>
        <v>EF_</v>
      </c>
      <c r="S1773" s="11"/>
      <c r="T1773" s="537" t="str">
        <f>IF(ISBLANK(I1773),"",IF(I1773=EUconst_NA,"",INDEX(EUwideConstants!$H:$O,MATCH(R1773,EUwideConstants!$S:$S,0),MATCH(I1773,CNTR_TierList,0))))</f>
        <v/>
      </c>
      <c r="U1773" s="2"/>
      <c r="V1773" s="2"/>
      <c r="W1773" s="2"/>
      <c r="X1773" s="533" t="b">
        <f>(H1773=EUconst_NA)</f>
        <v>0</v>
      </c>
    </row>
    <row r="1774" spans="1:24" s="19" customFormat="1" ht="12.75" customHeight="1" x14ac:dyDescent="0.25">
      <c r="A1774" s="2"/>
      <c r="B1774" s="7"/>
      <c r="C1774" s="7"/>
      <c r="D1774" s="28" t="s">
        <v>18</v>
      </c>
      <c r="E1774" s="1240" t="str">
        <f>Translations!$B$259</f>
        <v>Biomassafraktion (om tillämplig)</v>
      </c>
      <c r="F1774" s="1240"/>
      <c r="G1774" s="1240"/>
      <c r="H1774" s="535" t="str">
        <f>IF(H1723="","",IF(M1721=INDEX(SourceCategory,2),EUconst_NoTier,IF(CNTR_Category="A",INDEX(EUwideConstants!$G:$G,MATCH(R1774,EUwideConstants!$S:$S,0)),INDEX(EUwideConstants!$P:$P,MATCH(R1774,EUwideConstants!$S:$S,0)))))</f>
        <v/>
      </c>
      <c r="I1774" s="538"/>
      <c r="J1774" s="1241" t="str">
        <f>IF(OR(ISBLANK(I1774),I1774=EUconst_NoTier),"",IF(T1774=0,EUconst_NotApplicable,IF(ISERROR(T1774),"",T1774)))</f>
        <v/>
      </c>
      <c r="K1774" s="1242"/>
      <c r="L1774" s="1242"/>
      <c r="M1774" s="1242"/>
      <c r="N1774" s="1243"/>
      <c r="O1774" s="458"/>
      <c r="P1774" s="4"/>
      <c r="Q1774" s="11"/>
      <c r="R1774" s="59" t="str">
        <f>EUconst_CNTR_BiomassContent&amp;H1723</f>
        <v>BioC_</v>
      </c>
      <c r="S1774" s="11"/>
      <c r="T1774" s="537" t="str">
        <f>IF(ISBLANK(I1774),"",IF(I1774=EUconst_NA,"",INDEX(EUwideConstants!$H:$O,MATCH(R1774,EUwideConstants!$S:$S,0),MATCH(I1774,CNTR_TierList,0))))</f>
        <v/>
      </c>
      <c r="U1774" s="2"/>
      <c r="V1774" s="2"/>
      <c r="W1774" s="2"/>
      <c r="X1774" s="533" t="b">
        <f>(H1774=EUconst_NA)</f>
        <v>0</v>
      </c>
    </row>
    <row r="1775" spans="1:24" s="19" customFormat="1" ht="5.15" customHeight="1" x14ac:dyDescent="0.25">
      <c r="A1775" s="2"/>
      <c r="B1775" s="7"/>
      <c r="C1775" s="7"/>
      <c r="D1775" s="9"/>
      <c r="E1775" s="7"/>
      <c r="F1775" s="7"/>
      <c r="G1775" s="7"/>
      <c r="H1775" s="7"/>
      <c r="I1775" s="7"/>
      <c r="J1775" s="7"/>
      <c r="K1775" s="7"/>
      <c r="L1775" s="7"/>
      <c r="M1775" s="7"/>
      <c r="N1775" s="7"/>
      <c r="O1775" s="458"/>
      <c r="P1775" s="4"/>
      <c r="Q1775" s="11"/>
      <c r="R1775" s="2"/>
      <c r="S1775" s="2"/>
      <c r="T1775" s="2"/>
      <c r="U1775" s="2"/>
      <c r="V1775" s="2"/>
      <c r="W1775" s="2"/>
      <c r="X1775" s="2"/>
    </row>
    <row r="1776" spans="1:24" s="19" customFormat="1" ht="13" x14ac:dyDescent="0.25">
      <c r="A1776" s="2"/>
      <c r="B1776" s="7"/>
      <c r="C1776" s="7"/>
      <c r="D1776" s="9" t="s">
        <v>152</v>
      </c>
      <c r="E1776" s="20" t="str">
        <f>Translations!$B$268</f>
        <v>Detaljerade uppgifter om beräkningsfaktorerna:</v>
      </c>
      <c r="F1776" s="40"/>
      <c r="G1776" s="40"/>
      <c r="H1776" s="40"/>
      <c r="I1776" s="40"/>
      <c r="J1776" s="40"/>
      <c r="K1776" s="40"/>
      <c r="L1776" s="40"/>
      <c r="M1776" s="40"/>
      <c r="N1776" s="40"/>
      <c r="O1776" s="458"/>
      <c r="P1776" s="4"/>
      <c r="Q1776" s="11"/>
      <c r="R1776" s="2"/>
      <c r="S1776" s="2"/>
      <c r="T1776" s="2"/>
      <c r="U1776" s="2"/>
      <c r="V1776" s="2"/>
      <c r="W1776" s="2"/>
      <c r="X1776" s="2"/>
    </row>
    <row r="1777" spans="1:24" s="19" customFormat="1" ht="5.15" customHeight="1" x14ac:dyDescent="0.25">
      <c r="A1777" s="2"/>
      <c r="B1777" s="7"/>
      <c r="C1777" s="7"/>
      <c r="D1777" s="9"/>
      <c r="E1777" s="40"/>
      <c r="F1777" s="40"/>
      <c r="G1777" s="40"/>
      <c r="H1777" s="40"/>
      <c r="I1777" s="40"/>
      <c r="J1777" s="40"/>
      <c r="K1777" s="40"/>
      <c r="L1777" s="40"/>
      <c r="M1777" s="40"/>
      <c r="N1777" s="40"/>
      <c r="O1777" s="458"/>
      <c r="P1777" s="4"/>
      <c r="Q1777" s="11"/>
      <c r="R1777" s="2"/>
      <c r="S1777" s="2"/>
      <c r="T1777" s="2"/>
      <c r="U1777" s="2"/>
      <c r="V1777" s="2"/>
      <c r="W1777" s="2"/>
      <c r="X1777" s="2"/>
    </row>
    <row r="1778" spans="1:24" s="19" customFormat="1" ht="25.5" customHeight="1" x14ac:dyDescent="0.25">
      <c r="A1778" s="2"/>
      <c r="B1778" s="7"/>
      <c r="C1778" s="7"/>
      <c r="D1778" s="7"/>
      <c r="E1778" s="1244" t="str">
        <f>E1771</f>
        <v>beräkningsfaktor</v>
      </c>
      <c r="F1778" s="1244"/>
      <c r="G1778" s="1244"/>
      <c r="H1778" s="522" t="str">
        <f>I1771</f>
        <v>nivå som använts</v>
      </c>
      <c r="I1778" s="29" t="str">
        <f>Translations!$B$269</f>
        <v>standardvärde</v>
      </c>
      <c r="J1778" s="29" t="str">
        <f>Translations!$B$270</f>
        <v>enhet</v>
      </c>
      <c r="K1778" s="29" t="str">
        <f>Translations!$B$271</f>
        <v>datakällans identifieringskod</v>
      </c>
      <c r="L1778" s="29" t="str">
        <f>Translations!$B$272</f>
        <v>analysens identifieringskod</v>
      </c>
      <c r="M1778" s="29" t="str">
        <f>Translations!$B$273</f>
        <v>provtagningens identifieringskod</v>
      </c>
      <c r="N1778" s="29" t="str">
        <f>Translations!$B$274</f>
        <v>analysfrekvens</v>
      </c>
      <c r="O1778" s="458"/>
      <c r="P1778" s="4"/>
      <c r="Q1778" s="11"/>
      <c r="R1778" s="2"/>
      <c r="S1778" s="2"/>
      <c r="T1778" s="30" t="s">
        <v>153</v>
      </c>
      <c r="U1778" s="2"/>
      <c r="V1778" s="2"/>
      <c r="W1778" s="2"/>
      <c r="X1778" s="30" t="s">
        <v>149</v>
      </c>
    </row>
    <row r="1779" spans="1:24" s="19" customFormat="1" ht="12.75" customHeight="1" x14ac:dyDescent="0.25">
      <c r="A1779" s="2"/>
      <c r="B1779" s="7"/>
      <c r="C1779" s="7"/>
      <c r="D1779" s="28" t="s">
        <v>16</v>
      </c>
      <c r="E1779" s="1240" t="str">
        <f>E1772</f>
        <v>Enhetens omvandlingsfaktor</v>
      </c>
      <c r="F1779" s="1240"/>
      <c r="G1779" s="1240"/>
      <c r="H1779" s="535" t="str">
        <f>IF(OR(ISBLANK(I1772),I1772=EUconst_NA),"",I1772)</f>
        <v/>
      </c>
      <c r="I1779" s="135"/>
      <c r="J1779" s="135"/>
      <c r="K1779" s="539"/>
      <c r="L1779" s="160"/>
      <c r="M1779" s="160"/>
      <c r="N1779" s="540"/>
      <c r="O1779" s="456"/>
      <c r="P1779" s="7"/>
      <c r="Q1779" s="143"/>
      <c r="R1779" s="2"/>
      <c r="S1779" s="2"/>
      <c r="T1779" s="541" t="str">
        <f>IF(H1779="","",IF(I1772=EUconst_NA,"",INDEX(EUwideConstants!$AL:$AR,MATCH(R1772,EUwideConstants!$S:$S,0),MATCH(I1772,CNTR_TierList,0))))</f>
        <v/>
      </c>
      <c r="U1779" s="2"/>
      <c r="V1779" s="2"/>
      <c r="W1779" s="2"/>
      <c r="X1779" s="533" t="b">
        <f>AND(H1721&lt;&gt;"",OR(H1779="",H1779=EUconst_NA,J1772=EUconst_NotApplicable))</f>
        <v>0</v>
      </c>
    </row>
    <row r="1780" spans="1:24" s="19" customFormat="1" ht="12.75" customHeight="1" x14ac:dyDescent="0.25">
      <c r="A1780" s="2"/>
      <c r="B1780" s="7"/>
      <c r="C1780" s="7"/>
      <c r="D1780" s="28" t="s">
        <v>17</v>
      </c>
      <c r="E1780" s="1240" t="str">
        <f>E1773</f>
        <v>Emissionsfaktor (preliminär)</v>
      </c>
      <c r="F1780" s="1240"/>
      <c r="G1780" s="1240"/>
      <c r="H1780" s="535" t="str">
        <f>IF(OR(ISBLANK(I1773),I1773=EUconst_NA),"",I1773)</f>
        <v/>
      </c>
      <c r="I1780" s="135"/>
      <c r="J1780" s="135"/>
      <c r="K1780" s="160"/>
      <c r="L1780" s="160"/>
      <c r="M1780" s="160"/>
      <c r="N1780" s="540"/>
      <c r="O1780" s="458"/>
      <c r="P1780" s="4"/>
      <c r="Q1780" s="11"/>
      <c r="R1780" s="2"/>
      <c r="S1780" s="2"/>
      <c r="T1780" s="541" t="str">
        <f>IF(H1780="","",IF(I1773=EUconst_NA,"",INDEX(EUwideConstants!$AL:$AR,MATCH(R1773,EUwideConstants!$S:$S,0),MATCH(I1773,CNTR_TierList,0))))</f>
        <v/>
      </c>
      <c r="U1780" s="2"/>
      <c r="V1780" s="2"/>
      <c r="W1780" s="2"/>
      <c r="X1780" s="533" t="b">
        <f>AND(H1721&lt;&gt;"",OR(H1780="",H1780=EUconst_NA,J1773=EUconst_NotApplicable))</f>
        <v>0</v>
      </c>
    </row>
    <row r="1781" spans="1:24" s="19" customFormat="1" ht="12.75" customHeight="1" x14ac:dyDescent="0.25">
      <c r="A1781" s="2"/>
      <c r="B1781" s="7"/>
      <c r="C1781" s="7"/>
      <c r="D1781" s="28" t="s">
        <v>21</v>
      </c>
      <c r="E1781" s="1240" t="str">
        <f>E1774</f>
        <v>Biomassafraktion (om tillämplig)</v>
      </c>
      <c r="F1781" s="1240"/>
      <c r="G1781" s="1240"/>
      <c r="H1781" s="535" t="str">
        <f>IF(OR(ISBLANK(I1774),I1774=EUconst_NA),"",I1774)</f>
        <v/>
      </c>
      <c r="I1781" s="135"/>
      <c r="J1781" s="436" t="s">
        <v>154</v>
      </c>
      <c r="K1781" s="160"/>
      <c r="L1781" s="160"/>
      <c r="M1781" s="160"/>
      <c r="N1781" s="540"/>
      <c r="O1781" s="458"/>
      <c r="P1781" s="4"/>
      <c r="Q1781" s="542"/>
      <c r="R1781" s="2"/>
      <c r="S1781" s="2"/>
      <c r="T1781" s="541" t="str">
        <f>IF(H1781="","",IF(I1774=EUconst_NA,"",INDEX(EUwideConstants!$AL:$AR,MATCH(R1774,EUwideConstants!$S:$S,0),MATCH(I1774,CNTR_TierList,0))))</f>
        <v/>
      </c>
      <c r="U1781" s="2"/>
      <c r="V1781" s="2"/>
      <c r="W1781" s="2"/>
      <c r="X1781" s="533" t="b">
        <f>AND(H1721&lt;&gt;"",OR(H1781="",H1781=EUconst_NA,J1774=EUconst_NotApplicable))</f>
        <v>0</v>
      </c>
    </row>
    <row r="1782" spans="1:24" s="19" customFormat="1" ht="12.75" customHeight="1" x14ac:dyDescent="0.25">
      <c r="A1782" s="2"/>
      <c r="B1782" s="7"/>
      <c r="C1782" s="7"/>
      <c r="D1782" s="9"/>
      <c r="E1782" s="7"/>
      <c r="F1782" s="7"/>
      <c r="G1782" s="7"/>
      <c r="H1782" s="7"/>
      <c r="I1782" s="7"/>
      <c r="J1782" s="7"/>
      <c r="K1782" s="7"/>
      <c r="L1782" s="7"/>
      <c r="M1782" s="7"/>
      <c r="N1782" s="7"/>
      <c r="O1782" s="458"/>
      <c r="P1782" s="4"/>
      <c r="Q1782" s="11"/>
      <c r="R1782" s="2"/>
      <c r="S1782" s="2"/>
      <c r="T1782" s="2"/>
      <c r="U1782" s="2"/>
      <c r="V1782" s="2"/>
      <c r="W1782" s="2"/>
      <c r="X1782" s="2"/>
    </row>
    <row r="1783" spans="1:24" s="19" customFormat="1" ht="15" customHeight="1" x14ac:dyDescent="0.25">
      <c r="A1783" s="2"/>
      <c r="B1783" s="7"/>
      <c r="C1783" s="7"/>
      <c r="D1783" s="1245" t="str">
        <f>Translations!$B$279</f>
        <v>Anmärkningar och förklaringar:</v>
      </c>
      <c r="E1783" s="1245"/>
      <c r="F1783" s="1245"/>
      <c r="G1783" s="1245"/>
      <c r="H1783" s="1245"/>
      <c r="I1783" s="1245"/>
      <c r="J1783" s="1245"/>
      <c r="K1783" s="1245"/>
      <c r="L1783" s="1245"/>
      <c r="M1783" s="1245"/>
      <c r="N1783" s="1245"/>
      <c r="O1783" s="458"/>
      <c r="P1783" s="4"/>
      <c r="Q1783" s="11"/>
      <c r="R1783" s="11"/>
      <c r="S1783" s="2"/>
      <c r="T1783" s="2"/>
      <c r="U1783" s="2"/>
      <c r="V1783" s="2"/>
      <c r="W1783" s="2"/>
      <c r="X1783" s="2"/>
    </row>
    <row r="1784" spans="1:24" s="19" customFormat="1" ht="5.15" customHeight="1" x14ac:dyDescent="0.25">
      <c r="A1784" s="2"/>
      <c r="B1784" s="7"/>
      <c r="C1784" s="7"/>
      <c r="D1784" s="9"/>
      <c r="E1784" s="7"/>
      <c r="F1784" s="7"/>
      <c r="G1784" s="7"/>
      <c r="H1784" s="7"/>
      <c r="I1784" s="7"/>
      <c r="J1784" s="7"/>
      <c r="K1784" s="7"/>
      <c r="L1784" s="7"/>
      <c r="M1784" s="7"/>
      <c r="N1784" s="7"/>
      <c r="O1784" s="458"/>
      <c r="P1784" s="4"/>
      <c r="Q1784" s="11"/>
      <c r="R1784" s="2"/>
      <c r="S1784" s="2"/>
      <c r="T1784" s="2"/>
      <c r="U1784" s="2"/>
      <c r="V1784" s="2"/>
      <c r="W1784" s="2"/>
      <c r="X1784" s="2"/>
    </row>
    <row r="1785" spans="1:24" s="19" customFormat="1" ht="12.75" customHeight="1" x14ac:dyDescent="0.25">
      <c r="A1785" s="2"/>
      <c r="B1785" s="7"/>
      <c r="C1785" s="7"/>
      <c r="D1785" s="9" t="s">
        <v>159</v>
      </c>
      <c r="E1785" s="1110" t="str">
        <f>Translations!$B$744</f>
        <v>Övriga anmärkningar och motiveringar, om de erforderliga nivåerna inte tillämpas:</v>
      </c>
      <c r="F1785" s="1110"/>
      <c r="G1785" s="1110"/>
      <c r="H1785" s="1110"/>
      <c r="I1785" s="1110"/>
      <c r="J1785" s="1110"/>
      <c r="K1785" s="1110"/>
      <c r="L1785" s="1110"/>
      <c r="M1785" s="1110"/>
      <c r="N1785" s="1110"/>
      <c r="O1785" s="458"/>
      <c r="P1785" s="4"/>
      <c r="Q1785" s="11"/>
      <c r="R1785" s="2"/>
      <c r="S1785" s="2"/>
      <c r="T1785" s="2"/>
      <c r="U1785" s="2"/>
      <c r="V1785" s="2"/>
      <c r="W1785" s="2"/>
      <c r="X1785" s="2"/>
    </row>
    <row r="1786" spans="1:24" s="19" customFormat="1" ht="5.15" customHeight="1" x14ac:dyDescent="0.25">
      <c r="A1786" s="2"/>
      <c r="B1786" s="7"/>
      <c r="C1786" s="7"/>
      <c r="D1786" s="9"/>
      <c r="E1786" s="543"/>
      <c r="F1786" s="7"/>
      <c r="G1786" s="7"/>
      <c r="H1786" s="7"/>
      <c r="I1786" s="7"/>
      <c r="J1786" s="7"/>
      <c r="K1786" s="7"/>
      <c r="L1786" s="7"/>
      <c r="M1786" s="7"/>
      <c r="N1786" s="7"/>
      <c r="O1786" s="458"/>
      <c r="P1786" s="4"/>
      <c r="Q1786" s="11"/>
      <c r="R1786" s="2"/>
      <c r="S1786" s="2"/>
      <c r="T1786" s="2"/>
      <c r="U1786" s="2"/>
      <c r="V1786" s="2"/>
      <c r="W1786" s="2"/>
      <c r="X1786" s="2"/>
    </row>
    <row r="1787" spans="1:24" s="19" customFormat="1" ht="12.75" customHeight="1" x14ac:dyDescent="0.25">
      <c r="A1787" s="2"/>
      <c r="B1787" s="7"/>
      <c r="C1787" s="7"/>
      <c r="D1787" s="9"/>
      <c r="E1787" s="1257"/>
      <c r="F1787" s="1143"/>
      <c r="G1787" s="1143"/>
      <c r="H1787" s="1143"/>
      <c r="I1787" s="1143"/>
      <c r="J1787" s="1143"/>
      <c r="K1787" s="1143"/>
      <c r="L1787" s="1143"/>
      <c r="M1787" s="1143"/>
      <c r="N1787" s="1144"/>
      <c r="O1787" s="458"/>
      <c r="P1787" s="4"/>
      <c r="Q1787" s="11"/>
      <c r="R1787" s="2"/>
      <c r="S1787" s="2"/>
      <c r="T1787" s="2"/>
      <c r="U1787" s="2"/>
      <c r="V1787" s="2"/>
      <c r="W1787" s="2"/>
      <c r="X1787" s="2"/>
    </row>
    <row r="1788" spans="1:24" s="19" customFormat="1" ht="12.75" customHeight="1" x14ac:dyDescent="0.25">
      <c r="A1788" s="2"/>
      <c r="B1788" s="7"/>
      <c r="C1788" s="7"/>
      <c r="D1788" s="9"/>
      <c r="E1788" s="1258"/>
      <c r="F1788" s="1146"/>
      <c r="G1788" s="1146"/>
      <c r="H1788" s="1146"/>
      <c r="I1788" s="1146"/>
      <c r="J1788" s="1146"/>
      <c r="K1788" s="1146"/>
      <c r="L1788" s="1146"/>
      <c r="M1788" s="1146"/>
      <c r="N1788" s="1147"/>
      <c r="O1788" s="458"/>
      <c r="P1788" s="4"/>
      <c r="Q1788" s="11"/>
      <c r="R1788" s="2"/>
      <c r="S1788" s="2"/>
      <c r="T1788" s="2"/>
      <c r="U1788" s="2"/>
      <c r="V1788" s="2"/>
      <c r="W1788" s="2"/>
      <c r="X1788" s="2"/>
    </row>
    <row r="1789" spans="1:24" s="19" customFormat="1" ht="12.75" customHeight="1" x14ac:dyDescent="0.25">
      <c r="A1789" s="2"/>
      <c r="B1789" s="7"/>
      <c r="C1789" s="7"/>
      <c r="D1789" s="9"/>
      <c r="E1789" s="1259"/>
      <c r="F1789" s="1149"/>
      <c r="G1789" s="1149"/>
      <c r="H1789" s="1149"/>
      <c r="I1789" s="1149"/>
      <c r="J1789" s="1149"/>
      <c r="K1789" s="1149"/>
      <c r="L1789" s="1149"/>
      <c r="M1789" s="1149"/>
      <c r="N1789" s="1150"/>
      <c r="O1789" s="458"/>
      <c r="P1789" s="4"/>
      <c r="Q1789" s="11"/>
      <c r="R1789" s="2"/>
      <c r="S1789" s="2"/>
      <c r="T1789" s="2"/>
      <c r="U1789" s="2"/>
      <c r="V1789" s="2"/>
      <c r="W1789" s="2"/>
      <c r="X1789" s="2"/>
    </row>
    <row r="1790" spans="1:24" ht="12.75" customHeight="1" thickBot="1" x14ac:dyDescent="0.3">
      <c r="A1790" s="45"/>
      <c r="C1790" s="867"/>
      <c r="D1790" s="868"/>
      <c r="E1790" s="869"/>
      <c r="F1790" s="867"/>
      <c r="G1790" s="870"/>
      <c r="H1790" s="870"/>
      <c r="I1790" s="870"/>
      <c r="J1790" s="870"/>
      <c r="K1790" s="870"/>
      <c r="L1790" s="870"/>
      <c r="M1790" s="870"/>
      <c r="N1790" s="870"/>
      <c r="O1790" s="458"/>
      <c r="P1790" s="4"/>
      <c r="Q1790" s="11"/>
      <c r="R1790" s="45"/>
      <c r="S1790" s="45"/>
      <c r="T1790" s="48"/>
      <c r="U1790" s="45"/>
      <c r="V1790" s="45"/>
      <c r="W1790" s="45"/>
      <c r="X1790" s="45"/>
    </row>
    <row r="1791" spans="1:24" ht="12.75" customHeight="1" thickBot="1" x14ac:dyDescent="0.3">
      <c r="A1791" s="45"/>
      <c r="D1791" s="9"/>
      <c r="E1791" s="18"/>
      <c r="G1791" s="10"/>
      <c r="H1791" s="10"/>
      <c r="I1791" s="10"/>
      <c r="J1791" s="10"/>
      <c r="L1791" s="10"/>
      <c r="M1791" s="10"/>
      <c r="N1791" s="10"/>
      <c r="O1791" s="458"/>
      <c r="P1791" s="4"/>
      <c r="Q1791" s="11"/>
      <c r="R1791" s="45"/>
      <c r="S1791" s="45"/>
      <c r="T1791" s="39" t="s">
        <v>143</v>
      </c>
      <c r="U1791" s="73" t="s">
        <v>144</v>
      </c>
      <c r="V1791" s="73" t="s">
        <v>145</v>
      </c>
      <c r="W1791" s="45"/>
      <c r="X1791" s="45"/>
    </row>
    <row r="1792" spans="1:24" s="133" customFormat="1" ht="15" customHeight="1" thickBot="1" x14ac:dyDescent="0.3">
      <c r="A1792" s="222">
        <f>R1792</f>
        <v>25</v>
      </c>
      <c r="B1792" s="22"/>
      <c r="C1792" s="23" t="str">
        <f>"P"&amp;R1792</f>
        <v>P25</v>
      </c>
      <c r="D1792" s="1245" t="str">
        <f>CONCATENATE(EUconst_FuelStream," ", R1792,":")</f>
        <v>Bränsleflöde 25:</v>
      </c>
      <c r="E1792" s="1245"/>
      <c r="F1792" s="1245"/>
      <c r="G1792" s="1260"/>
      <c r="H1792" s="1261" t="str">
        <f>IF(INDEX('C_Beskrivining av den RE'!$F$115:$F$139,MATCH(C1792,'C_Beskrivining av den RE'!$E$115:$E$139,0))&gt;0,INDEX('C_Beskrivining av den RE'!$F$115:$F$139,MATCH(C1792,'C_Beskrivining av den RE'!$E$115:$E$139,0)),"")</f>
        <v/>
      </c>
      <c r="I1792" s="1261"/>
      <c r="J1792" s="1261"/>
      <c r="K1792" s="1261"/>
      <c r="L1792" s="1262"/>
      <c r="M1792" s="1263" t="str">
        <f>IF(T1792=TRUE,IF(V1792="",U1792,V1792),"")</f>
        <v/>
      </c>
      <c r="N1792" s="1264"/>
      <c r="O1792" s="458"/>
      <c r="P1792" s="4"/>
      <c r="Q1792" s="419" t="str">
        <f>IF(COUNTA('C_Beskrivining av den RE'!$F$115:$G$139)=0,D1792,IF(H1792="","",C1792&amp;": "&amp;H1792))</f>
        <v>Bränsleflöde 25:</v>
      </c>
      <c r="R1792" s="21">
        <f>R1721+1</f>
        <v>25</v>
      </c>
      <c r="S1792" s="532"/>
      <c r="T1792" s="39" t="b">
        <f>IF(INDEX('C_Beskrivining av den RE'!$M:$M,MATCH(R1794,'C_Beskrivining av den RE'!$R:$R,0))="",FALSE,TRUE)</f>
        <v>0</v>
      </c>
      <c r="U1792" s="59" t="str">
        <f>INDEX(SourceCategory,1)</f>
        <v>Betydande</v>
      </c>
      <c r="V1792" s="39" t="str">
        <f>IF(T1792=TRUE,IF(ISBLANK(INDEX('C_Beskrivining av den RE'!$N:$N,MATCH(R1794,'C_Beskrivining av den RE'!$R:$R,0))),"",INDEX('C_Beskrivining av den RE'!$N:$N,MATCH(R1794,'C_Beskrivining av den RE'!$R:$R,0))),"")</f>
        <v/>
      </c>
      <c r="W1792" s="532"/>
      <c r="X1792" s="532"/>
    </row>
    <row r="1793" spans="1:24" s="19" customFormat="1" ht="5.15" customHeight="1" x14ac:dyDescent="0.25">
      <c r="A1793" s="45"/>
      <c r="B1793" s="4"/>
      <c r="C1793" s="4"/>
      <c r="D1793" s="4"/>
      <c r="E1793" s="4"/>
      <c r="F1793" s="4"/>
      <c r="G1793" s="4"/>
      <c r="H1793" s="4"/>
      <c r="I1793" s="4"/>
      <c r="J1793" s="4"/>
      <c r="K1793" s="4"/>
      <c r="L1793" s="4"/>
      <c r="M1793" s="3"/>
      <c r="N1793" s="3"/>
      <c r="O1793" s="458"/>
      <c r="P1793" s="4"/>
      <c r="Q1793" s="13"/>
      <c r="R1793" s="8"/>
      <c r="S1793" s="2"/>
      <c r="T1793" s="2"/>
      <c r="U1793" s="2"/>
      <c r="V1793" s="2"/>
      <c r="W1793" s="2"/>
      <c r="X1793" s="2"/>
    </row>
    <row r="1794" spans="1:24" s="19" customFormat="1" ht="12.75" customHeight="1" x14ac:dyDescent="0.25">
      <c r="A1794" s="45"/>
      <c r="B1794" s="4"/>
      <c r="C1794" s="4"/>
      <c r="D1794" s="9"/>
      <c r="E1794" s="1088" t="str">
        <f>Translations!$B$691</f>
        <v>Bränsleflödets typ:</v>
      </c>
      <c r="F1794" s="1088"/>
      <c r="G1794" s="1084"/>
      <c r="H1794" s="1250" t="str">
        <f>IF(INDEX('C_Beskrivining av den RE'!$H$115:$H$139,MATCH(C1792,'C_Beskrivining av den RE'!$E$115:$E$139,0))&gt;0,INDEX('C_Beskrivining av den RE'!$H$115:$H$139,MATCH(C1792,'C_Beskrivining av den RE'!$E$115:$E$139,0)),"")</f>
        <v/>
      </c>
      <c r="I1794" s="1251"/>
      <c r="J1794" s="1251"/>
      <c r="K1794" s="1251"/>
      <c r="L1794" s="1252"/>
      <c r="M1794" s="7"/>
      <c r="N1794" s="7"/>
      <c r="O1794" s="458"/>
      <c r="P1794" s="4"/>
      <c r="Q1794" s="13"/>
      <c r="R1794" s="25" t="str">
        <f>EUconst_CNTR_SourceCategory&amp;C1792</f>
        <v>SourceCategory_P25</v>
      </c>
      <c r="S1794" s="2"/>
      <c r="T1794" s="2"/>
      <c r="U1794" s="2"/>
      <c r="V1794" s="2"/>
      <c r="W1794" s="2"/>
      <c r="X1794" s="2"/>
    </row>
    <row r="1795" spans="1:24" s="19" customFormat="1" ht="12.75" customHeight="1" x14ac:dyDescent="0.25">
      <c r="A1795" s="45"/>
      <c r="B1795" s="4"/>
      <c r="C1795" s="4"/>
      <c r="D1795" s="9"/>
      <c r="E1795" s="1088" t="str">
        <f>Translations!$B$692</f>
        <v>Metoder för frisläppande för konsumtion:</v>
      </c>
      <c r="F1795" s="1088"/>
      <c r="G1795" s="1084"/>
      <c r="H1795" s="1250" t="str">
        <f>IF(INDEX('C_Beskrivining av den RE'!$K$115:$K$139,MATCH(C1792,'C_Beskrivining av den RE'!$E$115:$E$139,0))&gt;0,INDEX('C_Beskrivining av den RE'!$K$115:$K$139,MATCH(C1792,'C_Beskrivining av den RE'!$E$115:$E$139,0)),"")</f>
        <v/>
      </c>
      <c r="I1795" s="1251"/>
      <c r="J1795" s="1251"/>
      <c r="K1795" s="1251"/>
      <c r="L1795" s="1252"/>
      <c r="M1795" s="7"/>
      <c r="N1795" s="7"/>
      <c r="O1795" s="458"/>
      <c r="P1795" s="4"/>
      <c r="Q1795" s="13"/>
      <c r="R1795" s="8"/>
      <c r="S1795" s="2"/>
      <c r="T1795" s="2"/>
      <c r="U1795" s="2"/>
      <c r="V1795" s="2"/>
      <c r="W1795" s="2"/>
      <c r="X1795" s="2"/>
    </row>
    <row r="1796" spans="1:24" s="19" customFormat="1" ht="12.75" customHeight="1" x14ac:dyDescent="0.25">
      <c r="A1796" s="45"/>
      <c r="B1796" s="4"/>
      <c r="C1796" s="4"/>
      <c r="D1796" s="9"/>
      <c r="E1796" s="1088" t="str">
        <f>Translations!$B$693</f>
        <v>Förmedlarpart:</v>
      </c>
      <c r="F1796" s="1088"/>
      <c r="G1796" s="1084"/>
      <c r="H1796" s="1250" t="str">
        <f>IF(INDEX('C_Beskrivining av den RE'!$M$115:$M$139,MATCH(C1792,'C_Beskrivining av den RE'!$E$115:$E$139,0))&gt;0,INDEX('C_Beskrivining av den RE'!$M$115:$M$139,MATCH(C1792,'C_Beskrivining av den RE'!$E$115:$E$139,0)),"")</f>
        <v/>
      </c>
      <c r="I1796" s="1251"/>
      <c r="J1796" s="1251"/>
      <c r="K1796" s="1251"/>
      <c r="L1796" s="1252"/>
      <c r="M1796" s="7"/>
      <c r="N1796" s="7"/>
      <c r="O1796" s="458"/>
      <c r="P1796" s="4"/>
      <c r="Q1796" s="13"/>
      <c r="R1796" s="8"/>
      <c r="S1796" s="2"/>
      <c r="T1796" s="2"/>
      <c r="U1796" s="2"/>
      <c r="V1796" s="2"/>
      <c r="W1796" s="2"/>
      <c r="X1796" s="2"/>
    </row>
    <row r="1797" spans="1:24" s="19" customFormat="1" ht="5.15" customHeight="1" x14ac:dyDescent="0.25">
      <c r="A1797" s="2"/>
      <c r="B1797" s="7"/>
      <c r="C1797" s="7"/>
      <c r="D1797" s="9"/>
      <c r="E1797" s="7"/>
      <c r="F1797" s="7"/>
      <c r="G1797" s="7"/>
      <c r="H1797" s="7"/>
      <c r="I1797" s="7"/>
      <c r="J1797" s="7"/>
      <c r="K1797" s="7"/>
      <c r="L1797" s="7"/>
      <c r="M1797" s="7"/>
      <c r="N1797" s="7"/>
      <c r="O1797" s="458"/>
      <c r="P1797" s="4"/>
      <c r="Q1797" s="11"/>
      <c r="R1797" s="2"/>
      <c r="S1797" s="2"/>
      <c r="T1797" s="2"/>
      <c r="U1797" s="2"/>
      <c r="V1797" s="2"/>
      <c r="W1797" s="2"/>
      <c r="X1797" s="2"/>
    </row>
    <row r="1798" spans="1:24" s="19" customFormat="1" ht="15" customHeight="1" x14ac:dyDescent="0.25">
      <c r="A1798" s="2"/>
      <c r="B1798" s="7"/>
      <c r="C1798" s="7"/>
      <c r="D1798" s="1245" t="str">
        <f>Translations!$B$697</f>
        <v>Bränslemängd som frisläppts för konsumtion:</v>
      </c>
      <c r="E1798" s="1245"/>
      <c r="F1798" s="1245"/>
      <c r="G1798" s="1245"/>
      <c r="H1798" s="1245"/>
      <c r="I1798" s="1245"/>
      <c r="J1798" s="1245"/>
      <c r="K1798" s="1245"/>
      <c r="L1798" s="1245"/>
      <c r="M1798" s="1245"/>
      <c r="N1798" s="1245"/>
      <c r="O1798" s="458"/>
      <c r="P1798" s="4"/>
      <c r="Q1798" s="11"/>
      <c r="R1798" s="2"/>
      <c r="S1798" s="2"/>
      <c r="T1798" s="2"/>
      <c r="U1798" s="2"/>
      <c r="V1798" s="2"/>
      <c r="W1798" s="2"/>
      <c r="X1798" s="2"/>
    </row>
    <row r="1799" spans="1:24" s="19" customFormat="1" ht="5.15" customHeight="1" x14ac:dyDescent="0.25">
      <c r="A1799" s="2"/>
      <c r="B1799" s="7"/>
      <c r="C1799" s="7"/>
      <c r="D1799" s="9"/>
      <c r="E1799" s="7"/>
      <c r="F1799" s="7"/>
      <c r="G1799" s="7"/>
      <c r="H1799" s="7"/>
      <c r="I1799" s="7"/>
      <c r="J1799" s="7"/>
      <c r="K1799" s="7"/>
      <c r="L1799" s="7"/>
      <c r="M1799" s="7"/>
      <c r="N1799" s="7"/>
      <c r="O1799" s="462"/>
      <c r="P1799" s="4"/>
      <c r="Q1799" s="11"/>
      <c r="R1799" s="2"/>
      <c r="S1799" s="2"/>
      <c r="T1799" s="2"/>
      <c r="U1799" s="2"/>
      <c r="V1799" s="2"/>
      <c r="W1799" s="2"/>
      <c r="X1799" s="2"/>
    </row>
    <row r="1800" spans="1:24" s="19" customFormat="1" ht="13" x14ac:dyDescent="0.25">
      <c r="A1800" s="2"/>
      <c r="B1800" s="7"/>
      <c r="C1800" s="7"/>
      <c r="D1800" s="9" t="s">
        <v>5</v>
      </c>
      <c r="E1800" s="1011" t="str">
        <f>Translations!$B$698</f>
        <v>Bestämningssätt för den bränslemängd som frisläppts för konsumtion:</v>
      </c>
      <c r="F1800" s="1011"/>
      <c r="G1800" s="1011"/>
      <c r="H1800" s="1011"/>
      <c r="I1800" s="1011"/>
      <c r="J1800" s="1011"/>
      <c r="K1800" s="1011"/>
      <c r="L1800" s="1011"/>
      <c r="M1800" s="1011"/>
      <c r="N1800" s="1011"/>
      <c r="O1800" s="458"/>
      <c r="P1800" s="4"/>
      <c r="Q1800" s="11"/>
      <c r="R1800" s="2"/>
      <c r="S1800" s="2"/>
      <c r="T1800" s="2"/>
      <c r="U1800" s="2"/>
      <c r="V1800" s="2"/>
      <c r="W1800" s="2"/>
      <c r="X1800" s="2"/>
    </row>
    <row r="1801" spans="1:24" s="19" customFormat="1" ht="5.15" customHeight="1" x14ac:dyDescent="0.25">
      <c r="A1801" s="2"/>
      <c r="B1801" s="7"/>
      <c r="C1801" s="7"/>
      <c r="D1801" s="9"/>
      <c r="E1801" s="20"/>
      <c r="F1801" s="20"/>
      <c r="G1801" s="20"/>
      <c r="H1801" s="20"/>
      <c r="I1801" s="20"/>
      <c r="J1801" s="7"/>
      <c r="K1801" s="7"/>
      <c r="L1801" s="18"/>
      <c r="M1801" s="7"/>
      <c r="N1801" s="7"/>
      <c r="O1801" s="458"/>
      <c r="P1801" s="4"/>
      <c r="Q1801" s="11"/>
      <c r="R1801" s="2"/>
      <c r="S1801" s="2"/>
      <c r="T1801" s="2"/>
      <c r="U1801" s="2"/>
      <c r="V1801" s="2"/>
      <c r="W1801" s="2"/>
      <c r="X1801" s="2"/>
    </row>
    <row r="1802" spans="1:24" s="19" customFormat="1" ht="12.75" customHeight="1" x14ac:dyDescent="0.25">
      <c r="A1802" s="2"/>
      <c r="B1802" s="7"/>
      <c r="C1802" s="7"/>
      <c r="D1802" s="28" t="s">
        <v>16</v>
      </c>
      <c r="E1802" s="7" t="str">
        <f>Translations!$B$699</f>
        <v>Tillämpligt bestämningssätt:</v>
      </c>
      <c r="F1802" s="7"/>
      <c r="G1802" s="20"/>
      <c r="H1802" s="7"/>
      <c r="I1802" s="1253"/>
      <c r="J1802" s="1253"/>
      <c r="K1802" s="1253"/>
      <c r="L1802" s="1253"/>
      <c r="M1802" s="7"/>
      <c r="N1802" s="7"/>
      <c r="O1802" s="458"/>
      <c r="P1802" s="4"/>
      <c r="Q1802" s="144"/>
      <c r="R1802" s="2"/>
      <c r="S1802" s="2"/>
      <c r="T1802" s="2"/>
      <c r="U1802" s="2"/>
      <c r="V1802" s="2"/>
      <c r="W1802" s="2"/>
      <c r="X1802" s="2"/>
    </row>
    <row r="1803" spans="1:24" s="19" customFormat="1" ht="5.15" customHeight="1" x14ac:dyDescent="0.25">
      <c r="A1803" s="2"/>
      <c r="B1803" s="7"/>
      <c r="C1803" s="7"/>
      <c r="D1803" s="28"/>
      <c r="E1803" s="7"/>
      <c r="F1803" s="7"/>
      <c r="G1803" s="20"/>
      <c r="H1803" s="90"/>
      <c r="I1803" s="90"/>
      <c r="J1803" s="7"/>
      <c r="K1803" s="7"/>
      <c r="L1803" s="7"/>
      <c r="M1803" s="7"/>
      <c r="N1803" s="7"/>
      <c r="O1803" s="458"/>
      <c r="P1803" s="4"/>
      <c r="Q1803" s="11"/>
      <c r="R1803" s="2"/>
      <c r="S1803" s="2"/>
      <c r="T1803" s="2"/>
      <c r="U1803" s="2"/>
      <c r="V1803" s="2"/>
      <c r="W1803" s="2"/>
      <c r="X1803" s="2"/>
    </row>
    <row r="1804" spans="1:24" s="19" customFormat="1" ht="25.5" customHeight="1" x14ac:dyDescent="0.25">
      <c r="A1804" s="2"/>
      <c r="B1804" s="7"/>
      <c r="C1804" s="7"/>
      <c r="D1804" s="28" t="s">
        <v>17</v>
      </c>
      <c r="E1804" s="928" t="str">
        <f>Translations!$B$702</f>
        <v>Undantag från kalenderåret vid fastställandet av övervakningsåret:</v>
      </c>
      <c r="F1804" s="928"/>
      <c r="G1804" s="928"/>
      <c r="H1804" s="1254"/>
      <c r="I1804" s="1253"/>
      <c r="J1804" s="1253"/>
      <c r="K1804" s="1253"/>
      <c r="L1804" s="1253"/>
      <c r="M1804" s="7"/>
      <c r="N1804" s="7"/>
      <c r="O1804" s="462"/>
      <c r="P1804" s="4"/>
      <c r="Q1804" s="11"/>
      <c r="R1804" s="2"/>
      <c r="S1804" s="2"/>
      <c r="T1804" s="2"/>
      <c r="U1804" s="2"/>
      <c r="V1804" s="11"/>
      <c r="W1804" s="2"/>
      <c r="X1804" s="2"/>
    </row>
    <row r="1805" spans="1:24" s="19" customFormat="1" ht="5.15" customHeight="1" x14ac:dyDescent="0.25">
      <c r="A1805" s="2"/>
      <c r="B1805" s="7"/>
      <c r="C1805" s="7"/>
      <c r="D1805" s="7"/>
      <c r="E1805" s="7"/>
      <c r="F1805" s="7"/>
      <c r="G1805" s="7"/>
      <c r="H1805" s="7"/>
      <c r="I1805" s="7"/>
      <c r="J1805" s="7"/>
      <c r="K1805" s="7"/>
      <c r="L1805" s="7"/>
      <c r="M1805" s="7"/>
      <c r="N1805" s="7"/>
      <c r="O1805" s="458"/>
      <c r="P1805" s="4"/>
      <c r="Q1805" s="11"/>
      <c r="R1805" s="2"/>
      <c r="S1805" s="2"/>
      <c r="T1805" s="2"/>
      <c r="U1805" s="2"/>
      <c r="V1805" s="2"/>
      <c r="W1805" s="2"/>
      <c r="X1805" s="2"/>
    </row>
    <row r="1806" spans="1:24" s="19" customFormat="1" ht="12.75" customHeight="1" x14ac:dyDescent="0.25">
      <c r="A1806" s="2"/>
      <c r="B1806" s="7"/>
      <c r="C1806" s="7"/>
      <c r="D1806" s="28" t="s">
        <v>18</v>
      </c>
      <c r="E1806" s="7" t="str">
        <f>Translations!$B$206</f>
        <v>Kontroll av mätinstrument:</v>
      </c>
      <c r="F1806" s="7"/>
      <c r="G1806" s="20"/>
      <c r="H1806" s="7"/>
      <c r="I1806" s="1255"/>
      <c r="J1806" s="1256"/>
      <c r="K1806" s="7"/>
      <c r="L1806" s="7"/>
      <c r="M1806" s="7"/>
      <c r="N1806" s="7"/>
      <c r="O1806" s="458"/>
      <c r="P1806" s="4"/>
      <c r="Q1806" s="11"/>
      <c r="R1806" s="2"/>
      <c r="S1806" s="2"/>
      <c r="T1806" s="2"/>
      <c r="U1806" s="2"/>
      <c r="V1806" s="2"/>
      <c r="W1806" s="366" t="s">
        <v>142</v>
      </c>
      <c r="X1806" s="533" t="b">
        <f>M1792=INDEX(SourceCategory,2)</f>
        <v>0</v>
      </c>
    </row>
    <row r="1807" spans="1:24" s="19" customFormat="1" ht="5.15" customHeight="1" x14ac:dyDescent="0.25">
      <c r="A1807" s="2"/>
      <c r="B1807" s="7"/>
      <c r="C1807" s="7"/>
      <c r="D1807" s="28"/>
      <c r="E1807" s="7"/>
      <c r="F1807" s="7"/>
      <c r="G1807" s="20"/>
      <c r="H1807" s="90"/>
      <c r="I1807" s="90"/>
      <c r="J1807" s="28"/>
      <c r="K1807" s="7"/>
      <c r="L1807" s="7"/>
      <c r="M1807" s="7"/>
      <c r="N1807" s="7"/>
      <c r="O1807" s="462"/>
      <c r="P1807" s="4"/>
      <c r="Q1807" s="11"/>
      <c r="R1807" s="2"/>
      <c r="S1807" s="2"/>
      <c r="T1807" s="2"/>
      <c r="U1807" s="2"/>
      <c r="V1807" s="2"/>
      <c r="W1807" s="2"/>
      <c r="X1807" s="2"/>
    </row>
    <row r="1808" spans="1:24" s="19" customFormat="1" ht="12.75" customHeight="1" x14ac:dyDescent="0.25">
      <c r="A1808" s="2"/>
      <c r="B1808" s="7"/>
      <c r="C1808" s="7"/>
      <c r="D1808" s="9" t="s">
        <v>6</v>
      </c>
      <c r="E1808" s="20" t="str">
        <f>Translations!$B$213</f>
        <v>Använda mätinstrument:</v>
      </c>
      <c r="F1808" s="7"/>
      <c r="G1808" s="7"/>
      <c r="H1808" s="534"/>
      <c r="I1808" s="534"/>
      <c r="J1808" s="534"/>
      <c r="K1808" s="534"/>
      <c r="L1808" s="534"/>
      <c r="M1808" s="534"/>
      <c r="N1808" s="7"/>
      <c r="O1808" s="458"/>
      <c r="P1808" s="4"/>
      <c r="Q1808" s="11"/>
      <c r="R1808" s="2"/>
      <c r="S1808" s="2"/>
      <c r="T1808" s="2"/>
      <c r="U1808" s="2"/>
      <c r="V1808" s="2"/>
      <c r="W1808" s="366" t="s">
        <v>142</v>
      </c>
      <c r="X1808" s="533" t="b">
        <f>OR(M1792=INDEX(SourceCategory,2),AND(I1802=INDEX(EUconst_ActivityDeterminationMethod,1),I1806=INDEX(EUconst_OwnerInstrument,2)))</f>
        <v>0</v>
      </c>
    </row>
    <row r="1809" spans="1:24" s="19" customFormat="1" ht="5.15" customHeight="1" x14ac:dyDescent="0.25">
      <c r="A1809" s="2"/>
      <c r="B1809" s="7"/>
      <c r="C1809" s="7"/>
      <c r="D1809" s="9"/>
      <c r="E1809" s="20"/>
      <c r="F1809" s="7"/>
      <c r="G1809" s="7"/>
      <c r="H1809" s="7"/>
      <c r="I1809" s="7"/>
      <c r="J1809" s="7"/>
      <c r="K1809" s="7"/>
      <c r="L1809" s="7"/>
      <c r="M1809" s="7"/>
      <c r="N1809" s="7"/>
      <c r="O1809" s="458"/>
      <c r="P1809" s="4"/>
      <c r="Q1809" s="11"/>
      <c r="R1809" s="2"/>
      <c r="S1809" s="2"/>
      <c r="T1809" s="2"/>
      <c r="U1809" s="2"/>
      <c r="V1809" s="2"/>
      <c r="W1809" s="2"/>
      <c r="X1809" s="2"/>
    </row>
    <row r="1810" spans="1:24" s="19" customFormat="1" ht="13" x14ac:dyDescent="0.25">
      <c r="A1810" s="2"/>
      <c r="B1810" s="7"/>
      <c r="C1810" s="7"/>
      <c r="D1810" s="9"/>
      <c r="E1810" s="7" t="str">
        <f>Translations!$B$215</f>
        <v>Beskrivning av beräkningen av bränslemängden och osäkerhetsberäkningen eller något annat nödvändigt förfarande, om flera mätinstrument används:</v>
      </c>
      <c r="F1810" s="7"/>
      <c r="G1810" s="7"/>
      <c r="H1810" s="7"/>
      <c r="I1810" s="7"/>
      <c r="J1810" s="7"/>
      <c r="K1810" s="7"/>
      <c r="L1810" s="7"/>
      <c r="M1810" s="7"/>
      <c r="N1810" s="7"/>
      <c r="O1810" s="453"/>
      <c r="P1810" s="22"/>
      <c r="Q1810" s="11"/>
      <c r="R1810" s="2"/>
      <c r="S1810" s="2"/>
      <c r="T1810" s="2"/>
      <c r="U1810" s="2"/>
      <c r="V1810" s="2"/>
      <c r="W1810" s="2"/>
      <c r="X1810" s="2"/>
    </row>
    <row r="1811" spans="1:24" s="19" customFormat="1" ht="12.75" customHeight="1" x14ac:dyDescent="0.25">
      <c r="A1811" s="2"/>
      <c r="B1811" s="7"/>
      <c r="C1811" s="7"/>
      <c r="D1811" s="9"/>
      <c r="E1811" s="1232"/>
      <c r="F1811" s="1233"/>
      <c r="G1811" s="1233"/>
      <c r="H1811" s="1233"/>
      <c r="I1811" s="1233"/>
      <c r="J1811" s="1233"/>
      <c r="K1811" s="1233"/>
      <c r="L1811" s="1233"/>
      <c r="M1811" s="1233"/>
      <c r="N1811" s="1234"/>
      <c r="O1811" s="453"/>
      <c r="P1811" s="22"/>
      <c r="Q1811" s="11"/>
      <c r="R1811" s="2"/>
      <c r="S1811" s="2"/>
      <c r="T1811" s="2"/>
      <c r="U1811" s="2"/>
      <c r="V1811" s="2"/>
      <c r="W1811" s="2"/>
      <c r="X1811" s="2"/>
    </row>
    <row r="1812" spans="1:24" s="19" customFormat="1" ht="13" x14ac:dyDescent="0.25">
      <c r="A1812" s="2"/>
      <c r="B1812" s="7"/>
      <c r="C1812" s="7"/>
      <c r="D1812" s="9"/>
      <c r="E1812" s="1099"/>
      <c r="F1812" s="991"/>
      <c r="G1812" s="991"/>
      <c r="H1812" s="991"/>
      <c r="I1812" s="991"/>
      <c r="J1812" s="991"/>
      <c r="K1812" s="991"/>
      <c r="L1812" s="991"/>
      <c r="M1812" s="991"/>
      <c r="N1812" s="1100"/>
      <c r="O1812" s="458"/>
      <c r="P1812" s="4"/>
      <c r="Q1812" s="11"/>
      <c r="R1812" s="11"/>
      <c r="S1812" s="11"/>
      <c r="T1812" s="2"/>
      <c r="U1812" s="2"/>
      <c r="V1812" s="2"/>
      <c r="W1812" s="2"/>
      <c r="X1812" s="2"/>
    </row>
    <row r="1813" spans="1:24" s="19" customFormat="1" ht="13" x14ac:dyDescent="0.25">
      <c r="A1813" s="2"/>
      <c r="B1813" s="7"/>
      <c r="C1813" s="7"/>
      <c r="D1813" s="9"/>
      <c r="E1813" s="1101"/>
      <c r="F1813" s="1102"/>
      <c r="G1813" s="1102"/>
      <c r="H1813" s="1102"/>
      <c r="I1813" s="1102"/>
      <c r="J1813" s="1102"/>
      <c r="K1813" s="1102"/>
      <c r="L1813" s="1102"/>
      <c r="M1813" s="1102"/>
      <c r="N1813" s="1103"/>
      <c r="O1813" s="458"/>
      <c r="P1813" s="4"/>
      <c r="Q1813" s="11"/>
      <c r="R1813" s="11"/>
      <c r="S1813" s="11"/>
      <c r="T1813" s="2"/>
      <c r="U1813" s="2"/>
      <c r="V1813" s="2"/>
      <c r="W1813" s="2"/>
      <c r="X1813" s="2"/>
    </row>
    <row r="1814" spans="1:24" s="19" customFormat="1" ht="13" x14ac:dyDescent="0.25">
      <c r="A1814" s="2"/>
      <c r="B1814" s="7"/>
      <c r="C1814" s="7"/>
      <c r="D1814" s="9"/>
      <c r="E1814" s="7"/>
      <c r="F1814" s="7"/>
      <c r="G1814" s="7"/>
      <c r="H1814" s="7"/>
      <c r="I1814" s="7"/>
      <c r="J1814" s="7"/>
      <c r="K1814" s="7"/>
      <c r="L1814" s="7"/>
      <c r="M1814" s="7"/>
      <c r="N1814" s="7"/>
      <c r="O1814" s="458"/>
      <c r="P1814" s="4"/>
      <c r="Q1814" s="11"/>
      <c r="R1814" s="11"/>
      <c r="S1814" s="11"/>
      <c r="T1814" s="2"/>
      <c r="U1814" s="2"/>
      <c r="V1814" s="2"/>
      <c r="W1814" s="2"/>
      <c r="X1814" s="2"/>
    </row>
    <row r="1815" spans="1:24" s="19" customFormat="1" ht="13" x14ac:dyDescent="0.25">
      <c r="A1815" s="2"/>
      <c r="B1815" s="7"/>
      <c r="C1815" s="7"/>
      <c r="D1815" s="9" t="s">
        <v>7</v>
      </c>
      <c r="E1815" s="20" t="str">
        <f>Translations!$B$710</f>
        <v>Nivåer på den bränslemängd som frisläppts för konsumtion:</v>
      </c>
      <c r="F1815" s="7"/>
      <c r="G1815" s="7"/>
      <c r="H1815" s="7"/>
      <c r="I1815" s="7"/>
      <c r="J1815" s="7"/>
      <c r="K1815" s="7"/>
      <c r="L1815" s="7"/>
      <c r="M1815" s="7"/>
      <c r="N1815" s="7"/>
      <c r="O1815" s="458"/>
      <c r="P1815" s="4"/>
      <c r="Q1815" s="11"/>
      <c r="R1815" s="11"/>
      <c r="S1815" s="11"/>
      <c r="T1815" s="2"/>
      <c r="U1815" s="2"/>
      <c r="V1815" s="2"/>
      <c r="W1815" s="2"/>
      <c r="X1815" s="2"/>
    </row>
    <row r="1816" spans="1:24" s="19" customFormat="1" ht="13" x14ac:dyDescent="0.25">
      <c r="A1816" s="2"/>
      <c r="B1816" s="7"/>
      <c r="C1816" s="7"/>
      <c r="D1816" s="28" t="s">
        <v>16</v>
      </c>
      <c r="E1816" s="20" t="str">
        <f>Translations!$B$711</f>
        <v>Tillämplig enhet:</v>
      </c>
      <c r="F1816" s="9"/>
      <c r="G1816" s="9"/>
      <c r="H1816" s="9"/>
      <c r="I1816" s="135"/>
      <c r="J1816" s="9"/>
      <c r="K1816" s="9"/>
      <c r="L1816" s="9"/>
      <c r="M1816" s="9"/>
      <c r="N1816" s="9"/>
      <c r="O1816" s="458"/>
      <c r="P1816" s="4"/>
      <c r="Q1816" s="11"/>
      <c r="R1816" s="11"/>
      <c r="S1816" s="11"/>
      <c r="T1816" s="2"/>
      <c r="U1816" s="2"/>
      <c r="V1816" s="2"/>
      <c r="W1816" s="2"/>
      <c r="X1816" s="2"/>
    </row>
    <row r="1817" spans="1:24" s="19" customFormat="1" ht="5.15" customHeight="1" x14ac:dyDescent="0.25">
      <c r="A1817" s="2"/>
      <c r="B1817" s="7"/>
      <c r="C1817" s="7"/>
      <c r="D1817" s="7"/>
      <c r="E1817" s="7"/>
      <c r="F1817" s="7"/>
      <c r="G1817" s="7"/>
      <c r="H1817" s="7"/>
      <c r="I1817" s="7"/>
      <c r="J1817" s="7"/>
      <c r="K1817" s="7"/>
      <c r="L1817" s="7"/>
      <c r="M1817" s="7"/>
      <c r="N1817" s="9"/>
      <c r="O1817" s="458"/>
      <c r="P1817" s="4"/>
      <c r="Q1817" s="11"/>
      <c r="R1817" s="11"/>
      <c r="S1817" s="11"/>
      <c r="T1817" s="2"/>
      <c r="U1817" s="2"/>
      <c r="V1817" s="2"/>
      <c r="W1817" s="2"/>
      <c r="X1817" s="2"/>
    </row>
    <row r="1818" spans="1:24" s="19" customFormat="1" ht="12.75" customHeight="1" x14ac:dyDescent="0.25">
      <c r="A1818" s="2"/>
      <c r="B1818" s="7"/>
      <c r="C1818" s="7"/>
      <c r="D1818" s="28" t="s">
        <v>17</v>
      </c>
      <c r="E1818" s="20" t="str">
        <f>Translations!$B$712</f>
        <v>Nivå som krävs:</v>
      </c>
      <c r="F1818" s="7"/>
      <c r="G1818" s="7"/>
      <c r="H1818" s="7"/>
      <c r="I1818" s="535" t="str">
        <f>IF(H1794="","",IF(M1792=INDEX(SourceCategory,2),EUconst_NoTier,IF(CNTR_Category="A",INDEX(EUwideConstants!$G:$G,MATCH(R1818,EUwideConstants!$S:$S,0)),INDEX(EUwideConstants!$P:$P,MATCH(R1818,EUwideConstants!$S:$S,0)))))</f>
        <v/>
      </c>
      <c r="J1818" s="1241" t="str">
        <f>IF(I1818="","",IF(I1818=EUconst_NoTier,EUconst_MsgDeMinimis,IF(T1818=0,EUconst_NA,IF(ISERROR(T1818),"",EUconst_MsgTierActivityLevel&amp;" "&amp;T1818))))</f>
        <v/>
      </c>
      <c r="K1818" s="1242"/>
      <c r="L1818" s="1242"/>
      <c r="M1818" s="1242"/>
      <c r="N1818" s="1243"/>
      <c r="O1818" s="458"/>
      <c r="P1818" s="4"/>
      <c r="Q1818" s="11"/>
      <c r="R1818" s="59" t="str">
        <f>EUconst_CNTR_ActivityData&amp;H1794</f>
        <v>ActivityData_</v>
      </c>
      <c r="S1818" s="11"/>
      <c r="T1818" s="533" t="str">
        <f>IF(I1818="","",IF(I1818=EUconst_NA,"",INDEX(EUwideConstants!$H:$O,MATCH(R1818,EUwideConstants!$S:$S,0),MATCH(I1818,CNTR_TierList,0))))</f>
        <v/>
      </c>
      <c r="U1818" s="2"/>
      <c r="V1818" s="2"/>
      <c r="W1818" s="2"/>
      <c r="X1818" s="2"/>
    </row>
    <row r="1819" spans="1:24" s="19" customFormat="1" ht="12.75" customHeight="1" x14ac:dyDescent="0.25">
      <c r="A1819" s="2"/>
      <c r="B1819" s="7"/>
      <c r="C1819" s="7"/>
      <c r="D1819" s="28" t="s">
        <v>18</v>
      </c>
      <c r="E1819" s="20" t="str">
        <f>Translations!$B$713</f>
        <v>Tillämplig nivå:</v>
      </c>
      <c r="F1819" s="7"/>
      <c r="G1819" s="7"/>
      <c r="H1819" s="7"/>
      <c r="I1819" s="135"/>
      <c r="J1819" s="1241" t="str">
        <f>IF(OR(ISBLANK(I1819),I1819=EUconst_NoTier),"",IF(T1819=0,EUconst_NA,IF(ISERROR(T1819),"",EUconst_MsgTierActivityLevel &amp; " " &amp;T1819)))</f>
        <v/>
      </c>
      <c r="K1819" s="1242"/>
      <c r="L1819" s="1242"/>
      <c r="M1819" s="1242"/>
      <c r="N1819" s="1243"/>
      <c r="O1819" s="458"/>
      <c r="P1819" s="4"/>
      <c r="Q1819" s="11"/>
      <c r="R1819" s="59" t="str">
        <f>EUconst_CNTR_ActivityData&amp;H1794</f>
        <v>ActivityData_</v>
      </c>
      <c r="S1819" s="11"/>
      <c r="T1819" s="533" t="str">
        <f>IF(ISBLANK(I1819),"",IF(I1819=EUconst_NA,"",INDEX(EUwideConstants!$H:$O,MATCH(R1819,EUwideConstants!$S:$S,0),MATCH(I1819,CNTR_TierList,0))))</f>
        <v/>
      </c>
      <c r="U1819" s="2"/>
      <c r="V1819" s="2"/>
      <c r="W1819" s="366" t="s">
        <v>142</v>
      </c>
      <c r="X1819" s="533" t="b">
        <f>I1802=INDEX(EUconst_ActivityDeterminationMethod,1)</f>
        <v>0</v>
      </c>
    </row>
    <row r="1820" spans="1:24" s="19" customFormat="1" ht="12.75" customHeight="1" x14ac:dyDescent="0.25">
      <c r="A1820" s="2"/>
      <c r="B1820" s="7"/>
      <c r="C1820" s="7"/>
      <c r="D1820" s="28" t="s">
        <v>19</v>
      </c>
      <c r="E1820" s="20" t="str">
        <f>Translations!$B$219</f>
        <v>Uppnådd osäkerhet:</v>
      </c>
      <c r="F1820" s="7"/>
      <c r="G1820" s="7"/>
      <c r="H1820" s="7"/>
      <c r="I1820" s="536"/>
      <c r="J1820" s="20" t="str">
        <f>Translations!$B$220</f>
        <v>Anmärkning:</v>
      </c>
      <c r="K1820" s="1265"/>
      <c r="L1820" s="1266"/>
      <c r="M1820" s="1266"/>
      <c r="N1820" s="1267"/>
      <c r="O1820" s="458"/>
      <c r="P1820" s="4"/>
      <c r="Q1820" s="11"/>
      <c r="R1820" s="11"/>
      <c r="S1820" s="11"/>
      <c r="T1820" s="2"/>
      <c r="U1820" s="2"/>
      <c r="V1820" s="2"/>
      <c r="W1820" s="366" t="s">
        <v>142</v>
      </c>
      <c r="X1820" s="533" t="b">
        <f>OR(M1792=INDEX(SourceCategory,2),I1802=INDEX(EUconst_ActivityDeterminationMethod,1))</f>
        <v>0</v>
      </c>
    </row>
    <row r="1821" spans="1:24" s="19" customFormat="1" ht="5.15" customHeight="1" x14ac:dyDescent="0.25">
      <c r="A1821" s="2"/>
      <c r="B1821" s="7"/>
      <c r="C1821" s="7"/>
      <c r="D1821" s="9"/>
      <c r="E1821" s="40"/>
      <c r="F1821" s="40"/>
      <c r="G1821" s="40"/>
      <c r="H1821" s="40"/>
      <c r="I1821" s="40"/>
      <c r="J1821" s="40"/>
      <c r="K1821" s="40"/>
      <c r="L1821" s="40"/>
      <c r="M1821" s="40"/>
      <c r="N1821" s="40"/>
      <c r="O1821" s="458"/>
      <c r="P1821" s="4"/>
      <c r="Q1821" s="11"/>
      <c r="R1821" s="11"/>
      <c r="S1821" s="11"/>
      <c r="T1821" s="2"/>
      <c r="U1821" s="2"/>
      <c r="V1821" s="2"/>
      <c r="W1821" s="2"/>
      <c r="X1821" s="2"/>
    </row>
    <row r="1822" spans="1:24" s="19" customFormat="1" ht="14" x14ac:dyDescent="0.25">
      <c r="A1822" s="2"/>
      <c r="B1822" s="7"/>
      <c r="C1822" s="7"/>
      <c r="D1822" s="1245" t="str">
        <f>Translations!$B$715</f>
        <v>Täckningsfaktor:</v>
      </c>
      <c r="E1822" s="1245"/>
      <c r="F1822" s="1245"/>
      <c r="G1822" s="1245"/>
      <c r="H1822" s="1245"/>
      <c r="I1822" s="1245"/>
      <c r="J1822" s="1245"/>
      <c r="K1822" s="1245"/>
      <c r="L1822" s="1245"/>
      <c r="M1822" s="1245"/>
      <c r="N1822" s="1245"/>
      <c r="O1822" s="458"/>
      <c r="P1822" s="4"/>
      <c r="Q1822" s="11"/>
      <c r="R1822" s="11"/>
      <c r="S1822" s="11"/>
      <c r="T1822" s="11"/>
      <c r="U1822" s="2"/>
      <c r="V1822" s="2"/>
      <c r="W1822" s="2"/>
      <c r="X1822" s="2"/>
    </row>
    <row r="1823" spans="1:24" s="19" customFormat="1" ht="5.15" customHeight="1" x14ac:dyDescent="0.25">
      <c r="A1823" s="2"/>
      <c r="B1823" s="7"/>
      <c r="C1823" s="7"/>
      <c r="D1823" s="9"/>
      <c r="E1823" s="20"/>
      <c r="F1823" s="7"/>
      <c r="G1823" s="7"/>
      <c r="H1823" s="7"/>
      <c r="I1823" s="7"/>
      <c r="J1823" s="7"/>
      <c r="K1823" s="7"/>
      <c r="L1823" s="7"/>
      <c r="M1823" s="7"/>
      <c r="N1823" s="7"/>
      <c r="O1823" s="458"/>
      <c r="P1823" s="4"/>
      <c r="Q1823" s="11"/>
      <c r="R1823" s="11"/>
      <c r="S1823" s="11"/>
      <c r="T1823" s="11"/>
      <c r="U1823" s="2"/>
      <c r="V1823" s="2"/>
      <c r="W1823" s="2"/>
      <c r="X1823" s="2"/>
    </row>
    <row r="1824" spans="1:24" s="19" customFormat="1" ht="25.5" customHeight="1" x14ac:dyDescent="0.25">
      <c r="A1824" s="2"/>
      <c r="B1824" s="7"/>
      <c r="C1824" s="7"/>
      <c r="D1824" s="9" t="s">
        <v>8</v>
      </c>
      <c r="E1824" s="1244" t="str">
        <f>Translations!$B$717</f>
        <v>Täckningsfaktor</v>
      </c>
      <c r="F1824" s="1244"/>
      <c r="G1824" s="1244"/>
      <c r="H1824" s="29" t="str">
        <f>Translations!$B$255</f>
        <v>nivå som krävs</v>
      </c>
      <c r="I1824" s="29" t="str">
        <f>Translations!$B$256</f>
        <v>nivå som använts</v>
      </c>
      <c r="J1824" s="1246" t="str">
        <f>Translations!$B$257</f>
        <v>hela texten för den tillämpade nivån</v>
      </c>
      <c r="K1824" s="1247"/>
      <c r="L1824" s="1247"/>
      <c r="M1824" s="1247"/>
      <c r="N1824" s="1247"/>
      <c r="O1824" s="458"/>
      <c r="P1824" s="4"/>
      <c r="Q1824" s="11"/>
      <c r="R1824" s="11"/>
      <c r="S1824" s="11"/>
      <c r="T1824" s="11"/>
      <c r="U1824" s="2"/>
      <c r="V1824" s="2"/>
      <c r="W1824" s="2"/>
      <c r="X1824" s="2"/>
    </row>
    <row r="1825" spans="1:24" s="19" customFormat="1" x14ac:dyDescent="0.25">
      <c r="A1825" s="2"/>
      <c r="B1825" s="7"/>
      <c r="C1825" s="7"/>
      <c r="D1825" s="28" t="s">
        <v>16</v>
      </c>
      <c r="E1825" s="1240" t="str">
        <f>Translations!$B$718</f>
        <v>Täckningsfaktor, nivå</v>
      </c>
      <c r="F1825" s="1240"/>
      <c r="G1825" s="1240"/>
      <c r="H1825" s="535" t="str">
        <f>IF(H1792="","",3)</f>
        <v/>
      </c>
      <c r="I1825" s="135"/>
      <c r="J1825" s="1241" t="str">
        <f>IF(OR(ISBLANK(I1825),I1825=EUconst_NoTier),"",IF(T1825=0,EUconst_NotApplicable,IF(ISERROR(T1825),"",T1825)))</f>
        <v/>
      </c>
      <c r="K1825" s="1242"/>
      <c r="L1825" s="1242"/>
      <c r="M1825" s="1242"/>
      <c r="N1825" s="1243"/>
      <c r="O1825" s="458"/>
      <c r="P1825" s="4"/>
      <c r="Q1825" s="11"/>
      <c r="R1825" s="59" t="str">
        <f>EUconst_CNTR_ScopeFactor&amp;H1794</f>
        <v>ScopeFactor_</v>
      </c>
      <c r="S1825" s="11"/>
      <c r="T1825" s="537" t="str">
        <f>IF(ISBLANK(I1825),"",IF(I1825=EUconst_NA,"",INDEX(EUwideConstants!$H:$O,MATCH(R1825,EUwideConstants!$S:$S,0),MATCH(I1825,CNTR_TierList,0))))</f>
        <v/>
      </c>
      <c r="U1825" s="2"/>
      <c r="V1825" s="2"/>
      <c r="W1825" s="2"/>
      <c r="X1825" s="2"/>
    </row>
    <row r="1826" spans="1:24" s="19" customFormat="1" x14ac:dyDescent="0.25">
      <c r="A1826" s="2"/>
      <c r="B1826" s="7"/>
      <c r="C1826" s="7"/>
      <c r="D1826" s="28" t="s">
        <v>17</v>
      </c>
      <c r="E1826" s="1240" t="str">
        <f>Translations!$B$719</f>
        <v>Täckningsfaktor, metod</v>
      </c>
      <c r="F1826" s="1240"/>
      <c r="G1826" s="1240"/>
      <c r="H1826" s="1249"/>
      <c r="I1826" s="1249"/>
      <c r="J1826" s="1241" t="str">
        <f>IF(H1826="","",INDEX(ScopeMethodsDetails,MATCH(H1826,INDEX(ScopeMethodsDetails,,1),0),2))</f>
        <v/>
      </c>
      <c r="K1826" s="1242"/>
      <c r="L1826" s="1242"/>
      <c r="M1826" s="1242"/>
      <c r="N1826" s="1243"/>
      <c r="O1826" s="458"/>
      <c r="P1826" s="4"/>
      <c r="Q1826" s="11"/>
      <c r="R1826" s="350" t="str">
        <f>IF(I1825="","",INDEX(ScopeAddress,MATCH(I1825,ScopeTiers,0)))</f>
        <v/>
      </c>
      <c r="S1826" s="11"/>
      <c r="T1826" s="11"/>
      <c r="U1826" s="2"/>
      <c r="V1826" s="2"/>
      <c r="W1826" s="2"/>
      <c r="X1826" s="2"/>
    </row>
    <row r="1827" spans="1:24" s="19" customFormat="1" ht="5.15" customHeight="1" x14ac:dyDescent="0.25">
      <c r="A1827" s="2"/>
      <c r="B1827" s="7"/>
      <c r="C1827" s="7"/>
      <c r="D1827" s="9"/>
      <c r="E1827" s="40"/>
      <c r="F1827" s="40"/>
      <c r="G1827" s="40"/>
      <c r="H1827" s="40"/>
      <c r="I1827" s="40"/>
      <c r="J1827" s="40"/>
      <c r="K1827" s="40"/>
      <c r="L1827" s="40"/>
      <c r="M1827" s="40"/>
      <c r="N1827" s="40"/>
      <c r="O1827" s="458"/>
      <c r="P1827" s="4"/>
      <c r="Q1827" s="11"/>
      <c r="R1827" s="11"/>
      <c r="S1827" s="11"/>
      <c r="T1827" s="11"/>
      <c r="U1827" s="11"/>
      <c r="V1827" s="11"/>
      <c r="W1827" s="11"/>
      <c r="X1827" s="11"/>
    </row>
    <row r="1828" spans="1:24" s="19" customFormat="1" ht="13" x14ac:dyDescent="0.25">
      <c r="A1828" s="2"/>
      <c r="B1828" s="7"/>
      <c r="C1828" s="7"/>
      <c r="D1828" s="28" t="s">
        <v>18</v>
      </c>
      <c r="E1828" s="20" t="str">
        <f>Translations!$B$723</f>
        <v>Detaljerad beskrivning av täckningsfaktorns metod:</v>
      </c>
      <c r="F1828" s="40"/>
      <c r="G1828" s="40"/>
      <c r="H1828" s="40"/>
      <c r="I1828" s="40"/>
      <c r="J1828" s="40"/>
      <c r="K1828" s="40"/>
      <c r="L1828" s="40"/>
      <c r="M1828" s="40"/>
      <c r="N1828" s="40"/>
      <c r="O1828" s="458"/>
      <c r="P1828" s="4"/>
      <c r="Q1828" s="11"/>
      <c r="R1828" s="11"/>
      <c r="S1828" s="11"/>
      <c r="T1828" s="11"/>
      <c r="U1828" s="2"/>
      <c r="V1828" s="2"/>
      <c r="W1828" s="2"/>
      <c r="X1828" s="2"/>
    </row>
    <row r="1829" spans="1:24" s="19" customFormat="1" ht="25.5" customHeight="1" x14ac:dyDescent="0.25">
      <c r="A1829" s="2"/>
      <c r="B1829" s="7"/>
      <c r="C1829" s="7"/>
      <c r="D1829" s="9"/>
      <c r="E1829" s="1235"/>
      <c r="F1829" s="1236"/>
      <c r="G1829" s="1236"/>
      <c r="H1829" s="1236"/>
      <c r="I1829" s="1236"/>
      <c r="J1829" s="1236"/>
      <c r="K1829" s="1236"/>
      <c r="L1829" s="1236"/>
      <c r="M1829" s="1236"/>
      <c r="N1829" s="1237"/>
      <c r="O1829" s="458"/>
      <c r="P1829" s="4"/>
      <c r="Q1829" s="11"/>
      <c r="R1829" s="11"/>
      <c r="S1829" s="11"/>
      <c r="T1829" s="11"/>
      <c r="U1829" s="2"/>
      <c r="V1829" s="2"/>
      <c r="W1829" s="2"/>
      <c r="X1829" s="2"/>
    </row>
    <row r="1830" spans="1:24" s="19" customFormat="1" ht="13" x14ac:dyDescent="0.25">
      <c r="A1830" s="2"/>
      <c r="B1830" s="7"/>
      <c r="C1830" s="7"/>
      <c r="D1830" s="9"/>
      <c r="E1830" s="1099"/>
      <c r="F1830" s="991"/>
      <c r="G1830" s="991"/>
      <c r="H1830" s="991"/>
      <c r="I1830" s="991"/>
      <c r="J1830" s="991"/>
      <c r="K1830" s="991"/>
      <c r="L1830" s="991"/>
      <c r="M1830" s="991"/>
      <c r="N1830" s="1100"/>
      <c r="O1830" s="458"/>
      <c r="P1830" s="4"/>
      <c r="Q1830" s="11"/>
      <c r="R1830" s="11"/>
      <c r="S1830" s="11"/>
      <c r="T1830" s="11"/>
      <c r="U1830" s="2"/>
      <c r="V1830" s="2"/>
      <c r="W1830" s="2"/>
      <c r="X1830" s="2"/>
    </row>
    <row r="1831" spans="1:24" s="19" customFormat="1" ht="13" x14ac:dyDescent="0.25">
      <c r="A1831" s="2"/>
      <c r="B1831" s="7"/>
      <c r="C1831" s="7"/>
      <c r="D1831" s="9"/>
      <c r="E1831" s="1101"/>
      <c r="F1831" s="1102"/>
      <c r="G1831" s="1102"/>
      <c r="H1831" s="1102"/>
      <c r="I1831" s="1102"/>
      <c r="J1831" s="1102"/>
      <c r="K1831" s="1102"/>
      <c r="L1831" s="1102"/>
      <c r="M1831" s="1102"/>
      <c r="N1831" s="1103"/>
      <c r="O1831" s="458"/>
      <c r="P1831" s="4"/>
      <c r="Q1831" s="11"/>
      <c r="R1831" s="11"/>
      <c r="S1831" s="11"/>
      <c r="T1831" s="11"/>
      <c r="U1831" s="2"/>
      <c r="V1831" s="2"/>
      <c r="W1831" s="2"/>
      <c r="X1831" s="2"/>
    </row>
    <row r="1832" spans="1:24" s="19" customFormat="1" ht="5.15" customHeight="1" x14ac:dyDescent="0.25">
      <c r="A1832" s="2"/>
      <c r="B1832" s="7"/>
      <c r="C1832" s="7"/>
      <c r="D1832" s="9"/>
      <c r="E1832" s="40"/>
      <c r="F1832" s="40"/>
      <c r="G1832" s="40"/>
      <c r="H1832" s="40"/>
      <c r="I1832" s="40"/>
      <c r="J1832" s="40"/>
      <c r="K1832" s="40"/>
      <c r="L1832" s="40"/>
      <c r="M1832" s="40"/>
      <c r="N1832" s="40"/>
      <c r="O1832" s="458"/>
      <c r="P1832" s="4"/>
      <c r="Q1832" s="11"/>
      <c r="R1832" s="11"/>
      <c r="S1832" s="11"/>
      <c r="T1832" s="11"/>
      <c r="U1832" s="2"/>
      <c r="V1832" s="2"/>
      <c r="W1832" s="2"/>
      <c r="X1832" s="2"/>
    </row>
    <row r="1833" spans="1:24" s="19" customFormat="1" ht="13" x14ac:dyDescent="0.25">
      <c r="A1833" s="2"/>
      <c r="B1833" s="7"/>
      <c r="C1833" s="7"/>
      <c r="D1833" s="28" t="s">
        <v>19</v>
      </c>
      <c r="E1833" s="20" t="str">
        <f>Translations!$B$726</f>
        <v xml:space="preserve">Identifiering av slutanvändare av bränsleflöde och CRF-koder </v>
      </c>
      <c r="F1833" s="40"/>
      <c r="G1833" s="40"/>
      <c r="H1833" s="40"/>
      <c r="I1833" s="40"/>
      <c r="J1833" s="40"/>
      <c r="K1833" s="40"/>
      <c r="L1833" s="40"/>
      <c r="M1833" s="40"/>
      <c r="N1833" s="40"/>
      <c r="O1833" s="453"/>
      <c r="P1833" s="22"/>
      <c r="Q1833" s="11"/>
      <c r="R1833" s="11"/>
      <c r="S1833" s="11"/>
      <c r="T1833" s="11"/>
      <c r="U1833" s="2"/>
      <c r="V1833" s="2"/>
      <c r="W1833" s="2"/>
      <c r="X1833" s="2"/>
    </row>
    <row r="1834" spans="1:24" s="19" customFormat="1" ht="25.5" customHeight="1" x14ac:dyDescent="0.25">
      <c r="A1834" s="2"/>
      <c r="B1834" s="7"/>
      <c r="C1834" s="7"/>
      <c r="D1834" s="9"/>
      <c r="E1834" s="1235"/>
      <c r="F1834" s="1236"/>
      <c r="G1834" s="1236"/>
      <c r="H1834" s="1236"/>
      <c r="I1834" s="1236"/>
      <c r="J1834" s="1236"/>
      <c r="K1834" s="1236"/>
      <c r="L1834" s="1236"/>
      <c r="M1834" s="1236"/>
      <c r="N1834" s="1237"/>
      <c r="O1834" s="458"/>
      <c r="P1834" s="4"/>
      <c r="Q1834" s="11"/>
      <c r="R1834" s="11"/>
      <c r="S1834" s="11"/>
      <c r="T1834" s="11"/>
      <c r="U1834" s="2"/>
      <c r="V1834" s="2"/>
      <c r="W1834" s="2"/>
      <c r="X1834" s="2"/>
    </row>
    <row r="1835" spans="1:24" s="19" customFormat="1" ht="13" x14ac:dyDescent="0.25">
      <c r="A1835" s="2"/>
      <c r="B1835" s="7"/>
      <c r="C1835" s="7"/>
      <c r="D1835" s="9"/>
      <c r="E1835" s="1099"/>
      <c r="F1835" s="991"/>
      <c r="G1835" s="991"/>
      <c r="H1835" s="991"/>
      <c r="I1835" s="991"/>
      <c r="J1835" s="991"/>
      <c r="K1835" s="991"/>
      <c r="L1835" s="991"/>
      <c r="M1835" s="991"/>
      <c r="N1835" s="1100"/>
      <c r="O1835" s="458"/>
      <c r="P1835" s="4"/>
      <c r="Q1835" s="11"/>
      <c r="R1835" s="11"/>
      <c r="S1835" s="11"/>
      <c r="T1835" s="11"/>
      <c r="U1835" s="2"/>
      <c r="V1835" s="2"/>
      <c r="W1835" s="2"/>
      <c r="X1835" s="2"/>
    </row>
    <row r="1836" spans="1:24" s="19" customFormat="1" ht="13" x14ac:dyDescent="0.25">
      <c r="A1836" s="2"/>
      <c r="B1836" s="7"/>
      <c r="C1836" s="7"/>
      <c r="D1836" s="9"/>
      <c r="E1836" s="1101"/>
      <c r="F1836" s="1102"/>
      <c r="G1836" s="1102"/>
      <c r="H1836" s="1102"/>
      <c r="I1836" s="1102"/>
      <c r="J1836" s="1102"/>
      <c r="K1836" s="1102"/>
      <c r="L1836" s="1102"/>
      <c r="M1836" s="1102"/>
      <c r="N1836" s="1103"/>
      <c r="O1836" s="458"/>
      <c r="P1836" s="4"/>
      <c r="Q1836" s="11"/>
      <c r="R1836" s="11"/>
      <c r="S1836" s="11"/>
      <c r="T1836" s="11"/>
      <c r="U1836" s="2"/>
      <c r="V1836" s="2"/>
      <c r="W1836" s="2"/>
      <c r="X1836" s="2"/>
    </row>
    <row r="1837" spans="1:24" s="19" customFormat="1" ht="5.15" customHeight="1" x14ac:dyDescent="0.25">
      <c r="A1837" s="2"/>
      <c r="B1837" s="7"/>
      <c r="C1837" s="7"/>
      <c r="D1837" s="9"/>
      <c r="E1837" s="40"/>
      <c r="F1837" s="40"/>
      <c r="G1837" s="40"/>
      <c r="H1837" s="40"/>
      <c r="I1837" s="40"/>
      <c r="J1837" s="40"/>
      <c r="K1837" s="40"/>
      <c r="L1837" s="40"/>
      <c r="M1837" s="40"/>
      <c r="N1837" s="40"/>
      <c r="O1837" s="458"/>
      <c r="P1837" s="4"/>
      <c r="Q1837" s="11"/>
      <c r="R1837" s="11"/>
      <c r="S1837" s="11"/>
      <c r="T1837" s="11"/>
      <c r="U1837" s="2"/>
      <c r="V1837" s="2"/>
      <c r="W1837" s="2"/>
      <c r="X1837" s="2"/>
    </row>
    <row r="1838" spans="1:24" s="19" customFormat="1" ht="12.75" customHeight="1" x14ac:dyDescent="0.25">
      <c r="A1838" s="2"/>
      <c r="B1838" s="7"/>
      <c r="C1838" s="7"/>
      <c r="D1838" s="1245" t="str">
        <f>Translations!$B$230</f>
        <v>Beräkningsfaktorer:</v>
      </c>
      <c r="E1838" s="1245"/>
      <c r="F1838" s="1245"/>
      <c r="G1838" s="1245"/>
      <c r="H1838" s="1245"/>
      <c r="I1838" s="1245"/>
      <c r="J1838" s="1245"/>
      <c r="K1838" s="1245"/>
      <c r="L1838" s="1245"/>
      <c r="M1838" s="1245"/>
      <c r="N1838" s="1245"/>
      <c r="O1838" s="458"/>
      <c r="P1838" s="4"/>
      <c r="Q1838" s="11"/>
      <c r="R1838" s="11"/>
      <c r="S1838" s="11"/>
      <c r="T1838" s="11"/>
      <c r="U1838" s="2"/>
      <c r="V1838" s="2"/>
      <c r="W1838" s="2"/>
      <c r="X1838" s="2"/>
    </row>
    <row r="1839" spans="1:24" s="19" customFormat="1" ht="5.15" customHeight="1" x14ac:dyDescent="0.25">
      <c r="A1839" s="2"/>
      <c r="B1839" s="7"/>
      <c r="C1839" s="7"/>
      <c r="D1839" s="9"/>
      <c r="E1839" s="20"/>
      <c r="F1839" s="7"/>
      <c r="G1839" s="7"/>
      <c r="H1839" s="7"/>
      <c r="I1839" s="7"/>
      <c r="J1839" s="7"/>
      <c r="K1839" s="7"/>
      <c r="L1839" s="7"/>
      <c r="M1839" s="7"/>
      <c r="N1839" s="7"/>
      <c r="O1839" s="458"/>
      <c r="P1839" s="4"/>
      <c r="Q1839" s="11"/>
      <c r="R1839" s="11"/>
      <c r="S1839" s="11"/>
      <c r="T1839" s="11"/>
      <c r="U1839" s="2"/>
      <c r="V1839" s="2"/>
      <c r="W1839" s="2"/>
      <c r="X1839" s="2"/>
    </row>
    <row r="1840" spans="1:24" s="19" customFormat="1" ht="12.75" customHeight="1" x14ac:dyDescent="0.25">
      <c r="A1840" s="2"/>
      <c r="B1840" s="7"/>
      <c r="C1840" s="7"/>
      <c r="D1840" s="9" t="s">
        <v>140</v>
      </c>
      <c r="E1840" s="20" t="str">
        <f>Translations!$B$253</f>
        <v>Nivåer som tillämpas på beräkningsfaktorer:</v>
      </c>
      <c r="F1840" s="7"/>
      <c r="G1840" s="7"/>
      <c r="H1840" s="7"/>
      <c r="I1840" s="7"/>
      <c r="J1840" s="7"/>
      <c r="K1840" s="7"/>
      <c r="L1840" s="7"/>
      <c r="M1840" s="7"/>
      <c r="N1840" s="7"/>
      <c r="O1840" s="458"/>
      <c r="P1840" s="4"/>
      <c r="Q1840" s="11"/>
      <c r="R1840" s="11"/>
      <c r="S1840" s="11"/>
      <c r="T1840" s="11"/>
      <c r="U1840" s="2"/>
      <c r="V1840" s="2"/>
      <c r="W1840" s="2"/>
      <c r="X1840" s="2"/>
    </row>
    <row r="1841" spans="1:24" s="19" customFormat="1" ht="5.15" customHeight="1" x14ac:dyDescent="0.25">
      <c r="A1841" s="2"/>
      <c r="B1841" s="7"/>
      <c r="C1841" s="7"/>
      <c r="D1841" s="9"/>
      <c r="E1841" s="20"/>
      <c r="F1841" s="7"/>
      <c r="G1841" s="7"/>
      <c r="H1841" s="7"/>
      <c r="I1841" s="7"/>
      <c r="J1841" s="7"/>
      <c r="K1841" s="7"/>
      <c r="L1841" s="7"/>
      <c r="M1841" s="7"/>
      <c r="N1841" s="7"/>
      <c r="O1841" s="458"/>
      <c r="P1841" s="4"/>
      <c r="Q1841" s="11"/>
      <c r="R1841" s="11"/>
      <c r="S1841" s="11"/>
      <c r="T1841" s="11"/>
      <c r="U1841" s="2"/>
      <c r="V1841" s="2"/>
      <c r="W1841" s="2"/>
      <c r="X1841" s="2"/>
    </row>
    <row r="1842" spans="1:24" s="19" customFormat="1" ht="25.5" customHeight="1" x14ac:dyDescent="0.25">
      <c r="A1842" s="2"/>
      <c r="B1842" s="7"/>
      <c r="C1842" s="7"/>
      <c r="D1842" s="7"/>
      <c r="E1842" s="1244" t="str">
        <f>Translations!$B$254</f>
        <v>beräkningsfaktor</v>
      </c>
      <c r="F1842" s="1244"/>
      <c r="G1842" s="1244"/>
      <c r="H1842" s="29" t="str">
        <f>Translations!$B$255</f>
        <v>nivå som krävs</v>
      </c>
      <c r="I1842" s="522" t="str">
        <f>Translations!$B$256</f>
        <v>nivå som använts</v>
      </c>
      <c r="J1842" s="1246" t="str">
        <f>Translations!$B$257</f>
        <v>hela texten för den tillämpade nivån</v>
      </c>
      <c r="K1842" s="1247"/>
      <c r="L1842" s="1247"/>
      <c r="M1842" s="1247"/>
      <c r="N1842" s="1248"/>
      <c r="O1842" s="458"/>
      <c r="P1842" s="4"/>
      <c r="Q1842" s="11"/>
      <c r="R1842" s="11"/>
      <c r="S1842" s="11"/>
      <c r="T1842" s="11" t="s">
        <v>148</v>
      </c>
      <c r="U1842" s="2"/>
      <c r="V1842" s="2"/>
      <c r="W1842" s="2"/>
      <c r="X1842" s="30" t="s">
        <v>149</v>
      </c>
    </row>
    <row r="1843" spans="1:24" s="19" customFormat="1" ht="12.75" customHeight="1" x14ac:dyDescent="0.25">
      <c r="A1843" s="2"/>
      <c r="B1843" s="7"/>
      <c r="C1843" s="7"/>
      <c r="D1843" s="28" t="s">
        <v>16</v>
      </c>
      <c r="E1843" s="1240" t="str">
        <f>Translations!$B$741</f>
        <v>Enhetens omvandlingsfaktor</v>
      </c>
      <c r="F1843" s="1240"/>
      <c r="G1843" s="1240"/>
      <c r="H1843" s="535" t="str">
        <f>IF(H1794="","",IF(M1792=INDEX(SourceCategory,2),EUconst_NoTier,IF(CNTR_Category="A",INDEX(EUwideConstants!$G:$G,MATCH(R1843,EUwideConstants!$S:$S,0)),INDEX(EUwideConstants!$P:$P,MATCH(R1843,EUwideConstants!$S:$S,0)))))</f>
        <v/>
      </c>
      <c r="I1843" s="135"/>
      <c r="J1843" s="1241" t="str">
        <f>IF(OR(ISBLANK(I1843),I1843=EUconst_NoTier),"",IF(T1843=0,EUconst_NotApplicable,IF(ISERROR(T1843),"",T1843)))</f>
        <v/>
      </c>
      <c r="K1843" s="1242"/>
      <c r="L1843" s="1242"/>
      <c r="M1843" s="1242"/>
      <c r="N1843" s="1243"/>
      <c r="O1843" s="458"/>
      <c r="P1843" s="4"/>
      <c r="Q1843" s="11"/>
      <c r="R1843" s="59" t="str">
        <f>EUconst_CNTR_NCV&amp;H1794</f>
        <v>NCV_</v>
      </c>
      <c r="S1843" s="11"/>
      <c r="T1843" s="537" t="str">
        <f>IF(ISBLANK(I1843),"",IF(I1843=EUconst_NA,"",INDEX(EUwideConstants!$H:$O,MATCH(R1843,EUwideConstants!$S:$S,0),MATCH(I1843,CNTR_TierList,0))))</f>
        <v/>
      </c>
      <c r="U1843" s="2"/>
      <c r="V1843" s="2"/>
      <c r="W1843" s="2"/>
      <c r="X1843" s="533" t="b">
        <f>(H1843=EUconst_NA)</f>
        <v>0</v>
      </c>
    </row>
    <row r="1844" spans="1:24" s="19" customFormat="1" ht="12.75" customHeight="1" x14ac:dyDescent="0.25">
      <c r="A1844" s="2"/>
      <c r="B1844" s="7"/>
      <c r="C1844" s="7"/>
      <c r="D1844" s="28" t="s">
        <v>17</v>
      </c>
      <c r="E1844" s="1240" t="str">
        <f>Translations!$B$258</f>
        <v>Emissionsfaktor (preliminär)</v>
      </c>
      <c r="F1844" s="1240"/>
      <c r="G1844" s="1240"/>
      <c r="H1844" s="535" t="str">
        <f>IF(H1794="","",IF(M1792=INDEX(SourceCategory,2),EUconst_NoTier,IF(CNTR_Category="A",INDEX(EUwideConstants!$G:$G,MATCH(R1844,EUwideConstants!$S:$S,0)),INDEX(EUwideConstants!$P:$P,MATCH(R1844,EUwideConstants!$S:$S,0)))))</f>
        <v/>
      </c>
      <c r="I1844" s="135"/>
      <c r="J1844" s="1241" t="str">
        <f>IF(OR(ISBLANK(I1844),I1844=EUconst_NoTier),"",IF(T1844=0,EUconst_NotApplicable,IF(ISERROR(T1844),"",T1844)))</f>
        <v/>
      </c>
      <c r="K1844" s="1242"/>
      <c r="L1844" s="1242"/>
      <c r="M1844" s="1242"/>
      <c r="N1844" s="1243"/>
      <c r="O1844" s="458"/>
      <c r="P1844" s="4"/>
      <c r="Q1844" s="11"/>
      <c r="R1844" s="59" t="str">
        <f>EUconst_CNTR_EF&amp;H1794</f>
        <v>EF_</v>
      </c>
      <c r="S1844" s="11"/>
      <c r="T1844" s="537" t="str">
        <f>IF(ISBLANK(I1844),"",IF(I1844=EUconst_NA,"",INDEX(EUwideConstants!$H:$O,MATCH(R1844,EUwideConstants!$S:$S,0),MATCH(I1844,CNTR_TierList,0))))</f>
        <v/>
      </c>
      <c r="U1844" s="2"/>
      <c r="V1844" s="2"/>
      <c r="W1844" s="2"/>
      <c r="X1844" s="533" t="b">
        <f>(H1844=EUconst_NA)</f>
        <v>0</v>
      </c>
    </row>
    <row r="1845" spans="1:24" s="19" customFormat="1" ht="12.75" customHeight="1" x14ac:dyDescent="0.25">
      <c r="A1845" s="2"/>
      <c r="B1845" s="7"/>
      <c r="C1845" s="7"/>
      <c r="D1845" s="28" t="s">
        <v>18</v>
      </c>
      <c r="E1845" s="1240" t="str">
        <f>Translations!$B$259</f>
        <v>Biomassafraktion (om tillämplig)</v>
      </c>
      <c r="F1845" s="1240"/>
      <c r="G1845" s="1240"/>
      <c r="H1845" s="535" t="str">
        <f>IF(H1794="","",IF(M1792=INDEX(SourceCategory,2),EUconst_NoTier,IF(CNTR_Category="A",INDEX(EUwideConstants!$G:$G,MATCH(R1845,EUwideConstants!$S:$S,0)),INDEX(EUwideConstants!$P:$P,MATCH(R1845,EUwideConstants!$S:$S,0)))))</f>
        <v/>
      </c>
      <c r="I1845" s="538"/>
      <c r="J1845" s="1241" t="str">
        <f>IF(OR(ISBLANK(I1845),I1845=EUconst_NoTier),"",IF(T1845=0,EUconst_NotApplicable,IF(ISERROR(T1845),"",T1845)))</f>
        <v/>
      </c>
      <c r="K1845" s="1242"/>
      <c r="L1845" s="1242"/>
      <c r="M1845" s="1242"/>
      <c r="N1845" s="1243"/>
      <c r="O1845" s="458"/>
      <c r="P1845" s="4"/>
      <c r="Q1845" s="11"/>
      <c r="R1845" s="59" t="str">
        <f>EUconst_CNTR_BiomassContent&amp;H1794</f>
        <v>BioC_</v>
      </c>
      <c r="S1845" s="11"/>
      <c r="T1845" s="537" t="str">
        <f>IF(ISBLANK(I1845),"",IF(I1845=EUconst_NA,"",INDEX(EUwideConstants!$H:$O,MATCH(R1845,EUwideConstants!$S:$S,0),MATCH(I1845,CNTR_TierList,0))))</f>
        <v/>
      </c>
      <c r="U1845" s="2"/>
      <c r="V1845" s="2"/>
      <c r="W1845" s="2"/>
      <c r="X1845" s="533" t="b">
        <f>(H1845=EUconst_NA)</f>
        <v>0</v>
      </c>
    </row>
    <row r="1846" spans="1:24" s="19" customFormat="1" ht="5.15" customHeight="1" x14ac:dyDescent="0.25">
      <c r="A1846" s="2"/>
      <c r="B1846" s="7"/>
      <c r="C1846" s="7"/>
      <c r="D1846" s="9"/>
      <c r="E1846" s="7"/>
      <c r="F1846" s="7"/>
      <c r="G1846" s="7"/>
      <c r="H1846" s="7"/>
      <c r="I1846" s="7"/>
      <c r="J1846" s="7"/>
      <c r="K1846" s="7"/>
      <c r="L1846" s="7"/>
      <c r="M1846" s="7"/>
      <c r="N1846" s="7"/>
      <c r="O1846" s="458"/>
      <c r="P1846" s="4"/>
      <c r="Q1846" s="11"/>
      <c r="R1846" s="2"/>
      <c r="S1846" s="2"/>
      <c r="T1846" s="2"/>
      <c r="U1846" s="2"/>
      <c r="V1846" s="2"/>
      <c r="W1846" s="2"/>
      <c r="X1846" s="2"/>
    </row>
    <row r="1847" spans="1:24" s="19" customFormat="1" ht="13" x14ac:dyDescent="0.25">
      <c r="A1847" s="2"/>
      <c r="B1847" s="7"/>
      <c r="C1847" s="7"/>
      <c r="D1847" s="9" t="s">
        <v>152</v>
      </c>
      <c r="E1847" s="20" t="str">
        <f>Translations!$B$268</f>
        <v>Detaljerade uppgifter om beräkningsfaktorerna:</v>
      </c>
      <c r="F1847" s="40"/>
      <c r="G1847" s="40"/>
      <c r="H1847" s="40"/>
      <c r="I1847" s="40"/>
      <c r="J1847" s="40"/>
      <c r="K1847" s="40"/>
      <c r="L1847" s="40"/>
      <c r="M1847" s="40"/>
      <c r="N1847" s="40"/>
      <c r="O1847" s="458"/>
      <c r="P1847" s="4"/>
      <c r="Q1847" s="11"/>
      <c r="R1847" s="2"/>
      <c r="S1847" s="2"/>
      <c r="T1847" s="2"/>
      <c r="U1847" s="2"/>
      <c r="V1847" s="2"/>
      <c r="W1847" s="2"/>
      <c r="X1847" s="2"/>
    </row>
    <row r="1848" spans="1:24" s="19" customFormat="1" ht="5.15" customHeight="1" x14ac:dyDescent="0.25">
      <c r="A1848" s="2"/>
      <c r="B1848" s="7"/>
      <c r="C1848" s="7"/>
      <c r="D1848" s="9"/>
      <c r="E1848" s="40"/>
      <c r="F1848" s="40"/>
      <c r="G1848" s="40"/>
      <c r="H1848" s="40"/>
      <c r="I1848" s="40"/>
      <c r="J1848" s="40"/>
      <c r="K1848" s="40"/>
      <c r="L1848" s="40"/>
      <c r="M1848" s="40"/>
      <c r="N1848" s="40"/>
      <c r="O1848" s="458"/>
      <c r="P1848" s="4"/>
      <c r="Q1848" s="11"/>
      <c r="R1848" s="2"/>
      <c r="S1848" s="2"/>
      <c r="T1848" s="2"/>
      <c r="U1848" s="2"/>
      <c r="V1848" s="2"/>
      <c r="W1848" s="2"/>
      <c r="X1848" s="2"/>
    </row>
    <row r="1849" spans="1:24" s="19" customFormat="1" ht="25.5" customHeight="1" x14ac:dyDescent="0.25">
      <c r="A1849" s="2"/>
      <c r="B1849" s="7"/>
      <c r="C1849" s="7"/>
      <c r="D1849" s="7"/>
      <c r="E1849" s="1244" t="str">
        <f>E1842</f>
        <v>beräkningsfaktor</v>
      </c>
      <c r="F1849" s="1244"/>
      <c r="G1849" s="1244"/>
      <c r="H1849" s="522" t="str">
        <f>I1842</f>
        <v>nivå som använts</v>
      </c>
      <c r="I1849" s="29" t="str">
        <f>Translations!$B$269</f>
        <v>standardvärde</v>
      </c>
      <c r="J1849" s="29" t="str">
        <f>Translations!$B$270</f>
        <v>enhet</v>
      </c>
      <c r="K1849" s="29" t="str">
        <f>Translations!$B$271</f>
        <v>datakällans identifieringskod</v>
      </c>
      <c r="L1849" s="29" t="str">
        <f>Translations!$B$272</f>
        <v>analysens identifieringskod</v>
      </c>
      <c r="M1849" s="29" t="str">
        <f>Translations!$B$273</f>
        <v>provtagningens identifieringskod</v>
      </c>
      <c r="N1849" s="29" t="str">
        <f>Translations!$B$274</f>
        <v>analysfrekvens</v>
      </c>
      <c r="O1849" s="458"/>
      <c r="P1849" s="4"/>
      <c r="Q1849" s="11"/>
      <c r="R1849" s="2"/>
      <c r="S1849" s="2"/>
      <c r="T1849" s="30" t="s">
        <v>153</v>
      </c>
      <c r="U1849" s="2"/>
      <c r="V1849" s="2"/>
      <c r="W1849" s="2"/>
      <c r="X1849" s="30" t="s">
        <v>149</v>
      </c>
    </row>
    <row r="1850" spans="1:24" s="19" customFormat="1" ht="12.75" customHeight="1" x14ac:dyDescent="0.25">
      <c r="A1850" s="2"/>
      <c r="B1850" s="7"/>
      <c r="C1850" s="7"/>
      <c r="D1850" s="28" t="s">
        <v>16</v>
      </c>
      <c r="E1850" s="1240" t="str">
        <f>E1843</f>
        <v>Enhetens omvandlingsfaktor</v>
      </c>
      <c r="F1850" s="1240"/>
      <c r="G1850" s="1240"/>
      <c r="H1850" s="535" t="str">
        <f>IF(OR(ISBLANK(I1843),I1843=EUconst_NA),"",I1843)</f>
        <v/>
      </c>
      <c r="I1850" s="135"/>
      <c r="J1850" s="135"/>
      <c r="K1850" s="539"/>
      <c r="L1850" s="160"/>
      <c r="M1850" s="160"/>
      <c r="N1850" s="540"/>
      <c r="O1850" s="456"/>
      <c r="P1850" s="7"/>
      <c r="Q1850" s="143"/>
      <c r="R1850" s="2"/>
      <c r="S1850" s="2"/>
      <c r="T1850" s="541" t="str">
        <f>IF(H1850="","",IF(I1843=EUconst_NA,"",INDEX(EUwideConstants!$AL:$AR,MATCH(R1843,EUwideConstants!$S:$S,0),MATCH(I1843,CNTR_TierList,0))))</f>
        <v/>
      </c>
      <c r="U1850" s="2"/>
      <c r="V1850" s="2"/>
      <c r="W1850" s="2"/>
      <c r="X1850" s="533" t="b">
        <f>AND(H1792&lt;&gt;"",OR(H1850="",H1850=EUconst_NA,J1843=EUconst_NotApplicable))</f>
        <v>0</v>
      </c>
    </row>
    <row r="1851" spans="1:24" s="19" customFormat="1" ht="12.75" customHeight="1" x14ac:dyDescent="0.25">
      <c r="A1851" s="2"/>
      <c r="B1851" s="7"/>
      <c r="C1851" s="7"/>
      <c r="D1851" s="28" t="s">
        <v>17</v>
      </c>
      <c r="E1851" s="1240" t="str">
        <f>E1844</f>
        <v>Emissionsfaktor (preliminär)</v>
      </c>
      <c r="F1851" s="1240"/>
      <c r="G1851" s="1240"/>
      <c r="H1851" s="535" t="str">
        <f>IF(OR(ISBLANK(I1844),I1844=EUconst_NA),"",I1844)</f>
        <v/>
      </c>
      <c r="I1851" s="135"/>
      <c r="J1851" s="135"/>
      <c r="K1851" s="160"/>
      <c r="L1851" s="160"/>
      <c r="M1851" s="160"/>
      <c r="N1851" s="540"/>
      <c r="O1851" s="458"/>
      <c r="P1851" s="4"/>
      <c r="Q1851" s="11"/>
      <c r="R1851" s="2"/>
      <c r="S1851" s="2"/>
      <c r="T1851" s="541" t="str">
        <f>IF(H1851="","",IF(I1844=EUconst_NA,"",INDEX(EUwideConstants!$AL:$AR,MATCH(R1844,EUwideConstants!$S:$S,0),MATCH(I1844,CNTR_TierList,0))))</f>
        <v/>
      </c>
      <c r="U1851" s="2"/>
      <c r="V1851" s="2"/>
      <c r="W1851" s="2"/>
      <c r="X1851" s="533" t="b">
        <f>AND(H1792&lt;&gt;"",OR(H1851="",H1851=EUconst_NA,J1844=EUconst_NotApplicable))</f>
        <v>0</v>
      </c>
    </row>
    <row r="1852" spans="1:24" s="19" customFormat="1" ht="12.75" customHeight="1" x14ac:dyDescent="0.25">
      <c r="A1852" s="2"/>
      <c r="B1852" s="7"/>
      <c r="C1852" s="7"/>
      <c r="D1852" s="28" t="s">
        <v>21</v>
      </c>
      <c r="E1852" s="1240" t="str">
        <f>E1845</f>
        <v>Biomassafraktion (om tillämplig)</v>
      </c>
      <c r="F1852" s="1240"/>
      <c r="G1852" s="1240"/>
      <c r="H1852" s="535" t="str">
        <f>IF(OR(ISBLANK(I1845),I1845=EUconst_NA),"",I1845)</f>
        <v/>
      </c>
      <c r="I1852" s="135"/>
      <c r="J1852" s="436" t="s">
        <v>154</v>
      </c>
      <c r="K1852" s="160"/>
      <c r="L1852" s="160"/>
      <c r="M1852" s="160"/>
      <c r="N1852" s="540"/>
      <c r="O1852" s="458"/>
      <c r="P1852" s="4"/>
      <c r="Q1852" s="542"/>
      <c r="R1852" s="2"/>
      <c r="S1852" s="2"/>
      <c r="T1852" s="541" t="str">
        <f>IF(H1852="","",IF(I1845=EUconst_NA,"",INDEX(EUwideConstants!$AL:$AR,MATCH(R1845,EUwideConstants!$S:$S,0),MATCH(I1845,CNTR_TierList,0))))</f>
        <v/>
      </c>
      <c r="U1852" s="2"/>
      <c r="V1852" s="2"/>
      <c r="W1852" s="2"/>
      <c r="X1852" s="533" t="b">
        <f>AND(H1792&lt;&gt;"",OR(H1852="",H1852=EUconst_NA,J1845=EUconst_NotApplicable))</f>
        <v>0</v>
      </c>
    </row>
    <row r="1853" spans="1:24" s="19" customFormat="1" ht="12.75" customHeight="1" x14ac:dyDescent="0.25">
      <c r="A1853" s="2"/>
      <c r="B1853" s="7"/>
      <c r="C1853" s="7"/>
      <c r="D1853" s="9"/>
      <c r="E1853" s="7"/>
      <c r="F1853" s="7"/>
      <c r="G1853" s="7"/>
      <c r="H1853" s="7"/>
      <c r="I1853" s="7"/>
      <c r="J1853" s="7"/>
      <c r="K1853" s="7"/>
      <c r="L1853" s="7"/>
      <c r="M1853" s="7"/>
      <c r="N1853" s="7"/>
      <c r="O1853" s="458"/>
      <c r="P1853" s="4"/>
      <c r="Q1853" s="11"/>
      <c r="R1853" s="2"/>
      <c r="S1853" s="2"/>
      <c r="T1853" s="2"/>
      <c r="U1853" s="2"/>
      <c r="V1853" s="2"/>
      <c r="W1853" s="2"/>
      <c r="X1853" s="2"/>
    </row>
    <row r="1854" spans="1:24" s="19" customFormat="1" ht="15" customHeight="1" x14ac:dyDescent="0.25">
      <c r="A1854" s="2"/>
      <c r="B1854" s="7"/>
      <c r="C1854" s="7"/>
      <c r="D1854" s="1245" t="str">
        <f>Translations!$B$279</f>
        <v>Anmärkningar och förklaringar:</v>
      </c>
      <c r="E1854" s="1245"/>
      <c r="F1854" s="1245"/>
      <c r="G1854" s="1245"/>
      <c r="H1854" s="1245"/>
      <c r="I1854" s="1245"/>
      <c r="J1854" s="1245"/>
      <c r="K1854" s="1245"/>
      <c r="L1854" s="1245"/>
      <c r="M1854" s="1245"/>
      <c r="N1854" s="1245"/>
      <c r="O1854" s="458"/>
      <c r="P1854" s="4"/>
      <c r="Q1854" s="11"/>
      <c r="R1854" s="11"/>
      <c r="S1854" s="2"/>
      <c r="T1854" s="2"/>
      <c r="U1854" s="2"/>
      <c r="V1854" s="2"/>
      <c r="W1854" s="2"/>
      <c r="X1854" s="2"/>
    </row>
    <row r="1855" spans="1:24" s="19" customFormat="1" ht="5.15" customHeight="1" x14ac:dyDescent="0.25">
      <c r="A1855" s="2"/>
      <c r="B1855" s="7"/>
      <c r="C1855" s="7"/>
      <c r="D1855" s="9"/>
      <c r="E1855" s="7"/>
      <c r="F1855" s="7"/>
      <c r="G1855" s="7"/>
      <c r="H1855" s="7"/>
      <c r="I1855" s="7"/>
      <c r="J1855" s="7"/>
      <c r="K1855" s="7"/>
      <c r="L1855" s="7"/>
      <c r="M1855" s="7"/>
      <c r="N1855" s="7"/>
      <c r="O1855" s="458"/>
      <c r="P1855" s="4"/>
      <c r="Q1855" s="11"/>
      <c r="R1855" s="2"/>
      <c r="S1855" s="2"/>
      <c r="T1855" s="2"/>
      <c r="U1855" s="2"/>
      <c r="V1855" s="2"/>
      <c r="W1855" s="2"/>
      <c r="X1855" s="2"/>
    </row>
    <row r="1856" spans="1:24" s="19" customFormat="1" ht="12.75" customHeight="1" x14ac:dyDescent="0.25">
      <c r="A1856" s="2"/>
      <c r="B1856" s="7"/>
      <c r="C1856" s="7"/>
      <c r="D1856" s="9" t="s">
        <v>159</v>
      </c>
      <c r="E1856" s="1110" t="str">
        <f>Translations!$B$744</f>
        <v>Övriga anmärkningar och motiveringar, om de erforderliga nivåerna inte tillämpas:</v>
      </c>
      <c r="F1856" s="1110"/>
      <c r="G1856" s="1110"/>
      <c r="H1856" s="1110"/>
      <c r="I1856" s="1110"/>
      <c r="J1856" s="1110"/>
      <c r="K1856" s="1110"/>
      <c r="L1856" s="1110"/>
      <c r="M1856" s="1110"/>
      <c r="N1856" s="1110"/>
      <c r="O1856" s="458"/>
      <c r="P1856" s="4"/>
      <c r="Q1856" s="11"/>
      <c r="R1856" s="2"/>
      <c r="S1856" s="2"/>
      <c r="T1856" s="2"/>
      <c r="U1856" s="2"/>
      <c r="V1856" s="2"/>
      <c r="W1856" s="2"/>
      <c r="X1856" s="2"/>
    </row>
    <row r="1857" spans="1:24" s="19" customFormat="1" ht="5.15" customHeight="1" x14ac:dyDescent="0.25">
      <c r="A1857" s="2"/>
      <c r="B1857" s="7"/>
      <c r="C1857" s="7"/>
      <c r="D1857" s="9"/>
      <c r="E1857" s="543"/>
      <c r="F1857" s="7"/>
      <c r="G1857" s="7"/>
      <c r="H1857" s="7"/>
      <c r="I1857" s="7"/>
      <c r="J1857" s="7"/>
      <c r="K1857" s="7"/>
      <c r="L1857" s="7"/>
      <c r="M1857" s="7"/>
      <c r="N1857" s="7"/>
      <c r="O1857" s="458"/>
      <c r="P1857" s="4"/>
      <c r="Q1857" s="11"/>
      <c r="R1857" s="2"/>
      <c r="S1857" s="2"/>
      <c r="T1857" s="2"/>
      <c r="U1857" s="2"/>
      <c r="V1857" s="2"/>
      <c r="W1857" s="2"/>
      <c r="X1857" s="2"/>
    </row>
    <row r="1858" spans="1:24" s="19" customFormat="1" ht="12.75" customHeight="1" x14ac:dyDescent="0.25">
      <c r="A1858" s="2"/>
      <c r="B1858" s="7"/>
      <c r="C1858" s="7"/>
      <c r="D1858" s="9"/>
      <c r="E1858" s="1235"/>
      <c r="F1858" s="1238"/>
      <c r="G1858" s="1238"/>
      <c r="H1858" s="1238"/>
      <c r="I1858" s="1238"/>
      <c r="J1858" s="1238"/>
      <c r="K1858" s="1238"/>
      <c r="L1858" s="1238"/>
      <c r="M1858" s="1238"/>
      <c r="N1858" s="1239"/>
      <c r="O1858" s="458"/>
      <c r="P1858" s="4"/>
      <c r="Q1858" s="11"/>
      <c r="R1858" s="2"/>
      <c r="S1858" s="2"/>
      <c r="T1858" s="2"/>
      <c r="U1858" s="2"/>
      <c r="V1858" s="2"/>
      <c r="W1858" s="2"/>
      <c r="X1858" s="2"/>
    </row>
    <row r="1859" spans="1:24" s="19" customFormat="1" ht="12.75" customHeight="1" x14ac:dyDescent="0.25">
      <c r="A1859" s="2"/>
      <c r="B1859" s="7"/>
      <c r="C1859" s="7"/>
      <c r="D1859" s="9"/>
      <c r="E1859" s="1099"/>
      <c r="F1859" s="991"/>
      <c r="G1859" s="991"/>
      <c r="H1859" s="991"/>
      <c r="I1859" s="991"/>
      <c r="J1859" s="991"/>
      <c r="K1859" s="991"/>
      <c r="L1859" s="991"/>
      <c r="M1859" s="991"/>
      <c r="N1859" s="1100"/>
      <c r="O1859" s="458"/>
      <c r="P1859" s="4"/>
      <c r="Q1859" s="11"/>
      <c r="R1859" s="2"/>
      <c r="S1859" s="2"/>
      <c r="T1859" s="2"/>
      <c r="U1859" s="2"/>
      <c r="V1859" s="2"/>
      <c r="W1859" s="2"/>
      <c r="X1859" s="2"/>
    </row>
    <row r="1860" spans="1:24" s="19" customFormat="1" ht="12.75" customHeight="1" x14ac:dyDescent="0.25">
      <c r="A1860" s="2"/>
      <c r="B1860" s="7"/>
      <c r="C1860" s="7"/>
      <c r="D1860" s="9"/>
      <c r="E1860" s="1101"/>
      <c r="F1860" s="1102"/>
      <c r="G1860" s="1102"/>
      <c r="H1860" s="1102"/>
      <c r="I1860" s="1102"/>
      <c r="J1860" s="1102"/>
      <c r="K1860" s="1102"/>
      <c r="L1860" s="1102"/>
      <c r="M1860" s="1102"/>
      <c r="N1860" s="1103"/>
      <c r="O1860" s="458"/>
      <c r="P1860" s="4"/>
      <c r="Q1860" s="11"/>
      <c r="R1860" s="2"/>
      <c r="S1860" s="2"/>
      <c r="T1860" s="2"/>
      <c r="U1860" s="2"/>
      <c r="V1860" s="2"/>
      <c r="W1860" s="2"/>
      <c r="X1860" s="2"/>
    </row>
    <row r="1861" spans="1:24" ht="12.75" customHeight="1" thickBot="1" x14ac:dyDescent="0.3">
      <c r="A1861" s="45"/>
      <c r="C1861" s="867"/>
      <c r="D1861" s="868"/>
      <c r="E1861" s="869"/>
      <c r="F1861" s="867"/>
      <c r="G1861" s="870"/>
      <c r="H1861" s="870"/>
      <c r="I1861" s="870"/>
      <c r="J1861" s="870"/>
      <c r="K1861" s="870"/>
      <c r="L1861" s="870"/>
      <c r="M1861" s="870"/>
      <c r="N1861" s="870"/>
      <c r="O1861" s="458"/>
      <c r="P1861" s="4"/>
      <c r="Q1861" s="11"/>
      <c r="R1861" s="45"/>
      <c r="S1861" s="45"/>
      <c r="T1861" s="48"/>
      <c r="U1861" s="45"/>
      <c r="V1861" s="45"/>
      <c r="W1861" s="45"/>
      <c r="X1861" s="45"/>
    </row>
    <row r="1862" spans="1:24" ht="13" x14ac:dyDescent="0.25">
      <c r="A1862" s="13"/>
      <c r="C1862" s="32"/>
      <c r="D1862" s="33"/>
      <c r="E1862" s="34"/>
      <c r="F1862" s="36"/>
      <c r="G1862" s="35"/>
      <c r="H1862" s="35"/>
      <c r="I1862" s="35"/>
      <c r="J1862" s="35"/>
      <c r="K1862" s="35"/>
      <c r="L1862" s="35"/>
      <c r="M1862" s="35"/>
      <c r="N1862" s="35"/>
      <c r="O1862" s="458"/>
      <c r="P1862" s="4"/>
      <c r="Q1862" s="11"/>
      <c r="R1862" s="45"/>
      <c r="S1862" s="45"/>
      <c r="T1862" s="48"/>
      <c r="U1862" s="45"/>
      <c r="V1862" s="45"/>
      <c r="W1862" s="45"/>
      <c r="X1862" s="45"/>
    </row>
    <row r="1863" spans="1:24" hidden="1" x14ac:dyDescent="0.25">
      <c r="A1863" s="13" t="s">
        <v>0</v>
      </c>
      <c r="B1863" s="13" t="s">
        <v>22</v>
      </c>
      <c r="C1863" s="13" t="s">
        <v>22</v>
      </c>
      <c r="D1863" s="13" t="s">
        <v>22</v>
      </c>
      <c r="E1863" s="13" t="s">
        <v>22</v>
      </c>
      <c r="F1863" s="13" t="s">
        <v>22</v>
      </c>
      <c r="G1863" s="13" t="s">
        <v>22</v>
      </c>
      <c r="H1863" s="13" t="s">
        <v>22</v>
      </c>
      <c r="I1863" s="13" t="s">
        <v>22</v>
      </c>
      <c r="J1863" s="13" t="s">
        <v>22</v>
      </c>
      <c r="K1863" s="13" t="s">
        <v>22</v>
      </c>
      <c r="L1863" s="13" t="s">
        <v>22</v>
      </c>
      <c r="M1863" s="13" t="s">
        <v>22</v>
      </c>
      <c r="N1863" s="13" t="s">
        <v>22</v>
      </c>
      <c r="O1863" s="465" t="s">
        <v>22</v>
      </c>
      <c r="P1863" s="13" t="s">
        <v>22</v>
      </c>
      <c r="Q1863" s="13" t="s">
        <v>22</v>
      </c>
      <c r="R1863" s="13" t="s">
        <v>22</v>
      </c>
      <c r="S1863" s="13" t="s">
        <v>22</v>
      </c>
      <c r="T1863" s="13" t="s">
        <v>22</v>
      </c>
      <c r="U1863" s="13" t="s">
        <v>22</v>
      </c>
      <c r="V1863" s="13" t="s">
        <v>22</v>
      </c>
      <c r="W1863" s="13" t="s">
        <v>22</v>
      </c>
      <c r="X1863" s="13" t="s">
        <v>22</v>
      </c>
    </row>
    <row r="1864" spans="1:24" s="363" customFormat="1" hidden="1" x14ac:dyDescent="0.25">
      <c r="A1864" s="326" t="s">
        <v>0</v>
      </c>
      <c r="B1864" s="391"/>
      <c r="C1864" s="391"/>
      <c r="D1864" s="426"/>
      <c r="E1864" s="391"/>
      <c r="F1864" s="391"/>
      <c r="G1864" s="391"/>
      <c r="H1864" s="391"/>
      <c r="I1864" s="391"/>
      <c r="J1864" s="391"/>
      <c r="K1864" s="391"/>
      <c r="L1864" s="391"/>
      <c r="M1864" s="391"/>
      <c r="N1864" s="391"/>
      <c r="O1864" s="454"/>
      <c r="P1864" s="391" t="s">
        <v>3</v>
      </c>
      <c r="Q1864" s="391"/>
    </row>
  </sheetData>
  <sheetProtection sheet="1" formatCells="0" formatColumns="0" formatRows="0"/>
  <mergeCells count="1229">
    <mergeCell ref="E212:G212"/>
    <mergeCell ref="J212:N212"/>
    <mergeCell ref="E216:G216"/>
    <mergeCell ref="E217:G217"/>
    <mergeCell ref="E218:G218"/>
    <mergeCell ref="E219:G219"/>
    <mergeCell ref="D221:N221"/>
    <mergeCell ref="E223:N223"/>
    <mergeCell ref="D372:G372"/>
    <mergeCell ref="H372:L372"/>
    <mergeCell ref="M372:N372"/>
    <mergeCell ref="K258:N258"/>
    <mergeCell ref="J257:N257"/>
    <mergeCell ref="I244:J244"/>
    <mergeCell ref="E446:G446"/>
    <mergeCell ref="H446:L446"/>
    <mergeCell ref="E447:G447"/>
    <mergeCell ref="H447:L447"/>
    <mergeCell ref="J256:N256"/>
    <mergeCell ref="D301:G301"/>
    <mergeCell ref="H301:L301"/>
    <mergeCell ref="M301:N301"/>
    <mergeCell ref="E303:G303"/>
    <mergeCell ref="H303:L303"/>
    <mergeCell ref="E294:N294"/>
    <mergeCell ref="D292:N292"/>
    <mergeCell ref="E287:G287"/>
    <mergeCell ref="E288:G288"/>
    <mergeCell ref="E289:G289"/>
    <mergeCell ref="E282:G282"/>
    <mergeCell ref="J282:N282"/>
    <mergeCell ref="E283:G283"/>
    <mergeCell ref="J185:N185"/>
    <mergeCell ref="J186:N186"/>
    <mergeCell ref="K187:N187"/>
    <mergeCell ref="D189:N189"/>
    <mergeCell ref="E191:G191"/>
    <mergeCell ref="J191:N191"/>
    <mergeCell ref="E192:G192"/>
    <mergeCell ref="J192:N192"/>
    <mergeCell ref="E193:G193"/>
    <mergeCell ref="H193:I193"/>
    <mergeCell ref="J193:N193"/>
    <mergeCell ref="D205:N205"/>
    <mergeCell ref="E209:G209"/>
    <mergeCell ref="J209:N209"/>
    <mergeCell ref="E210:G210"/>
    <mergeCell ref="J210:N210"/>
    <mergeCell ref="E211:G211"/>
    <mergeCell ref="J211:N211"/>
    <mergeCell ref="E196:N198"/>
    <mergeCell ref="M4:N4"/>
    <mergeCell ref="E124:G124"/>
    <mergeCell ref="E81:G81"/>
    <mergeCell ref="H81:I81"/>
    <mergeCell ref="J81:N81"/>
    <mergeCell ref="D159:G159"/>
    <mergeCell ref="H159:L159"/>
    <mergeCell ref="M159:N159"/>
    <mergeCell ref="E161:G161"/>
    <mergeCell ref="H161:L161"/>
    <mergeCell ref="E162:G162"/>
    <mergeCell ref="H162:L162"/>
    <mergeCell ref="E163:G163"/>
    <mergeCell ref="H163:L163"/>
    <mergeCell ref="D165:N165"/>
    <mergeCell ref="E167:N167"/>
    <mergeCell ref="I169:L169"/>
    <mergeCell ref="G113:N113"/>
    <mergeCell ref="E85:N85"/>
    <mergeCell ref="E94:N94"/>
    <mergeCell ref="E98:N98"/>
    <mergeCell ref="E91:N91"/>
    <mergeCell ref="E143:G143"/>
    <mergeCell ref="E144:G144"/>
    <mergeCell ref="E128:G128"/>
    <mergeCell ref="D147:N147"/>
    <mergeCell ref="J123:N123"/>
    <mergeCell ref="E133:N133"/>
    <mergeCell ref="E139:G139"/>
    <mergeCell ref="J126:N126"/>
    <mergeCell ref="J124:N124"/>
    <mergeCell ref="J127:N127"/>
    <mergeCell ref="I41:J41"/>
    <mergeCell ref="H14:L14"/>
    <mergeCell ref="E123:G123"/>
    <mergeCell ref="E142:G142"/>
    <mergeCell ref="E140:G140"/>
    <mergeCell ref="E129:G129"/>
    <mergeCell ref="E92:N92"/>
    <mergeCell ref="E93:N93"/>
    <mergeCell ref="E138:G138"/>
    <mergeCell ref="E127:G127"/>
    <mergeCell ref="E131:N131"/>
    <mergeCell ref="J129:N129"/>
    <mergeCell ref="E145:G145"/>
    <mergeCell ref="E150:N150"/>
    <mergeCell ref="E149:N149"/>
    <mergeCell ref="E151:N151"/>
    <mergeCell ref="E2:F2"/>
    <mergeCell ref="M2:N2"/>
    <mergeCell ref="D8:N8"/>
    <mergeCell ref="I4:J4"/>
    <mergeCell ref="B2:D4"/>
    <mergeCell ref="G2:H2"/>
    <mergeCell ref="I2:J2"/>
    <mergeCell ref="K2:L2"/>
    <mergeCell ref="K3:L3"/>
    <mergeCell ref="G4:H4"/>
    <mergeCell ref="M3:N3"/>
    <mergeCell ref="E3:F3"/>
    <mergeCell ref="G3:H3"/>
    <mergeCell ref="E132:N132"/>
    <mergeCell ref="E42:N42"/>
    <mergeCell ref="E126:G126"/>
    <mergeCell ref="K65:N65"/>
    <mergeCell ref="J59:N59"/>
    <mergeCell ref="C6:K6"/>
    <mergeCell ref="F68:N68"/>
    <mergeCell ref="E4:F4"/>
    <mergeCell ref="J128:N128"/>
    <mergeCell ref="I3:J3"/>
    <mergeCell ref="E24:G24"/>
    <mergeCell ref="H24:L24"/>
    <mergeCell ref="K61:N61"/>
    <mergeCell ref="E137:G137"/>
    <mergeCell ref="D96:N96"/>
    <mergeCell ref="K4:L4"/>
    <mergeCell ref="E35:N35"/>
    <mergeCell ref="D29:N29"/>
    <mergeCell ref="D14:G14"/>
    <mergeCell ref="D20:G20"/>
    <mergeCell ref="H20:L20"/>
    <mergeCell ref="E22:G22"/>
    <mergeCell ref="H22:L22"/>
    <mergeCell ref="H16:L16"/>
    <mergeCell ref="E26:N26"/>
    <mergeCell ref="M20:N20"/>
    <mergeCell ref="M14:N14"/>
    <mergeCell ref="E47:N47"/>
    <mergeCell ref="E51:N51"/>
    <mergeCell ref="I37:L37"/>
    <mergeCell ref="E17:G17"/>
    <mergeCell ref="E18:G18"/>
    <mergeCell ref="H17:L17"/>
    <mergeCell ref="H18:L18"/>
    <mergeCell ref="E23:G23"/>
    <mergeCell ref="E79:G79"/>
    <mergeCell ref="J79:N79"/>
    <mergeCell ref="E110:E114"/>
    <mergeCell ref="G111:N111"/>
    <mergeCell ref="J77:N77"/>
    <mergeCell ref="G101:N101"/>
    <mergeCell ref="E77:G77"/>
    <mergeCell ref="E88:N88"/>
    <mergeCell ref="F107:N107"/>
    <mergeCell ref="F100:N100"/>
    <mergeCell ref="E80:G80"/>
    <mergeCell ref="J80:N80"/>
    <mergeCell ref="E74:N74"/>
    <mergeCell ref="H77:I77"/>
    <mergeCell ref="E86:N86"/>
    <mergeCell ref="E87:N87"/>
    <mergeCell ref="J122:N122"/>
    <mergeCell ref="F109:N109"/>
    <mergeCell ref="F115:N115"/>
    <mergeCell ref="J121:N121"/>
    <mergeCell ref="E122:G122"/>
    <mergeCell ref="F117:N117"/>
    <mergeCell ref="F116:N116"/>
    <mergeCell ref="D10:M10"/>
    <mergeCell ref="D11:M11"/>
    <mergeCell ref="E84:N84"/>
    <mergeCell ref="F106:N106"/>
    <mergeCell ref="E38:N38"/>
    <mergeCell ref="E37:H37"/>
    <mergeCell ref="E100:E102"/>
    <mergeCell ref="I40:J40"/>
    <mergeCell ref="D236:N236"/>
    <mergeCell ref="E238:N238"/>
    <mergeCell ref="I240:L240"/>
    <mergeCell ref="E242:H242"/>
    <mergeCell ref="I242:L242"/>
    <mergeCell ref="D230:G230"/>
    <mergeCell ref="H230:L230"/>
    <mergeCell ref="M230:N230"/>
    <mergeCell ref="E232:G232"/>
    <mergeCell ref="H232:L232"/>
    <mergeCell ref="E121:G121"/>
    <mergeCell ref="F110:N110"/>
    <mergeCell ref="G114:N114"/>
    <mergeCell ref="F69:N69"/>
    <mergeCell ref="E99:N99"/>
    <mergeCell ref="E70:N70"/>
    <mergeCell ref="G102:N102"/>
    <mergeCell ref="D72:N72"/>
    <mergeCell ref="G105:N105"/>
    <mergeCell ref="F103:N103"/>
    <mergeCell ref="E67:N67"/>
    <mergeCell ref="I33:L33"/>
    <mergeCell ref="I34:L34"/>
    <mergeCell ref="G112:N112"/>
    <mergeCell ref="E52:N54"/>
    <mergeCell ref="J75:N75"/>
    <mergeCell ref="E75:G75"/>
    <mergeCell ref="E76:G76"/>
    <mergeCell ref="J76:N76"/>
    <mergeCell ref="H23:L23"/>
    <mergeCell ref="E43:N43"/>
    <mergeCell ref="E27:N27"/>
    <mergeCell ref="E31:N31"/>
    <mergeCell ref="E16:G16"/>
    <mergeCell ref="E66:N66"/>
    <mergeCell ref="E280:G280"/>
    <mergeCell ref="J280:N280"/>
    <mergeCell ref="E281:G281"/>
    <mergeCell ref="J281:N281"/>
    <mergeCell ref="D276:N276"/>
    <mergeCell ref="E264:G264"/>
    <mergeCell ref="H264:I264"/>
    <mergeCell ref="J264:N264"/>
    <mergeCell ref="D260:N260"/>
    <mergeCell ref="E262:G262"/>
    <mergeCell ref="J262:N262"/>
    <mergeCell ref="E263:G263"/>
    <mergeCell ref="J263:N263"/>
    <mergeCell ref="E103:E105"/>
    <mergeCell ref="F108:N108"/>
    <mergeCell ref="E152:N152"/>
    <mergeCell ref="J60:N60"/>
    <mergeCell ref="G104:N104"/>
    <mergeCell ref="E234:G234"/>
    <mergeCell ref="H234:L234"/>
    <mergeCell ref="E48:N48"/>
    <mergeCell ref="J283:N283"/>
    <mergeCell ref="J327:N327"/>
    <mergeCell ref="J328:N328"/>
    <mergeCell ref="K329:N329"/>
    <mergeCell ref="D331:N331"/>
    <mergeCell ref="E333:G333"/>
    <mergeCell ref="J333:N333"/>
    <mergeCell ref="I311:L311"/>
    <mergeCell ref="E313:H313"/>
    <mergeCell ref="I313:L313"/>
    <mergeCell ref="I315:J315"/>
    <mergeCell ref="E304:G304"/>
    <mergeCell ref="H304:L304"/>
    <mergeCell ref="E305:G305"/>
    <mergeCell ref="H305:L305"/>
    <mergeCell ref="D307:N307"/>
    <mergeCell ref="E309:N309"/>
    <mergeCell ref="E290:G290"/>
    <mergeCell ref="E154:N156"/>
    <mergeCell ref="E233:G233"/>
    <mergeCell ref="H233:L233"/>
    <mergeCell ref="E171:H171"/>
    <mergeCell ref="I171:L171"/>
    <mergeCell ref="I173:J173"/>
    <mergeCell ref="E354:G354"/>
    <mergeCell ref="J354:N354"/>
    <mergeCell ref="E358:G358"/>
    <mergeCell ref="E359:G359"/>
    <mergeCell ref="E360:G360"/>
    <mergeCell ref="E361:G361"/>
    <mergeCell ref="E367:N369"/>
    <mergeCell ref="E351:G351"/>
    <mergeCell ref="J351:N351"/>
    <mergeCell ref="E352:G352"/>
    <mergeCell ref="J352:N352"/>
    <mergeCell ref="E353:G353"/>
    <mergeCell ref="J353:N353"/>
    <mergeCell ref="D347:N347"/>
    <mergeCell ref="E334:G334"/>
    <mergeCell ref="J334:N334"/>
    <mergeCell ref="E335:G335"/>
    <mergeCell ref="H335:I335"/>
    <mergeCell ref="J335:N335"/>
    <mergeCell ref="E343:N345"/>
    <mergeCell ref="E338:N340"/>
    <mergeCell ref="E296:N298"/>
    <mergeCell ref="E272:N274"/>
    <mergeCell ref="E267:N269"/>
    <mergeCell ref="E225:N227"/>
    <mergeCell ref="E201:N203"/>
    <mergeCell ref="J398:N398"/>
    <mergeCell ref="J399:N399"/>
    <mergeCell ref="K400:N400"/>
    <mergeCell ref="D402:N402"/>
    <mergeCell ref="E404:G404"/>
    <mergeCell ref="J404:N404"/>
    <mergeCell ref="I382:L382"/>
    <mergeCell ref="E384:H384"/>
    <mergeCell ref="I384:L384"/>
    <mergeCell ref="I386:J386"/>
    <mergeCell ref="E375:G375"/>
    <mergeCell ref="H375:L375"/>
    <mergeCell ref="E376:G376"/>
    <mergeCell ref="H376:L376"/>
    <mergeCell ref="D378:N378"/>
    <mergeCell ref="E380:N380"/>
    <mergeCell ref="D363:N363"/>
    <mergeCell ref="E365:N365"/>
    <mergeCell ref="E374:G374"/>
    <mergeCell ref="H374:L374"/>
    <mergeCell ref="E425:G425"/>
    <mergeCell ref="J425:N425"/>
    <mergeCell ref="E429:G429"/>
    <mergeCell ref="E430:G430"/>
    <mergeCell ref="E431:G431"/>
    <mergeCell ref="E432:G432"/>
    <mergeCell ref="E422:G422"/>
    <mergeCell ref="J422:N422"/>
    <mergeCell ref="E423:G423"/>
    <mergeCell ref="J423:N423"/>
    <mergeCell ref="E424:G424"/>
    <mergeCell ref="J424:N424"/>
    <mergeCell ref="D418:N418"/>
    <mergeCell ref="E414:N416"/>
    <mergeCell ref="E409:N411"/>
    <mergeCell ref="E405:G405"/>
    <mergeCell ref="J405:N405"/>
    <mergeCell ref="E406:G406"/>
    <mergeCell ref="H406:I406"/>
    <mergeCell ref="J406:N406"/>
    <mergeCell ref="E477:G477"/>
    <mergeCell ref="H477:I477"/>
    <mergeCell ref="J477:N477"/>
    <mergeCell ref="E485:N487"/>
    <mergeCell ref="E480:N482"/>
    <mergeCell ref="J470:N470"/>
    <mergeCell ref="K471:N471"/>
    <mergeCell ref="D473:N473"/>
    <mergeCell ref="E475:G475"/>
    <mergeCell ref="J475:N475"/>
    <mergeCell ref="E476:G476"/>
    <mergeCell ref="J476:N476"/>
    <mergeCell ref="I455:L455"/>
    <mergeCell ref="I457:J457"/>
    <mergeCell ref="J469:N469"/>
    <mergeCell ref="D434:N434"/>
    <mergeCell ref="E436:N436"/>
    <mergeCell ref="E445:G445"/>
    <mergeCell ref="H445:L445"/>
    <mergeCell ref="D443:G443"/>
    <mergeCell ref="H443:L443"/>
    <mergeCell ref="M443:N443"/>
    <mergeCell ref="E438:N440"/>
    <mergeCell ref="D449:N449"/>
    <mergeCell ref="E451:N451"/>
    <mergeCell ref="I453:L453"/>
    <mergeCell ref="E455:H455"/>
    <mergeCell ref="D514:G514"/>
    <mergeCell ref="H514:L514"/>
    <mergeCell ref="M514:N514"/>
    <mergeCell ref="E500:G500"/>
    <mergeCell ref="E501:G501"/>
    <mergeCell ref="E502:G502"/>
    <mergeCell ref="E503:G503"/>
    <mergeCell ref="D505:N505"/>
    <mergeCell ref="E507:N507"/>
    <mergeCell ref="E509:N511"/>
    <mergeCell ref="E494:G494"/>
    <mergeCell ref="J494:N494"/>
    <mergeCell ref="E495:G495"/>
    <mergeCell ref="J495:N495"/>
    <mergeCell ref="E496:G496"/>
    <mergeCell ref="J496:N496"/>
    <mergeCell ref="D489:N489"/>
    <mergeCell ref="E493:G493"/>
    <mergeCell ref="J493:N493"/>
    <mergeCell ref="J540:N540"/>
    <mergeCell ref="J541:N541"/>
    <mergeCell ref="K542:N542"/>
    <mergeCell ref="D544:N544"/>
    <mergeCell ref="E546:G546"/>
    <mergeCell ref="J546:N546"/>
    <mergeCell ref="I524:L524"/>
    <mergeCell ref="E526:H526"/>
    <mergeCell ref="I526:L526"/>
    <mergeCell ref="I528:J528"/>
    <mergeCell ref="E517:G517"/>
    <mergeCell ref="H517:L517"/>
    <mergeCell ref="E518:G518"/>
    <mergeCell ref="H518:L518"/>
    <mergeCell ref="D520:N520"/>
    <mergeCell ref="E522:N522"/>
    <mergeCell ref="E516:G516"/>
    <mergeCell ref="H516:L516"/>
    <mergeCell ref="E567:G567"/>
    <mergeCell ref="J567:N567"/>
    <mergeCell ref="E571:G571"/>
    <mergeCell ref="E572:G572"/>
    <mergeCell ref="E573:G573"/>
    <mergeCell ref="E574:G574"/>
    <mergeCell ref="E564:G564"/>
    <mergeCell ref="J564:N564"/>
    <mergeCell ref="E565:G565"/>
    <mergeCell ref="J565:N565"/>
    <mergeCell ref="E566:G566"/>
    <mergeCell ref="J566:N566"/>
    <mergeCell ref="D560:N560"/>
    <mergeCell ref="E556:N558"/>
    <mergeCell ref="E551:N553"/>
    <mergeCell ref="E547:G547"/>
    <mergeCell ref="J547:N547"/>
    <mergeCell ref="E548:G548"/>
    <mergeCell ref="H548:I548"/>
    <mergeCell ref="J548:N548"/>
    <mergeCell ref="J611:N611"/>
    <mergeCell ref="J612:N612"/>
    <mergeCell ref="K613:N613"/>
    <mergeCell ref="D591:N591"/>
    <mergeCell ref="E593:N593"/>
    <mergeCell ref="I595:L595"/>
    <mergeCell ref="E597:H597"/>
    <mergeCell ref="I597:L597"/>
    <mergeCell ref="I599:J599"/>
    <mergeCell ref="D576:N576"/>
    <mergeCell ref="E578:N578"/>
    <mergeCell ref="E587:G587"/>
    <mergeCell ref="H587:L587"/>
    <mergeCell ref="M585:N585"/>
    <mergeCell ref="E588:G588"/>
    <mergeCell ref="H588:L588"/>
    <mergeCell ref="E589:G589"/>
    <mergeCell ref="H589:L589"/>
    <mergeCell ref="E580:N582"/>
    <mergeCell ref="D585:G585"/>
    <mergeCell ref="H585:L585"/>
    <mergeCell ref="D631:N631"/>
    <mergeCell ref="E635:G635"/>
    <mergeCell ref="J635:N635"/>
    <mergeCell ref="E636:G636"/>
    <mergeCell ref="J636:N636"/>
    <mergeCell ref="E637:G637"/>
    <mergeCell ref="J637:N637"/>
    <mergeCell ref="D615:N615"/>
    <mergeCell ref="E617:G617"/>
    <mergeCell ref="J617:N617"/>
    <mergeCell ref="E618:G618"/>
    <mergeCell ref="J618:N618"/>
    <mergeCell ref="E619:G619"/>
    <mergeCell ref="H619:I619"/>
    <mergeCell ref="J619:N619"/>
    <mergeCell ref="E627:N629"/>
    <mergeCell ref="E622:N624"/>
    <mergeCell ref="E658:G658"/>
    <mergeCell ref="H658:L658"/>
    <mergeCell ref="E659:G659"/>
    <mergeCell ref="H659:L659"/>
    <mergeCell ref="E660:G660"/>
    <mergeCell ref="H660:L660"/>
    <mergeCell ref="D647:N647"/>
    <mergeCell ref="E649:N649"/>
    <mergeCell ref="D656:G656"/>
    <mergeCell ref="H656:L656"/>
    <mergeCell ref="M656:N656"/>
    <mergeCell ref="E638:G638"/>
    <mergeCell ref="J638:N638"/>
    <mergeCell ref="E642:G642"/>
    <mergeCell ref="E643:G643"/>
    <mergeCell ref="E644:G644"/>
    <mergeCell ref="E645:G645"/>
    <mergeCell ref="E651:N653"/>
    <mergeCell ref="E698:N700"/>
    <mergeCell ref="E693:N695"/>
    <mergeCell ref="D686:N686"/>
    <mergeCell ref="E688:G688"/>
    <mergeCell ref="J688:N688"/>
    <mergeCell ref="E689:G689"/>
    <mergeCell ref="J689:N689"/>
    <mergeCell ref="E690:G690"/>
    <mergeCell ref="H690:I690"/>
    <mergeCell ref="J690:N690"/>
    <mergeCell ref="J682:N682"/>
    <mergeCell ref="J683:N683"/>
    <mergeCell ref="K684:N684"/>
    <mergeCell ref="D662:N662"/>
    <mergeCell ref="E664:N664"/>
    <mergeCell ref="I666:L666"/>
    <mergeCell ref="E668:H668"/>
    <mergeCell ref="I668:L668"/>
    <mergeCell ref="I670:J670"/>
    <mergeCell ref="D718:N718"/>
    <mergeCell ref="E720:N720"/>
    <mergeCell ref="D727:G727"/>
    <mergeCell ref="H727:L727"/>
    <mergeCell ref="M727:N727"/>
    <mergeCell ref="E722:N724"/>
    <mergeCell ref="E709:G709"/>
    <mergeCell ref="J709:N709"/>
    <mergeCell ref="E713:G713"/>
    <mergeCell ref="E714:G714"/>
    <mergeCell ref="E715:G715"/>
    <mergeCell ref="E716:G716"/>
    <mergeCell ref="D702:N702"/>
    <mergeCell ref="E706:G706"/>
    <mergeCell ref="J706:N706"/>
    <mergeCell ref="E707:G707"/>
    <mergeCell ref="J707:N707"/>
    <mergeCell ref="E708:G708"/>
    <mergeCell ref="J708:N708"/>
    <mergeCell ref="J753:N753"/>
    <mergeCell ref="J754:N754"/>
    <mergeCell ref="K755:N755"/>
    <mergeCell ref="E769:N771"/>
    <mergeCell ref="E764:N766"/>
    <mergeCell ref="D733:N733"/>
    <mergeCell ref="E735:N735"/>
    <mergeCell ref="I737:L737"/>
    <mergeCell ref="E739:H739"/>
    <mergeCell ref="I739:L739"/>
    <mergeCell ref="I741:J741"/>
    <mergeCell ref="E729:G729"/>
    <mergeCell ref="H729:L729"/>
    <mergeCell ref="E730:G730"/>
    <mergeCell ref="H730:L730"/>
    <mergeCell ref="E731:G731"/>
    <mergeCell ref="H731:L731"/>
    <mergeCell ref="E780:G780"/>
    <mergeCell ref="J780:N780"/>
    <mergeCell ref="E784:G784"/>
    <mergeCell ref="E785:G785"/>
    <mergeCell ref="E786:G786"/>
    <mergeCell ref="E787:G787"/>
    <mergeCell ref="D773:N773"/>
    <mergeCell ref="E777:G777"/>
    <mergeCell ref="J777:N777"/>
    <mergeCell ref="E778:G778"/>
    <mergeCell ref="J778:N778"/>
    <mergeCell ref="E779:G779"/>
    <mergeCell ref="J779:N779"/>
    <mergeCell ref="E793:N795"/>
    <mergeCell ref="D757:N757"/>
    <mergeCell ref="E759:G759"/>
    <mergeCell ref="J759:N759"/>
    <mergeCell ref="E760:G760"/>
    <mergeCell ref="J760:N760"/>
    <mergeCell ref="E761:G761"/>
    <mergeCell ref="H761:I761"/>
    <mergeCell ref="J761:N761"/>
    <mergeCell ref="J824:N824"/>
    <mergeCell ref="J825:N825"/>
    <mergeCell ref="K826:N826"/>
    <mergeCell ref="D804:N804"/>
    <mergeCell ref="E806:N806"/>
    <mergeCell ref="I808:L808"/>
    <mergeCell ref="E810:H810"/>
    <mergeCell ref="I810:L810"/>
    <mergeCell ref="I812:J812"/>
    <mergeCell ref="E800:G800"/>
    <mergeCell ref="H800:L800"/>
    <mergeCell ref="E801:G801"/>
    <mergeCell ref="H801:L801"/>
    <mergeCell ref="E802:G802"/>
    <mergeCell ref="H802:L802"/>
    <mergeCell ref="D789:N789"/>
    <mergeCell ref="E791:N791"/>
    <mergeCell ref="D798:G798"/>
    <mergeCell ref="H798:L798"/>
    <mergeCell ref="M798:N798"/>
    <mergeCell ref="D844:N844"/>
    <mergeCell ref="E848:G848"/>
    <mergeCell ref="J848:N848"/>
    <mergeCell ref="E849:G849"/>
    <mergeCell ref="J849:N849"/>
    <mergeCell ref="E850:G850"/>
    <mergeCell ref="J850:N850"/>
    <mergeCell ref="D828:N828"/>
    <mergeCell ref="E830:G830"/>
    <mergeCell ref="J830:N830"/>
    <mergeCell ref="E831:G831"/>
    <mergeCell ref="J831:N831"/>
    <mergeCell ref="E832:G832"/>
    <mergeCell ref="H832:I832"/>
    <mergeCell ref="J832:N832"/>
    <mergeCell ref="E840:N842"/>
    <mergeCell ref="E835:N837"/>
    <mergeCell ref="E871:G871"/>
    <mergeCell ref="H871:L871"/>
    <mergeCell ref="E872:G872"/>
    <mergeCell ref="H872:L872"/>
    <mergeCell ref="E873:G873"/>
    <mergeCell ref="H873:L873"/>
    <mergeCell ref="D860:N860"/>
    <mergeCell ref="E862:N862"/>
    <mergeCell ref="D869:G869"/>
    <mergeCell ref="H869:L869"/>
    <mergeCell ref="M869:N869"/>
    <mergeCell ref="E851:G851"/>
    <mergeCell ref="J851:N851"/>
    <mergeCell ref="E855:G855"/>
    <mergeCell ref="E856:G856"/>
    <mergeCell ref="E857:G857"/>
    <mergeCell ref="E858:G858"/>
    <mergeCell ref="E864:N866"/>
    <mergeCell ref="E911:N913"/>
    <mergeCell ref="E906:N908"/>
    <mergeCell ref="D899:N899"/>
    <mergeCell ref="E901:G901"/>
    <mergeCell ref="J901:N901"/>
    <mergeCell ref="E902:G902"/>
    <mergeCell ref="J902:N902"/>
    <mergeCell ref="E903:G903"/>
    <mergeCell ref="H903:I903"/>
    <mergeCell ref="J903:N903"/>
    <mergeCell ref="J895:N895"/>
    <mergeCell ref="J896:N896"/>
    <mergeCell ref="K897:N897"/>
    <mergeCell ref="D875:N875"/>
    <mergeCell ref="E877:N877"/>
    <mergeCell ref="I879:L879"/>
    <mergeCell ref="E881:H881"/>
    <mergeCell ref="I881:L881"/>
    <mergeCell ref="I883:J883"/>
    <mergeCell ref="E888:N890"/>
    <mergeCell ref="D931:N931"/>
    <mergeCell ref="E933:N933"/>
    <mergeCell ref="E942:G942"/>
    <mergeCell ref="H942:L942"/>
    <mergeCell ref="D940:G940"/>
    <mergeCell ref="H940:L940"/>
    <mergeCell ref="M940:N940"/>
    <mergeCell ref="E935:N937"/>
    <mergeCell ref="E922:G922"/>
    <mergeCell ref="J922:N922"/>
    <mergeCell ref="E926:G926"/>
    <mergeCell ref="E927:G927"/>
    <mergeCell ref="E928:G928"/>
    <mergeCell ref="E929:G929"/>
    <mergeCell ref="D915:N915"/>
    <mergeCell ref="E919:G919"/>
    <mergeCell ref="J919:N919"/>
    <mergeCell ref="E920:G920"/>
    <mergeCell ref="J920:N920"/>
    <mergeCell ref="E921:G921"/>
    <mergeCell ref="J921:N921"/>
    <mergeCell ref="J966:N966"/>
    <mergeCell ref="J967:N967"/>
    <mergeCell ref="K968:N968"/>
    <mergeCell ref="D970:N970"/>
    <mergeCell ref="E972:G972"/>
    <mergeCell ref="J972:N972"/>
    <mergeCell ref="E977:N979"/>
    <mergeCell ref="E982:N984"/>
    <mergeCell ref="I950:L950"/>
    <mergeCell ref="E952:H952"/>
    <mergeCell ref="I952:L952"/>
    <mergeCell ref="I954:J954"/>
    <mergeCell ref="E943:G943"/>
    <mergeCell ref="H943:L943"/>
    <mergeCell ref="E944:G944"/>
    <mergeCell ref="H944:L944"/>
    <mergeCell ref="D946:N946"/>
    <mergeCell ref="E948:N948"/>
    <mergeCell ref="E959:N961"/>
    <mergeCell ref="E993:G993"/>
    <mergeCell ref="J993:N993"/>
    <mergeCell ref="E997:G997"/>
    <mergeCell ref="E998:G998"/>
    <mergeCell ref="E999:G999"/>
    <mergeCell ref="E1000:G1000"/>
    <mergeCell ref="E990:G990"/>
    <mergeCell ref="J990:N990"/>
    <mergeCell ref="E991:G991"/>
    <mergeCell ref="J991:N991"/>
    <mergeCell ref="E992:G992"/>
    <mergeCell ref="J992:N992"/>
    <mergeCell ref="E1006:N1008"/>
    <mergeCell ref="D986:N986"/>
    <mergeCell ref="E973:G973"/>
    <mergeCell ref="J973:N973"/>
    <mergeCell ref="E974:G974"/>
    <mergeCell ref="H974:I974"/>
    <mergeCell ref="J974:N974"/>
    <mergeCell ref="J1037:N1037"/>
    <mergeCell ref="J1038:N1038"/>
    <mergeCell ref="K1039:N1039"/>
    <mergeCell ref="D1017:N1017"/>
    <mergeCell ref="E1019:N1019"/>
    <mergeCell ref="I1021:L1021"/>
    <mergeCell ref="E1023:H1023"/>
    <mergeCell ref="I1023:L1023"/>
    <mergeCell ref="I1025:J1025"/>
    <mergeCell ref="E1013:G1013"/>
    <mergeCell ref="H1013:L1013"/>
    <mergeCell ref="E1014:G1014"/>
    <mergeCell ref="H1014:L1014"/>
    <mergeCell ref="E1015:G1015"/>
    <mergeCell ref="H1015:L1015"/>
    <mergeCell ref="D1002:N1002"/>
    <mergeCell ref="E1004:N1004"/>
    <mergeCell ref="D1011:G1011"/>
    <mergeCell ref="H1011:L1011"/>
    <mergeCell ref="M1011:N1011"/>
    <mergeCell ref="E1030:N1032"/>
    <mergeCell ref="E1064:G1064"/>
    <mergeCell ref="J1064:N1064"/>
    <mergeCell ref="E1068:G1068"/>
    <mergeCell ref="E1069:G1069"/>
    <mergeCell ref="E1070:G1070"/>
    <mergeCell ref="E1071:G1071"/>
    <mergeCell ref="D1057:N1057"/>
    <mergeCell ref="E1061:G1061"/>
    <mergeCell ref="J1061:N1061"/>
    <mergeCell ref="E1062:G1062"/>
    <mergeCell ref="J1062:N1062"/>
    <mergeCell ref="E1063:G1063"/>
    <mergeCell ref="J1063:N1063"/>
    <mergeCell ref="D1041:N1041"/>
    <mergeCell ref="E1043:G1043"/>
    <mergeCell ref="J1043:N1043"/>
    <mergeCell ref="E1044:G1044"/>
    <mergeCell ref="J1044:N1044"/>
    <mergeCell ref="E1045:G1045"/>
    <mergeCell ref="H1045:I1045"/>
    <mergeCell ref="J1045:N1045"/>
    <mergeCell ref="E1048:N1050"/>
    <mergeCell ref="E1053:N1055"/>
    <mergeCell ref="J1108:N1108"/>
    <mergeCell ref="J1109:N1109"/>
    <mergeCell ref="K1110:N1110"/>
    <mergeCell ref="D1088:N1088"/>
    <mergeCell ref="E1090:N1090"/>
    <mergeCell ref="I1092:L1092"/>
    <mergeCell ref="E1094:H1094"/>
    <mergeCell ref="I1094:L1094"/>
    <mergeCell ref="I1096:J1096"/>
    <mergeCell ref="E1084:G1084"/>
    <mergeCell ref="H1084:L1084"/>
    <mergeCell ref="E1085:G1085"/>
    <mergeCell ref="H1085:L1085"/>
    <mergeCell ref="E1086:G1086"/>
    <mergeCell ref="H1086:L1086"/>
    <mergeCell ref="D1073:N1073"/>
    <mergeCell ref="E1075:N1075"/>
    <mergeCell ref="D1082:G1082"/>
    <mergeCell ref="H1082:L1082"/>
    <mergeCell ref="M1082:N1082"/>
    <mergeCell ref="E1101:N1103"/>
    <mergeCell ref="E1077:N1079"/>
    <mergeCell ref="E1135:G1135"/>
    <mergeCell ref="J1135:N1135"/>
    <mergeCell ref="E1139:G1139"/>
    <mergeCell ref="E1140:G1140"/>
    <mergeCell ref="E1141:G1141"/>
    <mergeCell ref="E1142:G1142"/>
    <mergeCell ref="D1128:N1128"/>
    <mergeCell ref="E1132:G1132"/>
    <mergeCell ref="J1132:N1132"/>
    <mergeCell ref="E1133:G1133"/>
    <mergeCell ref="J1133:N1133"/>
    <mergeCell ref="E1134:G1134"/>
    <mergeCell ref="J1134:N1134"/>
    <mergeCell ref="D1112:N1112"/>
    <mergeCell ref="E1114:G1114"/>
    <mergeCell ref="J1114:N1114"/>
    <mergeCell ref="E1115:G1115"/>
    <mergeCell ref="J1115:N1115"/>
    <mergeCell ref="E1116:G1116"/>
    <mergeCell ref="H1116:I1116"/>
    <mergeCell ref="J1116:N1116"/>
    <mergeCell ref="E1124:N1126"/>
    <mergeCell ref="E1119:N1121"/>
    <mergeCell ref="J1179:N1179"/>
    <mergeCell ref="J1180:N1180"/>
    <mergeCell ref="K1181:N1181"/>
    <mergeCell ref="D1159:N1159"/>
    <mergeCell ref="E1161:N1161"/>
    <mergeCell ref="I1163:L1163"/>
    <mergeCell ref="E1165:H1165"/>
    <mergeCell ref="I1165:L1165"/>
    <mergeCell ref="I1167:J1167"/>
    <mergeCell ref="E1155:G1155"/>
    <mergeCell ref="H1155:L1155"/>
    <mergeCell ref="E1156:G1156"/>
    <mergeCell ref="H1156:L1156"/>
    <mergeCell ref="E1157:G1157"/>
    <mergeCell ref="H1157:L1157"/>
    <mergeCell ref="D1144:N1144"/>
    <mergeCell ref="E1146:N1146"/>
    <mergeCell ref="D1153:G1153"/>
    <mergeCell ref="H1153:L1153"/>
    <mergeCell ref="M1153:N1153"/>
    <mergeCell ref="E1172:N1174"/>
    <mergeCell ref="E1148:N1150"/>
    <mergeCell ref="E1206:G1206"/>
    <mergeCell ref="J1206:N1206"/>
    <mergeCell ref="E1210:G1210"/>
    <mergeCell ref="E1211:G1211"/>
    <mergeCell ref="E1212:G1212"/>
    <mergeCell ref="E1213:G1213"/>
    <mergeCell ref="D1199:N1199"/>
    <mergeCell ref="E1203:G1203"/>
    <mergeCell ref="J1203:N1203"/>
    <mergeCell ref="E1204:G1204"/>
    <mergeCell ref="J1204:N1204"/>
    <mergeCell ref="E1205:G1205"/>
    <mergeCell ref="J1205:N1205"/>
    <mergeCell ref="D1183:N1183"/>
    <mergeCell ref="E1185:G1185"/>
    <mergeCell ref="J1185:N1185"/>
    <mergeCell ref="E1186:G1186"/>
    <mergeCell ref="J1186:N1186"/>
    <mergeCell ref="E1187:G1187"/>
    <mergeCell ref="H1187:I1187"/>
    <mergeCell ref="J1187:N1187"/>
    <mergeCell ref="E1195:N1197"/>
    <mergeCell ref="E1190:N1192"/>
    <mergeCell ref="D1230:N1230"/>
    <mergeCell ref="E1232:N1232"/>
    <mergeCell ref="I1234:L1234"/>
    <mergeCell ref="E1236:H1236"/>
    <mergeCell ref="I1236:L1236"/>
    <mergeCell ref="I1238:J1238"/>
    <mergeCell ref="E1226:G1226"/>
    <mergeCell ref="H1226:L1226"/>
    <mergeCell ref="E1227:G1227"/>
    <mergeCell ref="H1227:L1227"/>
    <mergeCell ref="E1228:G1228"/>
    <mergeCell ref="H1228:L1228"/>
    <mergeCell ref="D1215:N1215"/>
    <mergeCell ref="E1217:N1217"/>
    <mergeCell ref="D1224:G1224"/>
    <mergeCell ref="H1224:L1224"/>
    <mergeCell ref="M1224:N1224"/>
    <mergeCell ref="E1219:N1221"/>
    <mergeCell ref="D1270:N1270"/>
    <mergeCell ref="E1274:G1274"/>
    <mergeCell ref="J1274:N1274"/>
    <mergeCell ref="E1275:G1275"/>
    <mergeCell ref="J1275:N1275"/>
    <mergeCell ref="E1276:G1276"/>
    <mergeCell ref="J1276:N1276"/>
    <mergeCell ref="D1254:N1254"/>
    <mergeCell ref="E1256:G1256"/>
    <mergeCell ref="J1256:N1256"/>
    <mergeCell ref="E1257:G1257"/>
    <mergeCell ref="J1257:N1257"/>
    <mergeCell ref="E1258:G1258"/>
    <mergeCell ref="H1258:I1258"/>
    <mergeCell ref="J1258:N1258"/>
    <mergeCell ref="J1250:N1250"/>
    <mergeCell ref="J1251:N1251"/>
    <mergeCell ref="K1252:N1252"/>
    <mergeCell ref="E1261:N1263"/>
    <mergeCell ref="E1266:N1268"/>
    <mergeCell ref="J1321:N1321"/>
    <mergeCell ref="J1322:N1322"/>
    <mergeCell ref="K1323:N1323"/>
    <mergeCell ref="D1301:N1301"/>
    <mergeCell ref="E1303:N1303"/>
    <mergeCell ref="I1305:L1305"/>
    <mergeCell ref="E1307:H1307"/>
    <mergeCell ref="I1307:L1307"/>
    <mergeCell ref="I1309:J1309"/>
    <mergeCell ref="D1286:N1286"/>
    <mergeCell ref="E1288:N1288"/>
    <mergeCell ref="E1297:G1297"/>
    <mergeCell ref="H1297:L1297"/>
    <mergeCell ref="M1295:N1295"/>
    <mergeCell ref="E1277:G1277"/>
    <mergeCell ref="J1277:N1277"/>
    <mergeCell ref="E1281:G1281"/>
    <mergeCell ref="E1282:G1282"/>
    <mergeCell ref="E1283:G1283"/>
    <mergeCell ref="E1284:G1284"/>
    <mergeCell ref="E1298:G1298"/>
    <mergeCell ref="H1298:L1298"/>
    <mergeCell ref="E1299:G1299"/>
    <mergeCell ref="H1299:L1299"/>
    <mergeCell ref="D1295:G1295"/>
    <mergeCell ref="H1295:L1295"/>
    <mergeCell ref="E1290:N1292"/>
    <mergeCell ref="J1392:N1392"/>
    <mergeCell ref="J1393:N1393"/>
    <mergeCell ref="K1394:N1394"/>
    <mergeCell ref="D1372:N1372"/>
    <mergeCell ref="E1374:N1374"/>
    <mergeCell ref="I1376:L1376"/>
    <mergeCell ref="E1378:H1378"/>
    <mergeCell ref="I1378:L1378"/>
    <mergeCell ref="I1380:J1380"/>
    <mergeCell ref="E1368:G1368"/>
    <mergeCell ref="H1368:L1368"/>
    <mergeCell ref="E1369:G1369"/>
    <mergeCell ref="H1369:L1369"/>
    <mergeCell ref="E1370:G1370"/>
    <mergeCell ref="H1370:L1370"/>
    <mergeCell ref="D1357:N1357"/>
    <mergeCell ref="E1359:N1359"/>
    <mergeCell ref="D1366:G1366"/>
    <mergeCell ref="H1366:L1366"/>
    <mergeCell ref="M1366:N1366"/>
    <mergeCell ref="E1419:G1419"/>
    <mergeCell ref="J1419:N1419"/>
    <mergeCell ref="E1423:G1423"/>
    <mergeCell ref="E1424:G1424"/>
    <mergeCell ref="E1425:G1425"/>
    <mergeCell ref="E1426:G1426"/>
    <mergeCell ref="D1412:N1412"/>
    <mergeCell ref="E1416:G1416"/>
    <mergeCell ref="J1416:N1416"/>
    <mergeCell ref="E1417:G1417"/>
    <mergeCell ref="J1417:N1417"/>
    <mergeCell ref="E1418:G1418"/>
    <mergeCell ref="J1418:N1418"/>
    <mergeCell ref="D1396:N1396"/>
    <mergeCell ref="E1398:G1398"/>
    <mergeCell ref="J1398:N1398"/>
    <mergeCell ref="E1399:G1399"/>
    <mergeCell ref="J1399:N1399"/>
    <mergeCell ref="E1400:G1400"/>
    <mergeCell ref="H1400:I1400"/>
    <mergeCell ref="J1400:N1400"/>
    <mergeCell ref="J1463:N1463"/>
    <mergeCell ref="J1464:N1464"/>
    <mergeCell ref="K1465:N1465"/>
    <mergeCell ref="D1443:N1443"/>
    <mergeCell ref="E1445:N1445"/>
    <mergeCell ref="I1447:L1447"/>
    <mergeCell ref="E1449:H1449"/>
    <mergeCell ref="I1449:L1449"/>
    <mergeCell ref="I1451:J1451"/>
    <mergeCell ref="E1439:G1439"/>
    <mergeCell ref="H1439:L1439"/>
    <mergeCell ref="E1440:G1440"/>
    <mergeCell ref="H1440:L1440"/>
    <mergeCell ref="E1441:G1441"/>
    <mergeCell ref="H1441:L1441"/>
    <mergeCell ref="E1456:N1458"/>
    <mergeCell ref="D1428:N1428"/>
    <mergeCell ref="E1430:N1430"/>
    <mergeCell ref="D1437:G1437"/>
    <mergeCell ref="H1437:L1437"/>
    <mergeCell ref="M1437:N1437"/>
    <mergeCell ref="E1490:G1490"/>
    <mergeCell ref="J1490:N1490"/>
    <mergeCell ref="E1494:G1494"/>
    <mergeCell ref="E1495:G1495"/>
    <mergeCell ref="E1496:G1496"/>
    <mergeCell ref="E1497:G1497"/>
    <mergeCell ref="D1483:N1483"/>
    <mergeCell ref="E1487:G1487"/>
    <mergeCell ref="J1487:N1487"/>
    <mergeCell ref="E1488:G1488"/>
    <mergeCell ref="J1488:N1488"/>
    <mergeCell ref="E1489:G1489"/>
    <mergeCell ref="J1489:N1489"/>
    <mergeCell ref="D1467:N1467"/>
    <mergeCell ref="E1469:G1469"/>
    <mergeCell ref="J1469:N1469"/>
    <mergeCell ref="E1470:G1470"/>
    <mergeCell ref="J1470:N1470"/>
    <mergeCell ref="E1471:G1471"/>
    <mergeCell ref="H1471:I1471"/>
    <mergeCell ref="J1471:N1471"/>
    <mergeCell ref="J1534:N1534"/>
    <mergeCell ref="J1535:N1535"/>
    <mergeCell ref="K1536:N1536"/>
    <mergeCell ref="D1514:N1514"/>
    <mergeCell ref="E1516:N1516"/>
    <mergeCell ref="I1518:L1518"/>
    <mergeCell ref="E1520:H1520"/>
    <mergeCell ref="I1520:L1520"/>
    <mergeCell ref="I1522:J1522"/>
    <mergeCell ref="E1527:N1529"/>
    <mergeCell ref="E1510:G1510"/>
    <mergeCell ref="H1510:L1510"/>
    <mergeCell ref="E1511:G1511"/>
    <mergeCell ref="H1511:L1511"/>
    <mergeCell ref="E1512:G1512"/>
    <mergeCell ref="H1512:L1512"/>
    <mergeCell ref="D1499:N1499"/>
    <mergeCell ref="E1501:N1501"/>
    <mergeCell ref="D1508:G1508"/>
    <mergeCell ref="H1508:L1508"/>
    <mergeCell ref="M1508:N1508"/>
    <mergeCell ref="E1561:G1561"/>
    <mergeCell ref="J1561:N1561"/>
    <mergeCell ref="E1565:G1565"/>
    <mergeCell ref="E1566:G1566"/>
    <mergeCell ref="E1567:G1567"/>
    <mergeCell ref="E1568:G1568"/>
    <mergeCell ref="D1554:N1554"/>
    <mergeCell ref="E1558:G1558"/>
    <mergeCell ref="J1558:N1558"/>
    <mergeCell ref="E1559:G1559"/>
    <mergeCell ref="J1559:N1559"/>
    <mergeCell ref="E1560:G1560"/>
    <mergeCell ref="J1560:N1560"/>
    <mergeCell ref="D1538:N1538"/>
    <mergeCell ref="E1540:G1540"/>
    <mergeCell ref="J1540:N1540"/>
    <mergeCell ref="E1541:G1541"/>
    <mergeCell ref="J1541:N1541"/>
    <mergeCell ref="E1542:G1542"/>
    <mergeCell ref="H1542:I1542"/>
    <mergeCell ref="J1542:N1542"/>
    <mergeCell ref="J1605:N1605"/>
    <mergeCell ref="J1606:N1606"/>
    <mergeCell ref="K1607:N1607"/>
    <mergeCell ref="E1598:N1600"/>
    <mergeCell ref="D1585:N1585"/>
    <mergeCell ref="E1587:N1587"/>
    <mergeCell ref="I1589:L1589"/>
    <mergeCell ref="E1591:H1591"/>
    <mergeCell ref="I1591:L1591"/>
    <mergeCell ref="I1593:J1593"/>
    <mergeCell ref="E1581:G1581"/>
    <mergeCell ref="H1581:L1581"/>
    <mergeCell ref="E1582:G1582"/>
    <mergeCell ref="H1582:L1582"/>
    <mergeCell ref="E1583:G1583"/>
    <mergeCell ref="H1583:L1583"/>
    <mergeCell ref="D1570:N1570"/>
    <mergeCell ref="E1572:N1572"/>
    <mergeCell ref="D1579:G1579"/>
    <mergeCell ref="H1579:L1579"/>
    <mergeCell ref="M1579:N1579"/>
    <mergeCell ref="E1632:G1632"/>
    <mergeCell ref="J1632:N1632"/>
    <mergeCell ref="E1636:G1636"/>
    <mergeCell ref="E1637:G1637"/>
    <mergeCell ref="E1638:G1638"/>
    <mergeCell ref="E1639:G1639"/>
    <mergeCell ref="D1625:N1625"/>
    <mergeCell ref="E1629:G1629"/>
    <mergeCell ref="J1629:N1629"/>
    <mergeCell ref="E1630:G1630"/>
    <mergeCell ref="J1630:N1630"/>
    <mergeCell ref="E1631:G1631"/>
    <mergeCell ref="J1631:N1631"/>
    <mergeCell ref="D1609:N1609"/>
    <mergeCell ref="E1611:G1611"/>
    <mergeCell ref="J1611:N1611"/>
    <mergeCell ref="E1612:G1612"/>
    <mergeCell ref="J1612:N1612"/>
    <mergeCell ref="E1613:G1613"/>
    <mergeCell ref="H1613:I1613"/>
    <mergeCell ref="J1613:N1613"/>
    <mergeCell ref="I1660:L1660"/>
    <mergeCell ref="E1662:H1662"/>
    <mergeCell ref="I1662:L1662"/>
    <mergeCell ref="I1664:J1664"/>
    <mergeCell ref="E1653:G1653"/>
    <mergeCell ref="H1653:L1653"/>
    <mergeCell ref="E1654:G1654"/>
    <mergeCell ref="H1654:L1654"/>
    <mergeCell ref="D1656:N1656"/>
    <mergeCell ref="E1658:N1658"/>
    <mergeCell ref="E1669:N1671"/>
    <mergeCell ref="D1641:N1641"/>
    <mergeCell ref="E1643:N1643"/>
    <mergeCell ref="E1652:G1652"/>
    <mergeCell ref="H1652:L1652"/>
    <mergeCell ref="D1650:G1650"/>
    <mergeCell ref="H1650:L1650"/>
    <mergeCell ref="M1650:N1650"/>
    <mergeCell ref="E1700:G1700"/>
    <mergeCell ref="J1700:N1700"/>
    <mergeCell ref="E1701:G1701"/>
    <mergeCell ref="J1701:N1701"/>
    <mergeCell ref="E1702:G1702"/>
    <mergeCell ref="J1702:N1702"/>
    <mergeCell ref="D1696:N1696"/>
    <mergeCell ref="E1683:G1683"/>
    <mergeCell ref="J1683:N1683"/>
    <mergeCell ref="E1684:G1684"/>
    <mergeCell ref="H1684:I1684"/>
    <mergeCell ref="J1684:N1684"/>
    <mergeCell ref="J1676:N1676"/>
    <mergeCell ref="J1677:N1677"/>
    <mergeCell ref="K1678:N1678"/>
    <mergeCell ref="D1680:N1680"/>
    <mergeCell ref="E1682:G1682"/>
    <mergeCell ref="J1682:N1682"/>
    <mergeCell ref="E1740:N1742"/>
    <mergeCell ref="E1723:G1723"/>
    <mergeCell ref="H1723:L1723"/>
    <mergeCell ref="E1724:G1724"/>
    <mergeCell ref="H1724:L1724"/>
    <mergeCell ref="E1725:G1725"/>
    <mergeCell ref="H1725:L1725"/>
    <mergeCell ref="D1712:N1712"/>
    <mergeCell ref="E1714:N1714"/>
    <mergeCell ref="D1721:G1721"/>
    <mergeCell ref="H1721:L1721"/>
    <mergeCell ref="M1721:N1721"/>
    <mergeCell ref="E1703:G1703"/>
    <mergeCell ref="J1703:N1703"/>
    <mergeCell ref="E1707:G1707"/>
    <mergeCell ref="E1708:G1708"/>
    <mergeCell ref="E1709:G1709"/>
    <mergeCell ref="E1710:G1710"/>
    <mergeCell ref="E1858:N1860"/>
    <mergeCell ref="J1818:N1818"/>
    <mergeCell ref="J1819:N1819"/>
    <mergeCell ref="K1820:N1820"/>
    <mergeCell ref="D1822:N1822"/>
    <mergeCell ref="E1824:G1824"/>
    <mergeCell ref="J1824:N1824"/>
    <mergeCell ref="E1825:G1825"/>
    <mergeCell ref="J1825:N1825"/>
    <mergeCell ref="E1826:G1826"/>
    <mergeCell ref="H1826:I1826"/>
    <mergeCell ref="J1826:N1826"/>
    <mergeCell ref="E1849:G1849"/>
    <mergeCell ref="E1850:G1850"/>
    <mergeCell ref="D1838:N1838"/>
    <mergeCell ref="E1842:G1842"/>
    <mergeCell ref="J1842:N1842"/>
    <mergeCell ref="E1856:N1856"/>
    <mergeCell ref="E1843:G1843"/>
    <mergeCell ref="J1843:N1843"/>
    <mergeCell ref="E1844:G1844"/>
    <mergeCell ref="J1844:N1844"/>
    <mergeCell ref="E1845:G1845"/>
    <mergeCell ref="J1845:N1845"/>
    <mergeCell ref="D1751:N1751"/>
    <mergeCell ref="E1753:G1753"/>
    <mergeCell ref="E178:N180"/>
    <mergeCell ref="D1783:N1783"/>
    <mergeCell ref="E1785:N1785"/>
    <mergeCell ref="E1787:N1787"/>
    <mergeCell ref="E1788:N1788"/>
    <mergeCell ref="E1789:N1789"/>
    <mergeCell ref="E1774:G1774"/>
    <mergeCell ref="J1774:N1774"/>
    <mergeCell ref="E1778:G1778"/>
    <mergeCell ref="E1779:G1779"/>
    <mergeCell ref="E1780:G1780"/>
    <mergeCell ref="E1781:G1781"/>
    <mergeCell ref="D1792:G1792"/>
    <mergeCell ref="H1792:L1792"/>
    <mergeCell ref="M1792:N1792"/>
    <mergeCell ref="J1753:N1753"/>
    <mergeCell ref="E1754:G1754"/>
    <mergeCell ref="J1754:N1754"/>
    <mergeCell ref="E1755:G1755"/>
    <mergeCell ref="H1755:I1755"/>
    <mergeCell ref="J1755:N1755"/>
    <mergeCell ref="J1747:N1747"/>
    <mergeCell ref="J1748:N1748"/>
    <mergeCell ref="K1749:N1749"/>
    <mergeCell ref="D1727:N1727"/>
    <mergeCell ref="E1729:N1729"/>
    <mergeCell ref="I1731:L1731"/>
    <mergeCell ref="E1733:H1733"/>
    <mergeCell ref="I1733:L1733"/>
    <mergeCell ref="I1735:J1735"/>
    <mergeCell ref="H1796:L1796"/>
    <mergeCell ref="D1798:N1798"/>
    <mergeCell ref="E1800:N1800"/>
    <mergeCell ref="I1802:L1802"/>
    <mergeCell ref="E1804:H1804"/>
    <mergeCell ref="I1804:L1804"/>
    <mergeCell ref="I1806:J1806"/>
    <mergeCell ref="E1851:G1851"/>
    <mergeCell ref="E1852:G1852"/>
    <mergeCell ref="D1854:N1854"/>
    <mergeCell ref="D1767:N1767"/>
    <mergeCell ref="E1771:G1771"/>
    <mergeCell ref="J1771:N1771"/>
    <mergeCell ref="E1772:G1772"/>
    <mergeCell ref="J1772:N1772"/>
    <mergeCell ref="E1773:G1773"/>
    <mergeCell ref="J1773:N1773"/>
    <mergeCell ref="E1794:G1794"/>
    <mergeCell ref="H1794:L1794"/>
    <mergeCell ref="E1795:G1795"/>
    <mergeCell ref="H1795:L1795"/>
    <mergeCell ref="E1796:G1796"/>
    <mergeCell ref="E1811:N1813"/>
    <mergeCell ref="E1829:N1831"/>
    <mergeCell ref="E1834:N1836"/>
    <mergeCell ref="E1348:G1348"/>
    <mergeCell ref="J1348:N1348"/>
    <mergeCell ref="E1352:G1352"/>
    <mergeCell ref="E1353:G1353"/>
    <mergeCell ref="E1354:G1354"/>
    <mergeCell ref="E1355:G1355"/>
    <mergeCell ref="D1341:N1341"/>
    <mergeCell ref="E1345:G1345"/>
    <mergeCell ref="J1345:N1345"/>
    <mergeCell ref="E1346:G1346"/>
    <mergeCell ref="J1346:N1346"/>
    <mergeCell ref="E1347:G1347"/>
    <mergeCell ref="J1347:N1347"/>
    <mergeCell ref="D1325:N1325"/>
    <mergeCell ref="E1327:G1327"/>
    <mergeCell ref="J1327:N1327"/>
    <mergeCell ref="E1328:G1328"/>
    <mergeCell ref="J1328:N1328"/>
    <mergeCell ref="E1329:G1329"/>
    <mergeCell ref="H1329:I1329"/>
    <mergeCell ref="J1329:N1329"/>
    <mergeCell ref="E249:N251"/>
    <mergeCell ref="E320:N322"/>
    <mergeCell ref="E391:N393"/>
    <mergeCell ref="E462:N464"/>
    <mergeCell ref="E533:N535"/>
    <mergeCell ref="E604:N606"/>
    <mergeCell ref="E675:N677"/>
    <mergeCell ref="E746:N748"/>
    <mergeCell ref="E817:N819"/>
    <mergeCell ref="E1763:N1765"/>
    <mergeCell ref="E1758:N1760"/>
    <mergeCell ref="E1716:N1718"/>
    <mergeCell ref="E1692:N1694"/>
    <mergeCell ref="E1687:N1689"/>
    <mergeCell ref="E1645:N1647"/>
    <mergeCell ref="E1621:N1623"/>
    <mergeCell ref="E1616:N1618"/>
    <mergeCell ref="E1574:N1576"/>
    <mergeCell ref="E1550:N1552"/>
    <mergeCell ref="E1545:N1548"/>
    <mergeCell ref="E1503:N1505"/>
    <mergeCell ref="E1479:N1481"/>
    <mergeCell ref="E1474:N1476"/>
    <mergeCell ref="E1432:N1434"/>
    <mergeCell ref="E1408:N1410"/>
    <mergeCell ref="E1403:N1405"/>
    <mergeCell ref="E1243:N1245"/>
    <mergeCell ref="E1314:N1316"/>
    <mergeCell ref="E1385:N1387"/>
    <mergeCell ref="E1361:N1363"/>
    <mergeCell ref="E1337:N1339"/>
    <mergeCell ref="E1332:N1334"/>
  </mergeCells>
  <phoneticPr fontId="50" type="noConversion"/>
  <conditionalFormatting sqref="H45:M45">
    <cfRule type="expression" dxfId="310" priority="1" stopIfTrue="1">
      <formula>$X45</formula>
    </cfRule>
  </conditionalFormatting>
  <conditionalFormatting sqref="H138:N140">
    <cfRule type="expression" dxfId="309" priority="392" stopIfTrue="1">
      <formula>$X138=TRUE</formula>
    </cfRule>
  </conditionalFormatting>
  <conditionalFormatting sqref="H217:N219">
    <cfRule type="expression" dxfId="308" priority="124" stopIfTrue="1">
      <formula>$X217=TRUE</formula>
    </cfRule>
  </conditionalFormatting>
  <conditionalFormatting sqref="H288:N290">
    <cfRule type="expression" dxfId="307" priority="298" stopIfTrue="1">
      <formula>$X288=TRUE</formula>
    </cfRule>
  </conditionalFormatting>
  <conditionalFormatting sqref="H359:N361">
    <cfRule type="expression" dxfId="306" priority="119" stopIfTrue="1">
      <formula>$X359=TRUE</formula>
    </cfRule>
  </conditionalFormatting>
  <conditionalFormatting sqref="H430:N432">
    <cfRule type="expression" dxfId="305" priority="114" stopIfTrue="1">
      <formula>$X430=TRUE</formula>
    </cfRule>
  </conditionalFormatting>
  <conditionalFormatting sqref="H501:N503">
    <cfRule type="expression" dxfId="304" priority="109" stopIfTrue="1">
      <formula>$X501=TRUE</formula>
    </cfRule>
  </conditionalFormatting>
  <conditionalFormatting sqref="H572:N574">
    <cfRule type="expression" dxfId="303" priority="104" stopIfTrue="1">
      <formula>$X572=TRUE</formula>
    </cfRule>
  </conditionalFormatting>
  <conditionalFormatting sqref="H643:N645">
    <cfRule type="expression" dxfId="302" priority="99" stopIfTrue="1">
      <formula>$X643=TRUE</formula>
    </cfRule>
  </conditionalFormatting>
  <conditionalFormatting sqref="H714:N716">
    <cfRule type="expression" dxfId="301" priority="94" stopIfTrue="1">
      <formula>$X714=TRUE</formula>
    </cfRule>
  </conditionalFormatting>
  <conditionalFormatting sqref="H785:N787">
    <cfRule type="expression" dxfId="300" priority="89" stopIfTrue="1">
      <formula>$X785=TRUE</formula>
    </cfRule>
  </conditionalFormatting>
  <conditionalFormatting sqref="H856:N858">
    <cfRule type="expression" dxfId="299" priority="84" stopIfTrue="1">
      <formula>$X856=TRUE</formula>
    </cfRule>
  </conditionalFormatting>
  <conditionalFormatting sqref="H927:N929">
    <cfRule type="expression" dxfId="298" priority="79" stopIfTrue="1">
      <formula>$X927=TRUE</formula>
    </cfRule>
  </conditionalFormatting>
  <conditionalFormatting sqref="H998:N1000">
    <cfRule type="expression" dxfId="297" priority="74" stopIfTrue="1">
      <formula>$X998=TRUE</formula>
    </cfRule>
  </conditionalFormatting>
  <conditionalFormatting sqref="H1069:N1071">
    <cfRule type="expression" dxfId="296" priority="69" stopIfTrue="1">
      <formula>$X1069=TRUE</formula>
    </cfRule>
  </conditionalFormatting>
  <conditionalFormatting sqref="H1140:N1142">
    <cfRule type="expression" dxfId="295" priority="64" stopIfTrue="1">
      <formula>$X1140=TRUE</formula>
    </cfRule>
  </conditionalFormatting>
  <conditionalFormatting sqref="H1211:N1213">
    <cfRule type="expression" dxfId="294" priority="59" stopIfTrue="1">
      <formula>$X1211=TRUE</formula>
    </cfRule>
  </conditionalFormatting>
  <conditionalFormatting sqref="H1282:N1284">
    <cfRule type="expression" dxfId="293" priority="54" stopIfTrue="1">
      <formula>$X1282=TRUE</formula>
    </cfRule>
  </conditionalFormatting>
  <conditionalFormatting sqref="H1353:N1355">
    <cfRule type="expression" dxfId="292" priority="49" stopIfTrue="1">
      <formula>$X1353=TRUE</formula>
    </cfRule>
  </conditionalFormatting>
  <conditionalFormatting sqref="H1424:N1426">
    <cfRule type="expression" dxfId="291" priority="44" stopIfTrue="1">
      <formula>$X1424=TRUE</formula>
    </cfRule>
  </conditionalFormatting>
  <conditionalFormatting sqref="H1495:N1497">
    <cfRule type="expression" dxfId="290" priority="39" stopIfTrue="1">
      <formula>$X1495=TRUE</formula>
    </cfRule>
  </conditionalFormatting>
  <conditionalFormatting sqref="H1566:N1568">
    <cfRule type="expression" dxfId="289" priority="34" stopIfTrue="1">
      <formula>$X1566=TRUE</formula>
    </cfRule>
  </conditionalFormatting>
  <conditionalFormatting sqref="H1637:N1639">
    <cfRule type="expression" dxfId="288" priority="29" stopIfTrue="1">
      <formula>$X1637=TRUE</formula>
    </cfRule>
  </conditionalFormatting>
  <conditionalFormatting sqref="H1708:N1710">
    <cfRule type="expression" dxfId="287" priority="24" stopIfTrue="1">
      <formula>$X1708=TRUE</formula>
    </cfRule>
  </conditionalFormatting>
  <conditionalFormatting sqref="H1779:N1781">
    <cfRule type="expression" dxfId="286" priority="19" stopIfTrue="1">
      <formula>$X1779=TRUE</formula>
    </cfRule>
  </conditionalFormatting>
  <conditionalFormatting sqref="H1850:N1852">
    <cfRule type="expression" dxfId="285" priority="14" stopIfTrue="1">
      <formula>$X1850=TRUE</formula>
    </cfRule>
  </conditionalFormatting>
  <conditionalFormatting sqref="I138:I140 K138:K140">
    <cfRule type="expression" dxfId="284" priority="394" stopIfTrue="1">
      <formula>$T138=2</formula>
    </cfRule>
  </conditionalFormatting>
  <conditionalFormatting sqref="I186:I187">
    <cfRule type="expression" dxfId="283" priority="122" stopIfTrue="1">
      <formula>$X186</formula>
    </cfRule>
  </conditionalFormatting>
  <conditionalFormatting sqref="I217:I219 K217:K219">
    <cfRule type="expression" dxfId="282" priority="125" stopIfTrue="1">
      <formula>$T217=2</formula>
    </cfRule>
  </conditionalFormatting>
  <conditionalFormatting sqref="I257:I258">
    <cfRule type="expression" dxfId="281" priority="127" stopIfTrue="1">
      <formula>$X257</formula>
    </cfRule>
  </conditionalFormatting>
  <conditionalFormatting sqref="I288:I290 K288:K290">
    <cfRule type="expression" dxfId="280" priority="299" stopIfTrue="1">
      <formula>$T288=2</formula>
    </cfRule>
  </conditionalFormatting>
  <conditionalFormatting sqref="I328:I329">
    <cfRule type="expression" dxfId="279" priority="117" stopIfTrue="1">
      <formula>$X328</formula>
    </cfRule>
  </conditionalFormatting>
  <conditionalFormatting sqref="I359:I361 K359:K361">
    <cfRule type="expression" dxfId="278" priority="120" stopIfTrue="1">
      <formula>$T359=2</formula>
    </cfRule>
  </conditionalFormatting>
  <conditionalFormatting sqref="I399:I400">
    <cfRule type="expression" dxfId="277" priority="112" stopIfTrue="1">
      <formula>$X399</formula>
    </cfRule>
  </conditionalFormatting>
  <conditionalFormatting sqref="I430:I432 K430:K432">
    <cfRule type="expression" dxfId="276" priority="115" stopIfTrue="1">
      <formula>$T430=2</formula>
    </cfRule>
  </conditionalFormatting>
  <conditionalFormatting sqref="I470:I471">
    <cfRule type="expression" dxfId="275" priority="107" stopIfTrue="1">
      <formula>$X470</formula>
    </cfRule>
  </conditionalFormatting>
  <conditionalFormatting sqref="I501:I503 K501:K503">
    <cfRule type="expression" dxfId="274" priority="110" stopIfTrue="1">
      <formula>$T501=2</formula>
    </cfRule>
  </conditionalFormatting>
  <conditionalFormatting sqref="I541:I542">
    <cfRule type="expression" dxfId="273" priority="102" stopIfTrue="1">
      <formula>$X541</formula>
    </cfRule>
  </conditionalFormatting>
  <conditionalFormatting sqref="I572:I574 K572:K574">
    <cfRule type="expression" dxfId="272" priority="105" stopIfTrue="1">
      <formula>$T572=2</formula>
    </cfRule>
  </conditionalFormatting>
  <conditionalFormatting sqref="I612:I613">
    <cfRule type="expression" dxfId="271" priority="97" stopIfTrue="1">
      <formula>$X612</formula>
    </cfRule>
  </conditionalFormatting>
  <conditionalFormatting sqref="I643:I645 K643:K645">
    <cfRule type="expression" dxfId="270" priority="100" stopIfTrue="1">
      <formula>$T643=2</formula>
    </cfRule>
  </conditionalFormatting>
  <conditionalFormatting sqref="I683:I684">
    <cfRule type="expression" dxfId="269" priority="92" stopIfTrue="1">
      <formula>$X683</formula>
    </cfRule>
  </conditionalFormatting>
  <conditionalFormatting sqref="I714:I716 K714:K716">
    <cfRule type="expression" dxfId="268" priority="95" stopIfTrue="1">
      <formula>$T714=2</formula>
    </cfRule>
  </conditionalFormatting>
  <conditionalFormatting sqref="I754:I755">
    <cfRule type="expression" dxfId="267" priority="87" stopIfTrue="1">
      <formula>$X754</formula>
    </cfRule>
  </conditionalFormatting>
  <conditionalFormatting sqref="I785:I787 K785:K787">
    <cfRule type="expression" dxfId="266" priority="90" stopIfTrue="1">
      <formula>$T785=2</formula>
    </cfRule>
  </conditionalFormatting>
  <conditionalFormatting sqref="I825:I826">
    <cfRule type="expression" dxfId="265" priority="82" stopIfTrue="1">
      <formula>$X825</formula>
    </cfRule>
  </conditionalFormatting>
  <conditionalFormatting sqref="I856:I858 K856:K858">
    <cfRule type="expression" dxfId="264" priority="85" stopIfTrue="1">
      <formula>$T856=2</formula>
    </cfRule>
  </conditionalFormatting>
  <conditionalFormatting sqref="I896:I897">
    <cfRule type="expression" dxfId="263" priority="77" stopIfTrue="1">
      <formula>$X896</formula>
    </cfRule>
  </conditionalFormatting>
  <conditionalFormatting sqref="I927:I929 K927:K929">
    <cfRule type="expression" dxfId="262" priority="80" stopIfTrue="1">
      <formula>$T927=2</formula>
    </cfRule>
  </conditionalFormatting>
  <conditionalFormatting sqref="I967:I968">
    <cfRule type="expression" dxfId="261" priority="72" stopIfTrue="1">
      <formula>$X967</formula>
    </cfRule>
  </conditionalFormatting>
  <conditionalFormatting sqref="I998:I1000 K998:K1000">
    <cfRule type="expression" dxfId="260" priority="75" stopIfTrue="1">
      <formula>$T998=2</formula>
    </cfRule>
  </conditionalFormatting>
  <conditionalFormatting sqref="I1038:I1039">
    <cfRule type="expression" dxfId="259" priority="67" stopIfTrue="1">
      <formula>$X1038</formula>
    </cfRule>
  </conditionalFormatting>
  <conditionalFormatting sqref="I1069:I1071 K1069:K1071">
    <cfRule type="expression" dxfId="258" priority="70" stopIfTrue="1">
      <formula>$T1069=2</formula>
    </cfRule>
  </conditionalFormatting>
  <conditionalFormatting sqref="I1109:I1110">
    <cfRule type="expression" dxfId="257" priority="62" stopIfTrue="1">
      <formula>$X1109</formula>
    </cfRule>
  </conditionalFormatting>
  <conditionalFormatting sqref="I1140:I1142 K1140:K1142">
    <cfRule type="expression" dxfId="256" priority="65" stopIfTrue="1">
      <formula>$T1140=2</formula>
    </cfRule>
  </conditionalFormatting>
  <conditionalFormatting sqref="I1180:I1181">
    <cfRule type="expression" dxfId="255" priority="57" stopIfTrue="1">
      <formula>$X1180</formula>
    </cfRule>
  </conditionalFormatting>
  <conditionalFormatting sqref="I1211:I1213 K1211:K1213">
    <cfRule type="expression" dxfId="254" priority="60" stopIfTrue="1">
      <formula>$T1211=2</formula>
    </cfRule>
  </conditionalFormatting>
  <conditionalFormatting sqref="I1251:I1252">
    <cfRule type="expression" dxfId="253" priority="52" stopIfTrue="1">
      <formula>$X1251</formula>
    </cfRule>
  </conditionalFormatting>
  <conditionalFormatting sqref="I1282:I1284 K1282:K1284">
    <cfRule type="expression" dxfId="252" priority="55" stopIfTrue="1">
      <formula>$T1282=2</formula>
    </cfRule>
  </conditionalFormatting>
  <conditionalFormatting sqref="I1322:I1323">
    <cfRule type="expression" dxfId="251" priority="47" stopIfTrue="1">
      <formula>$X1322</formula>
    </cfRule>
  </conditionalFormatting>
  <conditionalFormatting sqref="I1353:I1355 K1353:K1355">
    <cfRule type="expression" dxfId="250" priority="50" stopIfTrue="1">
      <formula>$T1353=2</formula>
    </cfRule>
  </conditionalFormatting>
  <conditionalFormatting sqref="I1393:I1394">
    <cfRule type="expression" dxfId="249" priority="42" stopIfTrue="1">
      <formula>$X1393</formula>
    </cfRule>
  </conditionalFormatting>
  <conditionalFormatting sqref="I1424:I1426 K1424:K1426">
    <cfRule type="expression" dxfId="248" priority="45" stopIfTrue="1">
      <formula>$T1424=2</formula>
    </cfRule>
  </conditionalFormatting>
  <conditionalFormatting sqref="I1464:I1465">
    <cfRule type="expression" dxfId="247" priority="37" stopIfTrue="1">
      <formula>$X1464</formula>
    </cfRule>
  </conditionalFormatting>
  <conditionalFormatting sqref="I1495:I1497 K1495:K1497">
    <cfRule type="expression" dxfId="246" priority="40" stopIfTrue="1">
      <formula>$T1495=2</formula>
    </cfRule>
  </conditionalFormatting>
  <conditionalFormatting sqref="I1535:I1536">
    <cfRule type="expression" dxfId="245" priority="32" stopIfTrue="1">
      <formula>$X1535</formula>
    </cfRule>
  </conditionalFormatting>
  <conditionalFormatting sqref="I1566:I1568 K1566:K1568">
    <cfRule type="expression" dxfId="244" priority="35" stopIfTrue="1">
      <formula>$T1566=2</formula>
    </cfRule>
  </conditionalFormatting>
  <conditionalFormatting sqref="I1606:I1607">
    <cfRule type="expression" dxfId="243" priority="27" stopIfTrue="1">
      <formula>$X1606</formula>
    </cfRule>
  </conditionalFormatting>
  <conditionalFormatting sqref="I1637:I1639 K1637:K1639">
    <cfRule type="expression" dxfId="242" priority="30" stopIfTrue="1">
      <formula>$T1637=2</formula>
    </cfRule>
  </conditionalFormatting>
  <conditionalFormatting sqref="I1677:I1678">
    <cfRule type="expression" dxfId="241" priority="22" stopIfTrue="1">
      <formula>$X1677</formula>
    </cfRule>
  </conditionalFormatting>
  <conditionalFormatting sqref="I1708:I1710 K1708:K1710">
    <cfRule type="expression" dxfId="240" priority="25" stopIfTrue="1">
      <formula>$T1708=2</formula>
    </cfRule>
  </conditionalFormatting>
  <conditionalFormatting sqref="I1748:I1749">
    <cfRule type="expression" dxfId="239" priority="17" stopIfTrue="1">
      <formula>$X1748</formula>
    </cfRule>
  </conditionalFormatting>
  <conditionalFormatting sqref="I1779:I1781 K1779:K1781">
    <cfRule type="expression" dxfId="238" priority="20" stopIfTrue="1">
      <formula>$T1779=2</formula>
    </cfRule>
  </conditionalFormatting>
  <conditionalFormatting sqref="I1819:I1820">
    <cfRule type="expression" dxfId="237" priority="12" stopIfTrue="1">
      <formula>$X1819</formula>
    </cfRule>
  </conditionalFormatting>
  <conditionalFormatting sqref="I1850:I1852 K1850:K1852">
    <cfRule type="expression" dxfId="236" priority="15" stopIfTrue="1">
      <formula>$T1850=2</formula>
    </cfRule>
  </conditionalFormatting>
  <conditionalFormatting sqref="I33:L33 I40:J40 I60:I61 K61:N61">
    <cfRule type="expression" dxfId="235" priority="301" stopIfTrue="1">
      <formula>$X33</formula>
    </cfRule>
  </conditionalFormatting>
  <conditionalFormatting sqref="I169:L169 I173:J173 H175:M175 K187:N187">
    <cfRule type="expression" dxfId="234" priority="123" stopIfTrue="1">
      <formula>$X169</formula>
    </cfRule>
  </conditionalFormatting>
  <conditionalFormatting sqref="I240:L240 I244:J244 H246:M246 K258:N258">
    <cfRule type="expression" dxfId="233" priority="297" stopIfTrue="1">
      <formula>$X240</formula>
    </cfRule>
  </conditionalFormatting>
  <conditionalFormatting sqref="I311:L311 I315:J315 H317:M317 K329:N329">
    <cfRule type="expression" dxfId="232" priority="118" stopIfTrue="1">
      <formula>$X311</formula>
    </cfRule>
  </conditionalFormatting>
  <conditionalFormatting sqref="I382:L382 I386:J386 H388:M388 K400:N400">
    <cfRule type="expression" dxfId="231" priority="113" stopIfTrue="1">
      <formula>$X382</formula>
    </cfRule>
  </conditionalFormatting>
  <conditionalFormatting sqref="I453:L453 I457:J457 H459:M459 K471:N471">
    <cfRule type="expression" dxfId="230" priority="108" stopIfTrue="1">
      <formula>$X453</formula>
    </cfRule>
  </conditionalFormatting>
  <conditionalFormatting sqref="I524:L524 I528:J528 H530:M530 K542:N542">
    <cfRule type="expression" dxfId="229" priority="103" stopIfTrue="1">
      <formula>$X524</formula>
    </cfRule>
  </conditionalFormatting>
  <conditionalFormatting sqref="I595:L595 I599:J599 H601:M601 K613:N613">
    <cfRule type="expression" dxfId="228" priority="98" stopIfTrue="1">
      <formula>$X595</formula>
    </cfRule>
  </conditionalFormatting>
  <conditionalFormatting sqref="I666:L666 I670:J670 H672:M672 K684:N684">
    <cfRule type="expression" dxfId="227" priority="93" stopIfTrue="1">
      <formula>$X666</formula>
    </cfRule>
  </conditionalFormatting>
  <conditionalFormatting sqref="I737:L737 I741:J741 H743:M743 K755:N755">
    <cfRule type="expression" dxfId="226" priority="88" stopIfTrue="1">
      <formula>$X737</formula>
    </cfRule>
  </conditionalFormatting>
  <conditionalFormatting sqref="I808:L808 I812:J812 H814:M814 K826:N826">
    <cfRule type="expression" dxfId="225" priority="83" stopIfTrue="1">
      <formula>$X808</formula>
    </cfRule>
  </conditionalFormatting>
  <conditionalFormatting sqref="I879:L879 I883:J883 H885:M885 K897:N897">
    <cfRule type="expression" dxfId="224" priority="78" stopIfTrue="1">
      <formula>$X879</formula>
    </cfRule>
  </conditionalFormatting>
  <conditionalFormatting sqref="I950:L950 I954:J954 H956:M956 K968:N968">
    <cfRule type="expression" dxfId="223" priority="73" stopIfTrue="1">
      <formula>$X950</formula>
    </cfRule>
  </conditionalFormatting>
  <conditionalFormatting sqref="I1021:L1021 I1025:J1025 H1027:M1027 K1039:N1039">
    <cfRule type="expression" dxfId="222" priority="68" stopIfTrue="1">
      <formula>$X1021</formula>
    </cfRule>
  </conditionalFormatting>
  <conditionalFormatting sqref="I1092:L1092 I1096:J1096 H1098:M1098 K1110:N1110">
    <cfRule type="expression" dxfId="221" priority="63" stopIfTrue="1">
      <formula>$X1092</formula>
    </cfRule>
  </conditionalFormatting>
  <conditionalFormatting sqref="I1163:L1163 I1167:J1167 H1169:M1169 K1181:N1181">
    <cfRule type="expression" dxfId="220" priority="58" stopIfTrue="1">
      <formula>$X1163</formula>
    </cfRule>
  </conditionalFormatting>
  <conditionalFormatting sqref="I1234:L1234 I1238:J1238 H1240:M1240 K1252:N1252">
    <cfRule type="expression" dxfId="219" priority="53" stopIfTrue="1">
      <formula>$X1234</formula>
    </cfRule>
  </conditionalFormatting>
  <conditionalFormatting sqref="I1305:L1305 I1309:J1309 H1311:M1311 K1323:N1323">
    <cfRule type="expression" dxfId="218" priority="48" stopIfTrue="1">
      <formula>$X1305</formula>
    </cfRule>
  </conditionalFormatting>
  <conditionalFormatting sqref="I1376:L1376 I1380:J1380 H1382:M1382 K1394:N1394">
    <cfRule type="expression" dxfId="217" priority="43" stopIfTrue="1">
      <formula>$X1376</formula>
    </cfRule>
  </conditionalFormatting>
  <conditionalFormatting sqref="I1447:L1447 I1451:J1451 H1453:M1453 K1465:N1465">
    <cfRule type="expression" dxfId="216" priority="38" stopIfTrue="1">
      <formula>$X1447</formula>
    </cfRule>
  </conditionalFormatting>
  <conditionalFormatting sqref="I1518:L1518 I1522:J1522 H1524:M1524 K1536:N1536">
    <cfRule type="expression" dxfId="215" priority="33" stopIfTrue="1">
      <formula>$X1518</formula>
    </cfRule>
  </conditionalFormatting>
  <conditionalFormatting sqref="I1589:L1589 I1593:J1593 H1595:M1595 K1607:N1607">
    <cfRule type="expression" dxfId="214" priority="28" stopIfTrue="1">
      <formula>$X1589</formula>
    </cfRule>
  </conditionalFormatting>
  <conditionalFormatting sqref="I1660:L1660 I1664:J1664 H1666:M1666 K1678:N1678">
    <cfRule type="expression" dxfId="213" priority="23" stopIfTrue="1">
      <formula>$X1660</formula>
    </cfRule>
  </conditionalFormatting>
  <conditionalFormatting sqref="I1731:L1731 I1735:J1735 H1737:M1737 K1749:N1749">
    <cfRule type="expression" dxfId="212" priority="18" stopIfTrue="1">
      <formula>$X1731</formula>
    </cfRule>
  </conditionalFormatting>
  <conditionalFormatting sqref="I1802:L1802 I1806:J1806 H1808:M1808 K1820:N1820">
    <cfRule type="expression" dxfId="211" priority="13" stopIfTrue="1">
      <formula>$X1802</formula>
    </cfRule>
  </conditionalFormatting>
  <conditionalFormatting sqref="L138:N140">
    <cfRule type="expression" dxfId="210" priority="396" stopIfTrue="1">
      <formula>$T138=1</formula>
    </cfRule>
  </conditionalFormatting>
  <conditionalFormatting sqref="L217:N219">
    <cfRule type="expression" dxfId="209" priority="126" stopIfTrue="1">
      <formula>$T217=1</formula>
    </cfRule>
  </conditionalFormatting>
  <conditionalFormatting sqref="L288:N290">
    <cfRule type="expression" dxfId="208" priority="300" stopIfTrue="1">
      <formula>$T288=1</formula>
    </cfRule>
  </conditionalFormatting>
  <conditionalFormatting sqref="L359:N361">
    <cfRule type="expression" dxfId="207" priority="121" stopIfTrue="1">
      <formula>$T359=1</formula>
    </cfRule>
  </conditionalFormatting>
  <conditionalFormatting sqref="L430:N432">
    <cfRule type="expression" dxfId="206" priority="116" stopIfTrue="1">
      <formula>$T430=1</formula>
    </cfRule>
  </conditionalFormatting>
  <conditionalFormatting sqref="L501:N503">
    <cfRule type="expression" dxfId="205" priority="111" stopIfTrue="1">
      <formula>$T501=1</formula>
    </cfRule>
  </conditionalFormatting>
  <conditionalFormatting sqref="L572:N574">
    <cfRule type="expression" dxfId="204" priority="106" stopIfTrue="1">
      <formula>$T572=1</formula>
    </cfRule>
  </conditionalFormatting>
  <conditionalFormatting sqref="L643:N645">
    <cfRule type="expression" dxfId="203" priority="101" stopIfTrue="1">
      <formula>$T643=1</formula>
    </cfRule>
  </conditionalFormatting>
  <conditionalFormatting sqref="L714:N716">
    <cfRule type="expression" dxfId="202" priority="96" stopIfTrue="1">
      <formula>$T714=1</formula>
    </cfRule>
  </conditionalFormatting>
  <conditionalFormatting sqref="L785:N787">
    <cfRule type="expression" dxfId="201" priority="91" stopIfTrue="1">
      <formula>$T785=1</formula>
    </cfRule>
  </conditionalFormatting>
  <conditionalFormatting sqref="L856:N858">
    <cfRule type="expression" dxfId="200" priority="86" stopIfTrue="1">
      <formula>$T856=1</formula>
    </cfRule>
  </conditionalFormatting>
  <conditionalFormatting sqref="L927:N929">
    <cfRule type="expression" dxfId="199" priority="81" stopIfTrue="1">
      <formula>$T927=1</formula>
    </cfRule>
  </conditionalFormatting>
  <conditionalFormatting sqref="L998:N1000">
    <cfRule type="expression" dxfId="198" priority="76" stopIfTrue="1">
      <formula>$T998=1</formula>
    </cfRule>
  </conditionalFormatting>
  <conditionalFormatting sqref="L1069:N1071">
    <cfRule type="expression" dxfId="197" priority="71" stopIfTrue="1">
      <formula>$T1069=1</formula>
    </cfRule>
  </conditionalFormatting>
  <conditionalFormatting sqref="L1140:N1142">
    <cfRule type="expression" dxfId="196" priority="66" stopIfTrue="1">
      <formula>$T1140=1</formula>
    </cfRule>
  </conditionalFormatting>
  <conditionalFormatting sqref="L1211:N1213">
    <cfRule type="expression" dxfId="195" priority="61" stopIfTrue="1">
      <formula>$T1211=1</formula>
    </cfRule>
  </conditionalFormatting>
  <conditionalFormatting sqref="L1282:N1284">
    <cfRule type="expression" dxfId="194" priority="56" stopIfTrue="1">
      <formula>$T1282=1</formula>
    </cfRule>
  </conditionalFormatting>
  <conditionalFormatting sqref="L1353:N1355">
    <cfRule type="expression" dxfId="193" priority="51" stopIfTrue="1">
      <formula>$T1353=1</formula>
    </cfRule>
  </conditionalFormatting>
  <conditionalFormatting sqref="L1424:N1426">
    <cfRule type="expression" dxfId="192" priority="46" stopIfTrue="1">
      <formula>$T1424=1</formula>
    </cfRule>
  </conditionalFormatting>
  <conditionalFormatting sqref="L1495:N1497">
    <cfRule type="expression" dxfId="191" priority="41" stopIfTrue="1">
      <formula>$T1495=1</formula>
    </cfRule>
  </conditionalFormatting>
  <conditionalFormatting sqref="L1566:N1568">
    <cfRule type="expression" dxfId="190" priority="36" stopIfTrue="1">
      <formula>$T1566=1</formula>
    </cfRule>
  </conditionalFormatting>
  <conditionalFormatting sqref="L1637:N1639">
    <cfRule type="expression" dxfId="189" priority="31" stopIfTrue="1">
      <formula>$T1637=1</formula>
    </cfRule>
  </conditionalFormatting>
  <conditionalFormatting sqref="L1708:N1710">
    <cfRule type="expression" dxfId="188" priority="26" stopIfTrue="1">
      <formula>$T1708=1</formula>
    </cfRule>
  </conditionalFormatting>
  <conditionalFormatting sqref="L1779:N1781">
    <cfRule type="expression" dxfId="187" priority="21" stopIfTrue="1">
      <formula>$T1779=1</formula>
    </cfRule>
  </conditionalFormatting>
  <conditionalFormatting sqref="L1850:N1852">
    <cfRule type="expression" dxfId="186" priority="16" stopIfTrue="1">
      <formula>$T1850=1</formula>
    </cfRule>
  </conditionalFormatting>
  <dataValidations count="14">
    <dataValidation type="list" allowBlank="1" showInputMessage="1" showErrorMessage="1" sqref="K138:K140 K288:K290 K217:K219 K359:K361 K430:K432 K501:K503 K572:K574 K643:K645 K714:K716 K785:K787 K856:K858 K927:K929 K998:K1000 K1069:K1071 K1140:K1142 K1211:K1213 K1282:K1284 K1353:K1355 K1424:K1426 K1495:K1497 K1566:K1568 K1637:K1639 K1708:K1710 K1779:K1781 K1850:K1852" xr:uid="{00000000-0002-0000-0600-000000000000}">
      <formula1>CNTR_InformationSourceListISx</formula1>
    </dataValidation>
    <dataValidation type="list" allowBlank="1" showInputMessage="1" showErrorMessage="1" sqref="N138:N140 N288:N290 N217:N219 N359:N361 N430:N432 N501:N503 N572:N574 N643:N645 N714:N716 N785:N787 N856:N858 N927:N929 N998:N1000 N1069:N1071 N1140:N1142 N1211:N1213 N1282:N1284 N1353:N1355 N1424:N1426 N1495:N1497 N1566:N1568 N1637:N1639 N1708:N1710 N1779:N1781 N1850:N1852" xr:uid="{00000000-0002-0000-0600-000001000000}">
      <formula1>AnalysisFrequency</formula1>
    </dataValidation>
    <dataValidation type="list" allowBlank="1" showInputMessage="1" sqref="L138:L140 L288:L290 L217:L219 L359:L361 L430:L432 L501:L503 L572:L574 L643:L645 L714:L716 L785:L787 L856:L858 L927:L929 L998:L1000 L1069:L1071 L1140:L1142 L1211:L1213 L1282:L1284 L1353:L1355 L1424:L1426 L1495:L1497 L1566:L1568 L1637:L1639 L1708:L1710 L1779:L1781 L1850:L1852" xr:uid="{00000000-0002-0000-0600-000002000000}">
      <formula1>CNTR_LaboratoriesListLx</formula1>
    </dataValidation>
    <dataValidation type="list" allowBlank="1" showInputMessage="1" showErrorMessage="1" sqref="I122 I127:I128 I281 I210 I352 I423 I494 I565 I636 I707 I778 I849 I920 I991 I1062 I1133 I1204 I1275 I1346 I1417 I1488 I1559 I1630 I1701 I1772 I1843" xr:uid="{00000000-0002-0000-0600-000003000000}">
      <formula1>NCVTiers</formula1>
    </dataValidation>
    <dataValidation type="list" allowBlank="1" showInputMessage="1" showErrorMessage="1" sqref="I123 I282 I211 I353 I424 I495 I566 I637 I708 I779 I850 I921 I992 I1063 I1134 I1205 I1276 I1347 I1418 I1489 I1560 I1631 I1702 I1773 I1844" xr:uid="{00000000-0002-0000-0600-000004000000}">
      <formula1>EFTiers</formula1>
    </dataValidation>
    <dataValidation type="list" allowBlank="1" showInputMessage="1" showErrorMessage="1" sqref="I129 I124 I283 I212 I354 I425 I496 I567 I638 I709 I780 I851 I922 I993 I1064 I1135 I1206 I1277 I1348 I1419 I1490 I1561 I1632 I1703 I1774 I1845" xr:uid="{00000000-0002-0000-0600-000005000000}">
      <formula1>BiomassTiers</formula1>
    </dataValidation>
    <dataValidation type="list" allowBlank="1" showInputMessage="1" showErrorMessage="1" sqref="I60 I64 I257 I186 I328 I399 I470 I541 I612 I683 I754 I825 I896 I967 I1038 I1109 I1180 I1251 I1322 I1393 I1464 I1535 I1606 I1677 I1748 I1819" xr:uid="{00000000-0002-0000-0600-000006000000}">
      <formula1>ActivityDataTiers</formula1>
    </dataValidation>
    <dataValidation type="list" allowBlank="1" showInputMessage="1" showErrorMessage="1" sqref="H246:M246 H175:M175 H317:M317 H388:M388 H459:M459 H530:M530 H601:M601 H672:M672 H743:M743 H814:M814 H885:M885 H956:M956 H1027:M1027 H1098:M1098 H1169:M1169 H1240:M1240 H1311:M1311 H1382:M1382 H1453:M1453 H1524:M1524 H1595:M1595 H1666:M1666 H1737:M1737 H1808:M1808 H45:M45" xr:uid="{00000000-0002-0000-0600-000007000000}">
      <formula1>CNTR_MeasurementInstrumentListMIx</formula1>
    </dataValidation>
    <dataValidation type="list" allowBlank="1" showInputMessage="1" showErrorMessage="1" sqref="I40:I41 I244 I173 I315 I386 I457 I528 I599 I670 I741 I812 I883 I954 I1025 I1096 I1167 I1238 I1309 I1380 I1451 I1522 I1593 I1664 I1735 I1806" xr:uid="{00000000-0002-0000-0600-000008000000}">
      <formula1>EUconst_OwnerInstrument</formula1>
    </dataValidation>
    <dataValidation type="list" allowBlank="1" showInputMessage="1" showErrorMessage="1" sqref="J138 J288 J217 J359 J430 J501 J572 J643 J714 J785 J856 J927 J998 J1069 J1140 J1211 J1282 J1353 J1424 J1495 J1566 J1637 J1708 J1779 J1850" xr:uid="{00000000-0002-0000-0600-00000A000000}">
      <formula1>NCVUnits</formula1>
    </dataValidation>
    <dataValidation type="list" allowBlank="1" showInputMessage="1" showErrorMessage="1" sqref="J139 J289 J218 J360 J431 J502 J573 J644 J715 J786 J857 J928 J999 J1070 J1141 J1212 J1283 J1354 J1425 J1496 J1567 J1638 J1709 J1780 J1851" xr:uid="{00000000-0002-0000-0600-00000B000000}">
      <formula1>EFUnits</formula1>
    </dataValidation>
    <dataValidation type="list" allowBlank="1" showInputMessage="1" showErrorMessage="1" sqref="I76 I263 I192 I334 I405 I476 I547 I618 I689 I760 I831 I902 I973 I1044 I1115 I1186 I1257 I1328 I1399 I1470 I1541 I1612 I1683 I1754 I1825" xr:uid="{00000000-0002-0000-0600-00000C000000}">
      <formula1>ScopeTiers</formula1>
    </dataValidation>
    <dataValidation type="list" allowBlank="1" showInputMessage="1" showErrorMessage="1" sqref="I57 I254 I183 I325 I396 I467 I538 I609 I680 I751 I822 I893 I964 I1035 I1106 I1177 I1248 I1319 I1390 I1461 I1532 I1603 I1674 I1745 I1816" xr:uid="{00000000-0002-0000-0600-00000D000000}">
      <formula1>RFAUnits</formula1>
    </dataValidation>
    <dataValidation type="list" allowBlank="1" showInputMessage="1" showErrorMessage="1" sqref="H77:I77 H264:I264 H193:I193 H335:I335 H406:I406 H477:I477 H548:I548 H619:I619 H690:I690 H761:I761 H832:I832 H903:I903 H974:I974 H1045:I1045 H1116:I1116 H1187:I1187 H1258:I1258 H1329:I1329 H1400:I1400 H1471:I1471 H1542:I1542 H1613:I1613 H1684:I1684 H1755:I1755 H1826:I1826" xr:uid="{00000000-0002-0000-0600-00000E000000}">
      <formula1>INDIRECT(R77)</formula1>
    </dataValidation>
  </dataValidations>
  <hyperlinks>
    <hyperlink ref="G2:H2" location="JUMP_a_Content" display="Table of contents" xr:uid="{00000000-0004-0000-0600-000000000000}"/>
  </hyperlinks>
  <pageMargins left="0.78740157480314965" right="0.78740157480314965" top="0.78740157480314965" bottom="0.78740157480314965" header="0.39370078740157483" footer="0.39370078740157483"/>
  <pageSetup paperSize="9" scale="59" fitToHeight="20" orientation="portrait" r:id="rId1"/>
  <headerFooter alignWithMargins="0">
    <oddHeader>&amp;L&amp;F, &amp;A&amp;R&amp;D, &amp;T</oddHeader>
    <oddFooter>&amp;C&amp;P /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A493316-F4C5-46BA-8AFE-40195107E1BD}">
          <x14:formula1>
            <xm:f>EUwideConstants!$B$21:$E$21</xm:f>
          </x14:formula1>
          <xm:sqref>I1802:L1802 I240:L240 I169:L169 I311:L311 I382:L382 I453:L453 I524:L524 I595:L595 I666:L666 I737:L737 I808:L808 I879:L879 I950:L950 I1021:L1021 I1092:L1092 I1163:L1163 I1234:L1234 I1305:L1305 I1376:L1376 I1447:L1447 I1518:L1518 I1589:L1589 I1660:L1660 I1731:L1731 I33:L34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3">
    <tabColor rgb="FFCCFFCC"/>
    <pageSetUpPr fitToPage="1"/>
  </sheetPr>
  <dimension ref="A1:X274"/>
  <sheetViews>
    <sheetView topLeftCell="B1" zoomScaleNormal="100" workbookViewId="0">
      <pane ySplit="4" topLeftCell="A269" activePane="bottomLeft" state="frozen"/>
      <selection activeCell="B2" sqref="B2"/>
      <selection pane="bottomLeft" activeCell="E53" sqref="E53:N53"/>
    </sheetView>
  </sheetViews>
  <sheetFormatPr defaultColWidth="9.1796875" defaultRowHeight="12.5" x14ac:dyDescent="0.25"/>
  <cols>
    <col min="1" max="1" width="4.81640625" style="363" hidden="1" customWidth="1"/>
    <col min="2" max="2" width="2.7265625" style="4" customWidth="1"/>
    <col min="3" max="3" width="5.26953125" style="4" customWidth="1"/>
    <col min="4" max="4" width="6" style="4" customWidth="1"/>
    <col min="5" max="5" width="12.7265625" style="51" customWidth="1"/>
    <col min="6" max="14" width="12.7265625" style="4" customWidth="1"/>
    <col min="15" max="15" width="2.7265625" style="466" customWidth="1"/>
    <col min="16" max="16" width="12.54296875" style="183" customWidth="1"/>
    <col min="17" max="24" width="11.453125" style="363" hidden="1" customWidth="1"/>
    <col min="25" max="16384" width="9.1796875" style="4"/>
  </cols>
  <sheetData>
    <row r="1" spans="1:24" ht="32.5" hidden="1" customHeight="1" thickBot="1" x14ac:dyDescent="0.3">
      <c r="A1" s="326" t="s">
        <v>0</v>
      </c>
      <c r="B1" s="45"/>
      <c r="C1" s="45"/>
      <c r="D1" s="48"/>
      <c r="E1" s="45"/>
      <c r="F1" s="45"/>
      <c r="G1" s="45"/>
      <c r="H1" s="45"/>
      <c r="I1" s="45"/>
      <c r="J1" s="45"/>
      <c r="K1" s="45"/>
      <c r="L1" s="45"/>
      <c r="M1" s="45"/>
      <c r="N1" s="45"/>
      <c r="O1" s="458"/>
      <c r="P1" s="4"/>
      <c r="Q1" s="326" t="s">
        <v>0</v>
      </c>
      <c r="R1" s="326" t="s">
        <v>0</v>
      </c>
      <c r="S1" s="326" t="s">
        <v>0</v>
      </c>
      <c r="T1" s="326" t="s">
        <v>0</v>
      </c>
      <c r="U1" s="326" t="s">
        <v>0</v>
      </c>
      <c r="V1" s="326" t="s">
        <v>0</v>
      </c>
      <c r="W1" s="326" t="s">
        <v>0</v>
      </c>
      <c r="X1" s="326" t="s">
        <v>0</v>
      </c>
    </row>
    <row r="2" spans="1:24" ht="13.5" customHeight="1" thickBot="1" x14ac:dyDescent="0.35">
      <c r="A2" s="326"/>
      <c r="B2" s="884" t="str">
        <f>Translations!$B$747</f>
        <v xml:space="preserve">F.
Datahantering och kontrollverksamhet </v>
      </c>
      <c r="C2" s="983"/>
      <c r="D2" s="984"/>
      <c r="E2" s="900" t="str">
        <f>Translations!$B$25</f>
        <v>Navigationsområde</v>
      </c>
      <c r="F2" s="901"/>
      <c r="G2" s="902" t="str">
        <f>Translations!$B$26</f>
        <v>Innehållsförteckning</v>
      </c>
      <c r="H2" s="903"/>
      <c r="I2" s="902" t="str">
        <f ca="1">HYPERLINK("#"&amp;INDEX(a_Inhållsförteckning!$R$4:$R$54,MATCH(INDEX(a_Inhållsförteckning!$T$4:$T$54,MATCH($T$2,a_Inhållsförteckning!$S$4:$S$54,0))-1,a_Inhållsförteckning!$T$4:$T$54,0)),EUconst_PreviousSheet)</f>
        <v>Föregående flik</v>
      </c>
      <c r="J2" s="903"/>
      <c r="K2" s="902" t="str">
        <f ca="1">HYPERLINK("#"&amp;INDEX(a_Inhållsförteckning!$R$4:$R$54,MATCH(INDEX(a_Inhållsförteckning!$T$4:$T$54,MATCH($T$2,a_Inhållsförteckning!$S$4:$S$54,0))+1,a_Inhållsförteckning!$T$4:$T$54,0)),EUconst_NextSheet)</f>
        <v>Nästa flik</v>
      </c>
      <c r="L2" s="903"/>
      <c r="M2" s="895" t="str">
        <f ca="1">HYPERLINK("#"&amp;a_Inhållsförteckning!$R$51,INDIRECT(a_Inhållsförteckning!$R$51))</f>
        <v>H Sammanfattning</v>
      </c>
      <c r="N2" s="896"/>
      <c r="O2" s="458"/>
      <c r="P2" s="4"/>
      <c r="Q2" s="347" t="s">
        <v>1</v>
      </c>
      <c r="R2" s="348" t="str">
        <f>ADDRESS(ROW($B$6),COLUMN($B$6)) &amp; ":" &amp; ADDRESS(MATCH("PRINT",$P:$P,0),COLUMN($P$6))</f>
        <v>$B$6:$P$274</v>
      </c>
      <c r="S2" s="347" t="s">
        <v>2</v>
      </c>
      <c r="T2" s="349" t="str">
        <f ca="1">IF(ISERROR(CELL("filename",U2)),"F_ManagementControl",MID(CELL("filename",U2),FIND("]",CELL("filename",U2))+1,1024))</f>
        <v>F_Datahantering och kontrollver</v>
      </c>
    </row>
    <row r="3" spans="1:24" ht="12.75" customHeight="1" x14ac:dyDescent="0.25">
      <c r="A3" s="326"/>
      <c r="B3" s="985"/>
      <c r="C3" s="986"/>
      <c r="D3" s="987"/>
      <c r="E3" s="894"/>
      <c r="F3" s="894"/>
      <c r="G3" s="894" t="str">
        <f>IFERROR(HYPERLINK("#"&amp;ADDRESS(ROW($A$1)+MATCH(Q3,$A:$A,0)-1,3),INDEX($Q:$Q,MATCH(Q3,$A:$A,0))),"")</f>
        <v>Hantering</v>
      </c>
      <c r="H3" s="894"/>
      <c r="I3" s="894" t="str">
        <f>IFERROR(HYPERLINK("#"&amp;ADDRESS(ROW($A$1)+MATCH(S3,$A:$A,0)-1,3),INDEX($Q:$Q,MATCH(S3,$A:$A,0))),"")</f>
        <v>Dataflödesaktiviteter</v>
      </c>
      <c r="J3" s="894"/>
      <c r="K3" s="894" t="str">
        <f>IFERROR(HYPERLINK("#"&amp;ADDRESS(ROW($A$1)+MATCH(U3,$A:$A,0)-1,3),INDEX($Q:$Q,MATCH(U3,$A:$A,0))),"")</f>
        <v>Kontrollverksamhet</v>
      </c>
      <c r="L3" s="894"/>
      <c r="M3" s="894" t="str">
        <f>IFERROR(HYPERLINK("#"&amp;ADDRESS(ROW($A$1)+MATCH(W3,$A:$A,0)-1,3),INDEX($Q:$Q,MATCH(W3,$A:$A,0))),"")</f>
        <v>Definitioner och förkortningar</v>
      </c>
      <c r="N3" s="894"/>
      <c r="O3" s="458"/>
      <c r="P3" s="4"/>
      <c r="Q3" s="392">
        <v>1</v>
      </c>
      <c r="R3" s="393"/>
      <c r="S3" s="393">
        <v>2</v>
      </c>
      <c r="T3" s="393"/>
      <c r="U3" s="393">
        <v>3</v>
      </c>
      <c r="V3" s="393"/>
      <c r="W3" s="394">
        <v>4</v>
      </c>
    </row>
    <row r="4" spans="1:24" ht="22" customHeight="1" thickBot="1" x14ac:dyDescent="0.3">
      <c r="A4" s="326"/>
      <c r="B4" s="988"/>
      <c r="C4" s="989"/>
      <c r="D4" s="990"/>
      <c r="E4" s="894"/>
      <c r="F4" s="894"/>
      <c r="G4" s="894" t="str">
        <f>IFERROR(HYPERLINK("#"&amp;ADDRESS(ROW($A$1)+MATCH(Q4,$A:$A,0)-1,3),INDEX($Q:$Q,MATCH(Q4,$A:$A,0))),"")</f>
        <v>Mer information</v>
      </c>
      <c r="H4" s="894"/>
      <c r="I4" s="894" t="str">
        <f>IFERROR(HYPERLINK("#"&amp;ADDRESS(ROW($A$1)+MATCH(S4,$A:$A,0)-1,3),INDEX($Q:$Q,MATCH(S4,$A:$A,0))),"")</f>
        <v>Ytterligare förfaranden</v>
      </c>
      <c r="J4" s="894"/>
      <c r="K4" s="894" t="str">
        <f>IFERROR(HYPERLINK("#"&amp;ADDRESS(ROW($A$1)+MATCH(U4,$A:$A,0)-1,3),INDEX($Q:$Q,MATCH(U4,$A:$A,0))),"")</f>
        <v/>
      </c>
      <c r="L4" s="894"/>
      <c r="M4" s="894" t="str">
        <f>IFERROR(HYPERLINK("#"&amp;ADDRESS(ROW($A$1)+MATCH(W4,$A:$A,0)-1,3),INDEX($Q:$Q,MATCH(W4,$A:$A,0))),"")</f>
        <v/>
      </c>
      <c r="N4" s="894"/>
      <c r="O4" s="458"/>
      <c r="P4" s="4"/>
      <c r="Q4" s="395">
        <v>5</v>
      </c>
      <c r="R4" s="396"/>
      <c r="S4" s="396">
        <v>6</v>
      </c>
      <c r="T4" s="396"/>
      <c r="U4" s="396">
        <v>7</v>
      </c>
      <c r="V4" s="396"/>
      <c r="W4" s="397">
        <v>8</v>
      </c>
    </row>
    <row r="5" spans="1:24" ht="12.75" customHeight="1" x14ac:dyDescent="0.25">
      <c r="C5" s="5"/>
      <c r="D5" s="6"/>
      <c r="E5" s="4"/>
      <c r="F5" s="6"/>
      <c r="G5" s="6"/>
      <c r="H5" s="6"/>
      <c r="L5" s="3"/>
      <c r="M5" s="3"/>
      <c r="N5" s="3"/>
      <c r="O5" s="458"/>
      <c r="P5" s="4"/>
    </row>
    <row r="6" spans="1:24" s="131" customFormat="1" ht="25.5" customHeight="1" x14ac:dyDescent="0.25">
      <c r="A6" s="418"/>
      <c r="B6" s="22"/>
      <c r="C6" s="979" t="str">
        <f>Translations!$B$748</f>
        <v>F. Datahantering och kontrollverksamhet</v>
      </c>
      <c r="D6" s="979"/>
      <c r="E6" s="979"/>
      <c r="F6" s="979"/>
      <c r="G6" s="979"/>
      <c r="H6" s="979"/>
      <c r="I6" s="979"/>
      <c r="J6" s="979"/>
      <c r="K6" s="979"/>
      <c r="L6" s="3"/>
      <c r="M6" s="3"/>
      <c r="N6" s="3"/>
      <c r="O6" s="453"/>
      <c r="P6" s="22"/>
      <c r="Q6" s="363"/>
      <c r="R6" s="363"/>
      <c r="S6" s="363"/>
      <c r="T6" s="363"/>
      <c r="U6" s="363"/>
      <c r="V6" s="544"/>
      <c r="W6" s="544"/>
      <c r="X6" s="544"/>
    </row>
    <row r="7" spans="1:24" x14ac:dyDescent="0.25">
      <c r="B7" s="3"/>
      <c r="C7" s="3"/>
      <c r="D7" s="3"/>
      <c r="E7" s="205"/>
      <c r="F7" s="3"/>
      <c r="G7" s="3"/>
      <c r="H7" s="3"/>
      <c r="I7" s="3"/>
      <c r="J7" s="3"/>
      <c r="K7" s="3"/>
      <c r="L7" s="3"/>
      <c r="M7" s="3"/>
      <c r="N7" s="3"/>
      <c r="O7" s="458"/>
      <c r="P7" s="4"/>
    </row>
    <row r="8" spans="1:24" s="22" customFormat="1" ht="18.75" customHeight="1" x14ac:dyDescent="0.25">
      <c r="A8" s="222">
        <f>C8</f>
        <v>1</v>
      </c>
      <c r="B8" s="24"/>
      <c r="C8" s="31">
        <v>1</v>
      </c>
      <c r="D8" s="1048" t="str">
        <f>Translations!$B$7</f>
        <v>Hantering</v>
      </c>
      <c r="E8" s="1048"/>
      <c r="F8" s="1048"/>
      <c r="G8" s="1048"/>
      <c r="H8" s="1048"/>
      <c r="I8" s="1048"/>
      <c r="J8" s="1048"/>
      <c r="K8" s="1048"/>
      <c r="L8" s="1048"/>
      <c r="M8" s="1048"/>
      <c r="N8" s="1048"/>
      <c r="O8" s="458"/>
      <c r="P8" s="4"/>
      <c r="Q8" s="398" t="str">
        <f>D8</f>
        <v>Hantering</v>
      </c>
      <c r="R8" s="363"/>
      <c r="S8" s="363"/>
      <c r="T8" s="363"/>
      <c r="U8" s="363"/>
      <c r="V8" s="418"/>
      <c r="W8" s="418"/>
      <c r="X8" s="418"/>
    </row>
    <row r="9" spans="1:24" x14ac:dyDescent="0.25">
      <c r="B9" s="3"/>
      <c r="C9" s="3"/>
      <c r="D9" s="3"/>
      <c r="E9" s="90"/>
      <c r="F9" s="7"/>
      <c r="G9" s="7"/>
      <c r="H9" s="7"/>
      <c r="I9" s="7"/>
      <c r="J9" s="7"/>
      <c r="K9" s="7"/>
      <c r="L9" s="7"/>
      <c r="M9" s="7"/>
      <c r="N9" s="3"/>
      <c r="O9" s="458"/>
      <c r="P9" s="4"/>
    </row>
    <row r="10" spans="1:24" ht="12.75" customHeight="1" x14ac:dyDescent="0.25">
      <c r="B10" s="3"/>
      <c r="C10" s="3"/>
      <c r="D10" s="41" t="s">
        <v>5</v>
      </c>
      <c r="E10" s="1047" t="str">
        <f>Translations!$B$749</f>
        <v xml:space="preserve">Ansvariga instanser för övervakning och rapportering av utsläpp samt hantering av ansvar </v>
      </c>
      <c r="F10" s="1047"/>
      <c r="G10" s="1047"/>
      <c r="H10" s="1047"/>
      <c r="I10" s="1047"/>
      <c r="J10" s="1047"/>
      <c r="K10" s="1047"/>
      <c r="L10" s="1047"/>
      <c r="M10" s="1047"/>
      <c r="N10" s="1047"/>
      <c r="O10" s="458"/>
      <c r="P10" s="4"/>
    </row>
    <row r="11" spans="1:24" ht="25.5" customHeight="1" x14ac:dyDescent="0.3">
      <c r="A11" s="424" t="str">
        <f>Translations!$B$750</f>
        <v xml:space="preserve">
</v>
      </c>
      <c r="B11" s="523"/>
      <c r="C11" s="523"/>
      <c r="D11" s="90"/>
      <c r="E11" s="1368" t="str">
        <f>Translations!$B$284</f>
        <v>Ange relevanta uppgiftsbeteckningar/befattningar och skriv ett sammandrag av deras roll med tanke på övervakningen och rapporteringen. Ange inte personernas namn här. Ange endast dem som har övergripande ansvar och andra centrala roller (dvs. som inte innehåller delade ansvar).</v>
      </c>
      <c r="F11" s="1368"/>
      <c r="G11" s="1368"/>
      <c r="H11" s="1368"/>
      <c r="I11" s="1368"/>
      <c r="J11" s="1368"/>
      <c r="K11" s="1368"/>
      <c r="L11" s="1368"/>
      <c r="M11" s="1368"/>
      <c r="N11" s="1368"/>
      <c r="O11" s="458"/>
      <c r="P11" s="4"/>
      <c r="Q11" s="545"/>
      <c r="R11" s="545"/>
      <c r="S11" s="545"/>
      <c r="T11" s="545"/>
    </row>
    <row r="12" spans="1:24" ht="12.75" customHeight="1" x14ac:dyDescent="0.25">
      <c r="B12" s="3"/>
      <c r="C12" s="3"/>
      <c r="D12" s="90"/>
      <c r="E12" s="1368" t="str">
        <f>Translations!$B$285</f>
        <v>Man kan göra upp ett trädschema över uppgiftsbeteckningar/befattningar eller ett organisationsschema som bifogas till leveransen.</v>
      </c>
      <c r="F12" s="1368"/>
      <c r="G12" s="1368"/>
      <c r="H12" s="1368"/>
      <c r="I12" s="1368"/>
      <c r="J12" s="1368"/>
      <c r="K12" s="1368"/>
      <c r="L12" s="1368"/>
      <c r="M12" s="1368"/>
      <c r="N12" s="1368"/>
      <c r="O12" s="461"/>
      <c r="P12" s="76"/>
    </row>
    <row r="13" spans="1:24" ht="12.75" customHeight="1" x14ac:dyDescent="0.25">
      <c r="B13" s="3"/>
      <c r="C13" s="3"/>
      <c r="D13" s="90"/>
      <c r="E13" s="1368" t="str">
        <f>Translations!$B$286</f>
        <v>Om dataflödet (och spårningskedjan) är färdigt ska alla ansvar finnas i beskrivningen av förfarandena och inga andra personer behöver läggas till.</v>
      </c>
      <c r="F13" s="1368"/>
      <c r="G13" s="1368"/>
      <c r="H13" s="1368"/>
      <c r="I13" s="1368"/>
      <c r="J13" s="1368"/>
      <c r="K13" s="1368"/>
      <c r="L13" s="1368"/>
      <c r="M13" s="1368"/>
      <c r="N13" s="1368"/>
      <c r="O13" s="461"/>
      <c r="P13" s="76"/>
    </row>
    <row r="14" spans="1:24" ht="12.75" customHeight="1" x14ac:dyDescent="0.25">
      <c r="B14" s="3"/>
      <c r="C14" s="3"/>
      <c r="D14" s="205"/>
      <c r="E14" s="1077" t="str">
        <f>Translations!$B$287</f>
        <v>Uppgiftsbeteckning/befattning</v>
      </c>
      <c r="F14" s="1375"/>
      <c r="G14" s="1214"/>
      <c r="H14" s="1069" t="str">
        <f>Translations!$B$288</f>
        <v>Ansvarsområden</v>
      </c>
      <c r="I14" s="1126"/>
      <c r="J14" s="1126"/>
      <c r="K14" s="1126"/>
      <c r="L14" s="1126"/>
      <c r="M14" s="1126"/>
      <c r="N14" s="1126"/>
      <c r="O14" s="458"/>
      <c r="P14" s="4"/>
    </row>
    <row r="15" spans="1:24" ht="12.75" customHeight="1" x14ac:dyDescent="0.25">
      <c r="B15" s="3"/>
      <c r="C15" s="3"/>
      <c r="D15" s="205"/>
      <c r="E15" s="1040"/>
      <c r="F15" s="1216"/>
      <c r="G15" s="1115"/>
      <c r="H15" s="1072"/>
      <c r="I15" s="1072"/>
      <c r="J15" s="1072"/>
      <c r="K15" s="1072"/>
      <c r="L15" s="1072"/>
      <c r="M15" s="1072"/>
      <c r="N15" s="1072"/>
      <c r="O15" s="458"/>
      <c r="P15" s="4"/>
    </row>
    <row r="16" spans="1:24" x14ac:dyDescent="0.25">
      <c r="B16" s="3"/>
      <c r="C16" s="3"/>
      <c r="D16" s="205"/>
      <c r="E16" s="1040"/>
      <c r="F16" s="1216"/>
      <c r="G16" s="1115"/>
      <c r="H16" s="1072"/>
      <c r="I16" s="1072"/>
      <c r="J16" s="1072"/>
      <c r="K16" s="1072"/>
      <c r="L16" s="1072"/>
      <c r="M16" s="1072"/>
      <c r="N16" s="1072"/>
      <c r="O16" s="458"/>
      <c r="P16" s="4"/>
    </row>
    <row r="17" spans="1:20" x14ac:dyDescent="0.25">
      <c r="B17" s="3"/>
      <c r="C17" s="3"/>
      <c r="D17" s="205"/>
      <c r="E17" s="1040"/>
      <c r="F17" s="1216"/>
      <c r="G17" s="1115"/>
      <c r="H17" s="1072"/>
      <c r="I17" s="1072"/>
      <c r="J17" s="1072"/>
      <c r="K17" s="1072"/>
      <c r="L17" s="1072"/>
      <c r="M17" s="1072"/>
      <c r="N17" s="1072"/>
      <c r="O17" s="458"/>
      <c r="P17" s="4"/>
    </row>
    <row r="18" spans="1:20" x14ac:dyDescent="0.25">
      <c r="B18" s="3"/>
      <c r="C18" s="3"/>
      <c r="D18" s="205"/>
      <c r="E18" s="1040"/>
      <c r="F18" s="1216"/>
      <c r="G18" s="1115"/>
      <c r="H18" s="1072"/>
      <c r="I18" s="1072"/>
      <c r="J18" s="1072"/>
      <c r="K18" s="1072"/>
      <c r="L18" s="1072"/>
      <c r="M18" s="1072"/>
      <c r="N18" s="1072"/>
      <c r="O18" s="458"/>
      <c r="P18" s="4"/>
    </row>
    <row r="19" spans="1:20" x14ac:dyDescent="0.25">
      <c r="B19" s="3"/>
      <c r="C19" s="3"/>
      <c r="D19" s="205"/>
      <c r="E19" s="1040"/>
      <c r="F19" s="1216"/>
      <c r="G19" s="1115"/>
      <c r="H19" s="1072"/>
      <c r="I19" s="1072"/>
      <c r="J19" s="1072"/>
      <c r="K19" s="1072"/>
      <c r="L19" s="1072"/>
      <c r="M19" s="1072"/>
      <c r="N19" s="1072"/>
      <c r="O19" s="458"/>
      <c r="P19" s="4"/>
    </row>
    <row r="20" spans="1:20" ht="12.75" customHeight="1" x14ac:dyDescent="0.25">
      <c r="B20" s="3"/>
      <c r="C20" s="3"/>
      <c r="D20" s="205"/>
      <c r="E20" s="1040"/>
      <c r="F20" s="1216"/>
      <c r="G20" s="1115"/>
      <c r="H20" s="1072"/>
      <c r="I20" s="1072"/>
      <c r="J20" s="1072"/>
      <c r="K20" s="1072"/>
      <c r="L20" s="1072"/>
      <c r="M20" s="1072"/>
      <c r="N20" s="1072"/>
      <c r="O20" s="458"/>
      <c r="P20" s="4"/>
    </row>
    <row r="21" spans="1:20" x14ac:dyDescent="0.25">
      <c r="B21" s="3"/>
      <c r="C21" s="3"/>
      <c r="D21" s="205"/>
      <c r="E21" s="1040"/>
      <c r="F21" s="1216"/>
      <c r="G21" s="1115"/>
      <c r="H21" s="1072"/>
      <c r="I21" s="1072"/>
      <c r="J21" s="1072"/>
      <c r="K21" s="1072"/>
      <c r="L21" s="1072"/>
      <c r="M21" s="1072"/>
      <c r="N21" s="1072"/>
      <c r="O21" s="458"/>
      <c r="P21" s="4"/>
    </row>
    <row r="22" spans="1:20" x14ac:dyDescent="0.25">
      <c r="B22" s="3"/>
      <c r="C22" s="3"/>
      <c r="D22" s="205"/>
      <c r="E22" s="1040"/>
      <c r="F22" s="1216"/>
      <c r="G22" s="1115"/>
      <c r="H22" s="1072"/>
      <c r="I22" s="1072"/>
      <c r="J22" s="1072"/>
      <c r="K22" s="1072"/>
      <c r="L22" s="1072"/>
      <c r="M22" s="1072"/>
      <c r="N22" s="1072"/>
      <c r="O22" s="458"/>
      <c r="P22" s="4"/>
    </row>
    <row r="23" spans="1:20" x14ac:dyDescent="0.25">
      <c r="B23" s="3"/>
      <c r="C23" s="3"/>
      <c r="D23" s="205"/>
      <c r="E23" s="1040"/>
      <c r="F23" s="1216"/>
      <c r="G23" s="1115"/>
      <c r="H23" s="1072"/>
      <c r="I23" s="1072"/>
      <c r="J23" s="1072"/>
      <c r="K23" s="1072"/>
      <c r="L23" s="1072"/>
      <c r="M23" s="1072"/>
      <c r="N23" s="1072"/>
      <c r="O23" s="458"/>
      <c r="P23" s="4"/>
    </row>
    <row r="24" spans="1:20" x14ac:dyDescent="0.25">
      <c r="B24" s="3"/>
      <c r="C24" s="3"/>
      <c r="D24" s="205"/>
      <c r="E24" s="1040"/>
      <c r="F24" s="1216"/>
      <c r="G24" s="1115"/>
      <c r="H24" s="1072"/>
      <c r="I24" s="1072"/>
      <c r="J24" s="1072"/>
      <c r="K24" s="1072"/>
      <c r="L24" s="1072"/>
      <c r="M24" s="1072"/>
      <c r="N24" s="1072"/>
      <c r="O24" s="458"/>
      <c r="P24" s="4"/>
    </row>
    <row r="25" spans="1:20" x14ac:dyDescent="0.25">
      <c r="B25" s="3"/>
      <c r="C25" s="3"/>
      <c r="D25" s="90"/>
      <c r="E25" s="7"/>
      <c r="F25" s="7"/>
      <c r="G25" s="7"/>
      <c r="H25" s="7"/>
      <c r="I25" s="7"/>
      <c r="J25" s="7"/>
      <c r="K25" s="7"/>
      <c r="L25" s="7"/>
      <c r="M25" s="3"/>
      <c r="N25" s="3"/>
      <c r="O25" s="458"/>
      <c r="P25" s="4"/>
    </row>
    <row r="26" spans="1:20" ht="25.5" customHeight="1" x14ac:dyDescent="0.25">
      <c r="A26" s="424" t="str">
        <f>Translations!$B$751</f>
        <v xml:space="preserve">
</v>
      </c>
      <c r="B26" s="523"/>
      <c r="C26" s="523"/>
      <c r="D26" s="41" t="s">
        <v>6</v>
      </c>
      <c r="E26" s="1047" t="str">
        <f>Translations!$B$752</f>
        <v>Beskrivning av förfarandet för att hantera fördelningen av den reglerade enhetens övervaknings- och rapporteringsuppgifter samt den ansvariga personalens kompetens</v>
      </c>
      <c r="F26" s="1047"/>
      <c r="G26" s="1047"/>
      <c r="H26" s="1047"/>
      <c r="I26" s="1047"/>
      <c r="J26" s="1047"/>
      <c r="K26" s="1047"/>
      <c r="L26" s="1047"/>
      <c r="M26" s="1047"/>
      <c r="N26" s="1047"/>
      <c r="O26" s="458"/>
      <c r="P26" s="4"/>
      <c r="Q26" s="420"/>
      <c r="R26" s="420"/>
      <c r="S26" s="420"/>
      <c r="T26" s="420"/>
    </row>
    <row r="27" spans="1:20" ht="32.15" customHeight="1" x14ac:dyDescent="0.25">
      <c r="A27" s="424"/>
      <c r="B27" s="523"/>
      <c r="C27" s="523"/>
      <c r="D27" s="41"/>
      <c r="E27" s="1368" t="str">
        <f>Translations!$B$289</f>
        <v>Beskriv i förfarandet hur övervaknings- och rapporteringsansvaret i anslutning till ovan nämnda uppgifter fördelas, hur utbildningen och utvärderingarna genomförs och hur uppgifterna separeras så att all relevant information bekräftas av en person som inte deltar i lagringen och insamlingen av uppgifter. I praktiken ska minst två personer anlitas i mån av möjlighet och kompetensen ska säkerställas. (Artikel 62 i MRR-förordningen)</v>
      </c>
      <c r="F27" s="1368"/>
      <c r="G27" s="1368"/>
      <c r="H27" s="1368"/>
      <c r="I27" s="1368"/>
      <c r="J27" s="1368"/>
      <c r="K27" s="1368"/>
      <c r="L27" s="1368"/>
      <c r="M27" s="1368"/>
      <c r="N27" s="1368"/>
      <c r="O27" s="458"/>
      <c r="P27" s="4"/>
    </row>
    <row r="28" spans="1:20" ht="12.75" customHeight="1" x14ac:dyDescent="0.25">
      <c r="A28" s="424"/>
      <c r="B28" s="523"/>
      <c r="C28" s="523"/>
      <c r="D28" s="41"/>
      <c r="E28" s="1368" t="str">
        <f>Translations!$B$753</f>
        <v>I tabellen beskrivs ett exempel på hur tabellen fylls i med ljusgrå färg.</v>
      </c>
      <c r="F28" s="1368"/>
      <c r="G28" s="1368"/>
      <c r="H28" s="1368"/>
      <c r="I28" s="1368"/>
      <c r="J28" s="1368"/>
      <c r="K28" s="1368"/>
      <c r="L28" s="1368"/>
      <c r="M28" s="1368"/>
      <c r="N28" s="1368"/>
      <c r="O28" s="458"/>
      <c r="P28" s="4"/>
    </row>
    <row r="29" spans="1:20" ht="5.15" customHeight="1" x14ac:dyDescent="0.25">
      <c r="A29" s="424"/>
      <c r="B29" s="3"/>
      <c r="C29" s="3"/>
      <c r="D29" s="3"/>
      <c r="E29" s="40"/>
      <c r="F29" s="250"/>
      <c r="G29" s="250"/>
      <c r="H29" s="250"/>
      <c r="I29" s="250"/>
      <c r="J29" s="250"/>
      <c r="K29" s="250"/>
      <c r="L29" s="250"/>
      <c r="M29" s="3"/>
      <c r="N29" s="3"/>
      <c r="O29" s="458"/>
      <c r="P29" s="4"/>
    </row>
    <row r="30" spans="1:20" ht="12.75" customHeight="1" x14ac:dyDescent="0.3">
      <c r="A30" s="424"/>
      <c r="B30" s="3"/>
      <c r="C30" s="3"/>
      <c r="D30" s="3"/>
      <c r="E30" s="1063" t="str">
        <f>Translations!$B$174</f>
        <v>Förfarandets namn</v>
      </c>
      <c r="F30" s="1065"/>
      <c r="G30" s="1112" t="str">
        <f>Translations!$B$290</f>
        <v>Personalledning inom utsläppshandelssystemet</v>
      </c>
      <c r="H30" s="1112"/>
      <c r="I30" s="1112"/>
      <c r="J30" s="1112"/>
      <c r="K30" s="1112"/>
      <c r="L30" s="1112"/>
      <c r="M30" s="1112"/>
      <c r="N30" s="1112"/>
      <c r="O30" s="458"/>
      <c r="P30" s="4"/>
      <c r="Q30" s="421"/>
      <c r="R30" s="421"/>
      <c r="S30" s="421"/>
      <c r="T30" s="421"/>
    </row>
    <row r="31" spans="1:20" ht="12.75" customHeight="1" x14ac:dyDescent="0.25">
      <c r="A31" s="424"/>
      <c r="B31" s="3"/>
      <c r="C31" s="3"/>
      <c r="D31" s="3"/>
      <c r="E31" s="1217" t="str">
        <f>Translations!$B$176</f>
        <v>Förfarandets identifieringskod</v>
      </c>
      <c r="F31" s="1371"/>
      <c r="G31" s="1370"/>
      <c r="H31" s="1370"/>
      <c r="I31" s="1370"/>
      <c r="J31" s="1370"/>
      <c r="K31" s="1370"/>
      <c r="L31" s="1370"/>
      <c r="M31" s="1370"/>
      <c r="N31" s="1370"/>
      <c r="O31" s="458"/>
      <c r="P31" s="4"/>
    </row>
    <row r="32" spans="1:20" ht="22" customHeight="1" x14ac:dyDescent="0.25">
      <c r="A32" s="424"/>
      <c r="B32" s="3"/>
      <c r="C32" s="3"/>
      <c r="D32" s="3"/>
      <c r="E32" s="1217" t="str">
        <f>Translations!$B$178</f>
        <v>Diagrammets identifieringskod (vid behov)</v>
      </c>
      <c r="F32" s="1371"/>
      <c r="G32" s="1370"/>
      <c r="H32" s="1370"/>
      <c r="I32" s="1370"/>
      <c r="J32" s="1370"/>
      <c r="K32" s="1370"/>
      <c r="L32" s="1370"/>
      <c r="M32" s="1370"/>
      <c r="N32" s="1370"/>
      <c r="O32" s="458"/>
      <c r="P32" s="4"/>
    </row>
    <row r="33" spans="1:16" ht="25.5" customHeight="1" x14ac:dyDescent="0.25">
      <c r="A33" s="424"/>
      <c r="B33" s="3"/>
      <c r="C33" s="3"/>
      <c r="D33" s="3"/>
      <c r="E33" s="1217" t="str">
        <f>Translations!$B$180</f>
        <v xml:space="preserve">Kort beskrivning av förfarandet    </v>
      </c>
      <c r="F33" s="1371"/>
      <c r="G33" s="1217" t="str">
        <f>Translations!$B$291</f>
        <v xml:space="preserve">• Ansvarspersonen upprätthåller en förteckning över den personal som deltar i datahanteringen inom utsläppshandelssystemet
</v>
      </c>
      <c r="H33" s="1372"/>
      <c r="I33" s="1372"/>
      <c r="J33" s="1372"/>
      <c r="K33" s="1372"/>
      <c r="L33" s="1372"/>
      <c r="M33" s="1372"/>
      <c r="N33" s="1371"/>
      <c r="O33" s="458"/>
      <c r="P33" s="4"/>
    </row>
    <row r="34" spans="1:16" ht="25.5" customHeight="1" x14ac:dyDescent="0.25">
      <c r="A34" s="424"/>
      <c r="B34" s="3"/>
      <c r="C34" s="3"/>
      <c r="D34" s="3"/>
      <c r="E34" s="1217"/>
      <c r="F34" s="1371"/>
      <c r="G34" s="1217" t="str">
        <f>Translations!$B$292</f>
        <v xml:space="preserve">• Ansvarspersonen håller årligen minst ett möte med varje deltagande person och minst fyra möten med den nyckelpersonal som anges i bilagan till förfarandet. Mål: Identifiering av utbildningsbehov </v>
      </c>
      <c r="H34" s="1372"/>
      <c r="I34" s="1372"/>
      <c r="J34" s="1372"/>
      <c r="K34" s="1372"/>
      <c r="L34" s="1372"/>
      <c r="M34" s="1372"/>
      <c r="N34" s="1371"/>
      <c r="O34" s="458"/>
      <c r="P34" s="4"/>
    </row>
    <row r="35" spans="1:16" ht="25.5" customHeight="1" x14ac:dyDescent="0.25">
      <c r="A35" s="424"/>
      <c r="B35" s="3"/>
      <c r="C35" s="3"/>
      <c r="D35" s="3"/>
      <c r="E35" s="1217"/>
      <c r="F35" s="1371"/>
      <c r="G35" s="1217" t="str">
        <f>Translations!$B$293</f>
        <v>• Ansvarspersonen leder den interna och externa utbildningen enligt identifierade behov.</v>
      </c>
      <c r="H35" s="1372"/>
      <c r="I35" s="1372"/>
      <c r="J35" s="1372"/>
      <c r="K35" s="1372"/>
      <c r="L35" s="1372"/>
      <c r="M35" s="1372"/>
      <c r="N35" s="1371"/>
      <c r="O35" s="458"/>
      <c r="P35" s="4"/>
    </row>
    <row r="36" spans="1:16" ht="33.65" customHeight="1" x14ac:dyDescent="0.25">
      <c r="A36" s="424"/>
      <c r="B36" s="3"/>
      <c r="C36" s="3"/>
      <c r="D36" s="3"/>
      <c r="E36" s="1217" t="str">
        <f>Translations!$B$183</f>
        <v>Den instans eller avdelning som ansvarar för förfarandet och de uppgifter som producerats med det</v>
      </c>
      <c r="F36" s="1371"/>
      <c r="G36" s="1370" t="str">
        <f>Translations!$B$294</f>
        <v>Biträdande chef för HSEQ-enheten</v>
      </c>
      <c r="H36" s="1370"/>
      <c r="I36" s="1370"/>
      <c r="J36" s="1370"/>
      <c r="K36" s="1370"/>
      <c r="L36" s="1370"/>
      <c r="M36" s="1370"/>
      <c r="N36" s="1370"/>
      <c r="O36" s="458"/>
      <c r="P36" s="4"/>
    </row>
    <row r="37" spans="1:16" ht="12.75" customHeight="1" x14ac:dyDescent="0.25">
      <c r="A37" s="424"/>
      <c r="B37" s="3"/>
      <c r="C37" s="3"/>
      <c r="D37" s="3"/>
      <c r="E37" s="1217" t="str">
        <f>Translations!$B$185</f>
        <v>Plats där uppteckningarna hålls</v>
      </c>
      <c r="F37" s="1371"/>
      <c r="G37" s="1370" t="str">
        <f>Translations!$B$295</f>
        <v xml:space="preserve">Utskrift: HSEQ-kontor, hylla 27/9, mappen märkt "ETS 01-P". Elektroniskt: "P:\ETS_MRV\manag\ETS_01-P.xls"
</v>
      </c>
      <c r="H37" s="1370"/>
      <c r="I37" s="1370"/>
      <c r="J37" s="1370"/>
      <c r="K37" s="1370"/>
      <c r="L37" s="1370"/>
      <c r="M37" s="1370"/>
      <c r="N37" s="1370"/>
      <c r="O37" s="458"/>
      <c r="P37" s="4"/>
    </row>
    <row r="38" spans="1:16" ht="25.5" customHeight="1" x14ac:dyDescent="0.25">
      <c r="A38" s="424"/>
      <c r="B38" s="3"/>
      <c r="C38" s="3"/>
      <c r="D38" s="3"/>
      <c r="E38" s="1217" t="str">
        <f>Translations!$B$187</f>
        <v>Namnet på det datatekniska system som används (om tillämpligt).</v>
      </c>
      <c r="F38" s="1371"/>
      <c r="G38" s="1370" t="str">
        <f>Translations!$B$296</f>
        <v>Ej tillämplig (normala nätverksenheter)</v>
      </c>
      <c r="H38" s="1370"/>
      <c r="I38" s="1370"/>
      <c r="J38" s="1370"/>
      <c r="K38" s="1370"/>
      <c r="L38" s="1370"/>
      <c r="M38" s="1370"/>
      <c r="N38" s="1370"/>
      <c r="O38" s="458"/>
      <c r="P38" s="4"/>
    </row>
    <row r="39" spans="1:16" ht="33.65" customHeight="1" x14ac:dyDescent="0.25">
      <c r="A39" s="424"/>
      <c r="B39" s="3"/>
      <c r="C39" s="3"/>
      <c r="D39" s="3"/>
      <c r="E39" s="1066" t="str">
        <f>Translations!$B$189</f>
        <v>Förteckning över EN-standarder eller andra tillämpliga standarder (vid behov)</v>
      </c>
      <c r="F39" s="1374"/>
      <c r="G39" s="1113" t="str">
        <f>Translations!$B$179</f>
        <v>Ej tillämplig</v>
      </c>
      <c r="H39" s="1113"/>
      <c r="I39" s="1113"/>
      <c r="J39" s="1113"/>
      <c r="K39" s="1113"/>
      <c r="L39" s="1113"/>
      <c r="M39" s="1113"/>
      <c r="N39" s="1113"/>
      <c r="O39" s="458"/>
      <c r="P39" s="4"/>
    </row>
    <row r="40" spans="1:16" ht="12.75" customHeight="1" x14ac:dyDescent="0.25">
      <c r="A40" s="424"/>
      <c r="B40" s="3"/>
      <c r="C40" s="3"/>
      <c r="D40" s="3"/>
      <c r="E40" s="1376" t="str">
        <f>Translations!$B$174</f>
        <v>Förfarandets namn</v>
      </c>
      <c r="F40" s="1377"/>
      <c r="G40" s="1373"/>
      <c r="H40" s="1373"/>
      <c r="I40" s="1373"/>
      <c r="J40" s="1373"/>
      <c r="K40" s="1373"/>
      <c r="L40" s="1373"/>
      <c r="M40" s="1373"/>
      <c r="N40" s="1373"/>
      <c r="O40" s="458"/>
      <c r="P40" s="4"/>
    </row>
    <row r="41" spans="1:16" ht="12.75" customHeight="1" x14ac:dyDescent="0.25">
      <c r="A41" s="424"/>
      <c r="B41" s="3"/>
      <c r="C41" s="3"/>
      <c r="D41" s="3"/>
      <c r="E41" s="1354" t="str">
        <f>Translations!$B$176</f>
        <v>Förfarandets identifieringskod</v>
      </c>
      <c r="F41" s="1355"/>
      <c r="G41" s="1072"/>
      <c r="H41" s="1072"/>
      <c r="I41" s="1072"/>
      <c r="J41" s="1072"/>
      <c r="K41" s="1072"/>
      <c r="L41" s="1072"/>
      <c r="M41" s="1072"/>
      <c r="N41" s="1072"/>
      <c r="O41" s="462"/>
      <c r="P41" s="4"/>
    </row>
    <row r="42" spans="1:16" ht="20.5" customHeight="1" x14ac:dyDescent="0.25">
      <c r="A42" s="424"/>
      <c r="B42" s="3"/>
      <c r="C42" s="3"/>
      <c r="D42" s="3"/>
      <c r="E42" s="1354" t="str">
        <f>Translations!$B$178</f>
        <v>Diagrammets identifieringskod (vid behov)</v>
      </c>
      <c r="F42" s="1355"/>
      <c r="G42" s="1072"/>
      <c r="H42" s="1072"/>
      <c r="I42" s="1072"/>
      <c r="J42" s="1072"/>
      <c r="K42" s="1072"/>
      <c r="L42" s="1072"/>
      <c r="M42" s="1072"/>
      <c r="N42" s="1072"/>
      <c r="O42" s="458"/>
      <c r="P42" s="4"/>
    </row>
    <row r="43" spans="1:16" ht="25.5" customHeight="1" x14ac:dyDescent="0.25">
      <c r="B43" s="3"/>
      <c r="C43" s="3"/>
      <c r="D43" s="3"/>
      <c r="E43" s="1356" t="str">
        <f>Translations!$B$180</f>
        <v xml:space="preserve">Kort beskrivning av förfarandet    </v>
      </c>
      <c r="F43" s="1357"/>
      <c r="G43" s="1096"/>
      <c r="H43" s="1097"/>
      <c r="I43" s="1097"/>
      <c r="J43" s="1097"/>
      <c r="K43" s="1097"/>
      <c r="L43" s="1097"/>
      <c r="M43" s="1097"/>
      <c r="N43" s="1098"/>
      <c r="O43" s="458"/>
      <c r="P43" s="4"/>
    </row>
    <row r="44" spans="1:16" ht="25.5" customHeight="1" x14ac:dyDescent="0.25">
      <c r="B44" s="3"/>
      <c r="C44" s="3"/>
      <c r="D44" s="3"/>
      <c r="E44" s="1358"/>
      <c r="F44" s="1359"/>
      <c r="G44" s="1362"/>
      <c r="H44" s="1363"/>
      <c r="I44" s="1363"/>
      <c r="J44" s="1363"/>
      <c r="K44" s="1363"/>
      <c r="L44" s="1363"/>
      <c r="M44" s="1363"/>
      <c r="N44" s="1364"/>
      <c r="O44" s="458"/>
      <c r="P44" s="4"/>
    </row>
    <row r="45" spans="1:16" ht="25.5" customHeight="1" x14ac:dyDescent="0.25">
      <c r="B45" s="3"/>
      <c r="C45" s="3"/>
      <c r="D45" s="3"/>
      <c r="E45" s="1360"/>
      <c r="F45" s="1361"/>
      <c r="G45" s="1365"/>
      <c r="H45" s="1366"/>
      <c r="I45" s="1366"/>
      <c r="J45" s="1366"/>
      <c r="K45" s="1366"/>
      <c r="L45" s="1366"/>
      <c r="M45" s="1366"/>
      <c r="N45" s="1367"/>
      <c r="O45" s="453"/>
      <c r="P45" s="22"/>
    </row>
    <row r="46" spans="1:16" ht="31.5" customHeight="1" x14ac:dyDescent="0.25">
      <c r="B46" s="3"/>
      <c r="C46" s="3"/>
      <c r="D46" s="3"/>
      <c r="E46" s="1354" t="str">
        <f>Translations!$B$183</f>
        <v>Den instans eller avdelning som ansvarar för förfarandet och de uppgifter som producerats med det</v>
      </c>
      <c r="F46" s="1355"/>
      <c r="G46" s="1072"/>
      <c r="H46" s="1072"/>
      <c r="I46" s="1072"/>
      <c r="J46" s="1072"/>
      <c r="K46" s="1072"/>
      <c r="L46" s="1072"/>
      <c r="M46" s="1072"/>
      <c r="N46" s="1072"/>
      <c r="O46" s="458"/>
      <c r="P46" s="4"/>
    </row>
    <row r="47" spans="1:16" ht="12.75" customHeight="1" x14ac:dyDescent="0.25">
      <c r="B47" s="3"/>
      <c r="C47" s="3"/>
      <c r="D47" s="3"/>
      <c r="E47" s="1354" t="str">
        <f>Translations!$B$185</f>
        <v>Plats där uppteckningarna hålls</v>
      </c>
      <c r="F47" s="1355"/>
      <c r="G47" s="1072"/>
      <c r="H47" s="1072"/>
      <c r="I47" s="1072"/>
      <c r="J47" s="1072"/>
      <c r="K47" s="1072"/>
      <c r="L47" s="1072"/>
      <c r="M47" s="1072"/>
      <c r="N47" s="1072"/>
      <c r="O47" s="458"/>
      <c r="P47" s="4"/>
    </row>
    <row r="48" spans="1:16" ht="25.5" customHeight="1" x14ac:dyDescent="0.25">
      <c r="B48" s="3"/>
      <c r="C48" s="3"/>
      <c r="D48" s="3"/>
      <c r="E48" s="1354" t="str">
        <f>Translations!$B$187</f>
        <v>Namnet på det datatekniska system som används (om tillämpligt).</v>
      </c>
      <c r="F48" s="1355"/>
      <c r="G48" s="1072"/>
      <c r="H48" s="1072"/>
      <c r="I48" s="1072"/>
      <c r="J48" s="1072"/>
      <c r="K48" s="1072"/>
      <c r="L48" s="1072"/>
      <c r="M48" s="1072"/>
      <c r="N48" s="1072"/>
      <c r="O48" s="462"/>
      <c r="P48" s="4"/>
    </row>
    <row r="49" spans="1:21" ht="32.5" customHeight="1" x14ac:dyDescent="0.25">
      <c r="B49" s="3"/>
      <c r="C49" s="3"/>
      <c r="D49" s="3"/>
      <c r="E49" s="1354" t="str">
        <f>Translations!$B$189</f>
        <v>Förteckning över EN-standarder eller andra tillämpliga standarder (vid behov)</v>
      </c>
      <c r="F49" s="1355"/>
      <c r="G49" s="1072"/>
      <c r="H49" s="1072"/>
      <c r="I49" s="1072"/>
      <c r="J49" s="1072"/>
      <c r="K49" s="1072"/>
      <c r="L49" s="1072"/>
      <c r="M49" s="1072"/>
      <c r="N49" s="1072"/>
      <c r="O49" s="453"/>
      <c r="P49" s="22"/>
    </row>
    <row r="50" spans="1:21" x14ac:dyDescent="0.25">
      <c r="A50" s="425"/>
      <c r="B50" s="7"/>
      <c r="C50" s="7"/>
      <c r="D50" s="7"/>
      <c r="E50" s="7"/>
      <c r="F50" s="7"/>
      <c r="G50" s="7"/>
      <c r="H50" s="7"/>
      <c r="I50" s="7"/>
      <c r="J50" s="7"/>
      <c r="K50" s="3"/>
      <c r="L50" s="3"/>
      <c r="M50" s="3"/>
      <c r="N50" s="3"/>
      <c r="O50" s="458"/>
      <c r="P50" s="4"/>
    </row>
    <row r="51" spans="1:21" ht="27.75" customHeight="1" x14ac:dyDescent="0.25">
      <c r="A51" s="424"/>
      <c r="B51" s="523"/>
      <c r="C51" s="523"/>
      <c r="D51" s="41" t="s">
        <v>15</v>
      </c>
      <c r="E51" s="1047" t="str">
        <f>Translations!$B$297</f>
        <v>Beskrivning av förfarandet för regelbunden bedömning av övervakningsplanens ändamålsenlighet</v>
      </c>
      <c r="F51" s="1047"/>
      <c r="G51" s="1047"/>
      <c r="H51" s="1047"/>
      <c r="I51" s="1047"/>
      <c r="J51" s="1047"/>
      <c r="K51" s="1047"/>
      <c r="L51" s="1047"/>
      <c r="M51" s="1047"/>
      <c r="N51" s="1047"/>
      <c r="O51" s="458"/>
      <c r="P51" s="4"/>
      <c r="Q51" s="420"/>
      <c r="R51" s="420"/>
      <c r="S51" s="420"/>
      <c r="T51" s="420"/>
    </row>
    <row r="52" spans="1:21" ht="12.75" customHeight="1" x14ac:dyDescent="0.25">
      <c r="A52" s="424"/>
      <c r="B52" s="523"/>
      <c r="C52" s="523"/>
      <c r="D52" s="41"/>
      <c r="E52" s="1368" t="str">
        <f>Translations!$B$298</f>
        <v>Förfarandet ska omfatta åtminstone:</v>
      </c>
      <c r="F52" s="1368"/>
      <c r="G52" s="1368"/>
      <c r="H52" s="1368"/>
      <c r="I52" s="1368"/>
      <c r="J52" s="1368"/>
      <c r="K52" s="1368"/>
      <c r="L52" s="1368"/>
      <c r="M52" s="1368"/>
      <c r="N52" s="1368"/>
      <c r="O52" s="458"/>
      <c r="P52" s="4"/>
    </row>
    <row r="53" spans="1:21" ht="24" customHeight="1" x14ac:dyDescent="0.25">
      <c r="A53" s="424"/>
      <c r="B53" s="523"/>
      <c r="C53" s="523"/>
      <c r="D53" s="41"/>
      <c r="E53" s="1368" t="str">
        <f>Translations!$B$754</f>
        <v>i – kontroll av förteckningen över bränsleflöden, särskilt dess tillämpningsområde, för att säkerställa att informationen om utsläpp och bränsleflöden är fullständig och att alla relevanta ändringar tas med i övervakningsplanen</v>
      </c>
      <c r="F53" s="1368"/>
      <c r="G53" s="1368"/>
      <c r="H53" s="1368"/>
      <c r="I53" s="1368"/>
      <c r="J53" s="1368"/>
      <c r="K53" s="1368"/>
      <c r="L53" s="1368"/>
      <c r="M53" s="1368"/>
      <c r="N53" s="1368"/>
      <c r="O53" s="458"/>
      <c r="P53" s="4"/>
    </row>
    <row r="54" spans="1:21" ht="12.75" customHeight="1" x14ac:dyDescent="0.25">
      <c r="A54" s="424"/>
      <c r="B54" s="523"/>
      <c r="C54" s="523"/>
      <c r="D54" s="41"/>
      <c r="E54" s="1368" t="str">
        <f>Translations!$B$755</f>
        <v>ii – bedömning av huruvida osäkerhetströsklarna för frisläppta bränslemängder och (om tillämpligt) andra parametrar efterlevs för de nivåer som tillämpas för varje bränsleflöde</v>
      </c>
      <c r="F54" s="1368"/>
      <c r="G54" s="1368"/>
      <c r="H54" s="1368"/>
      <c r="I54" s="1368"/>
      <c r="J54" s="1368"/>
      <c r="K54" s="1368"/>
      <c r="L54" s="1368"/>
      <c r="M54" s="1368"/>
      <c r="N54" s="1368"/>
      <c r="O54" s="458"/>
      <c r="P54" s="4"/>
      <c r="Q54" s="422"/>
      <c r="R54" s="422"/>
      <c r="S54" s="422"/>
      <c r="T54" s="422"/>
      <c r="U54" s="422"/>
    </row>
    <row r="55" spans="1:21" ht="12.75" customHeight="1" x14ac:dyDescent="0.25">
      <c r="A55" s="424"/>
      <c r="B55" s="523"/>
      <c r="C55" s="523"/>
      <c r="D55" s="41"/>
      <c r="E55" s="1368" t="str">
        <f>Translations!$B$299</f>
        <v>iii – bedömning av eventuella åtgärder för att förbättra den övervakningsmetod som tillämpas.</v>
      </c>
      <c r="F55" s="1368"/>
      <c r="G55" s="1368"/>
      <c r="H55" s="1368"/>
      <c r="I55" s="1368"/>
      <c r="J55" s="1368"/>
      <c r="K55" s="1368"/>
      <c r="L55" s="1368"/>
      <c r="M55" s="1368"/>
      <c r="N55" s="1368"/>
      <c r="O55" s="458"/>
      <c r="P55" s="4"/>
    </row>
    <row r="56" spans="1:21" ht="5.15" customHeight="1" x14ac:dyDescent="0.25">
      <c r="B56" s="3"/>
      <c r="C56" s="3"/>
      <c r="D56" s="3"/>
      <c r="E56" s="84"/>
      <c r="F56" s="249"/>
      <c r="G56" s="250"/>
      <c r="H56" s="250"/>
      <c r="I56" s="250"/>
      <c r="J56" s="250"/>
      <c r="K56" s="250"/>
      <c r="L56" s="250"/>
      <c r="M56" s="3"/>
      <c r="N56" s="3"/>
      <c r="O56" s="458"/>
      <c r="P56" s="4"/>
    </row>
    <row r="57" spans="1:21" ht="12.75" customHeight="1" x14ac:dyDescent="0.25">
      <c r="B57" s="3"/>
      <c r="C57" s="3"/>
      <c r="D57" s="3"/>
      <c r="E57" s="1354" t="str">
        <f>Translations!$B$174</f>
        <v>Förfarandets namn</v>
      </c>
      <c r="F57" s="1355"/>
      <c r="G57" s="1072"/>
      <c r="H57" s="1072"/>
      <c r="I57" s="1072"/>
      <c r="J57" s="1072"/>
      <c r="K57" s="1072"/>
      <c r="L57" s="1072"/>
      <c r="M57" s="1072"/>
      <c r="N57" s="1072"/>
      <c r="O57" s="462"/>
      <c r="P57" s="4"/>
    </row>
    <row r="58" spans="1:21" ht="12.75" customHeight="1" x14ac:dyDescent="0.25">
      <c r="B58" s="3"/>
      <c r="C58" s="3"/>
      <c r="D58" s="3"/>
      <c r="E58" s="1354" t="str">
        <f>Translations!$B$176</f>
        <v>Förfarandets identifieringskod</v>
      </c>
      <c r="F58" s="1355"/>
      <c r="G58" s="1072"/>
      <c r="H58" s="1072"/>
      <c r="I58" s="1072"/>
      <c r="J58" s="1072"/>
      <c r="K58" s="1072"/>
      <c r="L58" s="1072"/>
      <c r="M58" s="1072"/>
      <c r="N58" s="1072"/>
      <c r="O58" s="458"/>
      <c r="P58" s="4"/>
    </row>
    <row r="59" spans="1:21" ht="21" customHeight="1" x14ac:dyDescent="0.25">
      <c r="B59" s="3"/>
      <c r="C59" s="3"/>
      <c r="D59" s="3"/>
      <c r="E59" s="1354" t="str">
        <f>Translations!$B$178</f>
        <v>Diagrammets identifieringskod (vid behov)</v>
      </c>
      <c r="F59" s="1355"/>
      <c r="G59" s="1072"/>
      <c r="H59" s="1072"/>
      <c r="I59" s="1072"/>
      <c r="J59" s="1072"/>
      <c r="K59" s="1072"/>
      <c r="L59" s="1072"/>
      <c r="M59" s="1072"/>
      <c r="N59" s="1072"/>
      <c r="O59" s="458"/>
      <c r="P59" s="4"/>
    </row>
    <row r="60" spans="1:21" ht="25.5" customHeight="1" x14ac:dyDescent="0.25">
      <c r="B60" s="3"/>
      <c r="C60" s="3"/>
      <c r="D60" s="3"/>
      <c r="E60" s="1356" t="str">
        <f>Translations!$B$180</f>
        <v xml:space="preserve">Kort beskrivning av förfarandet    </v>
      </c>
      <c r="F60" s="1357"/>
      <c r="G60" s="1096"/>
      <c r="H60" s="1097"/>
      <c r="I60" s="1097"/>
      <c r="J60" s="1097"/>
      <c r="K60" s="1097"/>
      <c r="L60" s="1097"/>
      <c r="M60" s="1097"/>
      <c r="N60" s="1098"/>
      <c r="O60" s="458"/>
      <c r="P60" s="4"/>
    </row>
    <row r="61" spans="1:21" ht="25.5" customHeight="1" x14ac:dyDescent="0.25">
      <c r="B61" s="3"/>
      <c r="C61" s="3"/>
      <c r="D61" s="3"/>
      <c r="E61" s="1358"/>
      <c r="F61" s="1359"/>
      <c r="G61" s="1362"/>
      <c r="H61" s="1363"/>
      <c r="I61" s="1363"/>
      <c r="J61" s="1363"/>
      <c r="K61" s="1363"/>
      <c r="L61" s="1363"/>
      <c r="M61" s="1363"/>
      <c r="N61" s="1364"/>
      <c r="O61" s="458"/>
      <c r="P61" s="4"/>
    </row>
    <row r="62" spans="1:21" ht="25.5" customHeight="1" x14ac:dyDescent="0.25">
      <c r="B62" s="3"/>
      <c r="C62" s="3"/>
      <c r="D62" s="3"/>
      <c r="E62" s="1360"/>
      <c r="F62" s="1361"/>
      <c r="G62" s="1365"/>
      <c r="H62" s="1366"/>
      <c r="I62" s="1366"/>
      <c r="J62" s="1366"/>
      <c r="K62" s="1366"/>
      <c r="L62" s="1366"/>
      <c r="M62" s="1366"/>
      <c r="N62" s="1367"/>
      <c r="O62" s="458"/>
      <c r="P62" s="4"/>
    </row>
    <row r="63" spans="1:21" ht="32.15" customHeight="1" x14ac:dyDescent="0.25">
      <c r="B63" s="3"/>
      <c r="C63" s="3"/>
      <c r="D63" s="3"/>
      <c r="E63" s="1354" t="str">
        <f>Translations!$B$183</f>
        <v>Den instans eller avdelning som ansvarar för förfarandet och de uppgifter som producerats med det</v>
      </c>
      <c r="F63" s="1355"/>
      <c r="G63" s="1072"/>
      <c r="H63" s="1072"/>
      <c r="I63" s="1072"/>
      <c r="J63" s="1072"/>
      <c r="K63" s="1072"/>
      <c r="L63" s="1072"/>
      <c r="M63" s="1072"/>
      <c r="N63" s="1072"/>
      <c r="O63" s="453"/>
      <c r="P63" s="22"/>
    </row>
    <row r="64" spans="1:21" ht="12.75" customHeight="1" x14ac:dyDescent="0.25">
      <c r="B64" s="3"/>
      <c r="C64" s="3"/>
      <c r="D64" s="3"/>
      <c r="E64" s="1354" t="str">
        <f>Translations!$B$185</f>
        <v>Plats där uppteckningarna hålls</v>
      </c>
      <c r="F64" s="1355"/>
      <c r="G64" s="1072"/>
      <c r="H64" s="1072"/>
      <c r="I64" s="1072"/>
      <c r="J64" s="1072"/>
      <c r="K64" s="1072"/>
      <c r="L64" s="1072"/>
      <c r="M64" s="1072"/>
      <c r="N64" s="1072"/>
      <c r="O64" s="458"/>
      <c r="P64" s="4"/>
    </row>
    <row r="65" spans="1:24" ht="25.5" customHeight="1" x14ac:dyDescent="0.25">
      <c r="B65" s="3"/>
      <c r="C65" s="3"/>
      <c r="D65" s="3"/>
      <c r="E65" s="1354" t="str">
        <f>Translations!$B$187</f>
        <v>Namnet på det datatekniska system som används (om tillämpligt).</v>
      </c>
      <c r="F65" s="1355"/>
      <c r="G65" s="1072"/>
      <c r="H65" s="1072"/>
      <c r="I65" s="1072"/>
      <c r="J65" s="1072"/>
      <c r="K65" s="1072"/>
      <c r="L65" s="1072"/>
      <c r="M65" s="1072"/>
      <c r="N65" s="1072"/>
      <c r="O65" s="453"/>
      <c r="P65" s="22"/>
    </row>
    <row r="66" spans="1:24" ht="31" customHeight="1" x14ac:dyDescent="0.25">
      <c r="B66" s="3"/>
      <c r="C66" s="3"/>
      <c r="D66" s="3"/>
      <c r="E66" s="1354" t="str">
        <f>Translations!$B$189</f>
        <v>Förteckning över EN-standarder eller andra tillämpliga standarder (vid behov)</v>
      </c>
      <c r="F66" s="1355"/>
      <c r="G66" s="1072"/>
      <c r="H66" s="1072"/>
      <c r="I66" s="1072"/>
      <c r="J66" s="1072"/>
      <c r="K66" s="1072"/>
      <c r="L66" s="1072"/>
      <c r="M66" s="1072"/>
      <c r="N66" s="1072"/>
      <c r="O66" s="458"/>
      <c r="P66" s="4"/>
    </row>
    <row r="67" spans="1:24" ht="13.5" customHeight="1" x14ac:dyDescent="0.3">
      <c r="B67" s="3"/>
      <c r="C67" s="3"/>
      <c r="D67" s="90"/>
      <c r="E67" s="7"/>
      <c r="F67" s="7"/>
      <c r="G67" s="7"/>
      <c r="H67" s="7"/>
      <c r="I67" s="7"/>
      <c r="J67" s="7"/>
      <c r="K67" s="7"/>
      <c r="L67" s="7"/>
      <c r="M67" s="3"/>
      <c r="N67" s="197"/>
      <c r="O67" s="458"/>
      <c r="P67" s="4"/>
    </row>
    <row r="68" spans="1:24" ht="12.75" customHeight="1" x14ac:dyDescent="0.25">
      <c r="A68" s="424"/>
      <c r="B68" s="523"/>
      <c r="C68" s="523"/>
      <c r="D68" s="41" t="s">
        <v>160</v>
      </c>
      <c r="E68" s="1047" t="str">
        <f>Translations!$B$756</f>
        <v>Vid behov tidsfrist för nästa rapport om förbättringar enligt artikel 75 q.1</v>
      </c>
      <c r="F68" s="1047"/>
      <c r="G68" s="1047"/>
      <c r="H68" s="1047"/>
      <c r="I68" s="1047"/>
      <c r="J68" s="1047"/>
      <c r="K68" s="1047"/>
      <c r="L68" s="1047"/>
      <c r="M68" s="1047"/>
      <c r="N68" s="1047"/>
      <c r="O68" s="458"/>
      <c r="P68" s="4"/>
      <c r="Q68" s="420"/>
      <c r="R68" s="420"/>
      <c r="S68" s="420"/>
      <c r="T68" s="420"/>
    </row>
    <row r="69" spans="1:24" ht="5.15" customHeight="1" x14ac:dyDescent="0.25">
      <c r="A69" s="424"/>
      <c r="B69" s="523"/>
      <c r="C69" s="523"/>
      <c r="D69" s="41"/>
      <c r="O69" s="458"/>
      <c r="P69" s="4"/>
    </row>
    <row r="70" spans="1:24" ht="19.5" customHeight="1" x14ac:dyDescent="0.25">
      <c r="B70" s="3"/>
      <c r="C70" s="3"/>
      <c r="D70" s="90"/>
      <c r="E70" s="1368" t="str">
        <f>Translations!$B$757</f>
        <v>En rapport om förbättringar ska göras om en reglerad enhet i övervakningsplanen använder de sänkningar av nivån som nämns i artikel 75 q.2 och/eller 75 q.3 eller antaganden om täckningsfaktorn.</v>
      </c>
      <c r="F70" s="1368"/>
      <c r="G70" s="1368"/>
      <c r="H70" s="1368"/>
      <c r="I70" s="1368"/>
      <c r="J70" s="1368"/>
      <c r="K70" s="1368"/>
      <c r="L70" s="1368"/>
      <c r="M70" s="1368"/>
      <c r="N70" s="1368"/>
      <c r="O70" s="458"/>
      <c r="P70" s="4"/>
    </row>
    <row r="71" spans="1:24" ht="32.15" customHeight="1" x14ac:dyDescent="0.25">
      <c r="A71" s="424"/>
      <c r="B71" s="523"/>
      <c r="C71" s="523"/>
      <c r="D71" s="41"/>
      <c r="E71" s="1368" t="str">
        <f>Translations!$B$758</f>
        <v>Tidsfristen för rapporterna om förbättringar är vart tredje år för reglerade enheter i kategori B och vart femte år för reglerade enheter i kategori A. Den behöriga myndigheten kan dock förlänga denna period till fyra och fem år, om enheten kan visa myndigheten att kriterierna för orimliga kostnader eller förbättringsåtgärder som inte är tekniskt möjliga är i kraft en längre tid.</v>
      </c>
      <c r="F71" s="1368"/>
      <c r="G71" s="1368"/>
      <c r="H71" s="1368"/>
      <c r="I71" s="1368"/>
      <c r="J71" s="1368"/>
      <c r="K71" s="1368"/>
      <c r="L71" s="1368"/>
      <c r="M71" s="1368"/>
      <c r="N71" s="1368"/>
      <c r="O71" s="458"/>
      <c r="P71" s="4"/>
    </row>
    <row r="72" spans="1:24" ht="19.5" customHeight="1" x14ac:dyDescent="0.25">
      <c r="B72" s="3"/>
      <c r="C72" s="3"/>
      <c r="D72" s="90"/>
      <c r="E72" s="1368" t="str">
        <f>Translations!$B$759</f>
        <v>För alla reglerade enheter som använder den standardiserade täckningsfaktorn som avses i artikel 75l.3 och 75l.4 ska rapporten om förbättringar lämnas in senast den 31 juli 2026.</v>
      </c>
      <c r="F72" s="1368"/>
      <c r="G72" s="1368"/>
      <c r="H72" s="1368"/>
      <c r="I72" s="1368"/>
      <c r="J72" s="1368"/>
      <c r="K72" s="1368"/>
      <c r="L72" s="1368"/>
      <c r="M72" s="1368"/>
      <c r="N72" s="1368"/>
      <c r="O72" s="458"/>
      <c r="P72" s="4"/>
    </row>
    <row r="73" spans="1:24" ht="25.5" customHeight="1" x14ac:dyDescent="0.25">
      <c r="B73" s="3"/>
      <c r="C73" s="3"/>
      <c r="D73" s="90"/>
      <c r="E73" s="1368" t="str">
        <f>Translations!$B$760</f>
        <v>Med beaktande av ovanstående ska du vid behov komma överens med den behöriga myndigheten om tidsfristerna för förbättringsrapporten och anteckna dem vid rätt år i rullgardinsmenyn.</v>
      </c>
      <c r="F73" s="1368"/>
      <c r="G73" s="1368"/>
      <c r="H73" s="1368"/>
      <c r="I73" s="1368"/>
      <c r="J73" s="1368"/>
      <c r="K73" s="1368"/>
      <c r="L73" s="1368"/>
      <c r="M73" s="1368"/>
      <c r="N73" s="1368"/>
      <c r="O73" s="458"/>
      <c r="P73" s="4"/>
    </row>
    <row r="74" spans="1:24" ht="5.15" customHeight="1" x14ac:dyDescent="0.25">
      <c r="B74" s="3"/>
      <c r="C74" s="3"/>
      <c r="D74" s="90"/>
      <c r="E74" s="265"/>
      <c r="F74" s="265"/>
      <c r="G74" s="265"/>
      <c r="H74" s="265"/>
      <c r="I74" s="265"/>
      <c r="J74" s="265"/>
      <c r="K74" s="265"/>
      <c r="L74" s="265"/>
      <c r="M74" s="265"/>
      <c r="N74" s="265"/>
      <c r="O74" s="458"/>
      <c r="P74" s="4"/>
    </row>
    <row r="75" spans="1:24" ht="12.75" customHeight="1" x14ac:dyDescent="0.25">
      <c r="B75" s="3"/>
      <c r="C75" s="3"/>
      <c r="D75" s="90"/>
      <c r="E75" s="337">
        <v>2026</v>
      </c>
      <c r="F75" s="337">
        <f>E75+1</f>
        <v>2027</v>
      </c>
      <c r="G75" s="337">
        <f t="shared" ref="G75:N75" si="0">F75+1</f>
        <v>2028</v>
      </c>
      <c r="H75" s="337">
        <f t="shared" si="0"/>
        <v>2029</v>
      </c>
      <c r="I75" s="337">
        <f t="shared" si="0"/>
        <v>2030</v>
      </c>
      <c r="J75" s="337">
        <f t="shared" si="0"/>
        <v>2031</v>
      </c>
      <c r="K75" s="337">
        <f t="shared" si="0"/>
        <v>2032</v>
      </c>
      <c r="L75" s="337">
        <f t="shared" si="0"/>
        <v>2033</v>
      </c>
      <c r="M75" s="337">
        <f t="shared" si="0"/>
        <v>2034</v>
      </c>
      <c r="N75" s="337">
        <f t="shared" si="0"/>
        <v>2035</v>
      </c>
      <c r="O75" s="458"/>
      <c r="P75" s="4"/>
    </row>
    <row r="76" spans="1:24" ht="12.75" customHeight="1" x14ac:dyDescent="0.25">
      <c r="B76" s="3"/>
      <c r="C76" s="3"/>
      <c r="D76" s="90"/>
      <c r="E76" s="336"/>
      <c r="F76" s="336"/>
      <c r="G76" s="336"/>
      <c r="H76" s="336"/>
      <c r="I76" s="336"/>
      <c r="J76" s="336"/>
      <c r="K76" s="336"/>
      <c r="L76" s="336"/>
      <c r="M76" s="336"/>
      <c r="N76" s="336"/>
      <c r="O76" s="458"/>
      <c r="P76" s="4"/>
    </row>
    <row r="77" spans="1:24" ht="12.75" customHeight="1" x14ac:dyDescent="0.25">
      <c r="B77" s="3"/>
      <c r="C77" s="3"/>
      <c r="D77" s="90"/>
      <c r="E77" s="338" t="str">
        <f t="shared" ref="E77:N77" si="1">IF(OR(E76="",E76=EUconst_NA),"",DATE(E75,MATCH(E76,EUconst_IRMonth,0)+5,1)-1)</f>
        <v/>
      </c>
      <c r="F77" s="338" t="str">
        <f t="shared" si="1"/>
        <v/>
      </c>
      <c r="G77" s="338" t="str">
        <f t="shared" si="1"/>
        <v/>
      </c>
      <c r="H77" s="338" t="str">
        <f t="shared" si="1"/>
        <v/>
      </c>
      <c r="I77" s="338" t="str">
        <f t="shared" si="1"/>
        <v/>
      </c>
      <c r="J77" s="338" t="str">
        <f t="shared" si="1"/>
        <v/>
      </c>
      <c r="K77" s="338" t="str">
        <f t="shared" si="1"/>
        <v/>
      </c>
      <c r="L77" s="338" t="str">
        <f t="shared" si="1"/>
        <v/>
      </c>
      <c r="M77" s="338" t="str">
        <f t="shared" si="1"/>
        <v/>
      </c>
      <c r="N77" s="338" t="str">
        <f t="shared" si="1"/>
        <v/>
      </c>
      <c r="O77" s="458"/>
      <c r="P77" s="4"/>
    </row>
    <row r="78" spans="1:24" ht="13.5" customHeight="1" x14ac:dyDescent="0.3">
      <c r="B78" s="3"/>
      <c r="C78" s="3"/>
      <c r="D78" s="90"/>
      <c r="E78" s="7"/>
      <c r="F78" s="7"/>
      <c r="G78" s="7"/>
      <c r="H78" s="7"/>
      <c r="I78" s="7"/>
      <c r="J78" s="7"/>
      <c r="K78" s="7"/>
      <c r="L78" s="7"/>
      <c r="M78" s="3"/>
      <c r="N78" s="197"/>
      <c r="O78" s="458"/>
      <c r="P78" s="4"/>
    </row>
    <row r="79" spans="1:24" s="22" customFormat="1" ht="18.75" customHeight="1" x14ac:dyDescent="0.25">
      <c r="A79" s="222">
        <f>C79</f>
        <v>2</v>
      </c>
      <c r="B79" s="24"/>
      <c r="C79" s="31">
        <v>2</v>
      </c>
      <c r="D79" s="1048" t="str">
        <f>Translations!$B$8</f>
        <v>Dataflödesaktiviteter</v>
      </c>
      <c r="E79" s="1048"/>
      <c r="F79" s="1048"/>
      <c r="G79" s="1048"/>
      <c r="H79" s="1048"/>
      <c r="I79" s="1048"/>
      <c r="J79" s="1048"/>
      <c r="K79" s="1048"/>
      <c r="L79" s="1048"/>
      <c r="M79" s="1048"/>
      <c r="N79" s="1048"/>
      <c r="O79" s="458"/>
      <c r="P79" s="4"/>
      <c r="Q79" s="398" t="str">
        <f>D79</f>
        <v>Dataflödesaktiviteter</v>
      </c>
      <c r="R79" s="363"/>
      <c r="S79" s="363"/>
      <c r="T79" s="363"/>
      <c r="U79" s="363"/>
      <c r="V79" s="418"/>
      <c r="W79" s="418"/>
      <c r="X79" s="418"/>
    </row>
    <row r="80" spans="1:24" ht="13.5" customHeight="1" x14ac:dyDescent="0.3">
      <c r="B80" s="3"/>
      <c r="C80" s="3"/>
      <c r="D80" s="90"/>
      <c r="E80" s="7"/>
      <c r="F80" s="7"/>
      <c r="G80" s="7"/>
      <c r="H80" s="7"/>
      <c r="I80" s="7"/>
      <c r="J80" s="7"/>
      <c r="K80" s="7"/>
      <c r="L80" s="7"/>
      <c r="M80" s="3"/>
      <c r="N80" s="197"/>
      <c r="O80" s="458"/>
      <c r="P80" s="4"/>
    </row>
    <row r="81" spans="2:20" ht="12.75" customHeight="1" x14ac:dyDescent="0.25">
      <c r="B81" s="3"/>
      <c r="C81" s="3"/>
      <c r="D81" s="41" t="s">
        <v>5</v>
      </c>
      <c r="E81" s="1047" t="str">
        <f>Translations!$B$479</f>
        <v>Beskrivning av datahanteringsförfarandet</v>
      </c>
      <c r="F81" s="1047"/>
      <c r="G81" s="1047"/>
      <c r="H81" s="1047"/>
      <c r="I81" s="1047"/>
      <c r="J81" s="1047"/>
      <c r="K81" s="1047"/>
      <c r="L81" s="1047"/>
      <c r="M81" s="1047"/>
      <c r="N81" s="1047"/>
      <c r="O81" s="458"/>
      <c r="P81" s="4"/>
    </row>
    <row r="82" spans="2:20" ht="32.15" customHeight="1" x14ac:dyDescent="0.25">
      <c r="B82" s="3"/>
      <c r="C82" s="3"/>
      <c r="D82" s="90"/>
      <c r="E82" s="1368" t="str">
        <f>Translations!$B$301</f>
        <v>Med dataflödesaktiviteter avses de förfaranden med vilka man producerar, samlar in, behandlar och lagrar de uppgifter som behövs för den årliga utsläppsrapporten i olika skeden från utgångsuppgifterna till resultaten (artikel 58 i MRR-förordningen). Om det behövs, beskriv här endast de viktigaste faserna i dataflödesaktiviteterna och lämna tilläggsuppgifter och/eller ett schema över förfarandena i bilagan. Kom ihåg att nämna bilagans namn och datum i beskrivningen.</v>
      </c>
      <c r="F82" s="1368"/>
      <c r="G82" s="1368"/>
      <c r="H82" s="1368"/>
      <c r="I82" s="1368"/>
      <c r="J82" s="1368"/>
      <c r="K82" s="1368"/>
      <c r="L82" s="1368"/>
      <c r="M82" s="1368"/>
      <c r="N82" s="1368"/>
      <c r="O82" s="458"/>
      <c r="P82" s="4"/>
      <c r="Q82" s="418"/>
      <c r="R82" s="418"/>
      <c r="S82" s="418"/>
      <c r="T82" s="418"/>
    </row>
    <row r="83" spans="2:20" ht="2.15" customHeight="1" x14ac:dyDescent="0.25">
      <c r="B83" s="3"/>
      <c r="C83" s="3"/>
      <c r="D83" s="90"/>
      <c r="E83" s="1368">
        <f>Translations!$B$302</f>
        <v>0</v>
      </c>
      <c r="F83" s="1368"/>
      <c r="G83" s="1368"/>
      <c r="H83" s="1368"/>
      <c r="I83" s="1368"/>
      <c r="J83" s="1368"/>
      <c r="K83" s="1368"/>
      <c r="L83" s="1368"/>
      <c r="M83" s="1368"/>
      <c r="N83" s="1368"/>
      <c r="O83" s="458"/>
      <c r="P83" s="4"/>
      <c r="Q83" s="418"/>
      <c r="R83" s="418"/>
      <c r="S83" s="418"/>
      <c r="T83" s="418"/>
    </row>
    <row r="84" spans="2:20" ht="5.15" customHeight="1" x14ac:dyDescent="0.25">
      <c r="B84" s="3"/>
      <c r="C84" s="3"/>
      <c r="D84" s="3"/>
      <c r="E84" s="84"/>
      <c r="F84" s="249"/>
      <c r="G84" s="250"/>
      <c r="H84" s="250"/>
      <c r="I84" s="250"/>
      <c r="J84" s="250"/>
      <c r="K84" s="250"/>
      <c r="L84" s="250"/>
      <c r="M84" s="3"/>
      <c r="N84" s="3"/>
      <c r="O84" s="458"/>
      <c r="P84" s="4"/>
    </row>
    <row r="85" spans="2:20" ht="12.75" customHeight="1" x14ac:dyDescent="0.25">
      <c r="B85" s="3"/>
      <c r="C85" s="3"/>
      <c r="D85" s="3"/>
      <c r="E85" s="1354" t="str">
        <f>Translations!$B$174</f>
        <v>Förfarandets namn</v>
      </c>
      <c r="F85" s="1355"/>
      <c r="G85" s="1040"/>
      <c r="H85" s="1216"/>
      <c r="I85" s="1216"/>
      <c r="J85" s="1216"/>
      <c r="K85" s="1216"/>
      <c r="L85" s="1216"/>
      <c r="M85" s="1216"/>
      <c r="N85" s="1115"/>
      <c r="O85" s="458"/>
      <c r="P85" s="4"/>
    </row>
    <row r="86" spans="2:20" ht="12.75" customHeight="1" x14ac:dyDescent="0.25">
      <c r="B86" s="3"/>
      <c r="C86" s="3"/>
      <c r="D86" s="3"/>
      <c r="E86" s="1354" t="str">
        <f>Translations!$B$176</f>
        <v>Förfarandets identifieringskod</v>
      </c>
      <c r="F86" s="1355"/>
      <c r="G86" s="1040"/>
      <c r="H86" s="1216"/>
      <c r="I86" s="1216"/>
      <c r="J86" s="1216"/>
      <c r="K86" s="1216"/>
      <c r="L86" s="1216"/>
      <c r="M86" s="1216"/>
      <c r="N86" s="1115"/>
      <c r="O86" s="458"/>
      <c r="P86" s="4"/>
    </row>
    <row r="87" spans="2:20" ht="21" customHeight="1" x14ac:dyDescent="0.25">
      <c r="B87" s="3"/>
      <c r="C87" s="3"/>
      <c r="D87" s="3"/>
      <c r="E87" s="1354" t="str">
        <f>Translations!$B$178</f>
        <v>Diagrammets identifieringskod (vid behov)</v>
      </c>
      <c r="F87" s="1355"/>
      <c r="G87" s="1040"/>
      <c r="H87" s="1216"/>
      <c r="I87" s="1216"/>
      <c r="J87" s="1216"/>
      <c r="K87" s="1216"/>
      <c r="L87" s="1216"/>
      <c r="M87" s="1216"/>
      <c r="N87" s="1115"/>
      <c r="O87" s="458"/>
      <c r="P87" s="4"/>
    </row>
    <row r="88" spans="2:20" ht="25.5" customHeight="1" x14ac:dyDescent="0.25">
      <c r="B88" s="3"/>
      <c r="C88" s="3"/>
      <c r="D88" s="3"/>
      <c r="E88" s="1356" t="str">
        <f>Translations!$B$180</f>
        <v xml:space="preserve">Kort beskrivning av förfarandet    </v>
      </c>
      <c r="F88" s="1357"/>
      <c r="G88" s="1096"/>
      <c r="H88" s="1097"/>
      <c r="I88" s="1097"/>
      <c r="J88" s="1097"/>
      <c r="K88" s="1097"/>
      <c r="L88" s="1097"/>
      <c r="M88" s="1097"/>
      <c r="N88" s="1098"/>
      <c r="O88" s="458"/>
      <c r="P88" s="4"/>
    </row>
    <row r="89" spans="2:20" ht="25.5" customHeight="1" x14ac:dyDescent="0.25">
      <c r="B89" s="3"/>
      <c r="C89" s="3"/>
      <c r="D89" s="3"/>
      <c r="E89" s="1358"/>
      <c r="F89" s="1359"/>
      <c r="G89" s="1362"/>
      <c r="H89" s="1363"/>
      <c r="I89" s="1363"/>
      <c r="J89" s="1363"/>
      <c r="K89" s="1363"/>
      <c r="L89" s="1363"/>
      <c r="M89" s="1363"/>
      <c r="N89" s="1364"/>
      <c r="O89" s="458"/>
      <c r="P89" s="4"/>
    </row>
    <row r="90" spans="2:20" ht="25.5" customHeight="1" x14ac:dyDescent="0.25">
      <c r="B90" s="3"/>
      <c r="C90" s="3"/>
      <c r="D90" s="3"/>
      <c r="E90" s="1360"/>
      <c r="F90" s="1361"/>
      <c r="G90" s="1365"/>
      <c r="H90" s="1366"/>
      <c r="I90" s="1366"/>
      <c r="J90" s="1366"/>
      <c r="K90" s="1366"/>
      <c r="L90" s="1366"/>
      <c r="M90" s="1366"/>
      <c r="N90" s="1367"/>
      <c r="O90" s="458"/>
      <c r="P90" s="4"/>
    </row>
    <row r="91" spans="2:20" ht="32.5" customHeight="1" x14ac:dyDescent="0.25">
      <c r="B91" s="3"/>
      <c r="C91" s="3"/>
      <c r="D91" s="3"/>
      <c r="E91" s="1354" t="str">
        <f>Translations!$B$183</f>
        <v>Den instans eller avdelning som ansvarar för förfarandet och de uppgifter som producerats med det</v>
      </c>
      <c r="F91" s="1355"/>
      <c r="G91" s="1040"/>
      <c r="H91" s="1216"/>
      <c r="I91" s="1216"/>
      <c r="J91" s="1216"/>
      <c r="K91" s="1216"/>
      <c r="L91" s="1216"/>
      <c r="M91" s="1216"/>
      <c r="N91" s="1115"/>
      <c r="O91" s="458"/>
      <c r="P91" s="4"/>
    </row>
    <row r="92" spans="2:20" ht="12.75" customHeight="1" x14ac:dyDescent="0.25">
      <c r="B92" s="3"/>
      <c r="C92" s="3"/>
      <c r="D92" s="3"/>
      <c r="E92" s="1354" t="str">
        <f>Translations!$B$185</f>
        <v>Plats där uppteckningarna hålls</v>
      </c>
      <c r="F92" s="1355"/>
      <c r="G92" s="1040"/>
      <c r="H92" s="1216"/>
      <c r="I92" s="1216"/>
      <c r="J92" s="1216"/>
      <c r="K92" s="1216"/>
      <c r="L92" s="1216"/>
      <c r="M92" s="1216"/>
      <c r="N92" s="1115"/>
      <c r="O92" s="458"/>
      <c r="P92" s="4"/>
    </row>
    <row r="93" spans="2:20" ht="25.5" customHeight="1" x14ac:dyDescent="0.25">
      <c r="B93" s="3"/>
      <c r="C93" s="3"/>
      <c r="D93" s="3"/>
      <c r="E93" s="1354" t="str">
        <f>Translations!$B$187</f>
        <v>Namnet på det datatekniska system som används (om tillämpligt).</v>
      </c>
      <c r="F93" s="1355"/>
      <c r="G93" s="1040"/>
      <c r="H93" s="1216"/>
      <c r="I93" s="1216"/>
      <c r="J93" s="1216"/>
      <c r="K93" s="1216"/>
      <c r="L93" s="1216"/>
      <c r="M93" s="1216"/>
      <c r="N93" s="1115"/>
      <c r="O93" s="458"/>
      <c r="P93" s="4"/>
    </row>
    <row r="94" spans="2:20" ht="35.5" customHeight="1" x14ac:dyDescent="0.25">
      <c r="B94" s="3"/>
      <c r="C94" s="3"/>
      <c r="D94" s="3"/>
      <c r="E94" s="1354" t="str">
        <f>Translations!$B$189</f>
        <v>Förteckning över EN-standarder eller andra tillämpliga standarder (vid behov)</v>
      </c>
      <c r="F94" s="1355"/>
      <c r="G94" s="1040"/>
      <c r="H94" s="1216"/>
      <c r="I94" s="1216"/>
      <c r="J94" s="1216"/>
      <c r="K94" s="1216"/>
      <c r="L94" s="1216"/>
      <c r="M94" s="1216"/>
      <c r="N94" s="1115"/>
      <c r="O94" s="458"/>
      <c r="P94" s="4"/>
    </row>
    <row r="95" spans="2:20" ht="51" customHeight="1" x14ac:dyDescent="0.25">
      <c r="B95" s="3"/>
      <c r="C95" s="3"/>
      <c r="D95" s="90"/>
      <c r="E95" s="1354" t="str">
        <f>Translations!$B$303</f>
        <v>Förteckning över primära datakällor</v>
      </c>
      <c r="F95" s="1369"/>
      <c r="G95" s="1040"/>
      <c r="H95" s="1216"/>
      <c r="I95" s="1216"/>
      <c r="J95" s="1216"/>
      <c r="K95" s="1216"/>
      <c r="L95" s="1216"/>
      <c r="M95" s="1216"/>
      <c r="N95" s="1115"/>
      <c r="O95" s="458"/>
      <c r="P95" s="4"/>
    </row>
    <row r="96" spans="2:20" ht="51" customHeight="1" x14ac:dyDescent="0.25">
      <c r="B96" s="3"/>
      <c r="C96" s="3"/>
      <c r="D96" s="90"/>
      <c r="E96" s="1356" t="str">
        <f>Translations!$B$304</f>
        <v xml:space="preserve">Beskrivning av relevanta bearbetningssteg av dataflödesaktiviteter </v>
      </c>
      <c r="F96" s="1378"/>
      <c r="G96" s="1096"/>
      <c r="H96" s="1097"/>
      <c r="I96" s="1097"/>
      <c r="J96" s="1097"/>
      <c r="K96" s="1097"/>
      <c r="L96" s="1097"/>
      <c r="M96" s="1097"/>
      <c r="N96" s="1098"/>
      <c r="O96" s="458"/>
      <c r="P96" s="4"/>
    </row>
    <row r="97" spans="1:24" ht="51" customHeight="1" x14ac:dyDescent="0.25">
      <c r="B97" s="3"/>
      <c r="C97" s="3"/>
      <c r="D97" s="90"/>
      <c r="E97" s="1379"/>
      <c r="F97" s="1254"/>
      <c r="G97" s="1362"/>
      <c r="H97" s="1363"/>
      <c r="I97" s="1363"/>
      <c r="J97" s="1363"/>
      <c r="K97" s="1363"/>
      <c r="L97" s="1363"/>
      <c r="M97" s="1363"/>
      <c r="N97" s="1364"/>
      <c r="O97" s="458"/>
      <c r="P97" s="4"/>
    </row>
    <row r="98" spans="1:24" ht="51" customHeight="1" x14ac:dyDescent="0.25">
      <c r="B98" s="3"/>
      <c r="C98" s="3"/>
      <c r="D98" s="90"/>
      <c r="E98" s="1379"/>
      <c r="F98" s="1254"/>
      <c r="G98" s="1362"/>
      <c r="H98" s="1363"/>
      <c r="I98" s="1363"/>
      <c r="J98" s="1363"/>
      <c r="K98" s="1363"/>
      <c r="L98" s="1363"/>
      <c r="M98" s="1363"/>
      <c r="N98" s="1364"/>
      <c r="O98" s="458"/>
      <c r="P98" s="4"/>
    </row>
    <row r="99" spans="1:24" ht="51" customHeight="1" x14ac:dyDescent="0.25">
      <c r="B99" s="3"/>
      <c r="C99" s="3"/>
      <c r="D99" s="90"/>
      <c r="E99" s="1380"/>
      <c r="F99" s="1381"/>
      <c r="G99" s="1365"/>
      <c r="H99" s="1366"/>
      <c r="I99" s="1366"/>
      <c r="J99" s="1366"/>
      <c r="K99" s="1366"/>
      <c r="L99" s="1366"/>
      <c r="M99" s="1366"/>
      <c r="N99" s="1367"/>
      <c r="O99" s="453"/>
      <c r="P99" s="22"/>
    </row>
    <row r="100" spans="1:24" ht="12.75" customHeight="1" x14ac:dyDescent="0.25">
      <c r="B100" s="3"/>
      <c r="C100" s="3"/>
      <c r="D100" s="90"/>
      <c r="E100" s="251"/>
      <c r="F100" s="251"/>
      <c r="G100" s="250"/>
      <c r="H100" s="250"/>
      <c r="I100" s="250"/>
      <c r="J100" s="250"/>
      <c r="K100" s="250"/>
      <c r="L100" s="250"/>
      <c r="M100" s="3"/>
      <c r="N100" s="3"/>
      <c r="O100" s="458"/>
      <c r="P100" s="4"/>
    </row>
    <row r="101" spans="1:24" s="22" customFormat="1" ht="18.75" customHeight="1" x14ac:dyDescent="0.25">
      <c r="A101" s="222">
        <f>C101</f>
        <v>3</v>
      </c>
      <c r="B101" s="24"/>
      <c r="C101" s="31">
        <v>3</v>
      </c>
      <c r="D101" s="1048" t="str">
        <f>Translations!$B$9</f>
        <v>Kontrollverksamhet</v>
      </c>
      <c r="E101" s="1048"/>
      <c r="F101" s="1048"/>
      <c r="G101" s="1048"/>
      <c r="H101" s="1048"/>
      <c r="I101" s="1048"/>
      <c r="J101" s="1048"/>
      <c r="K101" s="1048"/>
      <c r="L101" s="1048"/>
      <c r="M101" s="1048"/>
      <c r="N101" s="1048"/>
      <c r="O101" s="458"/>
      <c r="P101" s="4"/>
      <c r="Q101" s="398" t="str">
        <f>D101</f>
        <v>Kontrollverksamhet</v>
      </c>
      <c r="R101" s="363"/>
      <c r="S101" s="363"/>
      <c r="T101" s="363"/>
      <c r="U101" s="363"/>
      <c r="V101" s="418"/>
      <c r="W101" s="418"/>
      <c r="X101" s="418"/>
    </row>
    <row r="102" spans="1:24" ht="13.5" customHeight="1" x14ac:dyDescent="0.25">
      <c r="B102" s="3"/>
      <c r="C102" s="3"/>
      <c r="D102" s="90"/>
      <c r="E102" s="7"/>
      <c r="F102" s="7"/>
      <c r="G102" s="7"/>
      <c r="H102" s="7"/>
      <c r="I102" s="7"/>
      <c r="J102" s="7"/>
      <c r="K102" s="7"/>
      <c r="L102" s="7"/>
      <c r="M102" s="3"/>
      <c r="N102" s="3"/>
      <c r="O102" s="458"/>
      <c r="P102" s="4"/>
    </row>
    <row r="103" spans="1:24" ht="22" customHeight="1" x14ac:dyDescent="0.25">
      <c r="B103" s="3"/>
      <c r="C103" s="3"/>
      <c r="D103" s="41" t="s">
        <v>5</v>
      </c>
      <c r="E103" s="1047" t="str">
        <f>Translations!$B$480</f>
        <v>Beskrivning av förfarandet för datahanteringens kontrollverksamhet</v>
      </c>
      <c r="F103" s="1047"/>
      <c r="G103" s="1047"/>
      <c r="H103" s="1047"/>
      <c r="I103" s="1047"/>
      <c r="J103" s="1047"/>
      <c r="K103" s="1047"/>
      <c r="L103" s="1047"/>
      <c r="M103" s="1047"/>
      <c r="N103" s="1047"/>
      <c r="O103" s="458"/>
      <c r="P103" s="4"/>
    </row>
    <row r="104" spans="1:24" ht="56.15" customHeight="1" x14ac:dyDescent="0.25">
      <c r="B104" s="3"/>
      <c r="C104" s="3"/>
      <c r="D104" s="90"/>
      <c r="E104" s="1368" t="str">
        <f>Translations!$B$306</f>
        <v>Varje reglerad enhet måste skapa, dokumentera och genomföra ett effektivt övervakningssystem och upprätthålla det. Med övervakningssystemet säkerställs att den årliga utsläppsrapporten som utarbetas enligt dataflödesaktiviteterna inte innehåller felaktiga tolkningar och att den överensstämmer med den godkända övervakningsplanen och MRR-förordningen. Fyll i åtminstone följande i beskrivningen av förfarandet:
1. en kort beskrivning av hur dataflödesaktiviteternas kontrollsystem utarbetas, dokumenteras, genomförs och upprätthålls
2. ett kort sammandrag av de kontrollförfaranden som tillämpas i kontrollsystemet. (Artikel 59 i MRR-förordningen)</v>
      </c>
      <c r="F104" s="1368"/>
      <c r="G104" s="1368"/>
      <c r="H104" s="1368"/>
      <c r="I104" s="1368"/>
      <c r="J104" s="1368"/>
      <c r="K104" s="1368"/>
      <c r="L104" s="1368"/>
      <c r="M104" s="1368"/>
      <c r="N104" s="1368"/>
      <c r="O104" s="458"/>
      <c r="P104" s="4"/>
    </row>
    <row r="105" spans="1:24" ht="5.15" customHeight="1" x14ac:dyDescent="0.25">
      <c r="B105" s="3"/>
      <c r="C105" s="3"/>
      <c r="D105" s="3"/>
      <c r="E105" s="84"/>
      <c r="F105" s="249"/>
      <c r="G105" s="250"/>
      <c r="H105" s="250"/>
      <c r="I105" s="250"/>
      <c r="J105" s="250"/>
      <c r="K105" s="250"/>
      <c r="L105" s="250"/>
      <c r="M105" s="3"/>
      <c r="N105" s="3"/>
      <c r="O105" s="458"/>
      <c r="P105" s="4"/>
    </row>
    <row r="106" spans="1:24" ht="12.75" customHeight="1" x14ac:dyDescent="0.25">
      <c r="B106" s="3"/>
      <c r="C106" s="3"/>
      <c r="D106" s="3"/>
      <c r="E106" s="1354" t="str">
        <f>Translations!$B$174</f>
        <v>Förfarandets namn</v>
      </c>
      <c r="F106" s="1355"/>
      <c r="G106" s="1072"/>
      <c r="H106" s="1072"/>
      <c r="I106" s="1072"/>
      <c r="J106" s="1072"/>
      <c r="K106" s="1072"/>
      <c r="L106" s="1072"/>
      <c r="M106" s="1072"/>
      <c r="N106" s="1072"/>
      <c r="O106" s="458"/>
      <c r="P106" s="4"/>
    </row>
    <row r="107" spans="1:24" ht="12.75" customHeight="1" x14ac:dyDescent="0.25">
      <c r="B107" s="3"/>
      <c r="C107" s="3"/>
      <c r="D107" s="3"/>
      <c r="E107" s="1354" t="str">
        <f>Translations!$B$176</f>
        <v>Förfarandets identifieringskod</v>
      </c>
      <c r="F107" s="1355"/>
      <c r="G107" s="1072"/>
      <c r="H107" s="1072"/>
      <c r="I107" s="1072"/>
      <c r="J107" s="1072"/>
      <c r="K107" s="1072"/>
      <c r="L107" s="1072"/>
      <c r="M107" s="1072"/>
      <c r="N107" s="1072"/>
      <c r="O107" s="458"/>
      <c r="P107" s="4"/>
    </row>
    <row r="108" spans="1:24" ht="20.149999999999999" customHeight="1" x14ac:dyDescent="0.25">
      <c r="B108" s="3"/>
      <c r="C108" s="3"/>
      <c r="D108" s="3"/>
      <c r="E108" s="1354" t="str">
        <f>Translations!$B$178</f>
        <v>Diagrammets identifieringskod (vid behov)</v>
      </c>
      <c r="F108" s="1355"/>
      <c r="G108" s="1072"/>
      <c r="H108" s="1072"/>
      <c r="I108" s="1072"/>
      <c r="J108" s="1072"/>
      <c r="K108" s="1072"/>
      <c r="L108" s="1072"/>
      <c r="M108" s="1072"/>
      <c r="N108" s="1072"/>
      <c r="O108" s="458"/>
      <c r="P108" s="4"/>
    </row>
    <row r="109" spans="1:24" ht="25.5" customHeight="1" x14ac:dyDescent="0.25">
      <c r="B109" s="3"/>
      <c r="C109" s="3"/>
      <c r="D109" s="3"/>
      <c r="E109" s="1356" t="str">
        <f>Translations!$B$180</f>
        <v xml:space="preserve">Kort beskrivning av förfarandet    </v>
      </c>
      <c r="F109" s="1357"/>
      <c r="G109" s="1096"/>
      <c r="H109" s="1097"/>
      <c r="I109" s="1097"/>
      <c r="J109" s="1097"/>
      <c r="K109" s="1097"/>
      <c r="L109" s="1097"/>
      <c r="M109" s="1097"/>
      <c r="N109" s="1098"/>
      <c r="O109" s="458"/>
      <c r="P109" s="4"/>
    </row>
    <row r="110" spans="1:24" ht="25.5" customHeight="1" x14ac:dyDescent="0.25">
      <c r="B110" s="3"/>
      <c r="C110" s="3"/>
      <c r="D110" s="3"/>
      <c r="E110" s="1358"/>
      <c r="F110" s="1359"/>
      <c r="G110" s="1362"/>
      <c r="H110" s="1363"/>
      <c r="I110" s="1363"/>
      <c r="J110" s="1363"/>
      <c r="K110" s="1363"/>
      <c r="L110" s="1363"/>
      <c r="M110" s="1363"/>
      <c r="N110" s="1364"/>
      <c r="O110" s="458"/>
      <c r="P110" s="4"/>
    </row>
    <row r="111" spans="1:24" ht="25.5" customHeight="1" x14ac:dyDescent="0.25">
      <c r="B111" s="3"/>
      <c r="C111" s="3"/>
      <c r="D111" s="3"/>
      <c r="E111" s="1360"/>
      <c r="F111" s="1361"/>
      <c r="G111" s="1365"/>
      <c r="H111" s="1366"/>
      <c r="I111" s="1366"/>
      <c r="J111" s="1366"/>
      <c r="K111" s="1366"/>
      <c r="L111" s="1366"/>
      <c r="M111" s="1366"/>
      <c r="N111" s="1367"/>
      <c r="O111" s="458"/>
      <c r="P111" s="4"/>
    </row>
    <row r="112" spans="1:24" ht="31" customHeight="1" x14ac:dyDescent="0.25">
      <c r="B112" s="3"/>
      <c r="C112" s="3"/>
      <c r="D112" s="3"/>
      <c r="E112" s="1354" t="str">
        <f>Translations!$B$183</f>
        <v>Den instans eller avdelning som ansvarar för förfarandet och de uppgifter som producerats med det</v>
      </c>
      <c r="F112" s="1355"/>
      <c r="G112" s="1072"/>
      <c r="H112" s="1072"/>
      <c r="I112" s="1072"/>
      <c r="J112" s="1072"/>
      <c r="K112" s="1072"/>
      <c r="L112" s="1072"/>
      <c r="M112" s="1072"/>
      <c r="N112" s="1072"/>
      <c r="O112" s="458"/>
      <c r="P112" s="4"/>
    </row>
    <row r="113" spans="2:16" ht="12.75" customHeight="1" x14ac:dyDescent="0.25">
      <c r="B113" s="3"/>
      <c r="C113" s="3"/>
      <c r="D113" s="3"/>
      <c r="E113" s="1354" t="str">
        <f>Translations!$B$185</f>
        <v>Plats där uppteckningarna hålls</v>
      </c>
      <c r="F113" s="1355"/>
      <c r="G113" s="1072"/>
      <c r="H113" s="1072"/>
      <c r="I113" s="1072"/>
      <c r="J113" s="1072"/>
      <c r="K113" s="1072"/>
      <c r="L113" s="1072"/>
      <c r="M113" s="1072"/>
      <c r="N113" s="1072"/>
      <c r="O113" s="458"/>
      <c r="P113" s="4"/>
    </row>
    <row r="114" spans="2:16" ht="25.5" customHeight="1" x14ac:dyDescent="0.25">
      <c r="B114" s="3"/>
      <c r="C114" s="3"/>
      <c r="D114" s="3"/>
      <c r="E114" s="1354" t="str">
        <f>Translations!$B$187</f>
        <v>Namnet på det datatekniska system som används (om tillämpligt).</v>
      </c>
      <c r="F114" s="1355"/>
      <c r="G114" s="1072"/>
      <c r="H114" s="1072"/>
      <c r="I114" s="1072"/>
      <c r="J114" s="1072"/>
      <c r="K114" s="1072"/>
      <c r="L114" s="1072"/>
      <c r="M114" s="1072"/>
      <c r="N114" s="1072"/>
      <c r="O114" s="458"/>
      <c r="P114" s="4"/>
    </row>
    <row r="115" spans="2:16" ht="30" customHeight="1" x14ac:dyDescent="0.25">
      <c r="B115" s="3"/>
      <c r="C115" s="3"/>
      <c r="D115" s="3"/>
      <c r="E115" s="1354" t="str">
        <f>Translations!$B$189</f>
        <v>Förteckning över EN-standarder eller andra tillämpliga standarder (vid behov)</v>
      </c>
      <c r="F115" s="1355"/>
      <c r="G115" s="1072"/>
      <c r="H115" s="1072"/>
      <c r="I115" s="1072"/>
      <c r="J115" s="1072"/>
      <c r="K115" s="1072"/>
      <c r="L115" s="1072"/>
      <c r="M115" s="1072"/>
      <c r="N115" s="1072"/>
      <c r="O115" s="458"/>
      <c r="P115" s="4"/>
    </row>
    <row r="116" spans="2:16" ht="13.5" customHeight="1" x14ac:dyDescent="0.25">
      <c r="B116" s="3"/>
      <c r="C116" s="3"/>
      <c r="D116" s="90"/>
      <c r="E116" s="7"/>
      <c r="F116" s="7"/>
      <c r="G116" s="7"/>
      <c r="H116" s="7"/>
      <c r="I116" s="7"/>
      <c r="J116" s="7"/>
      <c r="K116" s="7"/>
      <c r="L116" s="7"/>
      <c r="M116" s="3"/>
      <c r="N116" s="3"/>
      <c r="O116" s="458"/>
      <c r="P116" s="4"/>
    </row>
    <row r="117" spans="2:16" ht="25.5" customHeight="1" x14ac:dyDescent="0.25">
      <c r="B117" s="3"/>
      <c r="C117" s="3"/>
      <c r="D117" s="41" t="s">
        <v>6</v>
      </c>
      <c r="E117" s="1047" t="str">
        <f>Translations!$B$481</f>
        <v>Beskrivning av kvalitetssäkringsförfarandet för mätinstrument i enlighet med artiklarna 59 och 60 i övervakningsförordningen.</v>
      </c>
      <c r="F117" s="1047"/>
      <c r="G117" s="1047"/>
      <c r="H117" s="1047"/>
      <c r="I117" s="1047"/>
      <c r="J117" s="1047"/>
      <c r="K117" s="1047"/>
      <c r="L117" s="1047"/>
      <c r="M117" s="1047"/>
      <c r="N117" s="1047"/>
      <c r="O117" s="458"/>
      <c r="P117" s="4"/>
    </row>
    <row r="118" spans="2:16" ht="105" customHeight="1" x14ac:dyDescent="0.25">
      <c r="B118" s="3"/>
      <c r="C118" s="3"/>
      <c r="D118" s="90"/>
      <c r="E118" s="1368" t="str">
        <f>Translations!$B$308</f>
        <v>Mätinstrument som används för övervakning av utsläpp ska kalibreras regelbundet. Som kalibreringsmetod för mätinstrumentet ska användas den mest exakta och tillförlitliga tillgängliga metoden som är lämplig för mätinstrumentet. Mätinstrumentet ska omkalibreras regelbundet med lämpliga mellanrum. Mätinstrumentets kalibreringsinstans ska vara tillräckligt kompetent.
Ange följande i beskrivningen av förfarandet för relevanta mätinstrument:
– Kalibreringsinstans
– Beskrivning av kalibreringsmetoden: Beskriv kort mätinstrumentets kalibreringsmetod eller ange den standard enligt vilken kalibreringen utförs. Med kalibrering avses en jämförelse av det mätinstrument som ska kalibreras med ett exaktare mått som är känt, t.ex. mätnormalen.
– Kalibreringsintervall och motiveringar
Om mätinstrumentet inte kan kalibreras, ska detta motiveras och ett alternativt förfarande för kvalitetssäkring av mätinstrumentet presenteras.</v>
      </c>
      <c r="F118" s="1368"/>
      <c r="G118" s="1368"/>
      <c r="H118" s="1368"/>
      <c r="I118" s="1368"/>
      <c r="J118" s="1368"/>
      <c r="K118" s="1368"/>
      <c r="L118" s="1368"/>
      <c r="M118" s="1368"/>
      <c r="N118" s="1368"/>
      <c r="O118" s="458"/>
      <c r="P118" s="4"/>
    </row>
    <row r="119" spans="2:16" ht="5.15" customHeight="1" x14ac:dyDescent="0.25">
      <c r="B119" s="3"/>
      <c r="C119" s="3"/>
      <c r="D119" s="3"/>
      <c r="E119" s="84"/>
      <c r="F119" s="249"/>
      <c r="G119" s="250"/>
      <c r="H119" s="250"/>
      <c r="I119" s="250"/>
      <c r="J119" s="250"/>
      <c r="K119" s="250"/>
      <c r="L119" s="250"/>
      <c r="M119" s="3"/>
      <c r="N119" s="3"/>
      <c r="O119" s="458"/>
      <c r="P119" s="4"/>
    </row>
    <row r="120" spans="2:16" ht="12.75" customHeight="1" x14ac:dyDescent="0.25">
      <c r="B120" s="3"/>
      <c r="C120" s="3"/>
      <c r="D120" s="3"/>
      <c r="E120" s="1354" t="str">
        <f>Translations!$B$174</f>
        <v>Förfarandets namn</v>
      </c>
      <c r="F120" s="1355"/>
      <c r="G120" s="1072"/>
      <c r="H120" s="1072"/>
      <c r="I120" s="1072"/>
      <c r="J120" s="1072"/>
      <c r="K120" s="1072"/>
      <c r="L120" s="1072"/>
      <c r="M120" s="1072"/>
      <c r="N120" s="1072"/>
      <c r="O120" s="458"/>
      <c r="P120" s="4"/>
    </row>
    <row r="121" spans="2:16" ht="12.75" customHeight="1" x14ac:dyDescent="0.25">
      <c r="B121" s="3"/>
      <c r="C121" s="3"/>
      <c r="D121" s="3"/>
      <c r="E121" s="1354" t="str">
        <f>Translations!$B$176</f>
        <v>Förfarandets identifieringskod</v>
      </c>
      <c r="F121" s="1355"/>
      <c r="G121" s="1072"/>
      <c r="H121" s="1072"/>
      <c r="I121" s="1072"/>
      <c r="J121" s="1072"/>
      <c r="K121" s="1072"/>
      <c r="L121" s="1072"/>
      <c r="M121" s="1072"/>
      <c r="N121" s="1072"/>
      <c r="O121" s="453"/>
      <c r="P121" s="22"/>
    </row>
    <row r="122" spans="2:16" ht="20.149999999999999" customHeight="1" x14ac:dyDescent="0.25">
      <c r="B122" s="3"/>
      <c r="C122" s="3"/>
      <c r="D122" s="3"/>
      <c r="E122" s="1354" t="str">
        <f>Translations!$B$178</f>
        <v>Diagrammets identifieringskod (vid behov)</v>
      </c>
      <c r="F122" s="1355"/>
      <c r="G122" s="1072"/>
      <c r="H122" s="1072"/>
      <c r="I122" s="1072"/>
      <c r="J122" s="1072"/>
      <c r="K122" s="1072"/>
      <c r="L122" s="1072"/>
      <c r="M122" s="1072"/>
      <c r="N122" s="1072"/>
      <c r="O122" s="458"/>
      <c r="P122" s="4"/>
    </row>
    <row r="123" spans="2:16" ht="25.5" customHeight="1" x14ac:dyDescent="0.25">
      <c r="B123" s="3"/>
      <c r="C123" s="3"/>
      <c r="D123" s="3"/>
      <c r="E123" s="1356" t="str">
        <f>Translations!$B$180</f>
        <v xml:space="preserve">Kort beskrivning av förfarandet    </v>
      </c>
      <c r="F123" s="1357"/>
      <c r="G123" s="1096"/>
      <c r="H123" s="1097"/>
      <c r="I123" s="1097"/>
      <c r="J123" s="1097"/>
      <c r="K123" s="1097"/>
      <c r="L123" s="1097"/>
      <c r="M123" s="1097"/>
      <c r="N123" s="1098"/>
      <c r="O123" s="453"/>
      <c r="P123" s="22"/>
    </row>
    <row r="124" spans="2:16" ht="25.5" customHeight="1" x14ac:dyDescent="0.25">
      <c r="B124" s="3"/>
      <c r="C124" s="3"/>
      <c r="D124" s="3"/>
      <c r="E124" s="1358"/>
      <c r="F124" s="1359"/>
      <c r="G124" s="1362"/>
      <c r="H124" s="1363"/>
      <c r="I124" s="1363"/>
      <c r="J124" s="1363"/>
      <c r="K124" s="1363"/>
      <c r="L124" s="1363"/>
      <c r="M124" s="1363"/>
      <c r="N124" s="1364"/>
      <c r="O124" s="458"/>
      <c r="P124" s="4"/>
    </row>
    <row r="125" spans="2:16" ht="25.5" customHeight="1" x14ac:dyDescent="0.25">
      <c r="B125" s="3"/>
      <c r="C125" s="3"/>
      <c r="D125" s="3"/>
      <c r="E125" s="1360"/>
      <c r="F125" s="1361"/>
      <c r="G125" s="1365"/>
      <c r="H125" s="1366"/>
      <c r="I125" s="1366"/>
      <c r="J125" s="1366"/>
      <c r="K125" s="1366"/>
      <c r="L125" s="1366"/>
      <c r="M125" s="1366"/>
      <c r="N125" s="1367"/>
      <c r="O125" s="458"/>
      <c r="P125" s="4"/>
    </row>
    <row r="126" spans="2:16" ht="33" customHeight="1" x14ac:dyDescent="0.25">
      <c r="B126" s="3"/>
      <c r="C126" s="3"/>
      <c r="D126" s="3"/>
      <c r="E126" s="1354" t="str">
        <f>Translations!$B$183</f>
        <v>Den instans eller avdelning som ansvarar för förfarandet och de uppgifter som producerats med det</v>
      </c>
      <c r="F126" s="1355"/>
      <c r="G126" s="1072"/>
      <c r="H126" s="1072"/>
      <c r="I126" s="1072"/>
      <c r="J126" s="1072"/>
      <c r="K126" s="1072"/>
      <c r="L126" s="1072"/>
      <c r="M126" s="1072"/>
      <c r="N126" s="1072"/>
      <c r="O126" s="458"/>
      <c r="P126" s="4"/>
    </row>
    <row r="127" spans="2:16" ht="12.75" customHeight="1" x14ac:dyDescent="0.25">
      <c r="B127" s="3"/>
      <c r="C127" s="3"/>
      <c r="D127" s="3"/>
      <c r="E127" s="1354" t="str">
        <f>Translations!$B$185</f>
        <v>Plats där uppteckningarna hålls</v>
      </c>
      <c r="F127" s="1355"/>
      <c r="G127" s="1072"/>
      <c r="H127" s="1072"/>
      <c r="I127" s="1072"/>
      <c r="J127" s="1072"/>
      <c r="K127" s="1072"/>
      <c r="L127" s="1072"/>
      <c r="M127" s="1072"/>
      <c r="N127" s="1072"/>
      <c r="O127" s="458"/>
      <c r="P127" s="4"/>
    </row>
    <row r="128" spans="2:16" ht="25.5" customHeight="1" x14ac:dyDescent="0.25">
      <c r="B128" s="3"/>
      <c r="C128" s="3"/>
      <c r="D128" s="3"/>
      <c r="E128" s="1354" t="str">
        <f>Translations!$B$187</f>
        <v>Namnet på det datatekniska system som används (om tillämpligt).</v>
      </c>
      <c r="F128" s="1355"/>
      <c r="G128" s="1072"/>
      <c r="H128" s="1072"/>
      <c r="I128" s="1072"/>
      <c r="J128" s="1072"/>
      <c r="K128" s="1072"/>
      <c r="L128" s="1072"/>
      <c r="M128" s="1072"/>
      <c r="N128" s="1072"/>
      <c r="O128" s="458"/>
      <c r="P128" s="4"/>
    </row>
    <row r="129" spans="2:16" ht="31" customHeight="1" x14ac:dyDescent="0.25">
      <c r="B129" s="3"/>
      <c r="C129" s="3"/>
      <c r="D129" s="3"/>
      <c r="E129" s="1354" t="str">
        <f>Translations!$B$189</f>
        <v>Förteckning över EN-standarder eller andra tillämpliga standarder (vid behov)</v>
      </c>
      <c r="F129" s="1355"/>
      <c r="G129" s="1072"/>
      <c r="H129" s="1072"/>
      <c r="I129" s="1072"/>
      <c r="J129" s="1072"/>
      <c r="K129" s="1072"/>
      <c r="L129" s="1072"/>
      <c r="M129" s="1072"/>
      <c r="N129" s="1072"/>
      <c r="O129" s="458"/>
      <c r="P129" s="4"/>
    </row>
    <row r="130" spans="2:16" ht="13.5" customHeight="1" x14ac:dyDescent="0.25">
      <c r="B130" s="3"/>
      <c r="C130" s="3"/>
      <c r="D130" s="90"/>
      <c r="E130" s="7"/>
      <c r="F130" s="7"/>
      <c r="G130" s="7"/>
      <c r="H130" s="7"/>
      <c r="I130" s="7"/>
      <c r="J130" s="7"/>
      <c r="K130" s="7"/>
      <c r="L130" s="7"/>
      <c r="M130" s="3"/>
      <c r="N130" s="3"/>
      <c r="O130" s="458"/>
      <c r="P130" s="4"/>
    </row>
    <row r="131" spans="2:16" ht="25.5" customHeight="1" x14ac:dyDescent="0.25">
      <c r="B131" s="3"/>
      <c r="C131" s="3"/>
      <c r="D131" s="41" t="s">
        <v>7</v>
      </c>
      <c r="E131" s="1047" t="str">
        <f>Translations!$B$482</f>
        <v>Beskrivning av förfarandet vid kvalitetssäkringen av det IT-system som används i datahanteringen i enlighet med artiklarna 59 och 61 i övervakningsförordningen.</v>
      </c>
      <c r="F131" s="1047"/>
      <c r="G131" s="1047"/>
      <c r="H131" s="1047"/>
      <c r="I131" s="1047"/>
      <c r="J131" s="1047"/>
      <c r="K131" s="1047"/>
      <c r="L131" s="1047"/>
      <c r="M131" s="1047"/>
      <c r="N131" s="1047"/>
      <c r="O131" s="458"/>
      <c r="P131" s="4"/>
    </row>
    <row r="132" spans="2:16" ht="37.5" customHeight="1" x14ac:dyDescent="0.25">
      <c r="B132" s="3"/>
      <c r="C132" s="3"/>
      <c r="D132" s="90"/>
      <c r="E132" s="1368" t="str">
        <f>Translations!$B$310</f>
        <v>Fyll i en kort sammanfattning av principerna för kvalitetssäkring av IT-systemen i beskrivningen av förfarandet. (Artikel 61 i MRR-förordningen)
Särskilt åtkomstskydd, säkerhetskopior, återställning av data, kontinuitetsplanering och säkerhet ska kontrolleras.</v>
      </c>
      <c r="F132" s="1368"/>
      <c r="G132" s="1368"/>
      <c r="H132" s="1368"/>
      <c r="I132" s="1368"/>
      <c r="J132" s="1368"/>
      <c r="K132" s="1368"/>
      <c r="L132" s="1368"/>
      <c r="M132" s="1368"/>
      <c r="N132" s="1368"/>
      <c r="O132" s="458"/>
      <c r="P132" s="4"/>
    </row>
    <row r="133" spans="2:16" ht="5.15" customHeight="1" x14ac:dyDescent="0.25">
      <c r="B133" s="3"/>
      <c r="C133" s="3"/>
      <c r="D133" s="3"/>
      <c r="E133" s="84"/>
      <c r="F133" s="249"/>
      <c r="G133" s="250"/>
      <c r="H133" s="250"/>
      <c r="I133" s="250"/>
      <c r="J133" s="250"/>
      <c r="K133" s="250"/>
      <c r="L133" s="250"/>
      <c r="M133" s="3"/>
      <c r="N133" s="3"/>
      <c r="O133" s="458"/>
      <c r="P133" s="4"/>
    </row>
    <row r="134" spans="2:16" ht="12.75" customHeight="1" x14ac:dyDescent="0.25">
      <c r="B134" s="3"/>
      <c r="C134" s="3"/>
      <c r="D134" s="3"/>
      <c r="E134" s="1354" t="str">
        <f>Translations!$B$174</f>
        <v>Förfarandets namn</v>
      </c>
      <c r="F134" s="1355"/>
      <c r="G134" s="1072"/>
      <c r="H134" s="1072"/>
      <c r="I134" s="1072"/>
      <c r="J134" s="1072"/>
      <c r="K134" s="1072"/>
      <c r="L134" s="1072"/>
      <c r="M134" s="1072"/>
      <c r="N134" s="1072"/>
      <c r="O134" s="458"/>
      <c r="P134" s="4"/>
    </row>
    <row r="135" spans="2:16" ht="12.75" customHeight="1" x14ac:dyDescent="0.25">
      <c r="B135" s="3"/>
      <c r="C135" s="3"/>
      <c r="D135" s="3"/>
      <c r="E135" s="1354" t="str">
        <f>Translations!$B$176</f>
        <v>Förfarandets identifieringskod</v>
      </c>
      <c r="F135" s="1355"/>
      <c r="G135" s="1072"/>
      <c r="H135" s="1072"/>
      <c r="I135" s="1072"/>
      <c r="J135" s="1072"/>
      <c r="K135" s="1072"/>
      <c r="L135" s="1072"/>
      <c r="M135" s="1072"/>
      <c r="N135" s="1072"/>
      <c r="O135" s="458"/>
      <c r="P135" s="4"/>
    </row>
    <row r="136" spans="2:16" ht="20.5" customHeight="1" x14ac:dyDescent="0.25">
      <c r="B136" s="3"/>
      <c r="C136" s="3"/>
      <c r="D136" s="3"/>
      <c r="E136" s="1354" t="str">
        <f>Translations!$B$178</f>
        <v>Diagrammets identifieringskod (vid behov)</v>
      </c>
      <c r="F136" s="1355"/>
      <c r="G136" s="1072"/>
      <c r="H136" s="1072"/>
      <c r="I136" s="1072"/>
      <c r="J136" s="1072"/>
      <c r="K136" s="1072"/>
      <c r="L136" s="1072"/>
      <c r="M136" s="1072"/>
      <c r="N136" s="1072"/>
      <c r="O136" s="458"/>
      <c r="P136" s="4"/>
    </row>
    <row r="137" spans="2:16" ht="25.5" customHeight="1" x14ac:dyDescent="0.25">
      <c r="B137" s="3"/>
      <c r="C137" s="3"/>
      <c r="D137" s="3"/>
      <c r="E137" s="1356" t="str">
        <f>Translations!$B$180</f>
        <v xml:space="preserve">Kort beskrivning av förfarandet    </v>
      </c>
      <c r="F137" s="1357"/>
      <c r="G137" s="1096"/>
      <c r="H137" s="1097"/>
      <c r="I137" s="1097"/>
      <c r="J137" s="1097"/>
      <c r="K137" s="1097"/>
      <c r="L137" s="1097"/>
      <c r="M137" s="1097"/>
      <c r="N137" s="1098"/>
      <c r="O137" s="458"/>
      <c r="P137" s="4"/>
    </row>
    <row r="138" spans="2:16" ht="25.5" customHeight="1" x14ac:dyDescent="0.25">
      <c r="B138" s="3"/>
      <c r="C138" s="3"/>
      <c r="D138" s="3"/>
      <c r="E138" s="1358"/>
      <c r="F138" s="1359"/>
      <c r="G138" s="1362"/>
      <c r="H138" s="1363"/>
      <c r="I138" s="1363"/>
      <c r="J138" s="1363"/>
      <c r="K138" s="1363"/>
      <c r="L138" s="1363"/>
      <c r="M138" s="1363"/>
      <c r="N138" s="1364"/>
      <c r="O138" s="458"/>
      <c r="P138" s="4"/>
    </row>
    <row r="139" spans="2:16" ht="25.5" customHeight="1" x14ac:dyDescent="0.25">
      <c r="B139" s="3"/>
      <c r="C139" s="3"/>
      <c r="D139" s="3"/>
      <c r="E139" s="1360"/>
      <c r="F139" s="1361"/>
      <c r="G139" s="1365"/>
      <c r="H139" s="1366"/>
      <c r="I139" s="1366"/>
      <c r="J139" s="1366"/>
      <c r="K139" s="1366"/>
      <c r="L139" s="1366"/>
      <c r="M139" s="1366"/>
      <c r="N139" s="1367"/>
      <c r="O139" s="458"/>
      <c r="P139" s="4"/>
    </row>
    <row r="140" spans="2:16" ht="32.5" customHeight="1" x14ac:dyDescent="0.25">
      <c r="B140" s="3"/>
      <c r="C140" s="3"/>
      <c r="D140" s="3"/>
      <c r="E140" s="1354" t="str">
        <f>Translations!$B$183</f>
        <v>Den instans eller avdelning som ansvarar för förfarandet och de uppgifter som producerats med det</v>
      </c>
      <c r="F140" s="1355"/>
      <c r="G140" s="1072"/>
      <c r="H140" s="1072"/>
      <c r="I140" s="1072"/>
      <c r="J140" s="1072"/>
      <c r="K140" s="1072"/>
      <c r="L140" s="1072"/>
      <c r="M140" s="1072"/>
      <c r="N140" s="1072"/>
      <c r="O140" s="458"/>
      <c r="P140" s="4"/>
    </row>
    <row r="141" spans="2:16" ht="12.75" customHeight="1" x14ac:dyDescent="0.25">
      <c r="B141" s="3"/>
      <c r="C141" s="3"/>
      <c r="D141" s="3"/>
      <c r="E141" s="1354" t="str">
        <f>Translations!$B$185</f>
        <v>Plats där uppteckningarna hålls</v>
      </c>
      <c r="F141" s="1355"/>
      <c r="G141" s="1072"/>
      <c r="H141" s="1072"/>
      <c r="I141" s="1072"/>
      <c r="J141" s="1072"/>
      <c r="K141" s="1072"/>
      <c r="L141" s="1072"/>
      <c r="M141" s="1072"/>
      <c r="N141" s="1072"/>
      <c r="O141" s="458"/>
      <c r="P141" s="4"/>
    </row>
    <row r="142" spans="2:16" ht="25.5" customHeight="1" x14ac:dyDescent="0.25">
      <c r="B142" s="3"/>
      <c r="C142" s="3"/>
      <c r="D142" s="3"/>
      <c r="E142" s="1354" t="str">
        <f>Translations!$B$187</f>
        <v>Namnet på det datatekniska system som används (om tillämpligt).</v>
      </c>
      <c r="F142" s="1355"/>
      <c r="G142" s="1072"/>
      <c r="H142" s="1072"/>
      <c r="I142" s="1072"/>
      <c r="J142" s="1072"/>
      <c r="K142" s="1072"/>
      <c r="L142" s="1072"/>
      <c r="M142" s="1072"/>
      <c r="N142" s="1072"/>
      <c r="O142" s="458"/>
      <c r="P142" s="4"/>
    </row>
    <row r="143" spans="2:16" ht="31.5" customHeight="1" x14ac:dyDescent="0.25">
      <c r="B143" s="3"/>
      <c r="C143" s="3"/>
      <c r="D143" s="3"/>
      <c r="E143" s="1354" t="str">
        <f>Translations!$B$189</f>
        <v>Förteckning över EN-standarder eller andra tillämpliga standarder (vid behov)</v>
      </c>
      <c r="F143" s="1355"/>
      <c r="G143" s="1072"/>
      <c r="H143" s="1072"/>
      <c r="I143" s="1072"/>
      <c r="J143" s="1072"/>
      <c r="K143" s="1072"/>
      <c r="L143" s="1072"/>
      <c r="M143" s="1072"/>
      <c r="N143" s="1072"/>
      <c r="O143" s="458"/>
      <c r="P143" s="4"/>
    </row>
    <row r="144" spans="2:16" ht="7.5" customHeight="1" x14ac:dyDescent="0.25">
      <c r="B144" s="3"/>
      <c r="C144" s="3"/>
      <c r="D144" s="90"/>
      <c r="E144" s="7"/>
      <c r="F144" s="7"/>
      <c r="G144" s="7"/>
      <c r="H144" s="7"/>
      <c r="I144" s="7"/>
      <c r="J144" s="7"/>
      <c r="K144" s="7"/>
      <c r="L144" s="7"/>
      <c r="M144" s="3"/>
      <c r="N144" s="3"/>
      <c r="O144" s="458"/>
      <c r="P144" s="4"/>
    </row>
    <row r="145" spans="2:16" ht="25.5" customHeight="1" x14ac:dyDescent="0.25">
      <c r="B145" s="3"/>
      <c r="C145" s="3"/>
      <c r="D145" s="41" t="s">
        <v>8</v>
      </c>
      <c r="E145" s="1047" t="str">
        <f>Translations!$B$483</f>
        <v>Beskrivning av förfarandet som används vid intern granskning och validering av data i enlighet med artiklarna 59 och 63 i övervakningsförordningen.</v>
      </c>
      <c r="F145" s="1047"/>
      <c r="G145" s="1047"/>
      <c r="H145" s="1047"/>
      <c r="I145" s="1047"/>
      <c r="J145" s="1047"/>
      <c r="K145" s="1047"/>
      <c r="L145" s="1047"/>
      <c r="M145" s="1047"/>
      <c r="N145" s="1047"/>
      <c r="O145" s="456"/>
      <c r="P145" s="7"/>
    </row>
    <row r="146" spans="2:16" ht="45" customHeight="1" x14ac:dyDescent="0.25">
      <c r="B146" s="3"/>
      <c r="C146" s="3"/>
      <c r="D146" s="90"/>
      <c r="E146" s="1368" t="str">
        <f>Translations!$B$312</f>
        <v>En reglerad enhet ska regelbundet kontrollera de uppgifter som samlats in under året. Syftet med detta är att förhindra situationer där kontrollören upptäcker fel eller dataluckor först i slutet av processen, varvid korrigerande åtgärder vidtas för sent. I den korta beskrivningen bör det specificeras att gransknings- och valideringsprocessen omfattar kontroll av uppgifternas fullständighet, jämförelse med tidigare års uppgifter och annan nödvändig korskontroll i fråga om mängden och beräkningsfaktorerna för frisläppt bränsle samt grunderna för att underkänna uppgifterna. (Artikel 63 i MRR-förordningen)</v>
      </c>
      <c r="F146" s="1368"/>
      <c r="G146" s="1368"/>
      <c r="H146" s="1368"/>
      <c r="I146" s="1368"/>
      <c r="J146" s="1368"/>
      <c r="K146" s="1368"/>
      <c r="L146" s="1368"/>
      <c r="M146" s="1368"/>
      <c r="N146" s="1368"/>
      <c r="O146" s="458"/>
      <c r="P146" s="4"/>
    </row>
    <row r="147" spans="2:16" ht="5.15" customHeight="1" x14ac:dyDescent="0.25">
      <c r="B147" s="3"/>
      <c r="C147" s="3"/>
      <c r="D147" s="3"/>
      <c r="E147" s="84"/>
      <c r="F147" s="249"/>
      <c r="G147" s="250"/>
      <c r="H147" s="250"/>
      <c r="I147" s="250"/>
      <c r="J147" s="250"/>
      <c r="K147" s="250"/>
      <c r="L147" s="250"/>
      <c r="M147" s="3"/>
      <c r="N147" s="3"/>
      <c r="O147" s="458"/>
      <c r="P147" s="4"/>
    </row>
    <row r="148" spans="2:16" ht="12.75" customHeight="1" x14ac:dyDescent="0.25">
      <c r="B148" s="3"/>
      <c r="C148" s="3"/>
      <c r="D148" s="3"/>
      <c r="E148" s="1354" t="str">
        <f>Translations!$B$174</f>
        <v>Förfarandets namn</v>
      </c>
      <c r="F148" s="1355"/>
      <c r="G148" s="1072"/>
      <c r="H148" s="1072"/>
      <c r="I148" s="1072"/>
      <c r="J148" s="1072"/>
      <c r="K148" s="1072"/>
      <c r="L148" s="1072"/>
      <c r="M148" s="1072"/>
      <c r="N148" s="1072"/>
      <c r="O148" s="458"/>
      <c r="P148" s="4"/>
    </row>
    <row r="149" spans="2:16" ht="12.75" customHeight="1" x14ac:dyDescent="0.25">
      <c r="B149" s="3"/>
      <c r="C149" s="3"/>
      <c r="D149" s="3"/>
      <c r="E149" s="1354" t="str">
        <f>Translations!$B$176</f>
        <v>Förfarandets identifieringskod</v>
      </c>
      <c r="F149" s="1355"/>
      <c r="G149" s="1072"/>
      <c r="H149" s="1072"/>
      <c r="I149" s="1072"/>
      <c r="J149" s="1072"/>
      <c r="K149" s="1072"/>
      <c r="L149" s="1072"/>
      <c r="M149" s="1072"/>
      <c r="N149" s="1072"/>
      <c r="O149" s="458"/>
      <c r="P149" s="4"/>
    </row>
    <row r="150" spans="2:16" ht="22" customHeight="1" x14ac:dyDescent="0.25">
      <c r="B150" s="3"/>
      <c r="C150" s="3"/>
      <c r="D150" s="3"/>
      <c r="E150" s="1354" t="str">
        <f>Translations!$B$178</f>
        <v>Diagrammets identifieringskod (vid behov)</v>
      </c>
      <c r="F150" s="1355"/>
      <c r="G150" s="1072"/>
      <c r="H150" s="1072"/>
      <c r="I150" s="1072"/>
      <c r="J150" s="1072"/>
      <c r="K150" s="1072"/>
      <c r="L150" s="1072"/>
      <c r="M150" s="1072"/>
      <c r="N150" s="1072"/>
      <c r="O150" s="458"/>
      <c r="P150" s="4"/>
    </row>
    <row r="151" spans="2:16" ht="25.5" customHeight="1" x14ac:dyDescent="0.25">
      <c r="B151" s="3"/>
      <c r="C151" s="3"/>
      <c r="D151" s="3"/>
      <c r="E151" s="1356" t="str">
        <f>Translations!$B$180</f>
        <v xml:space="preserve">Kort beskrivning av förfarandet    </v>
      </c>
      <c r="F151" s="1357"/>
      <c r="G151" s="1096"/>
      <c r="H151" s="1097"/>
      <c r="I151" s="1097"/>
      <c r="J151" s="1097"/>
      <c r="K151" s="1097"/>
      <c r="L151" s="1097"/>
      <c r="M151" s="1097"/>
      <c r="N151" s="1098"/>
      <c r="O151" s="458"/>
      <c r="P151" s="4"/>
    </row>
    <row r="152" spans="2:16" ht="25.5" customHeight="1" x14ac:dyDescent="0.25">
      <c r="B152" s="3"/>
      <c r="C152" s="3"/>
      <c r="D152" s="3"/>
      <c r="E152" s="1358"/>
      <c r="F152" s="1359"/>
      <c r="G152" s="1362"/>
      <c r="H152" s="1363"/>
      <c r="I152" s="1363"/>
      <c r="J152" s="1363"/>
      <c r="K152" s="1363"/>
      <c r="L152" s="1363"/>
      <c r="M152" s="1363"/>
      <c r="N152" s="1364"/>
      <c r="O152" s="458"/>
      <c r="P152" s="4"/>
    </row>
    <row r="153" spans="2:16" ht="25.5" customHeight="1" x14ac:dyDescent="0.25">
      <c r="B153" s="3"/>
      <c r="C153" s="3"/>
      <c r="D153" s="3"/>
      <c r="E153" s="1360"/>
      <c r="F153" s="1361"/>
      <c r="G153" s="1365"/>
      <c r="H153" s="1366"/>
      <c r="I153" s="1366"/>
      <c r="J153" s="1366"/>
      <c r="K153" s="1366"/>
      <c r="L153" s="1366"/>
      <c r="M153" s="1366"/>
      <c r="N153" s="1367"/>
      <c r="O153" s="458"/>
      <c r="P153" s="4"/>
    </row>
    <row r="154" spans="2:16" ht="31" customHeight="1" x14ac:dyDescent="0.25">
      <c r="B154" s="3"/>
      <c r="C154" s="3"/>
      <c r="D154" s="3"/>
      <c r="E154" s="1354" t="str">
        <f>Translations!$B$183</f>
        <v>Den instans eller avdelning som ansvarar för förfarandet och de uppgifter som producerats med det</v>
      </c>
      <c r="F154" s="1355"/>
      <c r="G154" s="1072"/>
      <c r="H154" s="1072"/>
      <c r="I154" s="1072"/>
      <c r="J154" s="1072"/>
      <c r="K154" s="1072"/>
      <c r="L154" s="1072"/>
      <c r="M154" s="1072"/>
      <c r="N154" s="1072"/>
      <c r="O154" s="458"/>
      <c r="P154" s="4"/>
    </row>
    <row r="155" spans="2:16" ht="12.75" customHeight="1" x14ac:dyDescent="0.25">
      <c r="B155" s="3"/>
      <c r="C155" s="3"/>
      <c r="D155" s="3"/>
      <c r="E155" s="1354" t="str">
        <f>Translations!$B$185</f>
        <v>Plats där uppteckningarna hålls</v>
      </c>
      <c r="F155" s="1355"/>
      <c r="G155" s="1072"/>
      <c r="H155" s="1072"/>
      <c r="I155" s="1072"/>
      <c r="J155" s="1072"/>
      <c r="K155" s="1072"/>
      <c r="L155" s="1072"/>
      <c r="M155" s="1072"/>
      <c r="N155" s="1072"/>
      <c r="O155" s="458"/>
      <c r="P155" s="4"/>
    </row>
    <row r="156" spans="2:16" ht="25.5" customHeight="1" x14ac:dyDescent="0.25">
      <c r="B156" s="3"/>
      <c r="C156" s="3"/>
      <c r="D156" s="3"/>
      <c r="E156" s="1354" t="str">
        <f>Translations!$B$187</f>
        <v>Namnet på det datatekniska system som används (om tillämpligt).</v>
      </c>
      <c r="F156" s="1355"/>
      <c r="G156" s="1072"/>
      <c r="H156" s="1072"/>
      <c r="I156" s="1072"/>
      <c r="J156" s="1072"/>
      <c r="K156" s="1072"/>
      <c r="L156" s="1072"/>
      <c r="M156" s="1072"/>
      <c r="N156" s="1072"/>
      <c r="O156" s="458"/>
      <c r="P156" s="4"/>
    </row>
    <row r="157" spans="2:16" ht="31.5" customHeight="1" x14ac:dyDescent="0.25">
      <c r="B157" s="3"/>
      <c r="C157" s="3"/>
      <c r="D157" s="3"/>
      <c r="E157" s="1354" t="str">
        <f>Translations!$B$189</f>
        <v>Förteckning över EN-standarder eller andra tillämpliga standarder (vid behov)</v>
      </c>
      <c r="F157" s="1355"/>
      <c r="G157" s="1072"/>
      <c r="H157" s="1072"/>
      <c r="I157" s="1072"/>
      <c r="J157" s="1072"/>
      <c r="K157" s="1072"/>
      <c r="L157" s="1072"/>
      <c r="M157" s="1072"/>
      <c r="N157" s="1072"/>
      <c r="O157" s="458"/>
      <c r="P157" s="4"/>
    </row>
    <row r="158" spans="2:16" ht="6" customHeight="1" x14ac:dyDescent="0.25">
      <c r="B158" s="3"/>
      <c r="C158" s="3"/>
      <c r="D158" s="90"/>
      <c r="E158" s="7"/>
      <c r="F158" s="7"/>
      <c r="G158" s="7"/>
      <c r="H158" s="7"/>
      <c r="I158" s="7"/>
      <c r="J158" s="7"/>
      <c r="K158" s="7"/>
      <c r="L158" s="7"/>
      <c r="M158" s="3"/>
      <c r="N158" s="3"/>
      <c r="O158" s="458"/>
      <c r="P158" s="4"/>
    </row>
    <row r="159" spans="2:16" ht="25.5" customHeight="1" x14ac:dyDescent="0.25">
      <c r="B159" s="3"/>
      <c r="C159" s="3"/>
      <c r="D159" s="41" t="s">
        <v>140</v>
      </c>
      <c r="E159" s="1047" t="str">
        <f>Translations!$B$484</f>
        <v>Beskrivning av förfarandet vid korrigeringar och korrigerande åtgärder i enlighet med artiklarna 59 och 64 i övervakningsförordningen.</v>
      </c>
      <c r="F159" s="1047"/>
      <c r="G159" s="1047"/>
      <c r="H159" s="1047"/>
      <c r="I159" s="1047"/>
      <c r="J159" s="1047"/>
      <c r="K159" s="1047"/>
      <c r="L159" s="1047"/>
      <c r="M159" s="1047"/>
      <c r="N159" s="1047"/>
      <c r="O159" s="458"/>
      <c r="P159" s="4"/>
    </row>
    <row r="160" spans="2:16" ht="38.5" customHeight="1" x14ac:dyDescent="0.25">
      <c r="B160" s="3"/>
      <c r="C160" s="3"/>
      <c r="D160" s="90"/>
      <c r="E160" s="1368" t="str">
        <f>Translations!$B$314</f>
        <v>Här avses en situation där det hittas uppgifter som ska underkännas i den interna granskningen. En närmare beskrivning av kraven finns i artikel 64 i MRR-förordningen. Till de väsentliga kraven i artikeln hör att man genom korrigeringar av uppgifterna ska undvika en underskattning av utsläppen. Dessutom ska orsaken till funktionsstörningen eller felaktigheten utredas. I samband med korrigeringarna ska man vid behov vidta lämpliga korrigerande åtgärder i anslutning till orsakerna till felaktigheten (till exempel byte av defekt mätinstrument, användning av ett annat laboratorium, förbättring av kontrollverksamhet osv.).</v>
      </c>
      <c r="F160" s="1368"/>
      <c r="G160" s="1368"/>
      <c r="H160" s="1368"/>
      <c r="I160" s="1368"/>
      <c r="J160" s="1368"/>
      <c r="K160" s="1368"/>
      <c r="L160" s="1368"/>
      <c r="M160" s="1368"/>
      <c r="N160" s="1368"/>
      <c r="O160" s="458"/>
      <c r="P160" s="4"/>
    </row>
    <row r="161" spans="2:16" ht="5.15" customHeight="1" x14ac:dyDescent="0.25">
      <c r="B161" s="3"/>
      <c r="C161" s="3"/>
      <c r="D161" s="3"/>
      <c r="E161" s="84"/>
      <c r="F161" s="249"/>
      <c r="G161" s="250"/>
      <c r="H161" s="250"/>
      <c r="I161" s="250"/>
      <c r="J161" s="250"/>
      <c r="K161" s="250"/>
      <c r="L161" s="250"/>
      <c r="M161" s="3"/>
      <c r="N161" s="3"/>
      <c r="O161" s="458"/>
      <c r="P161" s="4"/>
    </row>
    <row r="162" spans="2:16" ht="12.75" customHeight="1" x14ac:dyDescent="0.25">
      <c r="B162" s="3"/>
      <c r="C162" s="3"/>
      <c r="D162" s="3"/>
      <c r="E162" s="1354" t="str">
        <f>Translations!$B$174</f>
        <v>Förfarandets namn</v>
      </c>
      <c r="F162" s="1355"/>
      <c r="G162" s="1072"/>
      <c r="H162" s="1072"/>
      <c r="I162" s="1072"/>
      <c r="J162" s="1072"/>
      <c r="K162" s="1072"/>
      <c r="L162" s="1072"/>
      <c r="M162" s="1072"/>
      <c r="N162" s="1072"/>
      <c r="O162" s="458"/>
      <c r="P162" s="4"/>
    </row>
    <row r="163" spans="2:16" ht="12.75" customHeight="1" x14ac:dyDescent="0.25">
      <c r="B163" s="3"/>
      <c r="C163" s="3"/>
      <c r="D163" s="3"/>
      <c r="E163" s="1354" t="str">
        <f>Translations!$B$176</f>
        <v>Förfarandets identifieringskod</v>
      </c>
      <c r="F163" s="1355"/>
      <c r="G163" s="1072"/>
      <c r="H163" s="1072"/>
      <c r="I163" s="1072"/>
      <c r="J163" s="1072"/>
      <c r="K163" s="1072"/>
      <c r="L163" s="1072"/>
      <c r="M163" s="1072"/>
      <c r="N163" s="1072"/>
      <c r="O163" s="458"/>
      <c r="P163" s="4"/>
    </row>
    <row r="164" spans="2:16" ht="20.149999999999999" customHeight="1" x14ac:dyDescent="0.25">
      <c r="B164" s="3"/>
      <c r="C164" s="3"/>
      <c r="D164" s="3"/>
      <c r="E164" s="1354" t="str">
        <f>Translations!$B$178</f>
        <v>Diagrammets identifieringskod (vid behov)</v>
      </c>
      <c r="F164" s="1355"/>
      <c r="G164" s="1072"/>
      <c r="H164" s="1072"/>
      <c r="I164" s="1072"/>
      <c r="J164" s="1072"/>
      <c r="K164" s="1072"/>
      <c r="L164" s="1072"/>
      <c r="M164" s="1072"/>
      <c r="N164" s="1072"/>
      <c r="O164" s="458"/>
      <c r="P164" s="4"/>
    </row>
    <row r="165" spans="2:16" ht="25.5" customHeight="1" x14ac:dyDescent="0.25">
      <c r="B165" s="3"/>
      <c r="C165" s="3"/>
      <c r="D165" s="3"/>
      <c r="E165" s="1356" t="str">
        <f>Translations!$B$180</f>
        <v xml:space="preserve">Kort beskrivning av förfarandet    </v>
      </c>
      <c r="F165" s="1357"/>
      <c r="G165" s="1096"/>
      <c r="H165" s="1097"/>
      <c r="I165" s="1097"/>
      <c r="J165" s="1097"/>
      <c r="K165" s="1097"/>
      <c r="L165" s="1097"/>
      <c r="M165" s="1097"/>
      <c r="N165" s="1098"/>
      <c r="O165" s="458"/>
      <c r="P165" s="4"/>
    </row>
    <row r="166" spans="2:16" ht="25.5" customHeight="1" x14ac:dyDescent="0.25">
      <c r="B166" s="3"/>
      <c r="C166" s="3"/>
      <c r="D166" s="3"/>
      <c r="E166" s="1358"/>
      <c r="F166" s="1359"/>
      <c r="G166" s="1362"/>
      <c r="H166" s="1363"/>
      <c r="I166" s="1363"/>
      <c r="J166" s="1363"/>
      <c r="K166" s="1363"/>
      <c r="L166" s="1363"/>
      <c r="M166" s="1363"/>
      <c r="N166" s="1364"/>
      <c r="O166" s="458"/>
      <c r="P166" s="4"/>
    </row>
    <row r="167" spans="2:16" ht="25.5" customHeight="1" x14ac:dyDescent="0.25">
      <c r="B167" s="3"/>
      <c r="C167" s="3"/>
      <c r="D167" s="3"/>
      <c r="E167" s="1360"/>
      <c r="F167" s="1361"/>
      <c r="G167" s="1365"/>
      <c r="H167" s="1366"/>
      <c r="I167" s="1366"/>
      <c r="J167" s="1366"/>
      <c r="K167" s="1366"/>
      <c r="L167" s="1366"/>
      <c r="M167" s="1366"/>
      <c r="N167" s="1367"/>
      <c r="O167" s="458"/>
      <c r="P167" s="4"/>
    </row>
    <row r="168" spans="2:16" ht="34.5" customHeight="1" x14ac:dyDescent="0.25">
      <c r="B168" s="3"/>
      <c r="C168" s="3"/>
      <c r="D168" s="3"/>
      <c r="E168" s="1354" t="str">
        <f>Translations!$B$183</f>
        <v>Den instans eller avdelning som ansvarar för förfarandet och de uppgifter som producerats med det</v>
      </c>
      <c r="F168" s="1355"/>
      <c r="G168" s="1072"/>
      <c r="H168" s="1072"/>
      <c r="I168" s="1072"/>
      <c r="J168" s="1072"/>
      <c r="K168" s="1072"/>
      <c r="L168" s="1072"/>
      <c r="M168" s="1072"/>
      <c r="N168" s="1072"/>
      <c r="O168" s="458"/>
      <c r="P168" s="4"/>
    </row>
    <row r="169" spans="2:16" ht="12.75" customHeight="1" x14ac:dyDescent="0.25">
      <c r="B169" s="3"/>
      <c r="C169" s="3"/>
      <c r="D169" s="3"/>
      <c r="E169" s="1354" t="str">
        <f>Translations!$B$185</f>
        <v>Plats där uppteckningarna hålls</v>
      </c>
      <c r="F169" s="1355"/>
      <c r="G169" s="1072"/>
      <c r="H169" s="1072"/>
      <c r="I169" s="1072"/>
      <c r="J169" s="1072"/>
      <c r="K169" s="1072"/>
      <c r="L169" s="1072"/>
      <c r="M169" s="1072"/>
      <c r="N169" s="1072"/>
      <c r="O169" s="458"/>
      <c r="P169" s="4"/>
    </row>
    <row r="170" spans="2:16" ht="25.5" customHeight="1" x14ac:dyDescent="0.25">
      <c r="B170" s="3"/>
      <c r="C170" s="3"/>
      <c r="D170" s="3"/>
      <c r="E170" s="1354" t="str">
        <f>Translations!$B$187</f>
        <v>Namnet på det datatekniska system som används (om tillämpligt).</v>
      </c>
      <c r="F170" s="1355"/>
      <c r="G170" s="1072"/>
      <c r="H170" s="1072"/>
      <c r="I170" s="1072"/>
      <c r="J170" s="1072"/>
      <c r="K170" s="1072"/>
      <c r="L170" s="1072"/>
      <c r="M170" s="1072"/>
      <c r="N170" s="1072"/>
      <c r="O170" s="458"/>
      <c r="P170" s="4"/>
    </row>
    <row r="171" spans="2:16" ht="33" customHeight="1" x14ac:dyDescent="0.25">
      <c r="B171" s="3"/>
      <c r="C171" s="3"/>
      <c r="D171" s="3"/>
      <c r="E171" s="1354" t="str">
        <f>Translations!$B$189</f>
        <v>Förteckning över EN-standarder eller andra tillämpliga standarder (vid behov)</v>
      </c>
      <c r="F171" s="1355"/>
      <c r="G171" s="1072"/>
      <c r="H171" s="1072"/>
      <c r="I171" s="1072"/>
      <c r="J171" s="1072"/>
      <c r="K171" s="1072"/>
      <c r="L171" s="1072"/>
      <c r="M171" s="1072"/>
      <c r="N171" s="1072"/>
      <c r="O171" s="458"/>
      <c r="P171" s="4"/>
    </row>
    <row r="172" spans="2:16" ht="12.75" customHeight="1" x14ac:dyDescent="0.25">
      <c r="B172" s="3"/>
      <c r="C172" s="3"/>
      <c r="D172" s="90"/>
      <c r="E172" s="7"/>
      <c r="F172" s="7"/>
      <c r="G172" s="7"/>
      <c r="H172" s="7"/>
      <c r="I172" s="7"/>
      <c r="J172" s="7"/>
      <c r="K172" s="7"/>
      <c r="L172" s="7"/>
      <c r="M172" s="3"/>
      <c r="N172" s="3"/>
      <c r="O172" s="458"/>
      <c r="P172" s="4"/>
    </row>
    <row r="173" spans="2:16" ht="12.75" customHeight="1" x14ac:dyDescent="0.25">
      <c r="B173" s="3"/>
      <c r="C173" s="3"/>
      <c r="D173" s="41" t="s">
        <v>152</v>
      </c>
      <c r="E173" s="1047" t="str">
        <f>Translations!$B$485</f>
        <v>Beskrivning av förfarandet vid kontroll av processer som lagts ut på entreprenad i enlighet med artiklarna 59 och 65 i övervakningsförordningen.</v>
      </c>
      <c r="F173" s="1047"/>
      <c r="G173" s="1047"/>
      <c r="H173" s="1047"/>
      <c r="I173" s="1047"/>
      <c r="J173" s="1047"/>
      <c r="K173" s="1047"/>
      <c r="L173" s="1047"/>
      <c r="M173" s="1047"/>
      <c r="N173" s="1047"/>
      <c r="O173" s="458"/>
      <c r="P173" s="4"/>
    </row>
    <row r="174" spans="2:16" ht="25.5" customHeight="1" x14ac:dyDescent="0.25">
      <c r="B174" s="3"/>
      <c r="C174" s="3"/>
      <c r="D174" s="90"/>
      <c r="E174" s="1368" t="str">
        <f>Translations!$B$316</f>
        <v>Fyll i beskrivningen av förfarandet för att granska dataflödesaktiviteterna och kontrollverksamheten i de utlagda processerna och för att kontrollera kvaliteten på de uppgifter som fås. (Artikel 65 i MRR)</v>
      </c>
      <c r="F174" s="1368"/>
      <c r="G174" s="1368"/>
      <c r="H174" s="1368"/>
      <c r="I174" s="1368"/>
      <c r="J174" s="1368"/>
      <c r="K174" s="1368"/>
      <c r="L174" s="1368"/>
      <c r="M174" s="1368"/>
      <c r="N174" s="1368"/>
      <c r="O174" s="458"/>
      <c r="P174" s="4"/>
    </row>
    <row r="175" spans="2:16" ht="5.15" customHeight="1" x14ac:dyDescent="0.25">
      <c r="B175" s="3"/>
      <c r="C175" s="3"/>
      <c r="D175" s="3"/>
      <c r="E175" s="84"/>
      <c r="F175" s="249"/>
      <c r="G175" s="250"/>
      <c r="H175" s="250"/>
      <c r="I175" s="250"/>
      <c r="J175" s="250"/>
      <c r="K175" s="250"/>
      <c r="L175" s="250"/>
      <c r="M175" s="3"/>
      <c r="N175" s="3"/>
      <c r="O175" s="458"/>
      <c r="P175" s="4"/>
    </row>
    <row r="176" spans="2:16" ht="12.75" customHeight="1" x14ac:dyDescent="0.25">
      <c r="B176" s="3"/>
      <c r="C176" s="3"/>
      <c r="D176" s="3"/>
      <c r="E176" s="1354" t="str">
        <f>Translations!$B$174</f>
        <v>Förfarandets namn</v>
      </c>
      <c r="F176" s="1355"/>
      <c r="G176" s="1072"/>
      <c r="H176" s="1072"/>
      <c r="I176" s="1072"/>
      <c r="J176" s="1072"/>
      <c r="K176" s="1072"/>
      <c r="L176" s="1072"/>
      <c r="M176" s="1072"/>
      <c r="N176" s="1072"/>
      <c r="O176" s="458"/>
      <c r="P176" s="4"/>
    </row>
    <row r="177" spans="2:16" ht="12.75" customHeight="1" x14ac:dyDescent="0.25">
      <c r="B177" s="3"/>
      <c r="C177" s="3"/>
      <c r="D177" s="3"/>
      <c r="E177" s="1354" t="str">
        <f>Translations!$B$176</f>
        <v>Förfarandets identifieringskod</v>
      </c>
      <c r="F177" s="1355"/>
      <c r="G177" s="1072"/>
      <c r="H177" s="1072"/>
      <c r="I177" s="1072"/>
      <c r="J177" s="1072"/>
      <c r="K177" s="1072"/>
      <c r="L177" s="1072"/>
      <c r="M177" s="1072"/>
      <c r="N177" s="1072"/>
      <c r="O177" s="458"/>
      <c r="P177" s="4"/>
    </row>
    <row r="178" spans="2:16" ht="21" customHeight="1" x14ac:dyDescent="0.25">
      <c r="B178" s="3"/>
      <c r="C178" s="3"/>
      <c r="D178" s="3"/>
      <c r="E178" s="1354" t="str">
        <f>Translations!$B$178</f>
        <v>Diagrammets identifieringskod (vid behov)</v>
      </c>
      <c r="F178" s="1355"/>
      <c r="G178" s="1072"/>
      <c r="H178" s="1072"/>
      <c r="I178" s="1072"/>
      <c r="J178" s="1072"/>
      <c r="K178" s="1072"/>
      <c r="L178" s="1072"/>
      <c r="M178" s="1072"/>
      <c r="N178" s="1072"/>
      <c r="O178" s="458"/>
      <c r="P178" s="4"/>
    </row>
    <row r="179" spans="2:16" ht="25.5" customHeight="1" x14ac:dyDescent="0.25">
      <c r="B179" s="3"/>
      <c r="C179" s="3"/>
      <c r="D179" s="3"/>
      <c r="E179" s="1356" t="str">
        <f>Translations!$B$180</f>
        <v xml:space="preserve">Kort beskrivning av förfarandet    </v>
      </c>
      <c r="F179" s="1357"/>
      <c r="G179" s="1096"/>
      <c r="H179" s="1097"/>
      <c r="I179" s="1097"/>
      <c r="J179" s="1097"/>
      <c r="K179" s="1097"/>
      <c r="L179" s="1097"/>
      <c r="M179" s="1097"/>
      <c r="N179" s="1098"/>
      <c r="O179" s="458"/>
      <c r="P179" s="4"/>
    </row>
    <row r="180" spans="2:16" ht="25.5" customHeight="1" x14ac:dyDescent="0.25">
      <c r="B180" s="3"/>
      <c r="C180" s="3"/>
      <c r="D180" s="3"/>
      <c r="E180" s="1358"/>
      <c r="F180" s="1359"/>
      <c r="G180" s="1362"/>
      <c r="H180" s="1363"/>
      <c r="I180" s="1363"/>
      <c r="J180" s="1363"/>
      <c r="K180" s="1363"/>
      <c r="L180" s="1363"/>
      <c r="M180" s="1363"/>
      <c r="N180" s="1364"/>
      <c r="O180" s="458"/>
      <c r="P180" s="4"/>
    </row>
    <row r="181" spans="2:16" ht="25.5" customHeight="1" x14ac:dyDescent="0.25">
      <c r="B181" s="3"/>
      <c r="C181" s="3"/>
      <c r="D181" s="3"/>
      <c r="E181" s="1360"/>
      <c r="F181" s="1361"/>
      <c r="G181" s="1365"/>
      <c r="H181" s="1366"/>
      <c r="I181" s="1366"/>
      <c r="J181" s="1366"/>
      <c r="K181" s="1366"/>
      <c r="L181" s="1366"/>
      <c r="M181" s="1366"/>
      <c r="N181" s="1367"/>
      <c r="O181" s="458"/>
      <c r="P181" s="4"/>
    </row>
    <row r="182" spans="2:16" ht="32.15" customHeight="1" x14ac:dyDescent="0.25">
      <c r="B182" s="3"/>
      <c r="C182" s="3"/>
      <c r="D182" s="3"/>
      <c r="E182" s="1354" t="str">
        <f>Translations!$B$183</f>
        <v>Den instans eller avdelning som ansvarar för förfarandet och de uppgifter som producerats med det</v>
      </c>
      <c r="F182" s="1355"/>
      <c r="G182" s="1072"/>
      <c r="H182" s="1072"/>
      <c r="I182" s="1072"/>
      <c r="J182" s="1072"/>
      <c r="K182" s="1072"/>
      <c r="L182" s="1072"/>
      <c r="M182" s="1072"/>
      <c r="N182" s="1072"/>
      <c r="O182" s="458"/>
      <c r="P182" s="4"/>
    </row>
    <row r="183" spans="2:16" ht="12.75" customHeight="1" x14ac:dyDescent="0.25">
      <c r="B183" s="3"/>
      <c r="C183" s="3"/>
      <c r="D183" s="3"/>
      <c r="E183" s="1354" t="str">
        <f>Translations!$B$185</f>
        <v>Plats där uppteckningarna hålls</v>
      </c>
      <c r="F183" s="1355"/>
      <c r="G183" s="1072"/>
      <c r="H183" s="1072"/>
      <c r="I183" s="1072"/>
      <c r="J183" s="1072"/>
      <c r="K183" s="1072"/>
      <c r="L183" s="1072"/>
      <c r="M183" s="1072"/>
      <c r="N183" s="1072"/>
      <c r="O183" s="458"/>
      <c r="P183" s="4"/>
    </row>
    <row r="184" spans="2:16" ht="25.5" customHeight="1" x14ac:dyDescent="0.25">
      <c r="B184" s="3"/>
      <c r="C184" s="3"/>
      <c r="D184" s="3"/>
      <c r="E184" s="1354" t="str">
        <f>Translations!$B$187</f>
        <v>Namnet på det datatekniska system som används (om tillämpligt).</v>
      </c>
      <c r="F184" s="1355"/>
      <c r="G184" s="1072"/>
      <c r="H184" s="1072"/>
      <c r="I184" s="1072"/>
      <c r="J184" s="1072"/>
      <c r="K184" s="1072"/>
      <c r="L184" s="1072"/>
      <c r="M184" s="1072"/>
      <c r="N184" s="1072"/>
      <c r="O184" s="458"/>
      <c r="P184" s="4"/>
    </row>
    <row r="185" spans="2:16" ht="33" customHeight="1" x14ac:dyDescent="0.25">
      <c r="B185" s="3"/>
      <c r="C185" s="3"/>
      <c r="D185" s="3"/>
      <c r="E185" s="1354" t="str">
        <f>Translations!$B$189</f>
        <v>Förteckning över EN-standarder eller andra tillämpliga standarder (vid behov)</v>
      </c>
      <c r="F185" s="1355"/>
      <c r="G185" s="1072"/>
      <c r="H185" s="1072"/>
      <c r="I185" s="1072"/>
      <c r="J185" s="1072"/>
      <c r="K185" s="1072"/>
      <c r="L185" s="1072"/>
      <c r="M185" s="1072"/>
      <c r="N185" s="1072"/>
      <c r="O185" s="458"/>
      <c r="P185" s="4"/>
    </row>
    <row r="186" spans="2:16" ht="13.5" customHeight="1" x14ac:dyDescent="0.25">
      <c r="B186" s="3"/>
      <c r="C186" s="3"/>
      <c r="D186" s="90"/>
      <c r="E186" s="7"/>
      <c r="F186" s="7"/>
      <c r="G186" s="7"/>
      <c r="H186" s="7"/>
      <c r="I186" s="7"/>
      <c r="J186" s="7"/>
      <c r="K186" s="7"/>
      <c r="L186" s="7"/>
      <c r="M186" s="3"/>
      <c r="N186" s="3"/>
      <c r="O186" s="458"/>
      <c r="P186" s="4"/>
    </row>
    <row r="187" spans="2:16" ht="12.75" customHeight="1" x14ac:dyDescent="0.25">
      <c r="B187" s="3"/>
      <c r="C187" s="3"/>
      <c r="D187" s="41" t="s">
        <v>159</v>
      </c>
      <c r="E187" s="1047" t="str">
        <f>Translations!$B$486</f>
        <v>Förfarande vid dataluckor enligt artikel 66 i övervakningsförordningen.</v>
      </c>
      <c r="F187" s="1047"/>
      <c r="G187" s="1047"/>
      <c r="H187" s="1047"/>
      <c r="I187" s="1047"/>
      <c r="J187" s="1047"/>
      <c r="K187" s="1047"/>
      <c r="L187" s="1047"/>
      <c r="M187" s="1047"/>
      <c r="N187" s="1047"/>
      <c r="O187" s="458"/>
      <c r="P187" s="4"/>
    </row>
    <row r="188" spans="2:16" ht="25.5" customHeight="1" x14ac:dyDescent="0.25">
      <c r="B188" s="3"/>
      <c r="C188" s="3"/>
      <c r="D188" s="90"/>
      <c r="E188" s="1368" t="str">
        <f>Translations!$B$487</f>
        <v>I den korta beskrivningen bör man specificera hur dataluckorna korrigeras genom att använda en lämplig bedömningsmetod för att fastställa konservativa ersättande uppgifter för perioden i fråga och den parameter som saknas.</v>
      </c>
      <c r="F188" s="1368"/>
      <c r="G188" s="1368"/>
      <c r="H188" s="1368"/>
      <c r="I188" s="1368"/>
      <c r="J188" s="1368"/>
      <c r="K188" s="1368"/>
      <c r="L188" s="1368"/>
      <c r="M188" s="1368"/>
      <c r="N188" s="1368"/>
      <c r="O188" s="458"/>
      <c r="P188" s="4"/>
    </row>
    <row r="189" spans="2:16" ht="25.5" customHeight="1" x14ac:dyDescent="0.25">
      <c r="B189" s="3"/>
      <c r="C189" s="3"/>
      <c r="D189" s="90"/>
      <c r="E189" s="1368" t="str">
        <f>Translations!$B$488</f>
        <v>Detta förfarande är obligatoriskt endast om relevanta uppgifter saknas, men det rekommenderas i vilket fall som helst att ett sådant förfarande införs för att säkerställa överensstämmelse med kraven även när det förekommer dataluckor.</v>
      </c>
      <c r="F189" s="1368"/>
      <c r="G189" s="1368"/>
      <c r="H189" s="1368"/>
      <c r="I189" s="1368"/>
      <c r="J189" s="1368"/>
      <c r="K189" s="1368"/>
      <c r="L189" s="1368"/>
      <c r="M189" s="1368"/>
      <c r="N189" s="1368"/>
      <c r="O189" s="458"/>
      <c r="P189" s="4"/>
    </row>
    <row r="190" spans="2:16" ht="5.15" customHeight="1" x14ac:dyDescent="0.25">
      <c r="B190" s="3"/>
      <c r="C190" s="3"/>
      <c r="D190" s="3"/>
      <c r="E190" s="84"/>
      <c r="F190" s="249"/>
      <c r="G190" s="250"/>
      <c r="H190" s="250"/>
      <c r="I190" s="250"/>
      <c r="J190" s="250"/>
      <c r="K190" s="250"/>
      <c r="L190" s="250"/>
      <c r="M190" s="3"/>
      <c r="N190" s="3"/>
      <c r="O190" s="458"/>
      <c r="P190" s="4"/>
    </row>
    <row r="191" spans="2:16" ht="12.75" customHeight="1" x14ac:dyDescent="0.25">
      <c r="B191" s="3"/>
      <c r="C191" s="3"/>
      <c r="D191" s="3"/>
      <c r="E191" s="1354" t="str">
        <f>Translations!$B$174</f>
        <v>Förfarandets namn</v>
      </c>
      <c r="F191" s="1355"/>
      <c r="G191" s="1009"/>
      <c r="H191" s="1009"/>
      <c r="I191" s="1009"/>
      <c r="J191" s="1009"/>
      <c r="K191" s="1009"/>
      <c r="L191" s="1009"/>
      <c r="M191" s="1009"/>
      <c r="N191" s="1009"/>
      <c r="O191" s="458"/>
      <c r="P191" s="4"/>
    </row>
    <row r="192" spans="2:16" ht="12.75" customHeight="1" x14ac:dyDescent="0.25">
      <c r="B192" s="3"/>
      <c r="C192" s="3"/>
      <c r="D192" s="3"/>
      <c r="E192" s="1354" t="str">
        <f>Translations!$B$176</f>
        <v>Förfarandets identifieringskod</v>
      </c>
      <c r="F192" s="1355"/>
      <c r="G192" s="1009"/>
      <c r="H192" s="1009"/>
      <c r="I192" s="1009"/>
      <c r="J192" s="1009"/>
      <c r="K192" s="1009"/>
      <c r="L192" s="1009"/>
      <c r="M192" s="1009"/>
      <c r="N192" s="1009"/>
      <c r="O192" s="458"/>
      <c r="P192" s="4"/>
    </row>
    <row r="193" spans="2:16" ht="19.5" customHeight="1" x14ac:dyDescent="0.25">
      <c r="B193" s="3"/>
      <c r="C193" s="3"/>
      <c r="D193" s="3"/>
      <c r="E193" s="1354" t="str">
        <f>Translations!$B$178</f>
        <v>Diagrammets identifieringskod (vid behov)</v>
      </c>
      <c r="F193" s="1355"/>
      <c r="G193" s="1009"/>
      <c r="H193" s="1009"/>
      <c r="I193" s="1009"/>
      <c r="J193" s="1009"/>
      <c r="K193" s="1009"/>
      <c r="L193" s="1009"/>
      <c r="M193" s="1009"/>
      <c r="N193" s="1009"/>
      <c r="O193" s="458"/>
      <c r="P193" s="4"/>
    </row>
    <row r="194" spans="2:16" ht="25.5" customHeight="1" x14ac:dyDescent="0.25">
      <c r="B194" s="3"/>
      <c r="C194" s="3"/>
      <c r="D194" s="3"/>
      <c r="E194" s="1356" t="str">
        <f>Translations!$B$180</f>
        <v xml:space="preserve">Kort beskrivning av förfarandet    </v>
      </c>
      <c r="F194" s="1357"/>
      <c r="G194" s="1389"/>
      <c r="H194" s="1390"/>
      <c r="I194" s="1390"/>
      <c r="J194" s="1390"/>
      <c r="K194" s="1390"/>
      <c r="L194" s="1390"/>
      <c r="M194" s="1390"/>
      <c r="N194" s="1391"/>
      <c r="O194" s="458"/>
      <c r="P194" s="4"/>
    </row>
    <row r="195" spans="2:16" ht="25.5" customHeight="1" x14ac:dyDescent="0.25">
      <c r="B195" s="3"/>
      <c r="C195" s="3"/>
      <c r="D195" s="3"/>
      <c r="E195" s="1358"/>
      <c r="F195" s="1359"/>
      <c r="G195" s="1383"/>
      <c r="H195" s="1384"/>
      <c r="I195" s="1384"/>
      <c r="J195" s="1384"/>
      <c r="K195" s="1384"/>
      <c r="L195" s="1384"/>
      <c r="M195" s="1384"/>
      <c r="N195" s="1385"/>
      <c r="O195" s="458"/>
      <c r="P195" s="4"/>
    </row>
    <row r="196" spans="2:16" ht="25.5" customHeight="1" x14ac:dyDescent="0.25">
      <c r="B196" s="3"/>
      <c r="C196" s="3"/>
      <c r="D196" s="3"/>
      <c r="E196" s="1360"/>
      <c r="F196" s="1361"/>
      <c r="G196" s="1386"/>
      <c r="H196" s="1387"/>
      <c r="I196" s="1387"/>
      <c r="J196" s="1387"/>
      <c r="K196" s="1387"/>
      <c r="L196" s="1387"/>
      <c r="M196" s="1387"/>
      <c r="N196" s="1388"/>
      <c r="O196" s="458"/>
      <c r="P196" s="4"/>
    </row>
    <row r="197" spans="2:16" ht="32.15" customHeight="1" x14ac:dyDescent="0.25">
      <c r="B197" s="3"/>
      <c r="C197" s="3"/>
      <c r="D197" s="3"/>
      <c r="E197" s="1354" t="str">
        <f>Translations!$B$183</f>
        <v>Den instans eller avdelning som ansvarar för förfarandet och de uppgifter som producerats med det</v>
      </c>
      <c r="F197" s="1355"/>
      <c r="G197" s="1009"/>
      <c r="H197" s="1009"/>
      <c r="I197" s="1009"/>
      <c r="J197" s="1009"/>
      <c r="K197" s="1009"/>
      <c r="L197" s="1009"/>
      <c r="M197" s="1009"/>
      <c r="N197" s="1009"/>
      <c r="O197" s="458"/>
      <c r="P197" s="4"/>
    </row>
    <row r="198" spans="2:16" ht="12.75" customHeight="1" x14ac:dyDescent="0.25">
      <c r="B198" s="3"/>
      <c r="C198" s="3"/>
      <c r="D198" s="3"/>
      <c r="E198" s="1354" t="str">
        <f>Translations!$B$185</f>
        <v>Plats där uppteckningarna hålls</v>
      </c>
      <c r="F198" s="1355"/>
      <c r="G198" s="1009"/>
      <c r="H198" s="1009"/>
      <c r="I198" s="1009"/>
      <c r="J198" s="1009"/>
      <c r="K198" s="1009"/>
      <c r="L198" s="1009"/>
      <c r="M198" s="1009"/>
      <c r="N198" s="1009"/>
      <c r="O198" s="458"/>
      <c r="P198" s="4"/>
    </row>
    <row r="199" spans="2:16" ht="25.5" customHeight="1" x14ac:dyDescent="0.25">
      <c r="B199" s="3"/>
      <c r="C199" s="3"/>
      <c r="D199" s="3"/>
      <c r="E199" s="1354" t="str">
        <f>Translations!$B$187</f>
        <v>Namnet på det datatekniska system som används (om tillämpligt).</v>
      </c>
      <c r="F199" s="1355"/>
      <c r="G199" s="1009"/>
      <c r="H199" s="1009"/>
      <c r="I199" s="1009"/>
      <c r="J199" s="1009"/>
      <c r="K199" s="1009"/>
      <c r="L199" s="1009"/>
      <c r="M199" s="1009"/>
      <c r="N199" s="1009"/>
      <c r="O199" s="458"/>
      <c r="P199" s="4"/>
    </row>
    <row r="200" spans="2:16" ht="31.5" customHeight="1" x14ac:dyDescent="0.25">
      <c r="B200" s="3"/>
      <c r="C200" s="3"/>
      <c r="D200" s="3"/>
      <c r="E200" s="1354" t="str">
        <f>Translations!$B$189</f>
        <v>Förteckning över EN-standarder eller andra tillämpliga standarder (vid behov)</v>
      </c>
      <c r="F200" s="1355"/>
      <c r="G200" s="1009"/>
      <c r="H200" s="1009"/>
      <c r="I200" s="1009"/>
      <c r="J200" s="1009"/>
      <c r="K200" s="1009"/>
      <c r="L200" s="1009"/>
      <c r="M200" s="1009"/>
      <c r="N200" s="1009"/>
      <c r="O200" s="458"/>
      <c r="P200" s="4"/>
    </row>
    <row r="201" spans="2:16" ht="13.5" customHeight="1" x14ac:dyDescent="0.25">
      <c r="B201" s="3"/>
      <c r="C201" s="3"/>
      <c r="D201" s="90"/>
      <c r="E201" s="7"/>
      <c r="F201" s="7"/>
      <c r="G201" s="7"/>
      <c r="H201" s="7"/>
      <c r="I201" s="7"/>
      <c r="J201" s="7"/>
      <c r="K201" s="7"/>
      <c r="L201" s="7"/>
      <c r="M201" s="3"/>
      <c r="N201" s="3"/>
      <c r="O201" s="458"/>
      <c r="P201" s="4"/>
    </row>
    <row r="202" spans="2:16" ht="25.5" customHeight="1" x14ac:dyDescent="0.25">
      <c r="B202" s="3"/>
      <c r="C202" s="3"/>
      <c r="D202" s="41" t="s">
        <v>161</v>
      </c>
      <c r="E202" s="1047" t="str">
        <f>Translations!$B$504</f>
        <v>Beskrivning av förfarandet vid data- och dokumenthantering enligt artikel 67 i övervakningsförordningen</v>
      </c>
      <c r="F202" s="1047"/>
      <c r="G202" s="1047"/>
      <c r="H202" s="1047"/>
      <c r="I202" s="1047"/>
      <c r="J202" s="1047"/>
      <c r="K202" s="1047"/>
      <c r="L202" s="1047"/>
      <c r="M202" s="1047"/>
      <c r="N202" s="1047"/>
      <c r="O202" s="458"/>
      <c r="P202" s="4"/>
    </row>
    <row r="203" spans="2:16" ht="25.5" customHeight="1" x14ac:dyDescent="0.25">
      <c r="B203" s="3"/>
      <c r="C203" s="3"/>
      <c r="D203" s="90"/>
      <c r="E203" s="1368" t="str">
        <f>Translations!$B$318</f>
        <v>Artikel 67 i MRR-förordningen. En reglerad enhet ska föra bok över ”alla väsentliga uppgifter” (även de uppgifter som räknas upp i bilaga IX till övervaknings- och rapporteringsförordningen). Detta är en förutsättning för tillförlitlig verifiering, eftersom kontrollörerna inte kan grunda sin verksamhet på antaganden eller påståenden. Uppgifterna ska lagras i minst 10 år.</v>
      </c>
      <c r="F203" s="1368"/>
      <c r="G203" s="1368"/>
      <c r="H203" s="1368"/>
      <c r="I203" s="1368"/>
      <c r="J203" s="1368"/>
      <c r="K203" s="1368"/>
      <c r="L203" s="1368"/>
      <c r="M203" s="1368"/>
      <c r="N203" s="1368"/>
      <c r="O203" s="458"/>
      <c r="P203" s="4"/>
    </row>
    <row r="204" spans="2:16" ht="5.15" customHeight="1" x14ac:dyDescent="0.25">
      <c r="B204" s="3"/>
      <c r="C204" s="3"/>
      <c r="D204" s="3"/>
      <c r="E204" s="84"/>
      <c r="F204" s="249"/>
      <c r="G204" s="250"/>
      <c r="H204" s="250"/>
      <c r="I204" s="250"/>
      <c r="J204" s="250"/>
      <c r="K204" s="250"/>
      <c r="L204" s="250"/>
      <c r="M204" s="3"/>
      <c r="N204" s="3"/>
      <c r="O204" s="458"/>
      <c r="P204" s="4"/>
    </row>
    <row r="205" spans="2:16" ht="12.75" customHeight="1" x14ac:dyDescent="0.25">
      <c r="B205" s="3"/>
      <c r="C205" s="3"/>
      <c r="D205" s="3"/>
      <c r="E205" s="1354" t="str">
        <f>Translations!$B$174</f>
        <v>Förfarandets namn</v>
      </c>
      <c r="F205" s="1355"/>
      <c r="G205" s="1072"/>
      <c r="H205" s="1072"/>
      <c r="I205" s="1072"/>
      <c r="J205" s="1072"/>
      <c r="K205" s="1072"/>
      <c r="L205" s="1072"/>
      <c r="M205" s="1072"/>
      <c r="N205" s="1072"/>
      <c r="O205" s="458"/>
      <c r="P205" s="4"/>
    </row>
    <row r="206" spans="2:16" ht="12.75" customHeight="1" x14ac:dyDescent="0.25">
      <c r="B206" s="3"/>
      <c r="C206" s="3"/>
      <c r="D206" s="3"/>
      <c r="E206" s="1354" t="str">
        <f>Translations!$B$176</f>
        <v>Förfarandets identifieringskod</v>
      </c>
      <c r="F206" s="1355"/>
      <c r="G206" s="1072"/>
      <c r="H206" s="1072"/>
      <c r="I206" s="1072"/>
      <c r="J206" s="1072"/>
      <c r="K206" s="1072"/>
      <c r="L206" s="1072"/>
      <c r="M206" s="1072"/>
      <c r="N206" s="1072"/>
      <c r="O206" s="458"/>
      <c r="P206" s="4"/>
    </row>
    <row r="207" spans="2:16" ht="22" customHeight="1" x14ac:dyDescent="0.25">
      <c r="B207" s="3"/>
      <c r="C207" s="3"/>
      <c r="D207" s="3"/>
      <c r="E207" s="1354" t="str">
        <f>Translations!$B$178</f>
        <v>Diagrammets identifieringskod (vid behov)</v>
      </c>
      <c r="F207" s="1355"/>
      <c r="G207" s="1072"/>
      <c r="H207" s="1072"/>
      <c r="I207" s="1072"/>
      <c r="J207" s="1072"/>
      <c r="K207" s="1072"/>
      <c r="L207" s="1072"/>
      <c r="M207" s="1072"/>
      <c r="N207" s="1072"/>
      <c r="O207" s="458"/>
      <c r="P207" s="4"/>
    </row>
    <row r="208" spans="2:16" ht="25.5" customHeight="1" x14ac:dyDescent="0.25">
      <c r="B208" s="3"/>
      <c r="C208" s="3"/>
      <c r="D208" s="3"/>
      <c r="E208" s="1356" t="str">
        <f>Translations!$B$180</f>
        <v xml:space="preserve">Kort beskrivning av förfarandet    </v>
      </c>
      <c r="F208" s="1357"/>
      <c r="G208" s="1096"/>
      <c r="H208" s="1097"/>
      <c r="I208" s="1097"/>
      <c r="J208" s="1097"/>
      <c r="K208" s="1097"/>
      <c r="L208" s="1097"/>
      <c r="M208" s="1097"/>
      <c r="N208" s="1098"/>
      <c r="O208" s="458"/>
      <c r="P208" s="4"/>
    </row>
    <row r="209" spans="1:24" ht="25.5" customHeight="1" x14ac:dyDescent="0.25">
      <c r="B209" s="3"/>
      <c r="C209" s="3"/>
      <c r="D209" s="3"/>
      <c r="E209" s="1358"/>
      <c r="F209" s="1359"/>
      <c r="G209" s="1362"/>
      <c r="H209" s="1363"/>
      <c r="I209" s="1363"/>
      <c r="J209" s="1363"/>
      <c r="K209" s="1363"/>
      <c r="L209" s="1363"/>
      <c r="M209" s="1363"/>
      <c r="N209" s="1364"/>
      <c r="O209" s="458"/>
      <c r="P209" s="4"/>
    </row>
    <row r="210" spans="1:24" ht="25.5" customHeight="1" x14ac:dyDescent="0.25">
      <c r="B210" s="3"/>
      <c r="C210" s="3"/>
      <c r="D210" s="3"/>
      <c r="E210" s="1360"/>
      <c r="F210" s="1361"/>
      <c r="G210" s="1365"/>
      <c r="H210" s="1366"/>
      <c r="I210" s="1366"/>
      <c r="J210" s="1366"/>
      <c r="K210" s="1366"/>
      <c r="L210" s="1366"/>
      <c r="M210" s="1366"/>
      <c r="N210" s="1367"/>
      <c r="O210" s="458"/>
      <c r="P210" s="4"/>
    </row>
    <row r="211" spans="1:24" ht="31" customHeight="1" x14ac:dyDescent="0.25">
      <c r="B211" s="3"/>
      <c r="C211" s="3"/>
      <c r="D211" s="3"/>
      <c r="E211" s="1354" t="str">
        <f>Translations!$B$183</f>
        <v>Den instans eller avdelning som ansvarar för förfarandet och de uppgifter som producerats med det</v>
      </c>
      <c r="F211" s="1355"/>
      <c r="G211" s="1072"/>
      <c r="H211" s="1072"/>
      <c r="I211" s="1072"/>
      <c r="J211" s="1072"/>
      <c r="K211" s="1072"/>
      <c r="L211" s="1072"/>
      <c r="M211" s="1072"/>
      <c r="N211" s="1072"/>
      <c r="O211" s="458"/>
      <c r="P211" s="4"/>
    </row>
    <row r="212" spans="1:24" ht="12.75" customHeight="1" x14ac:dyDescent="0.25">
      <c r="B212" s="3"/>
      <c r="C212" s="3"/>
      <c r="D212" s="3"/>
      <c r="E212" s="1354" t="str">
        <f>Translations!$B$185</f>
        <v>Plats där uppteckningarna hålls</v>
      </c>
      <c r="F212" s="1355"/>
      <c r="G212" s="1072"/>
      <c r="H212" s="1072"/>
      <c r="I212" s="1072"/>
      <c r="J212" s="1072"/>
      <c r="K212" s="1072"/>
      <c r="L212" s="1072"/>
      <c r="M212" s="1072"/>
      <c r="N212" s="1072"/>
      <c r="O212" s="458"/>
      <c r="P212" s="4"/>
    </row>
    <row r="213" spans="1:24" ht="25.5" customHeight="1" x14ac:dyDescent="0.25">
      <c r="B213" s="3"/>
      <c r="C213" s="3"/>
      <c r="D213" s="3"/>
      <c r="E213" s="1354" t="str">
        <f>Translations!$B$187</f>
        <v>Namnet på det datatekniska system som används (om tillämpligt).</v>
      </c>
      <c r="F213" s="1355"/>
      <c r="G213" s="1072"/>
      <c r="H213" s="1072"/>
      <c r="I213" s="1072"/>
      <c r="J213" s="1072"/>
      <c r="K213" s="1072"/>
      <c r="L213" s="1072"/>
      <c r="M213" s="1072"/>
      <c r="N213" s="1072"/>
      <c r="O213" s="458"/>
      <c r="P213" s="4"/>
    </row>
    <row r="214" spans="1:24" ht="34" customHeight="1" x14ac:dyDescent="0.25">
      <c r="B214" s="3"/>
      <c r="C214" s="3"/>
      <c r="D214" s="3"/>
      <c r="E214" s="1354" t="str">
        <f>Translations!$B$189</f>
        <v>Förteckning över EN-standarder eller andra tillämpliga standarder (vid behov)</v>
      </c>
      <c r="F214" s="1355"/>
      <c r="G214" s="1072"/>
      <c r="H214" s="1072"/>
      <c r="I214" s="1072"/>
      <c r="J214" s="1072"/>
      <c r="K214" s="1072"/>
      <c r="L214" s="1072"/>
      <c r="M214" s="1072"/>
      <c r="N214" s="1072"/>
      <c r="O214" s="458"/>
      <c r="P214" s="4"/>
    </row>
    <row r="215" spans="1:24" x14ac:dyDescent="0.25">
      <c r="B215" s="3"/>
      <c r="C215" s="3"/>
      <c r="D215" s="90"/>
      <c r="E215" s="251"/>
      <c r="F215" s="251"/>
      <c r="G215" s="250"/>
      <c r="H215" s="250"/>
      <c r="I215" s="250"/>
      <c r="J215" s="250"/>
      <c r="K215" s="250"/>
      <c r="L215" s="250"/>
      <c r="M215" s="3"/>
      <c r="N215" s="3"/>
      <c r="O215" s="458"/>
      <c r="P215" s="4"/>
    </row>
    <row r="216" spans="1:24" ht="50.5" customHeight="1" x14ac:dyDescent="0.25">
      <c r="A216" s="45"/>
      <c r="B216" s="3"/>
      <c r="C216" s="3"/>
      <c r="D216" s="20" t="s">
        <v>162</v>
      </c>
      <c r="E216" s="1047" t="str">
        <f>Translations!$B$761</f>
        <v>Hänvisa till de dokumenterade resultaten av riskbedömningen som visar att kontrollverksamheten och -förfarandena står i rätt proportion till de risker som observerats i enlighet med artikel 75b.2 i övervakningsförordningen. Bifoga resultaten av riskbedömningen som en separat pdf-bilaga i ETS2-ärendehanteringssystemet. Kravet på att riskbedömningen ska lämnas till den behöriga myndigheten tillämpas inte på reglerade enheter med låga utsläpp.</v>
      </c>
      <c r="F216" s="1047"/>
      <c r="G216" s="1047"/>
      <c r="H216" s="1047"/>
      <c r="I216" s="1047"/>
      <c r="J216" s="1047"/>
      <c r="K216" s="1047"/>
      <c r="L216" s="1047"/>
      <c r="M216" s="1047"/>
      <c r="N216" s="1047"/>
      <c r="O216" s="458"/>
      <c r="P216" s="4"/>
    </row>
    <row r="217" spans="1:24" ht="12.75" customHeight="1" x14ac:dyDescent="0.25">
      <c r="A217" s="45"/>
      <c r="B217" s="3"/>
      <c r="C217" s="3"/>
      <c r="D217" s="90"/>
      <c r="E217" s="1368" t="str">
        <f>Translations!$B$489</f>
        <v xml:space="preserve">Ange filens namn och datum för upprättande i fältet nedan.  </v>
      </c>
      <c r="F217" s="1368"/>
      <c r="G217" s="1368"/>
      <c r="H217" s="1368"/>
      <c r="I217" s="1368"/>
      <c r="J217" s="1368"/>
      <c r="K217" s="1368"/>
      <c r="L217" s="1368"/>
      <c r="M217" s="1368"/>
      <c r="N217" s="1368"/>
      <c r="O217" s="458"/>
      <c r="P217" s="4"/>
    </row>
    <row r="218" spans="1:24" x14ac:dyDescent="0.25">
      <c r="A218" s="45"/>
      <c r="B218" s="3"/>
      <c r="C218" s="3"/>
      <c r="D218" s="90"/>
      <c r="E218" s="1072"/>
      <c r="F218" s="1072"/>
      <c r="G218" s="1072"/>
      <c r="H218" s="1072"/>
      <c r="I218" s="1072"/>
      <c r="J218" s="3"/>
      <c r="K218" s="3"/>
      <c r="L218" s="3"/>
      <c r="M218" s="3"/>
      <c r="N218" s="3"/>
      <c r="O218" s="458"/>
      <c r="P218" s="4"/>
      <c r="W218" s="326" t="s">
        <v>163</v>
      </c>
      <c r="X218" s="476">
        <f>CNTR_SmallEmitter</f>
        <v>0</v>
      </c>
    </row>
    <row r="219" spans="1:24" ht="13.5" customHeight="1" x14ac:dyDescent="0.25">
      <c r="A219" s="45"/>
      <c r="B219" s="3"/>
      <c r="C219" s="3"/>
      <c r="D219" s="90"/>
      <c r="E219" s="7"/>
      <c r="F219" s="7"/>
      <c r="G219" s="7"/>
      <c r="H219" s="7"/>
      <c r="I219" s="7"/>
      <c r="J219" s="7"/>
      <c r="K219" s="7"/>
      <c r="L219" s="7"/>
      <c r="M219" s="3"/>
      <c r="N219" s="3"/>
      <c r="O219" s="458"/>
      <c r="P219" s="4"/>
    </row>
    <row r="220" spans="1:24" ht="12.75" customHeight="1" x14ac:dyDescent="0.25">
      <c r="A220" s="424" t="str">
        <f>Translations!$B$750</f>
        <v xml:space="preserve">
</v>
      </c>
      <c r="B220" s="523"/>
      <c r="C220" s="523"/>
      <c r="D220" s="41" t="s">
        <v>164</v>
      </c>
      <c r="E220" s="1047" t="str">
        <f>Translations!$B$320</f>
        <v>Har er organisation ett dokumenterat miljöledningssystem?</v>
      </c>
      <c r="F220" s="1047"/>
      <c r="G220" s="1047"/>
      <c r="H220" s="1047"/>
      <c r="I220" s="1047"/>
      <c r="J220" s="1047"/>
      <c r="K220" s="1047"/>
      <c r="L220" s="1047"/>
      <c r="M220" s="1047"/>
      <c r="N220" s="1047"/>
      <c r="O220" s="458"/>
      <c r="P220" s="4"/>
    </row>
    <row r="221" spans="1:24" ht="13" x14ac:dyDescent="0.25">
      <c r="B221" s="3"/>
      <c r="C221" s="3"/>
      <c r="D221" s="205"/>
      <c r="E221" s="1072"/>
      <c r="F221" s="1072"/>
      <c r="G221" s="1072"/>
      <c r="H221" s="1072"/>
      <c r="I221" s="1072"/>
      <c r="J221" s="85"/>
      <c r="K221" s="85"/>
      <c r="L221" s="85"/>
      <c r="M221" s="3"/>
      <c r="N221" s="3"/>
      <c r="O221" s="458"/>
      <c r="P221" s="4"/>
    </row>
    <row r="222" spans="1:24" ht="13" x14ac:dyDescent="0.25">
      <c r="B222" s="3"/>
      <c r="C222" s="3"/>
      <c r="D222" s="41"/>
      <c r="E222" s="7"/>
      <c r="F222" s="7"/>
      <c r="G222" s="85"/>
      <c r="H222" s="85"/>
      <c r="I222" s="85"/>
      <c r="J222" s="85"/>
      <c r="K222" s="85"/>
      <c r="L222" s="85"/>
      <c r="M222" s="3"/>
      <c r="N222" s="3"/>
      <c r="O222" s="458"/>
      <c r="P222" s="4"/>
    </row>
    <row r="223" spans="1:24" ht="25.5" customHeight="1" x14ac:dyDescent="0.25">
      <c r="A223" s="424" t="str">
        <f>Translations!$B$750</f>
        <v xml:space="preserve">
</v>
      </c>
      <c r="B223" s="523"/>
      <c r="C223" s="523"/>
      <c r="D223" s="20" t="s">
        <v>165</v>
      </c>
      <c r="E223" s="1047" t="str">
        <f>Translations!$B$321</f>
        <v>Om miljöledningssystemet är certifierat av en ackrediterad organisation, precisera enligt vilken standard, till exempel ISO14001, EMAS.</v>
      </c>
      <c r="F223" s="1047"/>
      <c r="G223" s="1047"/>
      <c r="H223" s="1047"/>
      <c r="I223" s="1047"/>
      <c r="J223" s="1047"/>
      <c r="K223" s="1047"/>
      <c r="L223" s="1047"/>
      <c r="M223" s="1047"/>
      <c r="N223" s="1047"/>
      <c r="O223" s="458"/>
      <c r="P223" s="4"/>
    </row>
    <row r="224" spans="1:24" x14ac:dyDescent="0.25">
      <c r="B224" s="3"/>
      <c r="C224" s="3"/>
      <c r="D224" s="205"/>
      <c r="E224" s="1072"/>
      <c r="F224" s="1072"/>
      <c r="G224" s="1072"/>
      <c r="H224" s="1072"/>
      <c r="I224" s="1072"/>
      <c r="J224" s="7"/>
      <c r="K224" s="7"/>
      <c r="L224" s="7"/>
      <c r="M224" s="3"/>
      <c r="N224" s="3"/>
      <c r="O224" s="458"/>
      <c r="P224" s="4"/>
    </row>
    <row r="225" spans="1:24" ht="13" x14ac:dyDescent="0.25">
      <c r="B225" s="3"/>
      <c r="C225" s="3"/>
      <c r="D225" s="41"/>
      <c r="E225" s="7"/>
      <c r="F225" s="250"/>
      <c r="G225" s="250"/>
      <c r="H225" s="3"/>
      <c r="I225" s="3"/>
      <c r="J225" s="3"/>
      <c r="K225" s="3"/>
      <c r="L225" s="3"/>
      <c r="M225" s="3"/>
      <c r="N225" s="3"/>
      <c r="O225" s="458"/>
      <c r="P225" s="4"/>
    </row>
    <row r="226" spans="1:24" s="22" customFormat="1" ht="18.75" customHeight="1" x14ac:dyDescent="0.25">
      <c r="A226" s="222">
        <f>C226</f>
        <v>4</v>
      </c>
      <c r="B226" s="24"/>
      <c r="C226" s="31">
        <v>4</v>
      </c>
      <c r="D226" s="1048" t="str">
        <f>Translations!$B$10</f>
        <v>Förteckning över använda definitioner och förkortningar</v>
      </c>
      <c r="E226" s="1048"/>
      <c r="F226" s="1048"/>
      <c r="G226" s="1048"/>
      <c r="H226" s="1048"/>
      <c r="I226" s="1048"/>
      <c r="J226" s="1048"/>
      <c r="K226" s="1048"/>
      <c r="L226" s="1048"/>
      <c r="M226" s="1048"/>
      <c r="N226" s="1048"/>
      <c r="O226" s="458"/>
      <c r="P226" s="4"/>
      <c r="Q226" s="39" t="str">
        <f>Translations!$B$762</f>
        <v>Definitioner och förkortningar</v>
      </c>
      <c r="R226" s="363"/>
      <c r="S226" s="363"/>
      <c r="T226" s="363"/>
      <c r="U226" s="363"/>
      <c r="V226" s="418"/>
      <c r="W226" s="418"/>
      <c r="X226" s="418"/>
    </row>
    <row r="227" spans="1:24" x14ac:dyDescent="0.25">
      <c r="B227" s="3"/>
      <c r="C227" s="3"/>
      <c r="D227" s="90"/>
      <c r="E227" s="7"/>
      <c r="F227" s="7"/>
      <c r="G227" s="7"/>
      <c r="H227" s="7"/>
      <c r="I227" s="7"/>
      <c r="J227" s="7"/>
      <c r="K227" s="7"/>
      <c r="L227" s="7"/>
      <c r="M227" s="3"/>
      <c r="N227" s="3"/>
      <c r="O227" s="458"/>
      <c r="P227" s="4"/>
    </row>
    <row r="228" spans="1:24" ht="12.75" customHeight="1" x14ac:dyDescent="0.25">
      <c r="B228" s="3"/>
      <c r="C228" s="3"/>
      <c r="D228" s="41" t="s">
        <v>5</v>
      </c>
      <c r="E228" s="1047" t="str">
        <f>Translations!$B$322</f>
        <v>Räkna upp alla förkortningar eller definitioner som du har använt i denna övervakningsplan.</v>
      </c>
      <c r="F228" s="1047"/>
      <c r="G228" s="1047"/>
      <c r="H228" s="1047"/>
      <c r="I228" s="1047"/>
      <c r="J228" s="1047"/>
      <c r="K228" s="1047"/>
      <c r="L228" s="1047"/>
      <c r="M228" s="1047"/>
      <c r="N228" s="1047"/>
      <c r="O228" s="458"/>
      <c r="P228" s="4"/>
    </row>
    <row r="229" spans="1:24" ht="5.15" customHeight="1" x14ac:dyDescent="0.25">
      <c r="B229" s="3"/>
      <c r="C229" s="3"/>
      <c r="D229" s="90"/>
      <c r="E229" s="7"/>
      <c r="F229" s="7"/>
      <c r="G229" s="7"/>
      <c r="H229" s="7"/>
      <c r="I229" s="7"/>
      <c r="J229" s="7"/>
      <c r="K229" s="7"/>
      <c r="L229" s="7"/>
      <c r="M229" s="3"/>
      <c r="N229" s="3"/>
      <c r="O229" s="458"/>
      <c r="P229" s="4"/>
    </row>
    <row r="230" spans="1:24" ht="13" x14ac:dyDescent="0.25">
      <c r="B230" s="3"/>
      <c r="C230" s="3"/>
      <c r="D230" s="205"/>
      <c r="E230" s="1069" t="str">
        <f>Translations!$B$323</f>
        <v>Förkortning</v>
      </c>
      <c r="F230" s="1126"/>
      <c r="G230" s="1069" t="str">
        <f>Translations!$B$324</f>
        <v>Definition</v>
      </c>
      <c r="H230" s="1126"/>
      <c r="I230" s="1126"/>
      <c r="J230" s="1126"/>
      <c r="K230" s="1126"/>
      <c r="L230" s="1126"/>
      <c r="M230" s="1126"/>
      <c r="N230" s="1126"/>
      <c r="O230" s="458"/>
      <c r="P230" s="4"/>
    </row>
    <row r="231" spans="1:24" x14ac:dyDescent="0.25">
      <c r="B231" s="3"/>
      <c r="C231" s="3"/>
      <c r="D231" s="205"/>
      <c r="E231" s="1382"/>
      <c r="F231" s="1382"/>
      <c r="G231" s="1072"/>
      <c r="H231" s="1072"/>
      <c r="I231" s="1072"/>
      <c r="J231" s="1072"/>
      <c r="K231" s="1072"/>
      <c r="L231" s="1072"/>
      <c r="M231" s="1072"/>
      <c r="N231" s="1072"/>
      <c r="O231" s="458"/>
      <c r="P231" s="4"/>
    </row>
    <row r="232" spans="1:24" x14ac:dyDescent="0.25">
      <c r="B232" s="3"/>
      <c r="C232" s="3"/>
      <c r="D232" s="205"/>
      <c r="E232" s="1382"/>
      <c r="F232" s="1382"/>
      <c r="G232" s="1072"/>
      <c r="H232" s="1072"/>
      <c r="I232" s="1072"/>
      <c r="J232" s="1072"/>
      <c r="K232" s="1072"/>
      <c r="L232" s="1072"/>
      <c r="M232" s="1072"/>
      <c r="N232" s="1072"/>
      <c r="O232" s="458"/>
      <c r="P232" s="4"/>
    </row>
    <row r="233" spans="1:24" x14ac:dyDescent="0.25">
      <c r="B233" s="3"/>
      <c r="C233" s="3"/>
      <c r="D233" s="205"/>
      <c r="E233" s="1382"/>
      <c r="F233" s="1382"/>
      <c r="G233" s="1072"/>
      <c r="H233" s="1072"/>
      <c r="I233" s="1072"/>
      <c r="J233" s="1072"/>
      <c r="K233" s="1072"/>
      <c r="L233" s="1072"/>
      <c r="M233" s="1072"/>
      <c r="N233" s="1072"/>
      <c r="O233" s="458"/>
      <c r="P233" s="4"/>
    </row>
    <row r="234" spans="1:24" x14ac:dyDescent="0.25">
      <c r="B234" s="3"/>
      <c r="C234" s="3"/>
      <c r="D234" s="205"/>
      <c r="E234" s="1382"/>
      <c r="F234" s="1382"/>
      <c r="G234" s="1072"/>
      <c r="H234" s="1072"/>
      <c r="I234" s="1072"/>
      <c r="J234" s="1072"/>
      <c r="K234" s="1072"/>
      <c r="L234" s="1072"/>
      <c r="M234" s="1072"/>
      <c r="N234" s="1072"/>
      <c r="O234" s="458"/>
      <c r="P234" s="4"/>
    </row>
    <row r="235" spans="1:24" x14ac:dyDescent="0.25">
      <c r="B235" s="3"/>
      <c r="C235" s="3"/>
      <c r="D235" s="205"/>
      <c r="E235" s="1382"/>
      <c r="F235" s="1382"/>
      <c r="G235" s="1072"/>
      <c r="H235" s="1072"/>
      <c r="I235" s="1072"/>
      <c r="J235" s="1072"/>
      <c r="K235" s="1072"/>
      <c r="L235" s="1072"/>
      <c r="M235" s="1072"/>
      <c r="N235" s="1072"/>
      <c r="O235" s="458"/>
      <c r="P235" s="4"/>
    </row>
    <row r="236" spans="1:24" x14ac:dyDescent="0.25">
      <c r="B236" s="3"/>
      <c r="C236" s="3"/>
      <c r="D236" s="205"/>
      <c r="E236" s="1382"/>
      <c r="F236" s="1382"/>
      <c r="G236" s="1072"/>
      <c r="H236" s="1072"/>
      <c r="I236" s="1072"/>
      <c r="J236" s="1072"/>
      <c r="K236" s="1072"/>
      <c r="L236" s="1072"/>
      <c r="M236" s="1072"/>
      <c r="N236" s="1072"/>
      <c r="O236" s="458"/>
      <c r="P236" s="4"/>
    </row>
    <row r="237" spans="1:24" x14ac:dyDescent="0.25">
      <c r="B237" s="3"/>
      <c r="C237" s="3"/>
      <c r="D237" s="205"/>
      <c r="E237" s="1382"/>
      <c r="F237" s="1382"/>
      <c r="G237" s="1072"/>
      <c r="H237" s="1072"/>
      <c r="I237" s="1072"/>
      <c r="J237" s="1072"/>
      <c r="K237" s="1072"/>
      <c r="L237" s="1072"/>
      <c r="M237" s="1072"/>
      <c r="N237" s="1072"/>
      <c r="O237" s="458"/>
      <c r="P237" s="4"/>
    </row>
    <row r="238" spans="1:24" x14ac:dyDescent="0.25">
      <c r="B238" s="3"/>
      <c r="C238" s="3"/>
      <c r="D238" s="205"/>
      <c r="E238" s="1382"/>
      <c r="F238" s="1382"/>
      <c r="G238" s="1072"/>
      <c r="H238" s="1072"/>
      <c r="I238" s="1072"/>
      <c r="J238" s="1072"/>
      <c r="K238" s="1072"/>
      <c r="L238" s="1072"/>
      <c r="M238" s="1072"/>
      <c r="N238" s="1072"/>
      <c r="O238" s="458"/>
      <c r="P238" s="4"/>
    </row>
    <row r="239" spans="1:24" x14ac:dyDescent="0.25">
      <c r="B239" s="3"/>
      <c r="C239" s="3"/>
      <c r="D239" s="205"/>
      <c r="E239" s="1382"/>
      <c r="F239" s="1382"/>
      <c r="G239" s="1072"/>
      <c r="H239" s="1072"/>
      <c r="I239" s="1072"/>
      <c r="J239" s="1072"/>
      <c r="K239" s="1072"/>
      <c r="L239" s="1072"/>
      <c r="M239" s="1072"/>
      <c r="N239" s="1072"/>
      <c r="O239" s="458"/>
      <c r="P239" s="4"/>
    </row>
    <row r="240" spans="1:24" x14ac:dyDescent="0.25">
      <c r="B240" s="3"/>
      <c r="C240" s="3"/>
      <c r="D240" s="205"/>
      <c r="E240" s="1382"/>
      <c r="F240" s="1382"/>
      <c r="G240" s="1072"/>
      <c r="H240" s="1072"/>
      <c r="I240" s="1072"/>
      <c r="J240" s="1072"/>
      <c r="K240" s="1072"/>
      <c r="L240" s="1072"/>
      <c r="M240" s="1072"/>
      <c r="N240" s="1072"/>
      <c r="O240" s="458"/>
      <c r="P240" s="4"/>
    </row>
    <row r="241" spans="1:24" x14ac:dyDescent="0.25">
      <c r="B241" s="3"/>
      <c r="C241" s="3"/>
      <c r="D241" s="546"/>
      <c r="E241" s="547"/>
      <c r="F241" s="547"/>
      <c r="G241" s="547"/>
      <c r="H241" s="547"/>
      <c r="I241" s="547"/>
      <c r="J241" s="547"/>
      <c r="K241" s="547"/>
      <c r="L241" s="547"/>
      <c r="M241" s="3"/>
      <c r="N241" s="3"/>
      <c r="O241" s="458"/>
      <c r="P241" s="4"/>
    </row>
    <row r="242" spans="1:24" s="22" customFormat="1" ht="18.75" customHeight="1" x14ac:dyDescent="0.25">
      <c r="A242" s="222">
        <f>C242</f>
        <v>5</v>
      </c>
      <c r="B242" s="24"/>
      <c r="C242" s="31">
        <v>5</v>
      </c>
      <c r="D242" s="1048" t="str">
        <f>Translations!$B$11</f>
        <v>Mer information</v>
      </c>
      <c r="E242" s="1048"/>
      <c r="F242" s="1048"/>
      <c r="G242" s="1048"/>
      <c r="H242" s="1048"/>
      <c r="I242" s="1048"/>
      <c r="J242" s="1048"/>
      <c r="K242" s="1048"/>
      <c r="L242" s="1048"/>
      <c r="M242" s="1048"/>
      <c r="N242" s="1048"/>
      <c r="O242" s="458"/>
      <c r="P242" s="4"/>
      <c r="Q242" s="398" t="str">
        <f>D242</f>
        <v>Mer information</v>
      </c>
      <c r="R242" s="363"/>
      <c r="S242" s="363"/>
      <c r="T242" s="363"/>
      <c r="U242" s="363"/>
      <c r="V242" s="418"/>
      <c r="W242" s="418"/>
      <c r="X242" s="418"/>
    </row>
    <row r="243" spans="1:24" x14ac:dyDescent="0.25">
      <c r="B243" s="3"/>
      <c r="C243" s="3"/>
      <c r="D243" s="90"/>
      <c r="E243" s="7"/>
      <c r="F243" s="7"/>
      <c r="G243" s="7"/>
      <c r="H243" s="7"/>
      <c r="I243" s="7"/>
      <c r="J243" s="7"/>
      <c r="K243" s="7"/>
      <c r="L243" s="7"/>
      <c r="M243" s="3"/>
      <c r="N243" s="3"/>
      <c r="O243" s="458"/>
      <c r="P243" s="4"/>
    </row>
    <row r="244" spans="1:24" ht="25.5" customHeight="1" x14ac:dyDescent="0.25">
      <c r="B244" s="3"/>
      <c r="C244" s="3"/>
      <c r="D244" s="41" t="s">
        <v>5</v>
      </c>
      <c r="E244" s="1047" t="str">
        <f>Translations!$B$325</f>
        <v>Om du ger annan information som du vill att vi ska beakta i din plan, skriv in den här. Ange alltid uppgifterna i elektronisk form när det är möjligt. Du kan ge information i Microsoft Word-, Excel- eller Adobe Acrobat-format.</v>
      </c>
      <c r="F244" s="1047"/>
      <c r="G244" s="1047"/>
      <c r="H244" s="1047"/>
      <c r="I244" s="1047"/>
      <c r="J244" s="1047"/>
      <c r="K244" s="1047"/>
      <c r="L244" s="1047"/>
      <c r="M244" s="1047"/>
      <c r="N244" s="1047"/>
      <c r="O244" s="458"/>
      <c r="P244" s="4"/>
    </row>
    <row r="245" spans="1:24" ht="25.5" customHeight="1" x14ac:dyDescent="0.25">
      <c r="B245" s="3"/>
      <c r="C245" s="3"/>
      <c r="D245" s="91"/>
      <c r="E245" s="1368" t="str">
        <f>Translations!$B$326</f>
        <v>Det rekommenderas att man undviker att lämna onödiga uppgifter eftersom de kan fördröja godkännandet. En tydlig hänvisning till den tilläggsdokumentation som lämnats in ska göras och filens namn/referensnummer ska anges nedan. Kontrollera vid behov med din behöriga myndighet.</v>
      </c>
      <c r="F245" s="1368"/>
      <c r="G245" s="1368"/>
      <c r="H245" s="1368"/>
      <c r="I245" s="1368"/>
      <c r="J245" s="1368"/>
      <c r="K245" s="1368"/>
      <c r="L245" s="1368"/>
      <c r="M245" s="1368"/>
      <c r="N245" s="1368"/>
      <c r="O245" s="458"/>
      <c r="P245" s="4"/>
    </row>
    <row r="246" spans="1:24" ht="12.75" customHeight="1" x14ac:dyDescent="0.25">
      <c r="B246" s="3"/>
      <c r="C246" s="3"/>
      <c r="D246" s="205"/>
      <c r="E246" s="1368" t="str">
        <f>Translations!$B$327</f>
        <v>Ange filnamn (om dokumentet är i elektronisk form) eller dokumentets referensnummer (om dokumentet är på papper):</v>
      </c>
      <c r="F246" s="1368"/>
      <c r="G246" s="1368"/>
      <c r="H246" s="1368"/>
      <c r="I246" s="1368"/>
      <c r="J246" s="1368"/>
      <c r="K246" s="1368"/>
      <c r="L246" s="1368"/>
      <c r="M246" s="1368"/>
      <c r="N246" s="1368"/>
      <c r="O246" s="458"/>
      <c r="P246" s="4"/>
    </row>
    <row r="247" spans="1:24" ht="5.15" customHeight="1" x14ac:dyDescent="0.25">
      <c r="B247" s="3"/>
      <c r="C247" s="3"/>
      <c r="D247" s="90"/>
      <c r="E247" s="7"/>
      <c r="F247" s="7"/>
      <c r="G247" s="7"/>
      <c r="H247" s="7"/>
      <c r="I247" s="7"/>
      <c r="J247" s="7"/>
      <c r="K247" s="7"/>
      <c r="L247" s="7"/>
      <c r="M247" s="3"/>
      <c r="N247" s="3"/>
      <c r="O247" s="458"/>
      <c r="P247" s="4"/>
    </row>
    <row r="248" spans="1:24" ht="12.75" customHeight="1" x14ac:dyDescent="0.25">
      <c r="B248" s="3"/>
      <c r="C248" s="3"/>
      <c r="D248" s="205"/>
      <c r="E248" s="1069" t="str">
        <f>Translations!$B$328</f>
        <v>Filens namn/referens</v>
      </c>
      <c r="F248" s="1126"/>
      <c r="G248" s="1069" t="str">
        <f>Translations!$B$329</f>
        <v>Beskrivning av dokumentet</v>
      </c>
      <c r="H248" s="1126"/>
      <c r="I248" s="1126"/>
      <c r="J248" s="1126"/>
      <c r="K248" s="1126"/>
      <c r="L248" s="1126"/>
      <c r="M248" s="1126"/>
      <c r="N248" s="1126"/>
      <c r="O248" s="458"/>
      <c r="P248" s="4"/>
    </row>
    <row r="249" spans="1:24" x14ac:dyDescent="0.25">
      <c r="B249" s="3"/>
      <c r="C249" s="3"/>
      <c r="D249" s="205"/>
      <c r="E249" s="1382"/>
      <c r="F249" s="1382"/>
      <c r="G249" s="1072"/>
      <c r="H249" s="1072"/>
      <c r="I249" s="1072"/>
      <c r="J249" s="1072"/>
      <c r="K249" s="1072"/>
      <c r="L249" s="1072"/>
      <c r="M249" s="1072"/>
      <c r="N249" s="1072"/>
      <c r="O249" s="458"/>
      <c r="P249" s="4"/>
    </row>
    <row r="250" spans="1:24" x14ac:dyDescent="0.25">
      <c r="B250" s="3"/>
      <c r="C250" s="3"/>
      <c r="D250" s="205"/>
      <c r="E250" s="1382"/>
      <c r="F250" s="1382"/>
      <c r="G250" s="1072"/>
      <c r="H250" s="1072"/>
      <c r="I250" s="1072"/>
      <c r="J250" s="1072"/>
      <c r="K250" s="1072"/>
      <c r="L250" s="1072"/>
      <c r="M250" s="1072"/>
      <c r="N250" s="1072"/>
      <c r="O250" s="458"/>
      <c r="P250" s="4"/>
    </row>
    <row r="251" spans="1:24" x14ac:dyDescent="0.25">
      <c r="B251" s="3"/>
      <c r="C251" s="3"/>
      <c r="D251" s="205"/>
      <c r="E251" s="1382"/>
      <c r="F251" s="1382"/>
      <c r="G251" s="1072"/>
      <c r="H251" s="1072"/>
      <c r="I251" s="1072"/>
      <c r="J251" s="1072"/>
      <c r="K251" s="1072"/>
      <c r="L251" s="1072"/>
      <c r="M251" s="1072"/>
      <c r="N251" s="1072"/>
      <c r="O251" s="458"/>
      <c r="P251" s="4"/>
    </row>
    <row r="252" spans="1:24" x14ac:dyDescent="0.25">
      <c r="B252" s="3"/>
      <c r="C252" s="3"/>
      <c r="D252" s="205"/>
      <c r="E252" s="1382"/>
      <c r="F252" s="1382"/>
      <c r="G252" s="1072"/>
      <c r="H252" s="1072"/>
      <c r="I252" s="1072"/>
      <c r="J252" s="1072"/>
      <c r="K252" s="1072"/>
      <c r="L252" s="1072"/>
      <c r="M252" s="1072"/>
      <c r="N252" s="1072"/>
      <c r="O252" s="458"/>
      <c r="P252" s="4"/>
    </row>
    <row r="253" spans="1:24" x14ac:dyDescent="0.25">
      <c r="B253" s="3"/>
      <c r="C253" s="3"/>
      <c r="D253" s="205"/>
      <c r="E253" s="1382"/>
      <c r="F253" s="1382"/>
      <c r="G253" s="1072"/>
      <c r="H253" s="1072"/>
      <c r="I253" s="1072"/>
      <c r="J253" s="1072"/>
      <c r="K253" s="1072"/>
      <c r="L253" s="1072"/>
      <c r="M253" s="1072"/>
      <c r="N253" s="1072"/>
      <c r="O253" s="458"/>
      <c r="P253" s="4"/>
    </row>
    <row r="254" spans="1:24" x14ac:dyDescent="0.25">
      <c r="B254" s="3"/>
      <c r="C254" s="3"/>
      <c r="D254" s="205"/>
      <c r="E254" s="1382"/>
      <c r="F254" s="1382"/>
      <c r="G254" s="1072"/>
      <c r="H254" s="1072"/>
      <c r="I254" s="1072"/>
      <c r="J254" s="1072"/>
      <c r="K254" s="1072"/>
      <c r="L254" s="1072"/>
      <c r="M254" s="1072"/>
      <c r="N254" s="1072"/>
      <c r="O254" s="458"/>
      <c r="P254" s="4"/>
    </row>
    <row r="255" spans="1:24" x14ac:dyDescent="0.25">
      <c r="B255" s="3"/>
      <c r="C255" s="3"/>
      <c r="D255" s="205"/>
      <c r="E255" s="1382"/>
      <c r="F255" s="1382"/>
      <c r="G255" s="1072"/>
      <c r="H255" s="1072"/>
      <c r="I255" s="1072"/>
      <c r="J255" s="1072"/>
      <c r="K255" s="1072"/>
      <c r="L255" s="1072"/>
      <c r="M255" s="1072"/>
      <c r="N255" s="1072"/>
      <c r="O255" s="458"/>
      <c r="P255" s="4"/>
    </row>
    <row r="256" spans="1:24" x14ac:dyDescent="0.25">
      <c r="B256" s="3"/>
      <c r="C256" s="3"/>
      <c r="D256" s="205"/>
      <c r="E256" s="1382"/>
      <c r="F256" s="1382"/>
      <c r="G256" s="1072"/>
      <c r="H256" s="1072"/>
      <c r="I256" s="1072"/>
      <c r="J256" s="1072"/>
      <c r="K256" s="1072"/>
      <c r="L256" s="1072"/>
      <c r="M256" s="1072"/>
      <c r="N256" s="1072"/>
      <c r="O256" s="458"/>
      <c r="P256" s="4"/>
    </row>
    <row r="257" spans="1:24" x14ac:dyDescent="0.25">
      <c r="B257" s="3"/>
      <c r="C257" s="3"/>
      <c r="D257" s="205"/>
      <c r="E257" s="1382"/>
      <c r="F257" s="1382"/>
      <c r="G257" s="1072"/>
      <c r="H257" s="1072"/>
      <c r="I257" s="1072"/>
      <c r="J257" s="1072"/>
      <c r="K257" s="1072"/>
      <c r="L257" s="1072"/>
      <c r="M257" s="1072"/>
      <c r="N257" s="1072"/>
      <c r="O257" s="458"/>
      <c r="P257" s="4"/>
    </row>
    <row r="258" spans="1:24" x14ac:dyDescent="0.25">
      <c r="B258" s="3"/>
      <c r="C258" s="3"/>
      <c r="D258" s="205"/>
      <c r="E258" s="1382"/>
      <c r="F258" s="1382"/>
      <c r="G258" s="1072"/>
      <c r="H258" s="1072"/>
      <c r="I258" s="1072"/>
      <c r="J258" s="1072"/>
      <c r="K258" s="1072"/>
      <c r="L258" s="1072"/>
      <c r="M258" s="1072"/>
      <c r="N258" s="1072"/>
      <c r="O258" s="458"/>
      <c r="P258" s="4"/>
    </row>
    <row r="259" spans="1:24" ht="12.75" customHeight="1" x14ac:dyDescent="0.25">
      <c r="B259" s="3"/>
      <c r="C259" s="3"/>
      <c r="D259" s="205"/>
      <c r="E259" s="3"/>
      <c r="F259" s="3"/>
      <c r="G259" s="3"/>
      <c r="H259" s="3"/>
      <c r="I259" s="3"/>
      <c r="J259" s="3"/>
      <c r="K259" s="3"/>
      <c r="L259" s="3"/>
      <c r="M259" s="3"/>
      <c r="N259" s="3"/>
      <c r="O259" s="458"/>
      <c r="P259" s="4"/>
    </row>
    <row r="260" spans="1:24" s="22" customFormat="1" ht="18.75" customHeight="1" x14ac:dyDescent="0.25">
      <c r="A260" s="222">
        <f>C260</f>
        <v>6</v>
      </c>
      <c r="B260" s="24"/>
      <c r="C260" s="31">
        <v>6</v>
      </c>
      <c r="D260" s="1048" t="str">
        <f>Translations!$B$441</f>
        <v>Ytterligare förfaranden</v>
      </c>
      <c r="E260" s="1048"/>
      <c r="F260" s="1048"/>
      <c r="G260" s="1048"/>
      <c r="H260" s="1048"/>
      <c r="I260" s="1048"/>
      <c r="J260" s="1048"/>
      <c r="K260" s="1048"/>
      <c r="L260" s="1048"/>
      <c r="M260" s="1048"/>
      <c r="N260" s="1048"/>
      <c r="O260" s="453"/>
      <c r="Q260" s="398" t="str">
        <f>D260</f>
        <v>Ytterligare förfaranden</v>
      </c>
      <c r="R260" s="363"/>
      <c r="S260" s="363"/>
      <c r="T260" s="363"/>
      <c r="U260" s="363"/>
      <c r="V260" s="418"/>
      <c r="W260" s="418"/>
      <c r="X260" s="418"/>
    </row>
    <row r="261" spans="1:24" ht="12.75" customHeight="1" x14ac:dyDescent="0.25">
      <c r="A261" s="326"/>
      <c r="B261" s="3"/>
      <c r="C261" s="3"/>
      <c r="D261" s="3"/>
      <c r="E261" s="3"/>
      <c r="F261" s="3"/>
      <c r="G261" s="3"/>
      <c r="H261" s="3"/>
      <c r="I261" s="3"/>
      <c r="J261" s="3"/>
      <c r="K261" s="3"/>
      <c r="L261" s="3"/>
      <c r="M261" s="3"/>
      <c r="N261" s="3"/>
      <c r="O261" s="456"/>
      <c r="P261" s="7"/>
    </row>
    <row r="262" spans="1:24" ht="12.75" customHeight="1" x14ac:dyDescent="0.25">
      <c r="A262" s="326"/>
      <c r="B262" s="3"/>
      <c r="C262" s="3"/>
      <c r="D262" s="3"/>
      <c r="E262" s="1135" t="str">
        <f>Translations!$B$174</f>
        <v>Förfarandets namn</v>
      </c>
      <c r="F262" s="1136"/>
      <c r="G262" s="1124"/>
      <c r="H262" s="1039"/>
      <c r="I262" s="1039"/>
      <c r="J262" s="1039"/>
      <c r="K262" s="1039"/>
      <c r="L262" s="1039"/>
      <c r="M262" s="1039"/>
      <c r="N262" s="1026"/>
      <c r="O262" s="456"/>
      <c r="P262" s="7"/>
    </row>
    <row r="263" spans="1:24" ht="12.75" customHeight="1" x14ac:dyDescent="0.25">
      <c r="A263" s="326"/>
      <c r="B263" s="3"/>
      <c r="C263" s="3"/>
      <c r="D263" s="3"/>
      <c r="E263" s="1135" t="str">
        <f>Translations!$B$176</f>
        <v>Förfarandets identifieringskod</v>
      </c>
      <c r="F263" s="1136"/>
      <c r="G263" s="1124"/>
      <c r="H263" s="1039"/>
      <c r="I263" s="1039"/>
      <c r="J263" s="1039"/>
      <c r="K263" s="1039"/>
      <c r="L263" s="1039"/>
      <c r="M263" s="1039"/>
      <c r="N263" s="1026"/>
      <c r="O263" s="456"/>
      <c r="P263" s="7"/>
    </row>
    <row r="264" spans="1:24" ht="20.5" customHeight="1" x14ac:dyDescent="0.25">
      <c r="A264" s="326"/>
      <c r="B264" s="3"/>
      <c r="C264" s="3"/>
      <c r="D264" s="3"/>
      <c r="E264" s="1135" t="str">
        <f>Translations!$B$178</f>
        <v>Diagrammets identifieringskod (vid behov)</v>
      </c>
      <c r="F264" s="1136"/>
      <c r="G264" s="1124"/>
      <c r="H264" s="1039"/>
      <c r="I264" s="1039"/>
      <c r="J264" s="1039"/>
      <c r="K264" s="1039"/>
      <c r="L264" s="1039"/>
      <c r="M264" s="1039"/>
      <c r="N264" s="1026"/>
      <c r="O264" s="456"/>
      <c r="P264" s="7"/>
    </row>
    <row r="265" spans="1:24" ht="25.5" customHeight="1" x14ac:dyDescent="0.25">
      <c r="A265" s="326"/>
      <c r="B265" s="3"/>
      <c r="C265" s="3"/>
      <c r="D265" s="3"/>
      <c r="E265" s="1130" t="str">
        <f>Translations!$B$180</f>
        <v xml:space="preserve">Kort beskrivning av förfarandet    </v>
      </c>
      <c r="F265" s="1131"/>
      <c r="G265" s="1142"/>
      <c r="H265" s="1143"/>
      <c r="I265" s="1143"/>
      <c r="J265" s="1143"/>
      <c r="K265" s="1143"/>
      <c r="L265" s="1143"/>
      <c r="M265" s="1143"/>
      <c r="N265" s="1144"/>
      <c r="O265" s="456"/>
      <c r="P265" s="7"/>
    </row>
    <row r="266" spans="1:24" ht="25.5" customHeight="1" x14ac:dyDescent="0.25">
      <c r="A266" s="326"/>
      <c r="B266" s="3"/>
      <c r="C266" s="3"/>
      <c r="D266" s="3"/>
      <c r="E266" s="308"/>
      <c r="F266" s="309"/>
      <c r="G266" s="1145"/>
      <c r="H266" s="1146"/>
      <c r="I266" s="1146"/>
      <c r="J266" s="1146"/>
      <c r="K266" s="1146"/>
      <c r="L266" s="1146"/>
      <c r="M266" s="1146"/>
      <c r="N266" s="1147"/>
      <c r="O266" s="456"/>
      <c r="P266" s="7"/>
    </row>
    <row r="267" spans="1:24" ht="25.5" customHeight="1" x14ac:dyDescent="0.25">
      <c r="A267" s="326"/>
      <c r="B267" s="3"/>
      <c r="C267" s="3"/>
      <c r="D267" s="3"/>
      <c r="E267" s="310"/>
      <c r="F267" s="311"/>
      <c r="G267" s="1148"/>
      <c r="H267" s="1149"/>
      <c r="I267" s="1149"/>
      <c r="J267" s="1149"/>
      <c r="K267" s="1149"/>
      <c r="L267" s="1149"/>
      <c r="M267" s="1149"/>
      <c r="N267" s="1150"/>
      <c r="O267" s="456"/>
      <c r="P267" s="7"/>
    </row>
    <row r="268" spans="1:24" ht="31.5" customHeight="1" x14ac:dyDescent="0.25">
      <c r="A268" s="326"/>
      <c r="B268" s="3"/>
      <c r="C268" s="3"/>
      <c r="D268" s="3"/>
      <c r="E268" s="1135" t="str">
        <f>Translations!$B$183</f>
        <v>Den instans eller avdelning som ansvarar för förfarandet och de uppgifter som producerats med det</v>
      </c>
      <c r="F268" s="1136"/>
      <c r="G268" s="1124"/>
      <c r="H268" s="1125"/>
      <c r="I268" s="1125"/>
      <c r="J268" s="1125"/>
      <c r="K268" s="1125"/>
      <c r="L268" s="1125"/>
      <c r="M268" s="1125"/>
      <c r="N268" s="1141"/>
      <c r="O268" s="456"/>
      <c r="P268" s="7"/>
    </row>
    <row r="269" spans="1:24" ht="12.75" customHeight="1" x14ac:dyDescent="0.25">
      <c r="A269" s="326"/>
      <c r="B269" s="3"/>
      <c r="C269" s="3"/>
      <c r="D269" s="3"/>
      <c r="E269" s="1135" t="str">
        <f>Translations!$B$185</f>
        <v>Plats där uppteckningarna hålls</v>
      </c>
      <c r="F269" s="1136"/>
      <c r="G269" s="1124"/>
      <c r="H269" s="1039"/>
      <c r="I269" s="1039"/>
      <c r="J269" s="1039"/>
      <c r="K269" s="1039"/>
      <c r="L269" s="1039"/>
      <c r="M269" s="1039"/>
      <c r="N269" s="1026"/>
      <c r="O269" s="456"/>
      <c r="P269" s="7"/>
    </row>
    <row r="270" spans="1:24" ht="25.5" customHeight="1" x14ac:dyDescent="0.25">
      <c r="A270" s="326"/>
      <c r="B270" s="3"/>
      <c r="C270" s="3"/>
      <c r="D270" s="3"/>
      <c r="E270" s="1135" t="str">
        <f>Translations!$B$187</f>
        <v>Namnet på det datatekniska system som används (om tillämpligt).</v>
      </c>
      <c r="F270" s="1136"/>
      <c r="G270" s="1124"/>
      <c r="H270" s="1039"/>
      <c r="I270" s="1039"/>
      <c r="J270" s="1039"/>
      <c r="K270" s="1039"/>
      <c r="L270" s="1039"/>
      <c r="M270" s="1039"/>
      <c r="N270" s="1026"/>
      <c r="O270" s="456"/>
      <c r="P270" s="7"/>
    </row>
    <row r="271" spans="1:24" ht="33.65" customHeight="1" x14ac:dyDescent="0.25">
      <c r="A271" s="326"/>
      <c r="B271" s="3"/>
      <c r="C271" s="3"/>
      <c r="D271" s="3"/>
      <c r="E271" s="1135" t="str">
        <f>Translations!$B$189</f>
        <v>Förteckning över EN-standarder eller andra tillämpliga standarder (vid behov)</v>
      </c>
      <c r="F271" s="1136"/>
      <c r="G271" s="1124"/>
      <c r="H271" s="1039"/>
      <c r="I271" s="1039"/>
      <c r="J271" s="1039"/>
      <c r="K271" s="1039"/>
      <c r="L271" s="1039"/>
      <c r="M271" s="1039"/>
      <c r="N271" s="1026"/>
      <c r="O271" s="456"/>
      <c r="P271" s="7"/>
    </row>
    <row r="273" spans="1:24" s="363" customFormat="1" hidden="1" x14ac:dyDescent="0.25">
      <c r="A273" s="326" t="s">
        <v>0</v>
      </c>
      <c r="B273" s="326" t="s">
        <v>141</v>
      </c>
      <c r="C273" s="326" t="s">
        <v>141</v>
      </c>
      <c r="D273" s="326" t="s">
        <v>141</v>
      </c>
      <c r="E273" s="326" t="s">
        <v>141</v>
      </c>
      <c r="F273" s="326" t="s">
        <v>141</v>
      </c>
      <c r="G273" s="326" t="s">
        <v>141</v>
      </c>
      <c r="H273" s="326" t="s">
        <v>141</v>
      </c>
      <c r="I273" s="326" t="s">
        <v>141</v>
      </c>
      <c r="J273" s="326" t="s">
        <v>141</v>
      </c>
      <c r="K273" s="326" t="s">
        <v>141</v>
      </c>
      <c r="L273" s="326" t="s">
        <v>141</v>
      </c>
      <c r="M273" s="326" t="s">
        <v>141</v>
      </c>
      <c r="N273" s="326" t="s">
        <v>141</v>
      </c>
      <c r="O273" s="467" t="s">
        <v>141</v>
      </c>
      <c r="P273" s="326" t="s">
        <v>141</v>
      </c>
      <c r="Q273" s="326" t="s">
        <v>141</v>
      </c>
      <c r="R273" s="326" t="s">
        <v>141</v>
      </c>
      <c r="S273" s="326" t="s">
        <v>141</v>
      </c>
      <c r="T273" s="326" t="s">
        <v>141</v>
      </c>
      <c r="U273" s="326" t="s">
        <v>141</v>
      </c>
      <c r="V273" s="326" t="s">
        <v>141</v>
      </c>
      <c r="W273" s="326" t="s">
        <v>141</v>
      </c>
      <c r="X273" s="326" t="s">
        <v>141</v>
      </c>
    </row>
    <row r="274" spans="1:24" s="363" customFormat="1" hidden="1" x14ac:dyDescent="0.25">
      <c r="A274" s="326" t="s">
        <v>0</v>
      </c>
      <c r="E274" s="423"/>
      <c r="O274" s="454"/>
      <c r="P274" s="391" t="s">
        <v>3</v>
      </c>
    </row>
  </sheetData>
  <sheetProtection sheet="1" formatCells="0" formatColumns="0" formatRows="0"/>
  <mergeCells count="378">
    <mergeCell ref="D260:N260"/>
    <mergeCell ref="E262:F262"/>
    <mergeCell ref="G262:N262"/>
    <mergeCell ref="G257:N257"/>
    <mergeCell ref="G258:N258"/>
    <mergeCell ref="E258:F258"/>
    <mergeCell ref="G256:N256"/>
    <mergeCell ref="E271:F271"/>
    <mergeCell ref="G271:N271"/>
    <mergeCell ref="E269:F269"/>
    <mergeCell ref="G269:N269"/>
    <mergeCell ref="E270:F270"/>
    <mergeCell ref="E265:F265"/>
    <mergeCell ref="E264:F264"/>
    <mergeCell ref="G264:N264"/>
    <mergeCell ref="E257:F257"/>
    <mergeCell ref="G265:N265"/>
    <mergeCell ref="G270:N270"/>
    <mergeCell ref="G266:N266"/>
    <mergeCell ref="G267:N267"/>
    <mergeCell ref="E268:F268"/>
    <mergeCell ref="G268:N268"/>
    <mergeCell ref="E263:F263"/>
    <mergeCell ref="G263:N263"/>
    <mergeCell ref="G238:N238"/>
    <mergeCell ref="E256:F256"/>
    <mergeCell ref="D242:N242"/>
    <mergeCell ref="E244:N244"/>
    <mergeCell ref="E250:F250"/>
    <mergeCell ref="G250:N250"/>
    <mergeCell ref="E253:F253"/>
    <mergeCell ref="G253:N253"/>
    <mergeCell ref="G240:N240"/>
    <mergeCell ref="E248:F248"/>
    <mergeCell ref="E245:N245"/>
    <mergeCell ref="E246:N246"/>
    <mergeCell ref="E252:F252"/>
    <mergeCell ref="G252:N252"/>
    <mergeCell ref="E255:F255"/>
    <mergeCell ref="G255:N255"/>
    <mergeCell ref="E233:F233"/>
    <mergeCell ref="G254:N254"/>
    <mergeCell ref="E221:I221"/>
    <mergeCell ref="E239:F239"/>
    <mergeCell ref="E240:F240"/>
    <mergeCell ref="G239:N239"/>
    <mergeCell ref="G248:N248"/>
    <mergeCell ref="G237:N237"/>
    <mergeCell ref="E200:F200"/>
    <mergeCell ref="G235:N235"/>
    <mergeCell ref="E234:F234"/>
    <mergeCell ref="E235:F235"/>
    <mergeCell ref="G232:N232"/>
    <mergeCell ref="G236:N236"/>
    <mergeCell ref="G200:N200"/>
    <mergeCell ref="E237:F237"/>
    <mergeCell ref="E216:N216"/>
    <mergeCell ref="E217:N217"/>
    <mergeCell ref="E218:I218"/>
    <mergeCell ref="E249:F249"/>
    <mergeCell ref="G251:N251"/>
    <mergeCell ref="G234:N234"/>
    <mergeCell ref="G233:N233"/>
    <mergeCell ref="E254:F254"/>
    <mergeCell ref="G231:N231"/>
    <mergeCell ref="E251:F251"/>
    <mergeCell ref="G249:N249"/>
    <mergeCell ref="E231:F231"/>
    <mergeCell ref="E232:F232"/>
    <mergeCell ref="E238:F238"/>
    <mergeCell ref="G195:N195"/>
    <mergeCell ref="E191:F191"/>
    <mergeCell ref="E193:F193"/>
    <mergeCell ref="G191:N191"/>
    <mergeCell ref="E192:F192"/>
    <mergeCell ref="G192:N192"/>
    <mergeCell ref="G193:N193"/>
    <mergeCell ref="E236:F236"/>
    <mergeCell ref="G196:N196"/>
    <mergeCell ref="D226:N226"/>
    <mergeCell ref="G198:N198"/>
    <mergeCell ref="G199:N199"/>
    <mergeCell ref="E197:F197"/>
    <mergeCell ref="G197:N197"/>
    <mergeCell ref="E198:F198"/>
    <mergeCell ref="E194:F196"/>
    <mergeCell ref="G194:N194"/>
    <mergeCell ref="E220:N220"/>
    <mergeCell ref="E224:I224"/>
    <mergeCell ref="E228:N228"/>
    <mergeCell ref="E223:N223"/>
    <mergeCell ref="E230:F230"/>
    <mergeCell ref="G230:N230"/>
    <mergeCell ref="E188:N188"/>
    <mergeCell ref="E185:F185"/>
    <mergeCell ref="G185:N185"/>
    <mergeCell ref="G177:N177"/>
    <mergeCell ref="E187:N187"/>
    <mergeCell ref="E184:F184"/>
    <mergeCell ref="E178:F178"/>
    <mergeCell ref="E179:F181"/>
    <mergeCell ref="G181:N181"/>
    <mergeCell ref="E182:F182"/>
    <mergeCell ref="G182:N182"/>
    <mergeCell ref="G184:N184"/>
    <mergeCell ref="G183:N183"/>
    <mergeCell ref="E199:F199"/>
    <mergeCell ref="E214:F214"/>
    <mergeCell ref="G214:N214"/>
    <mergeCell ref="E189:N189"/>
    <mergeCell ref="E211:F211"/>
    <mergeCell ref="G211:N211"/>
    <mergeCell ref="E173:N173"/>
    <mergeCell ref="E174:N174"/>
    <mergeCell ref="E176:F176"/>
    <mergeCell ref="E183:F183"/>
    <mergeCell ref="G179:N179"/>
    <mergeCell ref="G180:N180"/>
    <mergeCell ref="E177:F177"/>
    <mergeCell ref="E170:F170"/>
    <mergeCell ref="E164:F164"/>
    <mergeCell ref="G164:N164"/>
    <mergeCell ref="E165:F167"/>
    <mergeCell ref="G165:N165"/>
    <mergeCell ref="G166:N166"/>
    <mergeCell ref="G178:N178"/>
    <mergeCell ref="G176:N176"/>
    <mergeCell ref="E171:F171"/>
    <mergeCell ref="G167:N167"/>
    <mergeCell ref="E168:F168"/>
    <mergeCell ref="G168:N168"/>
    <mergeCell ref="E169:F169"/>
    <mergeCell ref="G169:N169"/>
    <mergeCell ref="G170:N170"/>
    <mergeCell ref="G171:N171"/>
    <mergeCell ref="E163:F163"/>
    <mergeCell ref="E160:N160"/>
    <mergeCell ref="E151:F153"/>
    <mergeCell ref="G151:N151"/>
    <mergeCell ref="G152:N152"/>
    <mergeCell ref="G153:N153"/>
    <mergeCell ref="G163:N163"/>
    <mergeCell ref="G156:N156"/>
    <mergeCell ref="E157:F157"/>
    <mergeCell ref="E162:F162"/>
    <mergeCell ref="E159:N159"/>
    <mergeCell ref="G162:N162"/>
    <mergeCell ref="G154:N154"/>
    <mergeCell ref="E155:F155"/>
    <mergeCell ref="E154:F154"/>
    <mergeCell ref="E156:F156"/>
    <mergeCell ref="G155:N155"/>
    <mergeCell ref="G157:N157"/>
    <mergeCell ref="E145:N145"/>
    <mergeCell ref="E146:N146"/>
    <mergeCell ref="G150:N150"/>
    <mergeCell ref="E148:F148"/>
    <mergeCell ref="G148:N148"/>
    <mergeCell ref="E150:F150"/>
    <mergeCell ref="E149:F149"/>
    <mergeCell ref="G149:N149"/>
    <mergeCell ref="E142:F142"/>
    <mergeCell ref="G143:N143"/>
    <mergeCell ref="E141:F141"/>
    <mergeCell ref="G141:N141"/>
    <mergeCell ref="G142:N142"/>
    <mergeCell ref="E143:F143"/>
    <mergeCell ref="E136:F136"/>
    <mergeCell ref="G136:N136"/>
    <mergeCell ref="E140:F140"/>
    <mergeCell ref="G140:N140"/>
    <mergeCell ref="G138:N138"/>
    <mergeCell ref="G139:N139"/>
    <mergeCell ref="E137:F139"/>
    <mergeCell ref="G137:N137"/>
    <mergeCell ref="E128:F128"/>
    <mergeCell ref="G128:N128"/>
    <mergeCell ref="G123:N123"/>
    <mergeCell ref="G124:N124"/>
    <mergeCell ref="G126:N126"/>
    <mergeCell ref="E126:F126"/>
    <mergeCell ref="E135:F135"/>
    <mergeCell ref="G135:N135"/>
    <mergeCell ref="E134:F134"/>
    <mergeCell ref="G134:N134"/>
    <mergeCell ref="E129:F129"/>
    <mergeCell ref="G129:N129"/>
    <mergeCell ref="E131:N131"/>
    <mergeCell ref="E132:N132"/>
    <mergeCell ref="E117:N117"/>
    <mergeCell ref="E118:N118"/>
    <mergeCell ref="E122:F122"/>
    <mergeCell ref="G125:N125"/>
    <mergeCell ref="G120:N120"/>
    <mergeCell ref="G122:N122"/>
    <mergeCell ref="E120:F120"/>
    <mergeCell ref="G121:N121"/>
    <mergeCell ref="E127:F127"/>
    <mergeCell ref="E121:F121"/>
    <mergeCell ref="G127:N127"/>
    <mergeCell ref="E123:F125"/>
    <mergeCell ref="E115:F115"/>
    <mergeCell ref="G112:N112"/>
    <mergeCell ref="G109:N109"/>
    <mergeCell ref="G110:N110"/>
    <mergeCell ref="G114:N114"/>
    <mergeCell ref="E109:F111"/>
    <mergeCell ref="G113:N113"/>
    <mergeCell ref="G115:N115"/>
    <mergeCell ref="E113:F113"/>
    <mergeCell ref="G97:N97"/>
    <mergeCell ref="G111:N111"/>
    <mergeCell ref="E108:F108"/>
    <mergeCell ref="G107:N107"/>
    <mergeCell ref="E107:F107"/>
    <mergeCell ref="E104:N104"/>
    <mergeCell ref="D101:N101"/>
    <mergeCell ref="G108:N108"/>
    <mergeCell ref="E114:F114"/>
    <mergeCell ref="E112:F112"/>
    <mergeCell ref="G106:N106"/>
    <mergeCell ref="E106:F106"/>
    <mergeCell ref="G99:N99"/>
    <mergeCell ref="E103:N103"/>
    <mergeCell ref="E96:F99"/>
    <mergeCell ref="G98:N98"/>
    <mergeCell ref="G96:N96"/>
    <mergeCell ref="B2:D4"/>
    <mergeCell ref="E2:F2"/>
    <mergeCell ref="G2:H2"/>
    <mergeCell ref="E4:F4"/>
    <mergeCell ref="G4:H4"/>
    <mergeCell ref="G49:N49"/>
    <mergeCell ref="G48:N48"/>
    <mergeCell ref="G47:N47"/>
    <mergeCell ref="M4:N4"/>
    <mergeCell ref="K4:L4"/>
    <mergeCell ref="E11:N11"/>
    <mergeCell ref="E48:F48"/>
    <mergeCell ref="E49:F49"/>
    <mergeCell ref="E47:F47"/>
    <mergeCell ref="D8:N8"/>
    <mergeCell ref="C6:K6"/>
    <mergeCell ref="E40:F40"/>
    <mergeCell ref="G42:N42"/>
    <mergeCell ref="H19:N19"/>
    <mergeCell ref="E12:N12"/>
    <mergeCell ref="E16:G16"/>
    <mergeCell ref="E10:N10"/>
    <mergeCell ref="E13:N13"/>
    <mergeCell ref="E30:F30"/>
    <mergeCell ref="M2:N2"/>
    <mergeCell ref="E3:F3"/>
    <mergeCell ref="G3:H3"/>
    <mergeCell ref="I3:J3"/>
    <mergeCell ref="K3:L3"/>
    <mergeCell ref="K2:L2"/>
    <mergeCell ref="M3:N3"/>
    <mergeCell ref="I2:J2"/>
    <mergeCell ref="I4:J4"/>
    <mergeCell ref="E14:G14"/>
    <mergeCell ref="H14:N14"/>
    <mergeCell ref="E18:G18"/>
    <mergeCell ref="E31:F31"/>
    <mergeCell ref="G31:N31"/>
    <mergeCell ref="E15:G15"/>
    <mergeCell ref="H17:N17"/>
    <mergeCell ref="E19:G19"/>
    <mergeCell ref="H16:N16"/>
    <mergeCell ref="G30:N30"/>
    <mergeCell ref="E28:N28"/>
    <mergeCell ref="H15:N15"/>
    <mergeCell ref="H18:N18"/>
    <mergeCell ref="H23:N23"/>
    <mergeCell ref="E24:G24"/>
    <mergeCell ref="H24:N24"/>
    <mergeCell ref="E20:G20"/>
    <mergeCell ref="H20:N20"/>
    <mergeCell ref="E21:G21"/>
    <mergeCell ref="H21:N21"/>
    <mergeCell ref="E22:G22"/>
    <mergeCell ref="H22:N22"/>
    <mergeCell ref="E23:G23"/>
    <mergeCell ref="E17:G17"/>
    <mergeCell ref="G32:N32"/>
    <mergeCell ref="E33:F35"/>
    <mergeCell ref="G33:N33"/>
    <mergeCell ref="G35:N35"/>
    <mergeCell ref="E32:F32"/>
    <mergeCell ref="G40:N40"/>
    <mergeCell ref="G34:N34"/>
    <mergeCell ref="E27:N27"/>
    <mergeCell ref="E26:N26"/>
    <mergeCell ref="G36:N36"/>
    <mergeCell ref="E36:F36"/>
    <mergeCell ref="E37:F37"/>
    <mergeCell ref="E38:F38"/>
    <mergeCell ref="E39:F39"/>
    <mergeCell ref="G38:N38"/>
    <mergeCell ref="G37:N37"/>
    <mergeCell ref="G39:N39"/>
    <mergeCell ref="G45:N45"/>
    <mergeCell ref="E42:F42"/>
    <mergeCell ref="E41:F41"/>
    <mergeCell ref="E58:F58"/>
    <mergeCell ref="E51:N51"/>
    <mergeCell ref="E57:F57"/>
    <mergeCell ref="E53:N53"/>
    <mergeCell ref="G58:N58"/>
    <mergeCell ref="G57:N57"/>
    <mergeCell ref="E54:N54"/>
    <mergeCell ref="E55:N55"/>
    <mergeCell ref="E52:N52"/>
    <mergeCell ref="G46:N46"/>
    <mergeCell ref="G44:N44"/>
    <mergeCell ref="G41:N41"/>
    <mergeCell ref="E46:F46"/>
    <mergeCell ref="E43:F45"/>
    <mergeCell ref="G43:N43"/>
    <mergeCell ref="E95:F95"/>
    <mergeCell ref="G93:N93"/>
    <mergeCell ref="E92:F92"/>
    <mergeCell ref="G85:N85"/>
    <mergeCell ref="E82:N82"/>
    <mergeCell ref="E85:F85"/>
    <mergeCell ref="E68:N68"/>
    <mergeCell ref="E70:N70"/>
    <mergeCell ref="E71:N71"/>
    <mergeCell ref="E72:N72"/>
    <mergeCell ref="E73:N73"/>
    <mergeCell ref="E206:F206"/>
    <mergeCell ref="G89:N89"/>
    <mergeCell ref="E59:F59"/>
    <mergeCell ref="G59:N59"/>
    <mergeCell ref="E64:F64"/>
    <mergeCell ref="G63:N63"/>
    <mergeCell ref="E63:F63"/>
    <mergeCell ref="E60:F62"/>
    <mergeCell ref="G62:N62"/>
    <mergeCell ref="G64:N64"/>
    <mergeCell ref="G60:N60"/>
    <mergeCell ref="G61:N61"/>
    <mergeCell ref="G95:N95"/>
    <mergeCell ref="G92:N92"/>
    <mergeCell ref="E83:N83"/>
    <mergeCell ref="E87:F87"/>
    <mergeCell ref="E66:F66"/>
    <mergeCell ref="G66:N66"/>
    <mergeCell ref="G90:N90"/>
    <mergeCell ref="G87:N87"/>
    <mergeCell ref="D79:N79"/>
    <mergeCell ref="E81:N81"/>
    <mergeCell ref="E93:F93"/>
    <mergeCell ref="E88:F90"/>
    <mergeCell ref="G65:N65"/>
    <mergeCell ref="E65:F65"/>
    <mergeCell ref="E212:F212"/>
    <mergeCell ref="G212:N212"/>
    <mergeCell ref="E213:F213"/>
    <mergeCell ref="G213:N213"/>
    <mergeCell ref="G86:N86"/>
    <mergeCell ref="G207:N207"/>
    <mergeCell ref="E208:F210"/>
    <mergeCell ref="G208:N208"/>
    <mergeCell ref="G209:N209"/>
    <mergeCell ref="G210:N210"/>
    <mergeCell ref="E202:N202"/>
    <mergeCell ref="E203:N203"/>
    <mergeCell ref="E205:F205"/>
    <mergeCell ref="G206:N206"/>
    <mergeCell ref="E86:F86"/>
    <mergeCell ref="G88:N88"/>
    <mergeCell ref="G94:N94"/>
    <mergeCell ref="G91:N91"/>
    <mergeCell ref="E91:F91"/>
    <mergeCell ref="E94:F94"/>
    <mergeCell ref="E207:F207"/>
    <mergeCell ref="G205:N205"/>
  </mergeCells>
  <phoneticPr fontId="6" type="noConversion"/>
  <conditionalFormatting sqref="E218:I218">
    <cfRule type="expression" dxfId="185" priority="1" stopIfTrue="1">
      <formula>$X218</formula>
    </cfRule>
  </conditionalFormatting>
  <conditionalFormatting sqref="E76:N76">
    <cfRule type="expression" dxfId="184" priority="2" stopIfTrue="1">
      <formula>AND(#REF!&lt;&gt;"",#REF!=FALSE)</formula>
    </cfRule>
  </conditionalFormatting>
  <conditionalFormatting sqref="G262:N271">
    <cfRule type="expression" dxfId="183" priority="3" stopIfTrue="1">
      <formula>$AA$31</formula>
    </cfRule>
  </conditionalFormatting>
  <dataValidations count="1">
    <dataValidation type="list" allowBlank="1" showInputMessage="1" showErrorMessage="1" sqref="E76:N76" xr:uid="{00000000-0002-0000-0700-000000000000}">
      <formula1>EUconst_IRMonth</formula1>
    </dataValidation>
  </dataValidations>
  <hyperlinks>
    <hyperlink ref="G3:H3" location="JUMP_K_14" display="Management" xr:uid="{00000000-0004-0000-0700-000000000000}"/>
    <hyperlink ref="I3:J3" location="JUMP_K_15" display="Data flow activities" xr:uid="{00000000-0004-0000-0700-000001000000}"/>
    <hyperlink ref="K3:L3" location="JUMP_K_16" display="Control activities" xr:uid="{00000000-0004-0000-0700-000002000000}"/>
    <hyperlink ref="G4:H4" location="JUMP_K_17" display="Definitions and abbreviations" xr:uid="{00000000-0004-0000-0700-000003000000}"/>
    <hyperlink ref="I4:J4" location="JUMP_K_18" display="Additional information" xr:uid="{00000000-0004-0000-0700-000004000000}"/>
    <hyperlink ref="K4:L4" location="JUMP_K_19" display="Changes in operation" xr:uid="{00000000-0004-0000-0700-000005000000}"/>
    <hyperlink ref="G2:H2" location="JUMP_a_Content" display="Table of contents" xr:uid="{00000000-0004-0000-0700-000006000000}"/>
  </hyperlinks>
  <pageMargins left="0.78740157480314965" right="0.78740157480314965" top="0.78740157480314965" bottom="0.78740157480314965" header="0.39370078740157483" footer="0.39370078740157483"/>
  <pageSetup paperSize="9" scale="61" fitToHeight="10" orientation="portrait" copies="2" r:id="rId1"/>
  <headerFooter alignWithMargins="0">
    <oddHeader>&amp;L&amp;F, &amp;A&amp;R&amp;D, &amp;T</oddHeader>
    <oddFooter>&amp;C&amp;P / &amp;N</oddFooter>
  </headerFooter>
  <rowBreaks count="5" manualBreakCount="5">
    <brk id="78" min="1" max="14" man="1"/>
    <brk id="100" min="1" max="14" man="1"/>
    <brk id="144" min="1" max="14" man="1"/>
    <brk id="200" min="1" max="14" man="1"/>
    <brk id="225" max="16383" man="1"/>
  </rowBreaks>
  <colBreaks count="1" manualBreakCount="1">
    <brk id="1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4">
    <tabColor rgb="FFFFFF99"/>
    <pageSetUpPr fitToPage="1"/>
  </sheetPr>
  <dimension ref="A1:P785"/>
  <sheetViews>
    <sheetView topLeftCell="A362" zoomScale="85" zoomScaleNormal="85" workbookViewId="0">
      <selection activeCell="J63" sqref="J63"/>
    </sheetView>
  </sheetViews>
  <sheetFormatPr defaultColWidth="9.1796875" defaultRowHeight="12.5" x14ac:dyDescent="0.25"/>
  <cols>
    <col min="1" max="1" width="3.1796875" style="4" customWidth="1"/>
    <col min="2" max="2" width="4.1796875" style="4" customWidth="1"/>
    <col min="3" max="5" width="12.7265625" style="4" customWidth="1"/>
    <col min="6" max="6" width="12.81640625" style="4" customWidth="1"/>
    <col min="7" max="7" width="12.7265625" style="4" customWidth="1"/>
    <col min="8" max="8" width="14.453125" style="4" customWidth="1"/>
    <col min="9" max="9" width="14.81640625" style="4" customWidth="1"/>
    <col min="10" max="10" width="15" style="4" customWidth="1"/>
    <col min="11" max="11" width="14.7265625" style="4" customWidth="1"/>
    <col min="12" max="12" width="13.26953125" style="4" customWidth="1"/>
    <col min="13" max="13" width="12.7265625" style="4" customWidth="1"/>
    <col min="14" max="14" width="11.54296875" style="4" customWidth="1"/>
    <col min="15" max="15" width="9.1796875" style="363" hidden="1" customWidth="1"/>
    <col min="16" max="16" width="0" style="363" hidden="1" customWidth="1"/>
    <col min="17" max="16384" width="9.1796875" style="4"/>
  </cols>
  <sheetData>
    <row r="1" spans="1:15" ht="13.5" customHeight="1" thickBot="1" x14ac:dyDescent="0.35">
      <c r="A1" s="884" t="str">
        <f>Translations!$B$763</f>
        <v>G. Tilläggsuppgifter och blandade bränslen</v>
      </c>
      <c r="B1" s="983"/>
      <c r="C1" s="984"/>
      <c r="D1" s="900" t="str">
        <f>Translations!$B$25</f>
        <v>Navigationsområde</v>
      </c>
      <c r="E1" s="901"/>
      <c r="F1" s="902" t="str">
        <f>Translations!$B$26</f>
        <v>Innehållsförteckning</v>
      </c>
      <c r="G1" s="903"/>
      <c r="H1" s="902"/>
      <c r="I1" s="903"/>
      <c r="J1" s="895" t="str">
        <f ca="1">HYPERLINK("#"&amp;a_Inhållsförteckning!$R$51,INDIRECT(a_Inhållsförteckning!$R$51))</f>
        <v>H Sammanfattning</v>
      </c>
      <c r="K1" s="896"/>
      <c r="L1" s="594"/>
      <c r="O1" s="363" t="s">
        <v>0</v>
      </c>
    </row>
    <row r="2" spans="1:15" ht="12.75" customHeight="1" x14ac:dyDescent="0.25">
      <c r="A2" s="985"/>
      <c r="B2" s="986"/>
      <c r="C2" s="987"/>
      <c r="D2" s="894"/>
      <c r="E2" s="894"/>
      <c r="F2" s="1480"/>
      <c r="G2" s="1481"/>
      <c r="H2" s="1482"/>
      <c r="I2" s="1483"/>
      <c r="J2" s="898"/>
      <c r="K2" s="1484"/>
      <c r="L2" s="252"/>
      <c r="O2" s="349" t="str">
        <f ca="1">IF(ISERROR(CELL("filename",P2)),"G_MS specific content",MID(CELL("filename",P2),FIND("]",CELL("filename",P2))+1,1024))</f>
        <v>G_Tillägsupg. och blandade br.</v>
      </c>
    </row>
    <row r="3" spans="1:15" ht="13.5" customHeight="1" thickBot="1" x14ac:dyDescent="0.3">
      <c r="A3" s="988"/>
      <c r="B3" s="989"/>
      <c r="C3" s="990"/>
      <c r="D3" s="894"/>
      <c r="E3" s="894"/>
      <c r="F3" s="1485"/>
      <c r="G3" s="1465"/>
      <c r="H3" s="1465"/>
      <c r="I3" s="1465"/>
      <c r="J3" s="1465"/>
      <c r="K3" s="1479"/>
      <c r="L3" s="252"/>
    </row>
    <row r="4" spans="1:15" x14ac:dyDescent="0.25">
      <c r="A4" s="3"/>
      <c r="B4" s="3"/>
      <c r="C4" s="3"/>
      <c r="D4" s="3"/>
      <c r="E4" s="595"/>
      <c r="F4" s="595"/>
      <c r="G4" s="3"/>
      <c r="H4" s="3"/>
      <c r="I4" s="3"/>
      <c r="J4" s="3"/>
      <c r="K4" s="3"/>
      <c r="L4" s="3"/>
      <c r="M4" s="3"/>
    </row>
    <row r="5" spans="1:15" ht="18" x14ac:dyDescent="0.25">
      <c r="A5" s="3"/>
      <c r="B5" s="959" t="str">
        <f>Translations!$B$764</f>
        <v>G. Tilläggsuppgifter och blandade bränslen</v>
      </c>
      <c r="C5" s="959"/>
      <c r="D5" s="959"/>
      <c r="E5" s="959"/>
      <c r="F5" s="959"/>
      <c r="G5" s="959"/>
      <c r="H5" s="959"/>
      <c r="I5" s="959"/>
      <c r="J5" s="959"/>
      <c r="K5" s="3"/>
      <c r="L5" s="3"/>
      <c r="M5" s="3"/>
    </row>
    <row r="6" spans="1:15" ht="12.65" customHeight="1" x14ac:dyDescent="0.25">
      <c r="A6" s="3"/>
      <c r="B6" s="586"/>
      <c r="C6" s="586"/>
      <c r="D6" s="586"/>
      <c r="E6" s="586"/>
      <c r="F6" s="586"/>
      <c r="G6" s="586"/>
      <c r="H6" s="586"/>
      <c r="I6" s="586"/>
      <c r="J6" s="586"/>
      <c r="K6" s="3"/>
      <c r="L6" s="3"/>
      <c r="M6" s="3"/>
    </row>
    <row r="7" spans="1:15" ht="15.5" x14ac:dyDescent="0.35">
      <c r="A7" s="3"/>
      <c r="B7" s="50">
        <v>1</v>
      </c>
      <c r="C7" s="1433" t="str">
        <f>Translations!$B$13</f>
        <v>Anmärkningar ELLER kommentarer</v>
      </c>
      <c r="D7" s="940"/>
      <c r="E7" s="940"/>
      <c r="F7" s="940"/>
      <c r="G7" s="940"/>
      <c r="H7" s="940"/>
      <c r="I7" s="940"/>
      <c r="J7" s="940"/>
      <c r="K7" s="940"/>
      <c r="L7" s="940"/>
      <c r="M7" s="940"/>
    </row>
    <row r="8" spans="1:15" x14ac:dyDescent="0.25">
      <c r="A8" s="3"/>
      <c r="B8" s="3"/>
      <c r="C8" s="3"/>
      <c r="D8" s="3"/>
      <c r="E8" s="3"/>
      <c r="F8" s="3"/>
      <c r="G8" s="3"/>
      <c r="H8" s="3"/>
      <c r="J8" s="3"/>
      <c r="K8" s="3"/>
      <c r="L8" s="3"/>
      <c r="M8" s="3"/>
    </row>
    <row r="9" spans="1:15" x14ac:dyDescent="0.25">
      <c r="B9" s="908" t="str">
        <f>Translations!$B$332</f>
        <v>Plats för ytterligare kommentarer:</v>
      </c>
      <c r="C9" s="940"/>
      <c r="D9" s="940"/>
      <c r="E9" s="940"/>
      <c r="F9" s="940"/>
      <c r="G9" s="940"/>
      <c r="H9" s="940"/>
      <c r="I9" s="940"/>
      <c r="J9" s="940"/>
      <c r="K9" s="940"/>
      <c r="L9" s="940"/>
      <c r="M9" s="940"/>
    </row>
    <row r="10" spans="1:15" x14ac:dyDescent="0.25">
      <c r="B10" s="1434"/>
      <c r="C10" s="1435"/>
      <c r="D10" s="1435"/>
      <c r="E10" s="1435"/>
      <c r="F10" s="1435"/>
      <c r="G10" s="1435"/>
      <c r="H10" s="1435"/>
      <c r="I10" s="1435"/>
      <c r="J10" s="1435"/>
      <c r="K10" s="1435"/>
      <c r="L10" s="1435"/>
      <c r="M10" s="1436"/>
    </row>
    <row r="11" spans="1:15" x14ac:dyDescent="0.25">
      <c r="B11" s="1437"/>
      <c r="C11" s="1438"/>
      <c r="D11" s="1438"/>
      <c r="E11" s="1438"/>
      <c r="F11" s="1438"/>
      <c r="G11" s="1438"/>
      <c r="H11" s="1438"/>
      <c r="I11" s="1438"/>
      <c r="J11" s="1438"/>
      <c r="K11" s="1438"/>
      <c r="L11" s="1438"/>
      <c r="M11" s="1439"/>
    </row>
    <row r="12" spans="1:15" x14ac:dyDescent="0.25">
      <c r="B12" s="1437"/>
      <c r="C12" s="1438"/>
      <c r="D12" s="1438"/>
      <c r="E12" s="1438"/>
      <c r="F12" s="1438"/>
      <c r="G12" s="1438"/>
      <c r="H12" s="1438"/>
      <c r="I12" s="1438"/>
      <c r="J12" s="1438"/>
      <c r="K12" s="1438"/>
      <c r="L12" s="1438"/>
      <c r="M12" s="1439"/>
    </row>
    <row r="13" spans="1:15" x14ac:dyDescent="0.25">
      <c r="B13" s="1437"/>
      <c r="C13" s="1438"/>
      <c r="D13" s="1438"/>
      <c r="E13" s="1438"/>
      <c r="F13" s="1438"/>
      <c r="G13" s="1438"/>
      <c r="H13" s="1438"/>
      <c r="I13" s="1438"/>
      <c r="J13" s="1438"/>
      <c r="K13" s="1438"/>
      <c r="L13" s="1438"/>
      <c r="M13" s="1439"/>
    </row>
    <row r="14" spans="1:15" x14ac:dyDescent="0.25">
      <c r="B14" s="1437"/>
      <c r="C14" s="1438"/>
      <c r="D14" s="1438"/>
      <c r="E14" s="1438"/>
      <c r="F14" s="1438"/>
      <c r="G14" s="1438"/>
      <c r="H14" s="1438"/>
      <c r="I14" s="1438"/>
      <c r="J14" s="1438"/>
      <c r="K14" s="1438"/>
      <c r="L14" s="1438"/>
      <c r="M14" s="1439"/>
    </row>
    <row r="15" spans="1:15" x14ac:dyDescent="0.25">
      <c r="B15" s="1437"/>
      <c r="C15" s="1438"/>
      <c r="D15" s="1438"/>
      <c r="E15" s="1438"/>
      <c r="F15" s="1438"/>
      <c r="G15" s="1438"/>
      <c r="H15" s="1438"/>
      <c r="I15" s="1438"/>
      <c r="J15" s="1438"/>
      <c r="K15" s="1438"/>
      <c r="L15" s="1438"/>
      <c r="M15" s="1439"/>
    </row>
    <row r="16" spans="1:15" x14ac:dyDescent="0.25">
      <c r="B16" s="1437"/>
      <c r="C16" s="1438"/>
      <c r="D16" s="1438"/>
      <c r="E16" s="1438"/>
      <c r="F16" s="1438"/>
      <c r="G16" s="1438"/>
      <c r="H16" s="1438"/>
      <c r="I16" s="1438"/>
      <c r="J16" s="1438"/>
      <c r="K16" s="1438"/>
      <c r="L16" s="1438"/>
      <c r="M16" s="1439"/>
    </row>
    <row r="17" spans="2:13" x14ac:dyDescent="0.25">
      <c r="B17" s="1437"/>
      <c r="C17" s="1438"/>
      <c r="D17" s="1438"/>
      <c r="E17" s="1438"/>
      <c r="F17" s="1438"/>
      <c r="G17" s="1438"/>
      <c r="H17" s="1438"/>
      <c r="I17" s="1438"/>
      <c r="J17" s="1438"/>
      <c r="K17" s="1438"/>
      <c r="L17" s="1438"/>
      <c r="M17" s="1439"/>
    </row>
    <row r="18" spans="2:13" x14ac:dyDescent="0.25">
      <c r="B18" s="1437"/>
      <c r="C18" s="1438"/>
      <c r="D18" s="1438"/>
      <c r="E18" s="1438"/>
      <c r="F18" s="1438"/>
      <c r="G18" s="1438"/>
      <c r="H18" s="1438"/>
      <c r="I18" s="1438"/>
      <c r="J18" s="1438"/>
      <c r="K18" s="1438"/>
      <c r="L18" s="1438"/>
      <c r="M18" s="1439"/>
    </row>
    <row r="19" spans="2:13" x14ac:dyDescent="0.25">
      <c r="B19" s="1437"/>
      <c r="C19" s="1438"/>
      <c r="D19" s="1438"/>
      <c r="E19" s="1438"/>
      <c r="F19" s="1438"/>
      <c r="G19" s="1438"/>
      <c r="H19" s="1438"/>
      <c r="I19" s="1438"/>
      <c r="J19" s="1438"/>
      <c r="K19" s="1438"/>
      <c r="L19" s="1438"/>
      <c r="M19" s="1439"/>
    </row>
    <row r="20" spans="2:13" x14ac:dyDescent="0.25">
      <c r="B20" s="1437"/>
      <c r="C20" s="1438"/>
      <c r="D20" s="1438"/>
      <c r="E20" s="1438"/>
      <c r="F20" s="1438"/>
      <c r="G20" s="1438"/>
      <c r="H20" s="1438"/>
      <c r="I20" s="1438"/>
      <c r="J20" s="1438"/>
      <c r="K20" s="1438"/>
      <c r="L20" s="1438"/>
      <c r="M20" s="1439"/>
    </row>
    <row r="21" spans="2:13" x14ac:dyDescent="0.25">
      <c r="B21" s="1437"/>
      <c r="C21" s="1438"/>
      <c r="D21" s="1438"/>
      <c r="E21" s="1438"/>
      <c r="F21" s="1438"/>
      <c r="G21" s="1438"/>
      <c r="H21" s="1438"/>
      <c r="I21" s="1438"/>
      <c r="J21" s="1438"/>
      <c r="K21" s="1438"/>
      <c r="L21" s="1438"/>
      <c r="M21" s="1439"/>
    </row>
    <row r="22" spans="2:13" x14ac:dyDescent="0.25">
      <c r="B22" s="1437"/>
      <c r="C22" s="1438"/>
      <c r="D22" s="1438"/>
      <c r="E22" s="1438"/>
      <c r="F22" s="1438"/>
      <c r="G22" s="1438"/>
      <c r="H22" s="1438"/>
      <c r="I22" s="1438"/>
      <c r="J22" s="1438"/>
      <c r="K22" s="1438"/>
      <c r="L22" s="1438"/>
      <c r="M22" s="1439"/>
    </row>
    <row r="23" spans="2:13" x14ac:dyDescent="0.25">
      <c r="B23" s="1437"/>
      <c r="C23" s="1438"/>
      <c r="D23" s="1438"/>
      <c r="E23" s="1438"/>
      <c r="F23" s="1438"/>
      <c r="G23" s="1438"/>
      <c r="H23" s="1438"/>
      <c r="I23" s="1438"/>
      <c r="J23" s="1438"/>
      <c r="K23" s="1438"/>
      <c r="L23" s="1438"/>
      <c r="M23" s="1439"/>
    </row>
    <row r="24" spans="2:13" x14ac:dyDescent="0.25">
      <c r="B24" s="1437"/>
      <c r="C24" s="1438"/>
      <c r="D24" s="1438"/>
      <c r="E24" s="1438"/>
      <c r="F24" s="1438"/>
      <c r="G24" s="1438"/>
      <c r="H24" s="1438"/>
      <c r="I24" s="1438"/>
      <c r="J24" s="1438"/>
      <c r="K24" s="1438"/>
      <c r="L24" s="1438"/>
      <c r="M24" s="1439"/>
    </row>
    <row r="25" spans="2:13" x14ac:dyDescent="0.25">
      <c r="B25" s="1437"/>
      <c r="C25" s="1438"/>
      <c r="D25" s="1438"/>
      <c r="E25" s="1438"/>
      <c r="F25" s="1438"/>
      <c r="G25" s="1438"/>
      <c r="H25" s="1438"/>
      <c r="I25" s="1438"/>
      <c r="J25" s="1438"/>
      <c r="K25" s="1438"/>
      <c r="L25" s="1438"/>
      <c r="M25" s="1439"/>
    </row>
    <row r="26" spans="2:13" x14ac:dyDescent="0.25">
      <c r="B26" s="1437"/>
      <c r="C26" s="1438"/>
      <c r="D26" s="1438"/>
      <c r="E26" s="1438"/>
      <c r="F26" s="1438"/>
      <c r="G26" s="1438"/>
      <c r="H26" s="1438"/>
      <c r="I26" s="1438"/>
      <c r="J26" s="1438"/>
      <c r="K26" s="1438"/>
      <c r="L26" s="1438"/>
      <c r="M26" s="1439"/>
    </row>
    <row r="27" spans="2:13" x14ac:dyDescent="0.25">
      <c r="B27" s="1437"/>
      <c r="C27" s="1438"/>
      <c r="D27" s="1438"/>
      <c r="E27" s="1438"/>
      <c r="F27" s="1438"/>
      <c r="G27" s="1438"/>
      <c r="H27" s="1438"/>
      <c r="I27" s="1438"/>
      <c r="J27" s="1438"/>
      <c r="K27" s="1438"/>
      <c r="L27" s="1438"/>
      <c r="M27" s="1439"/>
    </row>
    <row r="28" spans="2:13" x14ac:dyDescent="0.25">
      <c r="B28" s="1437"/>
      <c r="C28" s="1438"/>
      <c r="D28" s="1438"/>
      <c r="E28" s="1438"/>
      <c r="F28" s="1438"/>
      <c r="G28" s="1438"/>
      <c r="H28" s="1438"/>
      <c r="I28" s="1438"/>
      <c r="J28" s="1438"/>
      <c r="K28" s="1438"/>
      <c r="L28" s="1438"/>
      <c r="M28" s="1439"/>
    </row>
    <row r="29" spans="2:13" x14ac:dyDescent="0.25">
      <c r="B29" s="1437"/>
      <c r="C29" s="1438"/>
      <c r="D29" s="1438"/>
      <c r="E29" s="1438"/>
      <c r="F29" s="1438"/>
      <c r="G29" s="1438"/>
      <c r="H29" s="1438"/>
      <c r="I29" s="1438"/>
      <c r="J29" s="1438"/>
      <c r="K29" s="1438"/>
      <c r="L29" s="1438"/>
      <c r="M29" s="1439"/>
    </row>
    <row r="30" spans="2:13" x14ac:dyDescent="0.25">
      <c r="B30" s="1437"/>
      <c r="C30" s="1438"/>
      <c r="D30" s="1438"/>
      <c r="E30" s="1438"/>
      <c r="F30" s="1438"/>
      <c r="G30" s="1438"/>
      <c r="H30" s="1438"/>
      <c r="I30" s="1438"/>
      <c r="J30" s="1438"/>
      <c r="K30" s="1438"/>
      <c r="L30" s="1438"/>
      <c r="M30" s="1439"/>
    </row>
    <row r="31" spans="2:13" x14ac:dyDescent="0.25">
      <c r="B31" s="1437"/>
      <c r="C31" s="1438"/>
      <c r="D31" s="1438"/>
      <c r="E31" s="1438"/>
      <c r="F31" s="1438"/>
      <c r="G31" s="1438"/>
      <c r="H31" s="1438"/>
      <c r="I31" s="1438"/>
      <c r="J31" s="1438"/>
      <c r="K31" s="1438"/>
      <c r="L31" s="1438"/>
      <c r="M31" s="1439"/>
    </row>
    <row r="32" spans="2:13" x14ac:dyDescent="0.25">
      <c r="B32" s="1437"/>
      <c r="C32" s="1438"/>
      <c r="D32" s="1438"/>
      <c r="E32" s="1438"/>
      <c r="F32" s="1438"/>
      <c r="G32" s="1438"/>
      <c r="H32" s="1438"/>
      <c r="I32" s="1438"/>
      <c r="J32" s="1438"/>
      <c r="K32" s="1438"/>
      <c r="L32" s="1438"/>
      <c r="M32" s="1439"/>
    </row>
    <row r="33" spans="1:14" x14ac:dyDescent="0.25">
      <c r="B33" s="1437"/>
      <c r="C33" s="1438"/>
      <c r="D33" s="1438"/>
      <c r="E33" s="1438"/>
      <c r="F33" s="1438"/>
      <c r="G33" s="1438"/>
      <c r="H33" s="1438"/>
      <c r="I33" s="1438"/>
      <c r="J33" s="1438"/>
      <c r="K33" s="1438"/>
      <c r="L33" s="1438"/>
      <c r="M33" s="1439"/>
    </row>
    <row r="34" spans="1:14" x14ac:dyDescent="0.25">
      <c r="B34" s="1437"/>
      <c r="C34" s="1438"/>
      <c r="D34" s="1438"/>
      <c r="E34" s="1438"/>
      <c r="F34" s="1438"/>
      <c r="G34" s="1438"/>
      <c r="H34" s="1438"/>
      <c r="I34" s="1438"/>
      <c r="J34" s="1438"/>
      <c r="K34" s="1438"/>
      <c r="L34" s="1438"/>
      <c r="M34" s="1439"/>
    </row>
    <row r="35" spans="1:14" x14ac:dyDescent="0.25">
      <c r="B35" s="1440"/>
      <c r="C35" s="1441"/>
      <c r="D35" s="1441"/>
      <c r="E35" s="1441"/>
      <c r="F35" s="1441"/>
      <c r="G35" s="1441"/>
      <c r="H35" s="1441"/>
      <c r="I35" s="1441"/>
      <c r="J35" s="1441"/>
      <c r="K35" s="1441"/>
      <c r="L35" s="1441"/>
      <c r="M35" s="1442"/>
    </row>
    <row r="36" spans="1:14" x14ac:dyDescent="0.25">
      <c r="B36" s="477"/>
      <c r="C36" s="477"/>
      <c r="D36" s="477"/>
      <c r="E36" s="477"/>
      <c r="F36" s="477"/>
      <c r="G36" s="477"/>
      <c r="H36" s="477"/>
      <c r="I36" s="477"/>
      <c r="J36" s="477"/>
      <c r="K36" s="477"/>
      <c r="L36" s="477"/>
      <c r="M36" s="477"/>
    </row>
    <row r="37" spans="1:14" ht="12.65" customHeight="1" x14ac:dyDescent="0.25">
      <c r="A37" s="3"/>
      <c r="B37" s="3"/>
      <c r="C37" s="3"/>
      <c r="D37" s="3"/>
      <c r="E37" s="3"/>
      <c r="F37" s="3"/>
      <c r="G37" s="3"/>
      <c r="H37" s="3"/>
      <c r="I37" s="3"/>
      <c r="J37" s="3"/>
      <c r="K37" s="3"/>
      <c r="L37" s="3"/>
      <c r="M37" s="3"/>
    </row>
    <row r="38" spans="1:14" ht="15.65" customHeight="1" x14ac:dyDescent="0.35">
      <c r="A38" s="3"/>
      <c r="B38" s="50">
        <v>2</v>
      </c>
      <c r="C38" s="1433" t="str">
        <f>Translations!B822</f>
        <v>Kombination av beräkningsfaktorer för blandat bränsle</v>
      </c>
      <c r="D38" s="1433"/>
      <c r="E38" s="1433"/>
      <c r="F38" s="1433"/>
      <c r="G38" s="1433"/>
      <c r="H38" s="1433"/>
      <c r="I38" s="1433"/>
      <c r="J38" s="1433"/>
      <c r="K38" s="1433"/>
      <c r="L38" s="1433"/>
      <c r="M38" s="1433"/>
    </row>
    <row r="39" spans="1:14" ht="16" thickBot="1" x14ac:dyDescent="0.4">
      <c r="A39" s="3"/>
      <c r="B39" s="596"/>
      <c r="C39" s="597"/>
      <c r="D39" s="251"/>
      <c r="E39" s="251"/>
      <c r="F39" s="251"/>
      <c r="G39" s="251"/>
      <c r="H39" s="251"/>
      <c r="I39" s="251"/>
      <c r="J39" s="251"/>
      <c r="K39" s="251"/>
      <c r="L39" s="251"/>
      <c r="M39" s="251"/>
    </row>
    <row r="40" spans="1:14" ht="36" customHeight="1" thickBot="1" x14ac:dyDescent="0.3">
      <c r="A40" s="3"/>
      <c r="B40" s="3"/>
      <c r="C40" s="3"/>
      <c r="D40" s="1430" t="str">
        <f>Translations!$B$835</f>
        <v>Detta är ett beräkningsverktyg som Energimyndigheten har lagt till i kommissionens mall för övervakningsplan för att fastställa egenskaperna hos blandade bränslen. Anvisningstexter och exempel visas endast vid den första tabellen.</v>
      </c>
      <c r="E40" s="1431"/>
      <c r="F40" s="1431"/>
      <c r="G40" s="1431"/>
      <c r="H40" s="1431"/>
      <c r="I40" s="1431"/>
      <c r="J40" s="1431"/>
      <c r="K40" s="1431"/>
      <c r="L40" s="1431"/>
      <c r="M40" s="1432"/>
      <c r="N40" s="598"/>
    </row>
    <row r="41" spans="1:14" ht="10.5" customHeight="1" x14ac:dyDescent="0.25">
      <c r="A41" s="3"/>
      <c r="B41" s="3"/>
      <c r="C41" s="3"/>
      <c r="D41" s="599"/>
      <c r="E41" s="599"/>
      <c r="F41" s="599"/>
      <c r="G41" s="599"/>
      <c r="H41" s="599"/>
      <c r="I41" s="599"/>
      <c r="J41" s="599"/>
      <c r="K41" s="599"/>
      <c r="L41" s="599"/>
      <c r="M41" s="599"/>
      <c r="N41" s="598"/>
    </row>
    <row r="42" spans="1:14" ht="54.65" customHeight="1" x14ac:dyDescent="0.25">
      <c r="A42" s="3"/>
      <c r="D42" s="961" t="str">
        <f>Translations!$B$823</f>
        <v>I detta avsnitt finns hjälptabeller för beräkning av sådana bränsleflöden i blandade bränslen för vars komponenter standardfaktorer kan användas enligt kommissionens övervakningsförordning, MRR. Fyll i tabellen endast för de bränslen som du behöver den för. Använd i tabellen en uppskattning av bränsleflödets blandningsförhållanden på årsnivå. Mata in resultaten från tabellen på fliken E, vid bränsleflödet i fråga i tabellen (f). Lämna värden och erhållna resultat synliga i tabellen eller tabellerna på denna flik.</v>
      </c>
      <c r="E42" s="1269"/>
      <c r="F42" s="1269"/>
      <c r="G42" s="1269"/>
      <c r="H42" s="1269"/>
      <c r="I42" s="1269"/>
      <c r="J42" s="1269"/>
      <c r="K42" s="1269"/>
      <c r="L42" s="1269"/>
      <c r="M42" s="1269"/>
      <c r="N42" s="306"/>
    </row>
    <row r="43" spans="1:14" ht="16" customHeight="1" x14ac:dyDescent="0.25">
      <c r="A43" s="3"/>
      <c r="D43" s="306"/>
      <c r="E43" s="251"/>
      <c r="F43" s="251"/>
      <c r="G43" s="251"/>
      <c r="H43" s="251"/>
      <c r="I43" s="251"/>
      <c r="J43" s="251"/>
      <c r="K43" s="251"/>
      <c r="L43" s="251"/>
      <c r="M43" s="251"/>
      <c r="N43" s="251"/>
    </row>
    <row r="44" spans="1:14" ht="13" customHeight="1" x14ac:dyDescent="0.25">
      <c r="A44" s="3"/>
      <c r="C44" s="64" t="s">
        <v>5</v>
      </c>
      <c r="D44" s="600" t="str">
        <f>Translations!$B$824</f>
        <v>Uppgifter om bränsleflödet</v>
      </c>
      <c r="M44" s="251"/>
      <c r="N44" s="251"/>
    </row>
    <row r="45" spans="1:14" ht="13" customHeight="1" x14ac:dyDescent="0.25">
      <c r="A45" s="3"/>
      <c r="C45" s="64"/>
      <c r="D45" s="1033" t="str">
        <f>Translations!$B$838</f>
        <v>Använd samma namn och identifieringskod som i tabellen i punk 3 (a) på flik C</v>
      </c>
      <c r="E45" s="1033"/>
      <c r="F45" s="1033"/>
      <c r="G45" s="1033"/>
      <c r="H45" s="1033"/>
      <c r="I45" s="1033"/>
      <c r="J45" s="1033"/>
      <c r="K45" s="1033"/>
      <c r="L45" s="1033"/>
      <c r="M45" s="1033"/>
      <c r="N45" s="251"/>
    </row>
    <row r="46" spans="1:14" ht="13" customHeight="1" x14ac:dyDescent="0.25">
      <c r="A46" s="3"/>
      <c r="C46" s="64"/>
      <c r="D46" s="7" t="str">
        <f>Translations!$B$600</f>
        <v>Bränsleflödeskod B1, B2,...</v>
      </c>
      <c r="G46" s="568"/>
      <c r="L46" s="251"/>
      <c r="M46" s="251"/>
      <c r="N46" s="251"/>
    </row>
    <row r="47" spans="1:14" ht="13" customHeight="1" x14ac:dyDescent="0.25">
      <c r="A47" s="3"/>
      <c r="C47" s="64"/>
      <c r="D47" s="7" t="str">
        <f>Translations!$B$601</f>
        <v>Bränsleflödets namn</v>
      </c>
      <c r="G47" s="1427"/>
      <c r="H47" s="1428"/>
      <c r="I47" s="1428"/>
      <c r="J47" s="1429"/>
      <c r="L47" s="251"/>
      <c r="M47" s="251"/>
      <c r="N47" s="251"/>
    </row>
    <row r="48" spans="1:14" ht="13" customHeight="1" x14ac:dyDescent="0.25">
      <c r="A48" s="3"/>
      <c r="C48" s="64"/>
      <c r="D48" s="65"/>
      <c r="E48" s="251"/>
      <c r="F48" s="251"/>
      <c r="G48" s="251"/>
      <c r="L48" s="251"/>
      <c r="M48" s="251"/>
      <c r="N48" s="251"/>
    </row>
    <row r="49" spans="1:15" ht="13" x14ac:dyDescent="0.25">
      <c r="A49" s="3"/>
      <c r="C49" s="64"/>
      <c r="D49" s="567" t="str">
        <f>Translations!$B$825</f>
        <v>Exempel på uppgifter om bränsleflöde</v>
      </c>
      <c r="E49" s="601"/>
      <c r="F49" s="602"/>
      <c r="G49" s="602"/>
      <c r="H49" s="602"/>
      <c r="I49" s="602"/>
      <c r="J49" s="602"/>
      <c r="L49" s="251"/>
      <c r="M49" s="251"/>
      <c r="N49" s="251"/>
    </row>
    <row r="50" spans="1:15" ht="13" x14ac:dyDescent="0.25">
      <c r="A50" s="3"/>
      <c r="C50" s="64"/>
      <c r="D50" s="603"/>
      <c r="E50" s="601"/>
      <c r="F50" s="602"/>
      <c r="G50" s="602"/>
      <c r="H50" s="602"/>
      <c r="I50" s="602"/>
      <c r="J50" s="602"/>
      <c r="L50" s="251"/>
      <c r="M50" s="251"/>
      <c r="N50" s="251"/>
    </row>
    <row r="51" spans="1:15" ht="13" x14ac:dyDescent="0.25">
      <c r="A51" s="3"/>
      <c r="C51" s="64"/>
      <c r="D51" s="604" t="str">
        <f>Translations!$B$600</f>
        <v>Bränsleflödeskod B1, B2,...</v>
      </c>
      <c r="E51" s="601"/>
      <c r="F51" s="602"/>
      <c r="G51" s="605" t="s">
        <v>166</v>
      </c>
      <c r="H51" s="606"/>
      <c r="I51" s="606"/>
      <c r="J51" s="606"/>
      <c r="L51" s="251"/>
      <c r="M51" s="251"/>
      <c r="N51" s="251"/>
    </row>
    <row r="52" spans="1:15" ht="12.65" customHeight="1" x14ac:dyDescent="0.25">
      <c r="A52" s="3"/>
      <c r="D52" s="604" t="str">
        <f>Translations!$B$601</f>
        <v>Bränsleflödets namn</v>
      </c>
      <c r="E52" s="601"/>
      <c r="F52" s="602"/>
      <c r="G52" s="1466" t="str">
        <f>Translations!$B$826</f>
        <v>Trafikbensin E10</v>
      </c>
      <c r="H52" s="1467"/>
      <c r="I52" s="1467"/>
      <c r="J52" s="1468"/>
    </row>
    <row r="53" spans="1:15" x14ac:dyDescent="0.25">
      <c r="A53" s="3"/>
    </row>
    <row r="54" spans="1:15" ht="14" x14ac:dyDescent="0.3">
      <c r="A54" s="197"/>
      <c r="C54" s="64" t="s">
        <v>6</v>
      </c>
      <c r="D54" s="1406" t="str">
        <f>Translations!$B$827</f>
        <v>Komponenter och standardvärden för bränsleflöde</v>
      </c>
      <c r="E54" s="1407"/>
      <c r="F54" s="1407"/>
      <c r="G54" s="1407"/>
      <c r="H54" s="1407"/>
      <c r="I54" s="1407"/>
      <c r="J54" s="1407"/>
      <c r="K54" s="1407"/>
      <c r="L54" s="1407"/>
      <c r="M54" s="1407"/>
    </row>
    <row r="55" spans="1:15" ht="4.5" customHeight="1" x14ac:dyDescent="0.3">
      <c r="A55" s="197"/>
      <c r="C55" s="64"/>
      <c r="D55" s="65"/>
      <c r="E55" s="428"/>
      <c r="F55" s="428"/>
      <c r="G55" s="428"/>
      <c r="H55" s="428"/>
      <c r="I55" s="428"/>
      <c r="J55" s="428"/>
      <c r="K55" s="428"/>
      <c r="L55" s="428"/>
      <c r="M55" s="428"/>
    </row>
    <row r="56" spans="1:15" ht="34" customHeight="1" x14ac:dyDescent="0.3">
      <c r="A56" s="197"/>
      <c r="C56" s="64"/>
      <c r="D56" s="1033" t="str">
        <f>Translations!$B$828</f>
        <v xml:space="preserve">Välj först måttenhet för bränslemängder. Enheten ska vara densamma för alla komponenter. Anteckna sedan alla komponenter som bränsleflödet består av på raderna i tabellen, en komponent för varje rad. Lägg slutligen till standardvärden för komponenterna i de gula kolumnerna. Datakällorna för standardvärdena anges för varje bränsleflöde på flik E. Källan ska vara densamma för alla uppgifter som presenteras i tabellen nedan. </v>
      </c>
      <c r="E56" s="1033"/>
      <c r="F56" s="1033"/>
      <c r="G56" s="1033"/>
      <c r="H56" s="1033"/>
      <c r="I56" s="1033"/>
      <c r="J56" s="1033"/>
      <c r="K56" s="1033"/>
      <c r="L56" s="1033"/>
      <c r="M56" s="1033"/>
    </row>
    <row r="57" spans="1:15" ht="19.5" customHeight="1" x14ac:dyDescent="0.3">
      <c r="A57" s="197"/>
      <c r="C57" s="64"/>
      <c r="D57" s="1033" t="str">
        <f>Translations!$B$829</f>
        <v>Kontrollera att du har fyllt i alla gula celler vid varje komponent. När uppgifterna är ifyllda visas resultaten för hela bränsleflödet i de gröna cellerna under tabellen. Använd emissionsfaktorn och biofraktionen (och vid behov värmevärdet som enhetens omvandlingsfaktor) när du fyller i beräkningsfaktorerna för bränsle i tabellen (f) på fliken E.</v>
      </c>
      <c r="E57" s="1033"/>
      <c r="F57" s="1033"/>
      <c r="G57" s="1033"/>
      <c r="H57" s="1033"/>
      <c r="I57" s="1033"/>
      <c r="J57" s="1033"/>
      <c r="K57" s="1033"/>
      <c r="L57" s="1033"/>
      <c r="M57" s="1033"/>
    </row>
    <row r="58" spans="1:15" ht="13.5" thickBot="1" x14ac:dyDescent="0.3">
      <c r="A58" s="3"/>
      <c r="G58" s="188"/>
    </row>
    <row r="59" spans="1:15" ht="13" customHeight="1" x14ac:dyDescent="0.25">
      <c r="A59" s="3"/>
      <c r="C59" s="1408" t="str">
        <f>Translations!$B$830</f>
        <v>Bränslekomponentens namn</v>
      </c>
      <c r="D59" s="1409"/>
      <c r="E59" s="1414" t="str">
        <f>Translations!$B$831</f>
        <v>Mängd på årsnivå</v>
      </c>
      <c r="F59" s="1416" t="str">
        <f>Translations!$B$741</f>
        <v>Enhetens omvandlingsfaktor</v>
      </c>
      <c r="G59" s="1417"/>
      <c r="H59" s="1418"/>
      <c r="I59" s="1419" t="str">
        <f>Translations!$B$433</f>
        <v>Emissionsfaktor</v>
      </c>
      <c r="J59" s="1421" t="str">
        <f>Translations!$B$502</f>
        <v>Biomassafraktion</v>
      </c>
      <c r="K59" s="1421" t="str">
        <f>Translations!$B$839</f>
        <v>Energiinnehåll</v>
      </c>
      <c r="L59" s="1421" t="str">
        <f>Translations!$B$840</f>
        <v>Fossila utsläpp</v>
      </c>
      <c r="M59" s="1423" t="str">
        <f>Translations!$B$841</f>
        <v>Biogena utsläpp</v>
      </c>
    </row>
    <row r="60" spans="1:15" ht="13" x14ac:dyDescent="0.3">
      <c r="A60" s="3"/>
      <c r="C60" s="1410"/>
      <c r="D60" s="1411"/>
      <c r="E60" s="1415"/>
      <c r="F60" s="607" t="str">
        <f>Translations!$B$832</f>
        <v>Densitet</v>
      </c>
      <c r="G60" s="1425" t="str">
        <f>Translations!$B$833</f>
        <v>Effektivt värmevärde</v>
      </c>
      <c r="H60" s="1426"/>
      <c r="I60" s="1420"/>
      <c r="J60" s="1422"/>
      <c r="K60" s="1422"/>
      <c r="L60" s="1422"/>
      <c r="M60" s="1424"/>
    </row>
    <row r="61" spans="1:15" ht="12.65" customHeight="1" thickBot="1" x14ac:dyDescent="0.3">
      <c r="A61" s="3"/>
      <c r="C61" s="1412"/>
      <c r="D61" s="1413"/>
      <c r="E61" s="569" t="s">
        <v>167</v>
      </c>
      <c r="F61" s="608" t="str">
        <f>IF(E61=EUwideConstants!$A$151,"t/m3",IF(E61=EUwideConstants!$A$149,"t/1000Nm³",""))</f>
        <v>t/1000Nm³</v>
      </c>
      <c r="G61" s="609" t="str">
        <f>IF(OR($E61="TJ",$E61="GWh"),"","GJ/t")</f>
        <v>GJ/t</v>
      </c>
      <c r="H61" s="610" t="str">
        <f>IF($E61=EUwideConstants!$A$151,EUwideConstants!$A$159,IF($E61=EUwideConstants!$A$149,EUwideConstants!$A$157,""))</f>
        <v>GJ/1000Nm3</v>
      </c>
      <c r="I61" s="611" t="s">
        <v>168</v>
      </c>
      <c r="J61" s="612" t="s">
        <v>154</v>
      </c>
      <c r="K61" s="612" t="s">
        <v>169</v>
      </c>
      <c r="L61" s="612" t="s">
        <v>170</v>
      </c>
      <c r="M61" s="613" t="s">
        <v>170</v>
      </c>
    </row>
    <row r="62" spans="1:15" x14ac:dyDescent="0.25">
      <c r="A62" s="3"/>
      <c r="C62" s="1404"/>
      <c r="D62" s="1405"/>
      <c r="E62" s="570"/>
      <c r="F62" s="578"/>
      <c r="G62" s="575"/>
      <c r="H62" s="614" t="str">
        <f>IF(OR(ISBLANK(F62),ISBLANK(G62)),"",IF($E$61="Nm³",F62*G62,G62*F62/1000))</f>
        <v/>
      </c>
      <c r="I62" s="574"/>
      <c r="J62" s="575"/>
      <c r="K62" s="615" t="str">
        <f>IF(ISBLANK(E62),"",IF($E$61="TJ",E62,IF($E$61="t",E62*G62/1000,IF($E$61="Nm³",E62/1000*H62/1000,IF($E$61="GWh",E62*3.6,E62*H62/1000)))))</f>
        <v/>
      </c>
      <c r="L62" s="616" t="str">
        <f>IF(OR(K62="",ISBLANK(I62)),"",K62*I62*(1-(J62/100)))</f>
        <v/>
      </c>
      <c r="M62" s="616" t="str">
        <f>IF(OR(ISBLANK(K62),ISBLANK(I62)),"",K62*I62*(J62/100))</f>
        <v/>
      </c>
      <c r="O62" s="326"/>
    </row>
    <row r="63" spans="1:15" x14ac:dyDescent="0.25">
      <c r="A63" s="3"/>
      <c r="C63" s="1401"/>
      <c r="D63" s="1402"/>
      <c r="E63" s="571"/>
      <c r="F63" s="579"/>
      <c r="G63" s="577"/>
      <c r="H63" s="614" t="str">
        <f t="shared" ref="H63:H71" si="0">IF(OR(ISBLANK(F63),ISBLANK(G63)),"",IF($E$61="Nm³",F63*G63,G63*F63/1000))</f>
        <v/>
      </c>
      <c r="I63" s="576"/>
      <c r="J63" s="577"/>
      <c r="K63" s="615" t="str">
        <f t="shared" ref="K63:K71" si="1">IF(ISBLANK(E63),"",IF($E$61="TJ",E63,IF($E$61="t",E63*G63/1000,IF($E$61="Nm³",E63/1000*H63/1000,IF($E$61="GWh",E63*3.6,E63*H63/1000)))))</f>
        <v/>
      </c>
      <c r="L63" s="616" t="str">
        <f t="shared" ref="L63:L71" si="2">IF(OR(K63="",ISBLANK(I63)),"",K63*I63*(1-(J63/100)))</f>
        <v/>
      </c>
      <c r="M63" s="616" t="str">
        <f t="shared" ref="M63:M71" si="3">IF(OR(ISBLANK(K63),ISBLANK(I63)),"",K63*I63*(J63/100))</f>
        <v/>
      </c>
      <c r="O63" s="326"/>
    </row>
    <row r="64" spans="1:15" x14ac:dyDescent="0.25">
      <c r="A64" s="3"/>
      <c r="C64" s="1401"/>
      <c r="D64" s="1402"/>
      <c r="E64" s="571"/>
      <c r="F64" s="579"/>
      <c r="G64" s="577"/>
      <c r="H64" s="614" t="str">
        <f t="shared" si="0"/>
        <v/>
      </c>
      <c r="I64" s="576"/>
      <c r="J64" s="577"/>
      <c r="K64" s="615" t="str">
        <f t="shared" si="1"/>
        <v/>
      </c>
      <c r="L64" s="616" t="str">
        <f t="shared" si="2"/>
        <v/>
      </c>
      <c r="M64" s="616" t="str">
        <f t="shared" si="3"/>
        <v/>
      </c>
    </row>
    <row r="65" spans="1:14" x14ac:dyDescent="0.25">
      <c r="A65" s="3"/>
      <c r="C65" s="1401"/>
      <c r="D65" s="1402"/>
      <c r="E65" s="571"/>
      <c r="F65" s="579"/>
      <c r="G65" s="577"/>
      <c r="H65" s="614" t="str">
        <f t="shared" si="0"/>
        <v/>
      </c>
      <c r="I65" s="576"/>
      <c r="J65" s="577"/>
      <c r="K65" s="615" t="str">
        <f t="shared" si="1"/>
        <v/>
      </c>
      <c r="L65" s="616" t="str">
        <f t="shared" si="2"/>
        <v/>
      </c>
      <c r="M65" s="616" t="str">
        <f t="shared" si="3"/>
        <v/>
      </c>
      <c r="N65" s="3"/>
    </row>
    <row r="66" spans="1:14" x14ac:dyDescent="0.25">
      <c r="A66" s="3"/>
      <c r="C66" s="1401"/>
      <c r="D66" s="1402"/>
      <c r="E66" s="571"/>
      <c r="F66" s="579"/>
      <c r="G66" s="577"/>
      <c r="H66" s="614" t="str">
        <f t="shared" si="0"/>
        <v/>
      </c>
      <c r="I66" s="576"/>
      <c r="J66" s="577"/>
      <c r="K66" s="615" t="str">
        <f t="shared" si="1"/>
        <v/>
      </c>
      <c r="L66" s="616" t="str">
        <f t="shared" si="2"/>
        <v/>
      </c>
      <c r="M66" s="616" t="str">
        <f t="shared" si="3"/>
        <v/>
      </c>
    </row>
    <row r="67" spans="1:14" x14ac:dyDescent="0.25">
      <c r="A67" s="3"/>
      <c r="C67" s="1401"/>
      <c r="D67" s="1402"/>
      <c r="E67" s="571"/>
      <c r="F67" s="579"/>
      <c r="G67" s="577"/>
      <c r="H67" s="614" t="str">
        <f t="shared" si="0"/>
        <v/>
      </c>
      <c r="I67" s="576"/>
      <c r="J67" s="577"/>
      <c r="K67" s="615" t="str">
        <f t="shared" si="1"/>
        <v/>
      </c>
      <c r="L67" s="616" t="str">
        <f t="shared" si="2"/>
        <v/>
      </c>
      <c r="M67" s="616" t="str">
        <f t="shared" si="3"/>
        <v/>
      </c>
    </row>
    <row r="68" spans="1:14" x14ac:dyDescent="0.25">
      <c r="A68" s="3"/>
      <c r="C68" s="1401"/>
      <c r="D68" s="1402"/>
      <c r="E68" s="571"/>
      <c r="F68" s="579"/>
      <c r="G68" s="577"/>
      <c r="H68" s="614" t="str">
        <f t="shared" si="0"/>
        <v/>
      </c>
      <c r="I68" s="576"/>
      <c r="J68" s="577"/>
      <c r="K68" s="615" t="str">
        <f t="shared" si="1"/>
        <v/>
      </c>
      <c r="L68" s="616" t="str">
        <f t="shared" si="2"/>
        <v/>
      </c>
      <c r="M68" s="616" t="str">
        <f t="shared" si="3"/>
        <v/>
      </c>
    </row>
    <row r="69" spans="1:14" x14ac:dyDescent="0.25">
      <c r="A69" s="3"/>
      <c r="C69" s="1401"/>
      <c r="D69" s="1402"/>
      <c r="E69" s="571"/>
      <c r="F69" s="579"/>
      <c r="G69" s="577"/>
      <c r="H69" s="614" t="str">
        <f t="shared" si="0"/>
        <v/>
      </c>
      <c r="I69" s="576"/>
      <c r="J69" s="577"/>
      <c r="K69" s="615" t="str">
        <f t="shared" si="1"/>
        <v/>
      </c>
      <c r="L69" s="616" t="str">
        <f t="shared" si="2"/>
        <v/>
      </c>
      <c r="M69" s="616" t="str">
        <f t="shared" si="3"/>
        <v/>
      </c>
    </row>
    <row r="70" spans="1:14" x14ac:dyDescent="0.25">
      <c r="A70" s="3"/>
      <c r="C70" s="1403"/>
      <c r="D70" s="1402"/>
      <c r="E70" s="572"/>
      <c r="F70" s="579"/>
      <c r="G70" s="577"/>
      <c r="H70" s="614" t="str">
        <f t="shared" si="0"/>
        <v/>
      </c>
      <c r="I70" s="576"/>
      <c r="J70" s="577"/>
      <c r="K70" s="615" t="str">
        <f t="shared" si="1"/>
        <v/>
      </c>
      <c r="L70" s="616" t="str">
        <f t="shared" si="2"/>
        <v/>
      </c>
      <c r="M70" s="616" t="str">
        <f t="shared" si="3"/>
        <v/>
      </c>
    </row>
    <row r="71" spans="1:14" ht="13" thickBot="1" x14ac:dyDescent="0.3">
      <c r="A71" s="3"/>
      <c r="C71" s="1403"/>
      <c r="D71" s="1402"/>
      <c r="E71" s="573"/>
      <c r="F71" s="580"/>
      <c r="G71" s="581"/>
      <c r="H71" s="617" t="str">
        <f t="shared" si="0"/>
        <v/>
      </c>
      <c r="I71" s="576"/>
      <c r="J71" s="577"/>
      <c r="K71" s="615" t="str">
        <f t="shared" si="1"/>
        <v/>
      </c>
      <c r="L71" s="616" t="str">
        <f t="shared" si="2"/>
        <v/>
      </c>
      <c r="M71" s="616" t="str">
        <f t="shared" si="3"/>
        <v/>
      </c>
    </row>
    <row r="72" spans="1:14" ht="13" thickBot="1" x14ac:dyDescent="0.3">
      <c r="A72" s="3"/>
    </row>
    <row r="73" spans="1:14" ht="13" thickBot="1" x14ac:dyDescent="0.3">
      <c r="A73" s="3"/>
      <c r="C73" s="1035" t="str">
        <f>Translations!$B$834</f>
        <v>Resultat för hela bränsleflödet</v>
      </c>
      <c r="D73" s="1396"/>
      <c r="E73" s="1397" t="str">
        <f>E59</f>
        <v>Mängd på årsnivå</v>
      </c>
      <c r="H73" s="1399" t="str">
        <f>G60</f>
        <v>Effektivt värmevärde</v>
      </c>
      <c r="I73" s="1392" t="str">
        <f>I59</f>
        <v>Emissionsfaktor</v>
      </c>
      <c r="J73" s="1392" t="str">
        <f>J59</f>
        <v>Biomassafraktion</v>
      </c>
      <c r="K73" s="1392" t="str">
        <f>K59</f>
        <v>Energiinnehåll</v>
      </c>
      <c r="L73" s="1392" t="str">
        <f>L59</f>
        <v>Fossila utsläpp</v>
      </c>
      <c r="M73" s="1394" t="str">
        <f>M59</f>
        <v>Biogena utsläpp</v>
      </c>
    </row>
    <row r="74" spans="1:14" ht="13" thickBot="1" x14ac:dyDescent="0.3">
      <c r="A74" s="3"/>
      <c r="C74" s="1396"/>
      <c r="D74" s="1396"/>
      <c r="E74" s="1398"/>
      <c r="H74" s="1400"/>
      <c r="I74" s="1393"/>
      <c r="J74" s="1393"/>
      <c r="K74" s="1393"/>
      <c r="L74" s="1393"/>
      <c r="M74" s="1395"/>
    </row>
    <row r="75" spans="1:14" ht="13" thickBot="1" x14ac:dyDescent="0.3">
      <c r="A75" s="3"/>
      <c r="E75" s="618" t="str">
        <f>IF(ISBLANK(E61),"",E61)</f>
        <v>Nm³</v>
      </c>
      <c r="H75" s="619" t="str">
        <f>IF(E61=EUwideConstants!$A$148, G61,H61)</f>
        <v>GJ/1000Nm3</v>
      </c>
      <c r="I75" s="620" t="str">
        <f>I61</f>
        <v>t CO2/TJ</v>
      </c>
      <c r="J75" s="620" t="s">
        <v>154</v>
      </c>
      <c r="K75" s="620" t="s">
        <v>171</v>
      </c>
      <c r="L75" s="620" t="s">
        <v>170</v>
      </c>
      <c r="M75" s="621" t="s">
        <v>170</v>
      </c>
    </row>
    <row r="76" spans="1:14" ht="13.5" thickBot="1" x14ac:dyDescent="0.35">
      <c r="A76" s="3"/>
      <c r="C76" s="622"/>
      <c r="D76" s="410"/>
      <c r="E76" s="623" t="str">
        <f>IF(ISBLANK(E62),"",SUM(E62:E71))</f>
        <v/>
      </c>
      <c r="G76" s="624"/>
      <c r="H76" s="625" t="str">
        <f>IF(OR(E61="TJ",E61="GWh",K76=""),"",IF(E61=EUwideConstants!$A$149,K76*10^6/E76,K76/E76*1000))</f>
        <v/>
      </c>
      <c r="I76" s="626" t="str">
        <f>IF(OR(L76="",M76="",K76=""),"",(L76+M76)/K76)</f>
        <v/>
      </c>
      <c r="J76" s="626" t="str">
        <f>IF(OR(L76="",M76=""),"",M76/(L76+M76)*100)</f>
        <v/>
      </c>
      <c r="K76" s="627" t="str">
        <f>IF(K62="","",SUM(K62:K71))</f>
        <v/>
      </c>
      <c r="L76" s="628" t="str">
        <f>IF(L62="","",SUM(L62:L71))</f>
        <v/>
      </c>
      <c r="M76" s="628" t="str">
        <f>IF(M62="","",SUM(M62:M71))</f>
        <v/>
      </c>
    </row>
    <row r="77" spans="1:14" ht="13" x14ac:dyDescent="0.3">
      <c r="A77" s="3"/>
      <c r="D77" s="622"/>
      <c r="E77" s="410"/>
      <c r="F77" s="629"/>
      <c r="G77" s="437"/>
      <c r="H77" s="437"/>
      <c r="I77" s="630"/>
      <c r="J77" s="630"/>
      <c r="K77" s="630"/>
      <c r="L77" s="631"/>
      <c r="M77" s="631"/>
      <c r="N77" s="631"/>
    </row>
    <row r="78" spans="1:14" ht="13.5" thickBot="1" x14ac:dyDescent="0.35">
      <c r="A78" s="3"/>
      <c r="B78" s="632" t="str">
        <f>Translations!B201</f>
        <v>Exempeluppgifter:</v>
      </c>
      <c r="D78" s="601"/>
      <c r="E78" s="601"/>
      <c r="F78" s="601"/>
      <c r="G78" s="601"/>
      <c r="H78" s="601"/>
      <c r="I78" s="601"/>
      <c r="J78" s="601"/>
      <c r="K78" s="601"/>
      <c r="L78" s="601"/>
      <c r="M78" s="601"/>
      <c r="N78" s="601"/>
    </row>
    <row r="79" spans="1:14" ht="13" customHeight="1" thickBot="1" x14ac:dyDescent="0.3">
      <c r="A79" s="3"/>
      <c r="C79" s="1471" t="str">
        <f>C59</f>
        <v>Bränslekomponentens namn</v>
      </c>
      <c r="D79" s="1472"/>
      <c r="E79" s="1477" t="str">
        <f>E59</f>
        <v>Mängd på årsnivå</v>
      </c>
      <c r="F79" s="1462" t="str">
        <f>F59</f>
        <v>Enhetens omvandlingsfaktor</v>
      </c>
      <c r="G79" s="1463"/>
      <c r="H79" s="1464"/>
      <c r="I79" s="1462" t="str">
        <f>I59</f>
        <v>Emissionsfaktor</v>
      </c>
      <c r="J79" s="1452" t="str">
        <f>J59</f>
        <v>Biomassafraktion</v>
      </c>
      <c r="K79" s="1452" t="str">
        <f>K59</f>
        <v>Energiinnehåll</v>
      </c>
      <c r="L79" s="1452" t="str">
        <f>L59</f>
        <v>Fossila utsläpp</v>
      </c>
      <c r="M79" s="1469" t="str">
        <f>M59</f>
        <v>Biogena utsläpp</v>
      </c>
    </row>
    <row r="80" spans="1:14" ht="13.5" thickBot="1" x14ac:dyDescent="0.35">
      <c r="A80" s="3"/>
      <c r="C80" s="1473"/>
      <c r="D80" s="1474"/>
      <c r="E80" s="1478"/>
      <c r="F80" s="633" t="str">
        <f>F60</f>
        <v>Densitet</v>
      </c>
      <c r="G80" s="1448" t="str">
        <f>G60</f>
        <v>Effektivt värmevärde</v>
      </c>
      <c r="H80" s="1449"/>
      <c r="I80" s="1451"/>
      <c r="J80" s="1453"/>
      <c r="K80" s="1453"/>
      <c r="L80" s="1453"/>
      <c r="M80" s="1470"/>
    </row>
    <row r="81" spans="1:14" ht="12.65" customHeight="1" thickBot="1" x14ac:dyDescent="0.3">
      <c r="A81" s="3"/>
      <c r="C81" s="1475"/>
      <c r="D81" s="1476"/>
      <c r="E81" s="634" t="str">
        <f>EUwideConstants!A151</f>
        <v>liter</v>
      </c>
      <c r="F81" s="635" t="s">
        <v>172</v>
      </c>
      <c r="G81" s="636" t="s">
        <v>173</v>
      </c>
      <c r="H81" s="637" t="str">
        <f>EUwideConstants!A159</f>
        <v>GJ/l</v>
      </c>
      <c r="I81" s="635" t="s">
        <v>168</v>
      </c>
      <c r="J81" s="636" t="s">
        <v>154</v>
      </c>
      <c r="K81" s="636" t="s">
        <v>169</v>
      </c>
      <c r="L81" s="636" t="s">
        <v>170</v>
      </c>
      <c r="M81" s="637" t="s">
        <v>174</v>
      </c>
    </row>
    <row r="82" spans="1:14" x14ac:dyDescent="0.25">
      <c r="A82" s="3"/>
      <c r="C82" s="1458" t="s">
        <v>175</v>
      </c>
      <c r="D82" s="1459"/>
      <c r="E82" s="638">
        <v>9000000</v>
      </c>
      <c r="F82" s="639">
        <v>0.75</v>
      </c>
      <c r="G82" s="640">
        <v>41.7</v>
      </c>
      <c r="H82" s="641">
        <f>G82*F82/1000</f>
        <v>3.1275000000000004E-2</v>
      </c>
      <c r="I82" s="642">
        <v>70.8</v>
      </c>
      <c r="J82" s="640">
        <v>0</v>
      </c>
      <c r="K82" s="643">
        <f>E82*H82/10^3</f>
        <v>281.47500000000008</v>
      </c>
      <c r="L82" s="644">
        <f>K82*I82*(1-(J82/100))</f>
        <v>19928.430000000004</v>
      </c>
      <c r="M82" s="644">
        <f>K82*I82*(J82/100)</f>
        <v>0</v>
      </c>
    </row>
    <row r="83" spans="1:14" x14ac:dyDescent="0.25">
      <c r="A83" s="3"/>
      <c r="C83" s="1460" t="s">
        <v>176</v>
      </c>
      <c r="D83" s="1461"/>
      <c r="E83" s="645">
        <v>900000</v>
      </c>
      <c r="F83" s="646">
        <v>0.79</v>
      </c>
      <c r="G83" s="647">
        <v>26.6</v>
      </c>
      <c r="H83" s="641">
        <f t="shared" ref="H83:H84" si="4">G83*F83/1000</f>
        <v>2.1014000000000001E-2</v>
      </c>
      <c r="I83" s="648">
        <v>72</v>
      </c>
      <c r="J83" s="647">
        <v>100</v>
      </c>
      <c r="K83" s="643">
        <f t="shared" ref="K83:K85" si="5">E83*H83/10^3</f>
        <v>18.912600000000001</v>
      </c>
      <c r="L83" s="649">
        <f t="shared" ref="L83:L84" si="6">K83*I83*(1-(J83/100))</f>
        <v>0</v>
      </c>
      <c r="M83" s="649">
        <f t="shared" ref="M83:M84" si="7">K83*I83*(J83/100)</f>
        <v>1361.7072000000001</v>
      </c>
    </row>
    <row r="84" spans="1:14" x14ac:dyDescent="0.25">
      <c r="A84" s="3"/>
      <c r="C84" s="1460" t="s">
        <v>177</v>
      </c>
      <c r="D84" s="1461"/>
      <c r="E84" s="645">
        <v>100000</v>
      </c>
      <c r="F84" s="646">
        <v>0.74</v>
      </c>
      <c r="G84" s="647">
        <v>35</v>
      </c>
      <c r="H84" s="641">
        <f t="shared" si="4"/>
        <v>2.5899999999999999E-2</v>
      </c>
      <c r="I84" s="648">
        <v>71.3</v>
      </c>
      <c r="J84" s="647">
        <v>22</v>
      </c>
      <c r="K84" s="643">
        <f t="shared" si="5"/>
        <v>2.59</v>
      </c>
      <c r="L84" s="649">
        <f t="shared" si="6"/>
        <v>144.04025999999999</v>
      </c>
      <c r="M84" s="649">
        <f t="shared" si="7"/>
        <v>40.626739999999991</v>
      </c>
    </row>
    <row r="85" spans="1:14" x14ac:dyDescent="0.25">
      <c r="A85" s="3"/>
      <c r="C85" s="1460"/>
      <c r="D85" s="1461"/>
      <c r="E85" s="645"/>
      <c r="F85" s="650"/>
      <c r="G85" s="647"/>
      <c r="H85" s="641"/>
      <c r="I85" s="648"/>
      <c r="J85" s="647"/>
      <c r="K85" s="643">
        <f t="shared" si="5"/>
        <v>0</v>
      </c>
      <c r="L85" s="649"/>
      <c r="M85" s="649"/>
    </row>
    <row r="86" spans="1:14" ht="13" thickBot="1" x14ac:dyDescent="0.3">
      <c r="A86" s="3"/>
      <c r="C86" s="651"/>
      <c r="D86" s="652"/>
      <c r="E86" s="653"/>
      <c r="F86" s="654"/>
      <c r="G86" s="654"/>
      <c r="H86" s="655"/>
      <c r="I86" s="655"/>
      <c r="J86" s="654"/>
      <c r="K86" s="655"/>
      <c r="L86" s="653"/>
      <c r="M86" s="656"/>
    </row>
    <row r="87" spans="1:14" ht="13" thickBot="1" x14ac:dyDescent="0.3">
      <c r="A87" s="3"/>
      <c r="C87" s="1445" t="str">
        <f>C73</f>
        <v>Resultat för hela bränsleflödet</v>
      </c>
      <c r="D87" s="1396"/>
      <c r="E87" s="1443" t="str">
        <f>E59</f>
        <v>Mängd på årsnivå</v>
      </c>
      <c r="F87" s="654"/>
      <c r="G87" s="654"/>
      <c r="H87" s="1450" t="str">
        <f>G60</f>
        <v>Effektivt värmevärde</v>
      </c>
      <c r="I87" s="1446" t="str">
        <f>I59</f>
        <v>Emissionsfaktor</v>
      </c>
      <c r="J87" s="1452" t="str">
        <f>J59</f>
        <v>Biomassafraktion</v>
      </c>
      <c r="K87" s="1446" t="str">
        <f>K59</f>
        <v>Energiinnehåll</v>
      </c>
      <c r="L87" s="1454" t="str">
        <f>L59</f>
        <v>Fossila utsläpp</v>
      </c>
      <c r="M87" s="1456" t="str">
        <f>M59</f>
        <v>Biogena utsläpp</v>
      </c>
    </row>
    <row r="88" spans="1:14" ht="13" thickBot="1" x14ac:dyDescent="0.3">
      <c r="A88" s="3"/>
      <c r="C88" s="1396"/>
      <c r="D88" s="1396"/>
      <c r="E88" s="1444"/>
      <c r="F88" s="606"/>
      <c r="G88" s="606"/>
      <c r="H88" s="1451"/>
      <c r="I88" s="1447"/>
      <c r="J88" s="1453"/>
      <c r="K88" s="1447"/>
      <c r="L88" s="1455"/>
      <c r="M88" s="1457"/>
      <c r="N88" s="606"/>
    </row>
    <row r="89" spans="1:14" ht="13" thickBot="1" x14ac:dyDescent="0.3">
      <c r="A89" s="3"/>
      <c r="E89" s="657" t="str">
        <f>E81</f>
        <v>liter</v>
      </c>
      <c r="F89" s="606"/>
      <c r="G89" s="606"/>
      <c r="H89" s="635" t="str">
        <f>H81</f>
        <v>GJ/l</v>
      </c>
      <c r="I89" s="636" t="str">
        <f>I81</f>
        <v>t CO2/TJ</v>
      </c>
      <c r="J89" s="636" t="s">
        <v>154</v>
      </c>
      <c r="K89" s="636" t="s">
        <v>171</v>
      </c>
      <c r="L89" s="636" t="s">
        <v>170</v>
      </c>
      <c r="M89" s="637" t="s">
        <v>170</v>
      </c>
    </row>
    <row r="90" spans="1:14" ht="13.5" thickBot="1" x14ac:dyDescent="0.35">
      <c r="A90" s="3"/>
      <c r="B90" s="3"/>
      <c r="E90" s="658">
        <f>SUM(E82:E85)</f>
        <v>10000000</v>
      </c>
      <c r="F90" s="654"/>
      <c r="G90" s="659"/>
      <c r="H90" s="871">
        <f>K90*1000/E90</f>
        <v>3.0297760000000003E-2</v>
      </c>
      <c r="I90" s="660">
        <f>(L90+M90)/K90</f>
        <v>70.879181167188605</v>
      </c>
      <c r="J90" s="660">
        <f>M90/(L90+M90)*100</f>
        <v>6.5301360931616763</v>
      </c>
      <c r="K90" s="661">
        <f>SUM(K82:K85)</f>
        <v>302.97760000000005</v>
      </c>
      <c r="L90" s="662">
        <f>SUM(L82:L85)</f>
        <v>20072.470260000006</v>
      </c>
      <c r="M90" s="663">
        <f>SUM(M82:M85)</f>
        <v>1402.33394</v>
      </c>
    </row>
    <row r="91" spans="1:14" ht="13" x14ac:dyDescent="0.3">
      <c r="A91" s="3"/>
      <c r="B91" s="3"/>
      <c r="E91" s="664"/>
      <c r="F91" s="654"/>
      <c r="G91" s="659"/>
      <c r="H91" s="655"/>
      <c r="I91" s="655"/>
      <c r="J91" s="655"/>
      <c r="K91" s="656"/>
      <c r="L91" s="656"/>
      <c r="M91" s="656"/>
    </row>
    <row r="92" spans="1:14" x14ac:dyDescent="0.25">
      <c r="A92" s="3"/>
      <c r="B92" s="3"/>
      <c r="C92" s="665"/>
      <c r="D92" s="665"/>
      <c r="E92" s="665"/>
      <c r="F92" s="665"/>
      <c r="G92" s="665"/>
      <c r="H92" s="665"/>
      <c r="I92" s="665"/>
      <c r="J92" s="665"/>
      <c r="K92" s="665"/>
      <c r="L92" s="665"/>
      <c r="M92" s="665"/>
    </row>
    <row r="93" spans="1:14" ht="15.5" x14ac:dyDescent="0.25">
      <c r="C93" s="64" t="s">
        <v>5</v>
      </c>
      <c r="D93" s="600" t="str">
        <f>Translations!$B$824</f>
        <v>Uppgifter om bränsleflödet</v>
      </c>
      <c r="M93" s="251"/>
    </row>
    <row r="94" spans="1:14" ht="13" customHeight="1" x14ac:dyDescent="0.25">
      <c r="C94" s="64"/>
      <c r="D94" s="1033"/>
      <c r="E94" s="1033"/>
      <c r="F94" s="1033"/>
      <c r="G94" s="1033"/>
      <c r="H94" s="1033"/>
      <c r="I94" s="1033"/>
      <c r="J94" s="1033"/>
      <c r="K94" s="1033"/>
      <c r="L94" s="1033"/>
      <c r="M94" s="1033"/>
    </row>
    <row r="95" spans="1:14" ht="13" x14ac:dyDescent="0.25">
      <c r="C95" s="64"/>
      <c r="D95" s="7" t="str">
        <f>Translations!$B$600</f>
        <v>Bränsleflödeskod B1, B2,...</v>
      </c>
      <c r="G95" s="568"/>
      <c r="L95" s="251"/>
      <c r="M95" s="251"/>
    </row>
    <row r="96" spans="1:14" ht="13" x14ac:dyDescent="0.25">
      <c r="C96" s="64"/>
      <c r="D96" s="7" t="str">
        <f>Translations!$B$601</f>
        <v>Bränsleflödets namn</v>
      </c>
      <c r="G96" s="1427"/>
      <c r="H96" s="1428"/>
      <c r="I96" s="1428"/>
      <c r="J96" s="1429"/>
      <c r="L96" s="251"/>
      <c r="M96" s="251"/>
    </row>
    <row r="97" spans="3:13" ht="13" x14ac:dyDescent="0.25">
      <c r="C97" s="64"/>
      <c r="D97" s="65"/>
      <c r="E97" s="251"/>
      <c r="F97" s="251"/>
      <c r="G97" s="251"/>
      <c r="L97" s="251"/>
      <c r="M97" s="251"/>
    </row>
    <row r="99" spans="3:13" ht="13" customHeight="1" x14ac:dyDescent="0.25">
      <c r="C99" s="64" t="s">
        <v>6</v>
      </c>
      <c r="D99" s="1406" t="str">
        <f>Translations!$B$827</f>
        <v>Komponenter och standardvärden för bränsleflöde</v>
      </c>
      <c r="E99" s="1407"/>
      <c r="F99" s="1407"/>
      <c r="G99" s="1407"/>
      <c r="H99" s="1407"/>
      <c r="I99" s="1407"/>
      <c r="J99" s="1407"/>
      <c r="K99" s="1407"/>
      <c r="L99" s="1407"/>
      <c r="M99" s="1407"/>
    </row>
    <row r="100" spans="3:13" ht="13.5" thickBot="1" x14ac:dyDescent="0.3">
      <c r="G100" s="188"/>
    </row>
    <row r="101" spans="3:13" ht="12.65" customHeight="1" x14ac:dyDescent="0.25">
      <c r="C101" s="1408" t="str">
        <f>Translations!$B$830</f>
        <v>Bränslekomponentens namn</v>
      </c>
      <c r="D101" s="1409"/>
      <c r="E101" s="1414" t="str">
        <f>Translations!$B$831</f>
        <v>Mängd på årsnivå</v>
      </c>
      <c r="F101" s="1416" t="str">
        <f>Translations!$B$741</f>
        <v>Enhetens omvandlingsfaktor</v>
      </c>
      <c r="G101" s="1417"/>
      <c r="H101" s="1418"/>
      <c r="I101" s="1419" t="str">
        <f>Translations!$B$433</f>
        <v>Emissionsfaktor</v>
      </c>
      <c r="J101" s="1421" t="str">
        <f>Translations!$B$502</f>
        <v>Biomassafraktion</v>
      </c>
      <c r="K101" s="1421" t="str">
        <f>Translations!$B$839</f>
        <v>Energiinnehåll</v>
      </c>
      <c r="L101" s="1421" t="str">
        <f>Translations!$B$840</f>
        <v>Fossila utsläpp</v>
      </c>
      <c r="M101" s="1423" t="str">
        <f>Translations!$B$841</f>
        <v>Biogena utsläpp</v>
      </c>
    </row>
    <row r="102" spans="3:13" ht="13" customHeight="1" x14ac:dyDescent="0.3">
      <c r="C102" s="1410"/>
      <c r="D102" s="1411"/>
      <c r="E102" s="1415"/>
      <c r="F102" s="607" t="str">
        <f>Translations!$B$832</f>
        <v>Densitet</v>
      </c>
      <c r="G102" s="1425" t="str">
        <f>Translations!$B$833</f>
        <v>Effektivt värmevärde</v>
      </c>
      <c r="H102" s="1426"/>
      <c r="I102" s="1420"/>
      <c r="J102" s="1422"/>
      <c r="K102" s="1422"/>
      <c r="L102" s="1422"/>
      <c r="M102" s="1424"/>
    </row>
    <row r="103" spans="3:13" ht="13" thickBot="1" x14ac:dyDescent="0.3">
      <c r="C103" s="1412"/>
      <c r="D103" s="1413"/>
      <c r="E103" s="569"/>
      <c r="F103" s="608" t="str">
        <f>IF(E103=EUwideConstants!$A$151,"t/m3",IF(E103="Nm³","t/1000Nm³",""))</f>
        <v/>
      </c>
      <c r="G103" s="609" t="str">
        <f>IF(OR($E103="TJ",$E103="GWh"),"","GJ/t")</f>
        <v>GJ/t</v>
      </c>
      <c r="H103" s="610" t="str">
        <f>IF($E103=EUwideConstants!$A$151,EUwideConstants!$A$159,IF($E103=EUwideConstants!$A$149,EUwideConstants!$A$157,""))</f>
        <v/>
      </c>
      <c r="I103" s="611" t="s">
        <v>168</v>
      </c>
      <c r="J103" s="612" t="s">
        <v>154</v>
      </c>
      <c r="K103" s="612" t="s">
        <v>169</v>
      </c>
      <c r="L103" s="612" t="s">
        <v>170</v>
      </c>
      <c r="M103" s="613" t="s">
        <v>24</v>
      </c>
    </row>
    <row r="104" spans="3:13" x14ac:dyDescent="0.25">
      <c r="C104" s="1404"/>
      <c r="D104" s="1405"/>
      <c r="E104" s="570"/>
      <c r="F104" s="578"/>
      <c r="G104" s="575"/>
      <c r="H104" s="614" t="str">
        <f>IF(OR(ISBLANK(F104),ISBLANK(G104)),"",IF($E$103="Nm³",F104*G104,G104*F104/1000))</f>
        <v/>
      </c>
      <c r="I104" s="574"/>
      <c r="J104" s="575"/>
      <c r="K104" s="615" t="str">
        <f>IF(ISBLANK(E104),"",IF($E$103="TJ",E104,IF($E$103="t",E104*G104/1000,IF($E$103="Nm³",E104/1000*H104/1000,IF($E$103="GWh",E104*3.6,E104*H104/1000)))))</f>
        <v/>
      </c>
      <c r="L104" s="616" t="str">
        <f>IF(OR(K104="",ISBLANK(I104)),"",K104*I104*(1-(J104/100)))</f>
        <v/>
      </c>
      <c r="M104" s="616" t="str">
        <f>IF(OR(ISBLANK(K104),ISBLANK(I104)),"",K104*I104*(J104/100))</f>
        <v/>
      </c>
    </row>
    <row r="105" spans="3:13" x14ac:dyDescent="0.25">
      <c r="C105" s="1401"/>
      <c r="D105" s="1402"/>
      <c r="E105" s="571"/>
      <c r="F105" s="579"/>
      <c r="G105" s="577"/>
      <c r="H105" s="614" t="str">
        <f t="shared" ref="H105:H113" si="8">IF(OR(ISBLANK(F105),ISBLANK(G105)),"",IF($E$103="Nm³",F105*G105,G105*F105/1000))</f>
        <v/>
      </c>
      <c r="I105" s="576"/>
      <c r="J105" s="577"/>
      <c r="K105" s="615" t="str">
        <f t="shared" ref="K105:K113" si="9">IF(ISBLANK(E105),"",IF($E$103="TJ",E105,IF($E$103="t",E105*G105/1000,IF($E$103="Nm³",E105/1000*H105/1000,IF($E$103="GWh",E105*3.6,E105*H105/1000)))))</f>
        <v/>
      </c>
      <c r="L105" s="616" t="str">
        <f t="shared" ref="L105:L113" si="10">IF(OR(K105="",ISBLANK(I105)),"",K105*I105*(1-(J105/100)))</f>
        <v/>
      </c>
      <c r="M105" s="616" t="str">
        <f t="shared" ref="M105:M113" si="11">IF(OR(ISBLANK(K105),ISBLANK(I105)),"",K105*I105*(J105/100))</f>
        <v/>
      </c>
    </row>
    <row r="106" spans="3:13" x14ac:dyDescent="0.25">
      <c r="C106" s="1401"/>
      <c r="D106" s="1402"/>
      <c r="E106" s="571"/>
      <c r="F106" s="579"/>
      <c r="G106" s="577"/>
      <c r="H106" s="614" t="str">
        <f t="shared" si="8"/>
        <v/>
      </c>
      <c r="I106" s="576"/>
      <c r="J106" s="577"/>
      <c r="K106" s="615" t="str">
        <f t="shared" si="9"/>
        <v/>
      </c>
      <c r="L106" s="616" t="str">
        <f t="shared" si="10"/>
        <v/>
      </c>
      <c r="M106" s="616" t="str">
        <f t="shared" si="11"/>
        <v/>
      </c>
    </row>
    <row r="107" spans="3:13" x14ac:dyDescent="0.25">
      <c r="C107" s="1401"/>
      <c r="D107" s="1402"/>
      <c r="E107" s="571"/>
      <c r="F107" s="579"/>
      <c r="G107" s="577"/>
      <c r="H107" s="614" t="str">
        <f t="shared" si="8"/>
        <v/>
      </c>
      <c r="I107" s="576"/>
      <c r="J107" s="577"/>
      <c r="K107" s="615" t="str">
        <f t="shared" si="9"/>
        <v/>
      </c>
      <c r="L107" s="616" t="str">
        <f t="shared" si="10"/>
        <v/>
      </c>
      <c r="M107" s="616" t="str">
        <f t="shared" si="11"/>
        <v/>
      </c>
    </row>
    <row r="108" spans="3:13" x14ac:dyDescent="0.25">
      <c r="C108" s="1401"/>
      <c r="D108" s="1402"/>
      <c r="E108" s="571"/>
      <c r="F108" s="579"/>
      <c r="G108" s="577"/>
      <c r="H108" s="614" t="str">
        <f t="shared" si="8"/>
        <v/>
      </c>
      <c r="I108" s="576"/>
      <c r="J108" s="577"/>
      <c r="K108" s="615" t="str">
        <f t="shared" si="9"/>
        <v/>
      </c>
      <c r="L108" s="616" t="str">
        <f t="shared" si="10"/>
        <v/>
      </c>
      <c r="M108" s="616" t="str">
        <f t="shared" si="11"/>
        <v/>
      </c>
    </row>
    <row r="109" spans="3:13" ht="12.65" customHeight="1" x14ac:dyDescent="0.25">
      <c r="C109" s="1401"/>
      <c r="D109" s="1402"/>
      <c r="E109" s="571"/>
      <c r="F109" s="579"/>
      <c r="G109" s="577"/>
      <c r="H109" s="614" t="str">
        <f t="shared" si="8"/>
        <v/>
      </c>
      <c r="I109" s="576"/>
      <c r="J109" s="577"/>
      <c r="K109" s="615" t="str">
        <f t="shared" si="9"/>
        <v/>
      </c>
      <c r="L109" s="616" t="str">
        <f t="shared" si="10"/>
        <v/>
      </c>
      <c r="M109" s="616" t="str">
        <f t="shared" si="11"/>
        <v/>
      </c>
    </row>
    <row r="110" spans="3:13" ht="12.65" customHeight="1" x14ac:dyDescent="0.25">
      <c r="C110" s="1401"/>
      <c r="D110" s="1402"/>
      <c r="E110" s="571"/>
      <c r="F110" s="579"/>
      <c r="G110" s="577"/>
      <c r="H110" s="614" t="str">
        <f t="shared" si="8"/>
        <v/>
      </c>
      <c r="I110" s="576"/>
      <c r="J110" s="577"/>
      <c r="K110" s="615" t="str">
        <f t="shared" si="9"/>
        <v/>
      </c>
      <c r="L110" s="616" t="str">
        <f t="shared" si="10"/>
        <v/>
      </c>
      <c r="M110" s="616" t="str">
        <f t="shared" si="11"/>
        <v/>
      </c>
    </row>
    <row r="111" spans="3:13" x14ac:dyDescent="0.25">
      <c r="C111" s="1401"/>
      <c r="D111" s="1402"/>
      <c r="E111" s="571"/>
      <c r="F111" s="579"/>
      <c r="G111" s="577"/>
      <c r="H111" s="614" t="str">
        <f t="shared" si="8"/>
        <v/>
      </c>
      <c r="I111" s="576"/>
      <c r="J111" s="577"/>
      <c r="K111" s="615" t="str">
        <f t="shared" si="9"/>
        <v/>
      </c>
      <c r="L111" s="616" t="str">
        <f t="shared" si="10"/>
        <v/>
      </c>
      <c r="M111" s="616" t="str">
        <f t="shared" si="11"/>
        <v/>
      </c>
    </row>
    <row r="112" spans="3:13" x14ac:dyDescent="0.25">
      <c r="C112" s="1403"/>
      <c r="D112" s="1402"/>
      <c r="E112" s="572"/>
      <c r="F112" s="579"/>
      <c r="G112" s="577"/>
      <c r="H112" s="614" t="str">
        <f t="shared" si="8"/>
        <v/>
      </c>
      <c r="I112" s="576"/>
      <c r="J112" s="577"/>
      <c r="K112" s="615" t="str">
        <f t="shared" si="9"/>
        <v/>
      </c>
      <c r="L112" s="616" t="str">
        <f t="shared" si="10"/>
        <v/>
      </c>
      <c r="M112" s="616" t="str">
        <f t="shared" si="11"/>
        <v/>
      </c>
    </row>
    <row r="113" spans="3:13" ht="13" thickBot="1" x14ac:dyDescent="0.3">
      <c r="C113" s="1403"/>
      <c r="D113" s="1402"/>
      <c r="E113" s="573"/>
      <c r="F113" s="580"/>
      <c r="G113" s="581"/>
      <c r="H113" s="666" t="str">
        <f t="shared" si="8"/>
        <v/>
      </c>
      <c r="I113" s="576"/>
      <c r="J113" s="577"/>
      <c r="K113" s="615" t="str">
        <f t="shared" si="9"/>
        <v/>
      </c>
      <c r="L113" s="616" t="str">
        <f t="shared" si="10"/>
        <v/>
      </c>
      <c r="M113" s="616" t="str">
        <f t="shared" si="11"/>
        <v/>
      </c>
    </row>
    <row r="114" spans="3:13" ht="13" thickBot="1" x14ac:dyDescent="0.3"/>
    <row r="115" spans="3:13" ht="13" customHeight="1" thickBot="1" x14ac:dyDescent="0.3">
      <c r="C115" s="1035" t="str">
        <f>Translations!$B$834</f>
        <v>Resultat för hela bränsleflödet</v>
      </c>
      <c r="D115" s="1396"/>
      <c r="E115" s="1397" t="str">
        <f>E101</f>
        <v>Mängd på årsnivå</v>
      </c>
      <c r="H115" s="1399" t="str">
        <f>G102</f>
        <v>Effektivt värmevärde</v>
      </c>
      <c r="I115" s="1392" t="str">
        <f>I101</f>
        <v>Emissionsfaktor</v>
      </c>
      <c r="J115" s="1392" t="str">
        <f>J101</f>
        <v>Biomassafraktion</v>
      </c>
      <c r="K115" s="1392" t="str">
        <f>K101</f>
        <v>Energiinnehåll</v>
      </c>
      <c r="L115" s="1392" t="str">
        <f>L101</f>
        <v>Fossila utsläpp</v>
      </c>
      <c r="M115" s="1394" t="str">
        <f>M101</f>
        <v>Biogena utsläpp</v>
      </c>
    </row>
    <row r="116" spans="3:13" ht="13" customHeight="1" thickBot="1" x14ac:dyDescent="0.3">
      <c r="C116" s="1396"/>
      <c r="D116" s="1396"/>
      <c r="E116" s="1398"/>
      <c r="H116" s="1400"/>
      <c r="I116" s="1393"/>
      <c r="J116" s="1393"/>
      <c r="K116" s="1393"/>
      <c r="L116" s="1393"/>
      <c r="M116" s="1395"/>
    </row>
    <row r="117" spans="3:13" ht="13" thickBot="1" x14ac:dyDescent="0.3">
      <c r="E117" s="618" t="str">
        <f>IF(ISBLANK(E103),"",E103)</f>
        <v/>
      </c>
      <c r="H117" s="619" t="str">
        <f>IF(E103=EUwideConstants!$A$148, G103,H103)</f>
        <v/>
      </c>
      <c r="I117" s="620" t="str">
        <f>I103</f>
        <v>t CO2/TJ</v>
      </c>
      <c r="J117" s="620" t="s">
        <v>154</v>
      </c>
      <c r="K117" s="620" t="s">
        <v>171</v>
      </c>
      <c r="L117" s="620" t="s">
        <v>170</v>
      </c>
      <c r="M117" s="621" t="s">
        <v>170</v>
      </c>
    </row>
    <row r="118" spans="3:13" ht="13.5" thickBot="1" x14ac:dyDescent="0.35">
      <c r="C118" s="622"/>
      <c r="D118" s="410"/>
      <c r="E118" s="623" t="str">
        <f>IF(ISBLANK(E104),"",SUM(E104:E113))</f>
        <v/>
      </c>
      <c r="G118" s="624"/>
      <c r="H118" s="625" t="str">
        <f>IF(OR(E103="TJ",E103="GWh",K118=""),"",IF(E103=EUwideConstants!$A$149,K118*10^6/E118,K118/E118*1000))</f>
        <v/>
      </c>
      <c r="I118" s="626" t="str">
        <f>IF(OR(L118="",M118="",K118=""),"",(L118+M118)/K118)</f>
        <v/>
      </c>
      <c r="J118" s="626" t="str">
        <f>IF(OR(L118="",M118=""),"",M118/(L118+M118)*100)</f>
        <v/>
      </c>
      <c r="K118" s="627" t="str">
        <f>IF(K104="","",SUM(K104:K113))</f>
        <v/>
      </c>
      <c r="L118" s="628" t="str">
        <f>IF(L104="","",SUM(L104:L113))</f>
        <v/>
      </c>
      <c r="M118" s="628" t="str">
        <f>IF(M104="","",SUM(M104:M113))</f>
        <v/>
      </c>
    </row>
    <row r="119" spans="3:13" ht="27" customHeight="1" x14ac:dyDescent="0.25"/>
    <row r="121" spans="3:13" ht="15.5" x14ac:dyDescent="0.25">
      <c r="C121" s="64" t="s">
        <v>5</v>
      </c>
      <c r="D121" s="600" t="str">
        <f>Translations!$B$824</f>
        <v>Uppgifter om bränsleflödet</v>
      </c>
      <c r="M121" s="251"/>
    </row>
    <row r="122" spans="3:13" ht="13" x14ac:dyDescent="0.25">
      <c r="C122" s="64"/>
      <c r="D122" s="1033"/>
      <c r="E122" s="1033"/>
      <c r="F122" s="1033"/>
      <c r="G122" s="1033"/>
      <c r="H122" s="1033"/>
      <c r="I122" s="1033"/>
      <c r="J122" s="1033"/>
      <c r="K122" s="1033"/>
      <c r="L122" s="1033"/>
      <c r="M122" s="1033"/>
    </row>
    <row r="123" spans="3:13" ht="13" x14ac:dyDescent="0.25">
      <c r="C123" s="64"/>
      <c r="D123" s="7" t="str">
        <f>Translations!$B$600</f>
        <v>Bränsleflödeskod B1, B2,...</v>
      </c>
      <c r="G123" s="568"/>
      <c r="L123" s="251"/>
      <c r="M123" s="251"/>
    </row>
    <row r="124" spans="3:13" ht="13" x14ac:dyDescent="0.25">
      <c r="C124" s="64"/>
      <c r="D124" s="7" t="str">
        <f>Translations!$B$601</f>
        <v>Bränsleflödets namn</v>
      </c>
      <c r="G124" s="1427"/>
      <c r="H124" s="1428"/>
      <c r="I124" s="1428"/>
      <c r="J124" s="1429"/>
      <c r="L124" s="251"/>
      <c r="M124" s="251"/>
    </row>
    <row r="125" spans="3:13" ht="13" x14ac:dyDescent="0.25">
      <c r="C125" s="64"/>
      <c r="D125" s="65"/>
      <c r="E125" s="251"/>
      <c r="F125" s="251"/>
      <c r="G125" s="251"/>
      <c r="L125" s="251"/>
      <c r="M125" s="251"/>
    </row>
    <row r="127" spans="3:13" ht="13" customHeight="1" x14ac:dyDescent="0.25">
      <c r="C127" s="64" t="s">
        <v>6</v>
      </c>
      <c r="D127" s="1406" t="str">
        <f>Translations!$B$827</f>
        <v>Komponenter och standardvärden för bränsleflöde</v>
      </c>
      <c r="E127" s="1407"/>
      <c r="F127" s="1407"/>
      <c r="G127" s="1407"/>
      <c r="H127" s="1407"/>
      <c r="I127" s="1407"/>
      <c r="J127" s="1407"/>
      <c r="K127" s="1407"/>
      <c r="L127" s="1407"/>
      <c r="M127" s="1407"/>
    </row>
    <row r="128" spans="3:13" ht="13.5" thickBot="1" x14ac:dyDescent="0.3">
      <c r="G128" s="188"/>
    </row>
    <row r="129" spans="3:13" ht="12.65" customHeight="1" x14ac:dyDescent="0.25">
      <c r="C129" s="1408" t="str">
        <f>Translations!$B$830</f>
        <v>Bränslekomponentens namn</v>
      </c>
      <c r="D129" s="1409"/>
      <c r="E129" s="1414" t="str">
        <f>Translations!$B$831</f>
        <v>Mängd på årsnivå</v>
      </c>
      <c r="F129" s="1416" t="str">
        <f>Translations!$B$741</f>
        <v>Enhetens omvandlingsfaktor</v>
      </c>
      <c r="G129" s="1417"/>
      <c r="H129" s="1418"/>
      <c r="I129" s="1419" t="str">
        <f>Translations!$B$433</f>
        <v>Emissionsfaktor</v>
      </c>
      <c r="J129" s="1421" t="str">
        <f>Translations!$B$502</f>
        <v>Biomassafraktion</v>
      </c>
      <c r="K129" s="1421" t="str">
        <f>Translations!$B$839</f>
        <v>Energiinnehåll</v>
      </c>
      <c r="L129" s="1421" t="str">
        <f>Translations!$B$840</f>
        <v>Fossila utsläpp</v>
      </c>
      <c r="M129" s="1423" t="str">
        <f>Translations!$B$841</f>
        <v>Biogena utsläpp</v>
      </c>
    </row>
    <row r="130" spans="3:13" ht="13" customHeight="1" x14ac:dyDescent="0.3">
      <c r="C130" s="1410"/>
      <c r="D130" s="1411"/>
      <c r="E130" s="1415"/>
      <c r="F130" s="607" t="str">
        <f>Translations!$B$832</f>
        <v>Densitet</v>
      </c>
      <c r="G130" s="1425" t="str">
        <f>Translations!$B$833</f>
        <v>Effektivt värmevärde</v>
      </c>
      <c r="H130" s="1426"/>
      <c r="I130" s="1420"/>
      <c r="J130" s="1422"/>
      <c r="K130" s="1422"/>
      <c r="L130" s="1422"/>
      <c r="M130" s="1424"/>
    </row>
    <row r="131" spans="3:13" ht="13" thickBot="1" x14ac:dyDescent="0.3">
      <c r="C131" s="1412"/>
      <c r="D131" s="1413"/>
      <c r="E131" s="569"/>
      <c r="F131" s="608" t="str">
        <f>IF(E131=EUwideConstants!$A$151,"t/m3",IF(E131=EUwideConstants!$A$149,"t/1000Nm³",""))</f>
        <v/>
      </c>
      <c r="G131" s="609" t="str">
        <f>IF(OR($E131="TJ",$E131="GWh"),"","GJ/t")</f>
        <v>GJ/t</v>
      </c>
      <c r="H131" s="610" t="str">
        <f>IF($E131=EUwideConstants!$A$151,EUwideConstants!$A$159,IF($E131=EUwideConstants!$A$149,EUwideConstants!$A$157,""))</f>
        <v/>
      </c>
      <c r="I131" s="611" t="s">
        <v>168</v>
      </c>
      <c r="J131" s="612" t="s">
        <v>154</v>
      </c>
      <c r="K131" s="612" t="s">
        <v>169</v>
      </c>
      <c r="L131" s="612" t="s">
        <v>170</v>
      </c>
      <c r="M131" s="613" t="s">
        <v>24</v>
      </c>
    </row>
    <row r="132" spans="3:13" x14ac:dyDescent="0.25">
      <c r="C132" s="1404"/>
      <c r="D132" s="1405"/>
      <c r="E132" s="570"/>
      <c r="F132" s="578"/>
      <c r="G132" s="575"/>
      <c r="H132" s="667"/>
      <c r="I132" s="574"/>
      <c r="J132" s="575"/>
      <c r="K132" s="668" t="str">
        <f>IF(ISBLANK(E132),"",IF($E$131="TJ",E132,IF($E$131="t",E132*G132/1000,IF($E$131="Nm³",E132/1000*H132/1000,IF($E$131="GWh",E132*3.6,E132*H132/1000)))))</f>
        <v/>
      </c>
      <c r="L132" s="616" t="str">
        <f>IF(OR(K132="",ISBLANK(I132)),"",K132*I132*(1-(J132/100)))</f>
        <v/>
      </c>
      <c r="M132" s="616" t="str">
        <f>IF(OR(ISBLANK(K132),ISBLANK(I132)),"",K132*I132*(J132/100))</f>
        <v/>
      </c>
    </row>
    <row r="133" spans="3:13" x14ac:dyDescent="0.25">
      <c r="C133" s="1401"/>
      <c r="D133" s="1402"/>
      <c r="E133" s="571"/>
      <c r="F133" s="579"/>
      <c r="G133" s="577"/>
      <c r="H133" s="614"/>
      <c r="I133" s="576"/>
      <c r="J133" s="577"/>
      <c r="K133" s="615" t="str">
        <f t="shared" ref="K133:K141" si="12">IF(ISBLANK(E133),"",IF($E$131="TJ",E133,IF($E$131="t",E133*G133/1000,IF($E$131="Nm³",E133/1000*H133/1000,IF($E$131="GWh",E133*3.6,E133*H133/1000)))))</f>
        <v/>
      </c>
      <c r="L133" s="616" t="str">
        <f t="shared" ref="L133:L141" si="13">IF(OR(K133="",ISBLANK(I133)),"",K133*I133*(1-(J133/100)))</f>
        <v/>
      </c>
      <c r="M133" s="616" t="str">
        <f t="shared" ref="M133:M141" si="14">IF(OR(ISBLANK(K133),ISBLANK(I133)),"",K133*I133*(J133/100))</f>
        <v/>
      </c>
    </row>
    <row r="134" spans="3:13" x14ac:dyDescent="0.25">
      <c r="C134" s="1401"/>
      <c r="D134" s="1402"/>
      <c r="E134" s="571"/>
      <c r="F134" s="579"/>
      <c r="G134" s="577"/>
      <c r="H134" s="614" t="str">
        <f t="shared" ref="H134:H141" si="15">IF(OR(ISBLANK(F134),ISBLANK(G134)),"",IF($E$131="Nm³",F134*G134,G134*F134/1000))</f>
        <v/>
      </c>
      <c r="I134" s="576"/>
      <c r="J134" s="577"/>
      <c r="K134" s="615" t="str">
        <f t="shared" si="12"/>
        <v/>
      </c>
      <c r="L134" s="616" t="str">
        <f t="shared" si="13"/>
        <v/>
      </c>
      <c r="M134" s="616" t="str">
        <f t="shared" si="14"/>
        <v/>
      </c>
    </row>
    <row r="135" spans="3:13" x14ac:dyDescent="0.25">
      <c r="C135" s="1401"/>
      <c r="D135" s="1402"/>
      <c r="E135" s="571"/>
      <c r="F135" s="579"/>
      <c r="G135" s="577"/>
      <c r="H135" s="614" t="str">
        <f t="shared" si="15"/>
        <v/>
      </c>
      <c r="I135" s="576"/>
      <c r="J135" s="577"/>
      <c r="K135" s="615" t="str">
        <f t="shared" si="12"/>
        <v/>
      </c>
      <c r="L135" s="616" t="str">
        <f t="shared" si="13"/>
        <v/>
      </c>
      <c r="M135" s="616" t="str">
        <f t="shared" si="14"/>
        <v/>
      </c>
    </row>
    <row r="136" spans="3:13" x14ac:dyDescent="0.25">
      <c r="C136" s="1401"/>
      <c r="D136" s="1402"/>
      <c r="E136" s="571"/>
      <c r="F136" s="579"/>
      <c r="G136" s="577"/>
      <c r="H136" s="614" t="str">
        <f t="shared" si="15"/>
        <v/>
      </c>
      <c r="I136" s="576"/>
      <c r="J136" s="577"/>
      <c r="K136" s="615" t="str">
        <f t="shared" si="12"/>
        <v/>
      </c>
      <c r="L136" s="616" t="str">
        <f t="shared" si="13"/>
        <v/>
      </c>
      <c r="M136" s="616" t="str">
        <f t="shared" si="14"/>
        <v/>
      </c>
    </row>
    <row r="137" spans="3:13" x14ac:dyDescent="0.25">
      <c r="C137" s="1401"/>
      <c r="D137" s="1402"/>
      <c r="E137" s="571"/>
      <c r="F137" s="579"/>
      <c r="G137" s="577"/>
      <c r="H137" s="614" t="str">
        <f t="shared" si="15"/>
        <v/>
      </c>
      <c r="I137" s="576"/>
      <c r="J137" s="577"/>
      <c r="K137" s="615" t="str">
        <f t="shared" si="12"/>
        <v/>
      </c>
      <c r="L137" s="616" t="str">
        <f t="shared" si="13"/>
        <v/>
      </c>
      <c r="M137" s="616" t="str">
        <f t="shared" si="14"/>
        <v/>
      </c>
    </row>
    <row r="138" spans="3:13" x14ac:dyDescent="0.25">
      <c r="C138" s="1401"/>
      <c r="D138" s="1402"/>
      <c r="E138" s="571"/>
      <c r="F138" s="579"/>
      <c r="G138" s="577"/>
      <c r="H138" s="614" t="str">
        <f t="shared" si="15"/>
        <v/>
      </c>
      <c r="I138" s="576"/>
      <c r="J138" s="577"/>
      <c r="K138" s="615" t="str">
        <f t="shared" si="12"/>
        <v/>
      </c>
      <c r="L138" s="616" t="str">
        <f t="shared" si="13"/>
        <v/>
      </c>
      <c r="M138" s="616" t="str">
        <f t="shared" si="14"/>
        <v/>
      </c>
    </row>
    <row r="139" spans="3:13" x14ac:dyDescent="0.25">
      <c r="C139" s="1401"/>
      <c r="D139" s="1402"/>
      <c r="E139" s="571"/>
      <c r="F139" s="579"/>
      <c r="G139" s="577"/>
      <c r="H139" s="614" t="str">
        <f t="shared" si="15"/>
        <v/>
      </c>
      <c r="I139" s="576"/>
      <c r="J139" s="577"/>
      <c r="K139" s="615" t="str">
        <f t="shared" si="12"/>
        <v/>
      </c>
      <c r="L139" s="616" t="str">
        <f t="shared" si="13"/>
        <v/>
      </c>
      <c r="M139" s="616" t="str">
        <f t="shared" si="14"/>
        <v/>
      </c>
    </row>
    <row r="140" spans="3:13" x14ac:dyDescent="0.25">
      <c r="C140" s="1403"/>
      <c r="D140" s="1402"/>
      <c r="E140" s="572"/>
      <c r="F140" s="579"/>
      <c r="G140" s="577"/>
      <c r="H140" s="614" t="str">
        <f t="shared" si="15"/>
        <v/>
      </c>
      <c r="I140" s="576"/>
      <c r="J140" s="577"/>
      <c r="K140" s="615" t="str">
        <f t="shared" si="12"/>
        <v/>
      </c>
      <c r="L140" s="616" t="str">
        <f t="shared" si="13"/>
        <v/>
      </c>
      <c r="M140" s="616" t="str">
        <f t="shared" si="14"/>
        <v/>
      </c>
    </row>
    <row r="141" spans="3:13" ht="13" thickBot="1" x14ac:dyDescent="0.3">
      <c r="C141" s="1401"/>
      <c r="D141" s="1402"/>
      <c r="E141" s="573"/>
      <c r="F141" s="580"/>
      <c r="G141" s="581"/>
      <c r="H141" s="617" t="str">
        <f t="shared" si="15"/>
        <v/>
      </c>
      <c r="I141" s="576"/>
      <c r="J141" s="577"/>
      <c r="K141" s="669" t="str">
        <f t="shared" si="12"/>
        <v/>
      </c>
      <c r="L141" s="616" t="str">
        <f t="shared" si="13"/>
        <v/>
      </c>
      <c r="M141" s="616" t="str">
        <f t="shared" si="14"/>
        <v/>
      </c>
    </row>
    <row r="142" spans="3:13" ht="13" thickBot="1" x14ac:dyDescent="0.3"/>
    <row r="143" spans="3:13" ht="13" customHeight="1" thickBot="1" x14ac:dyDescent="0.3">
      <c r="C143" s="1035" t="str">
        <f>Translations!$B$834</f>
        <v>Resultat för hela bränsleflödet</v>
      </c>
      <c r="D143" s="1396"/>
      <c r="E143" s="1397" t="str">
        <f>E129</f>
        <v>Mängd på årsnivå</v>
      </c>
      <c r="H143" s="1399" t="str">
        <f>G130</f>
        <v>Effektivt värmevärde</v>
      </c>
      <c r="I143" s="1392" t="str">
        <f>I129</f>
        <v>Emissionsfaktor</v>
      </c>
      <c r="J143" s="1392" t="str">
        <f>J129</f>
        <v>Biomassafraktion</v>
      </c>
      <c r="K143" s="1392" t="str">
        <f>K129</f>
        <v>Energiinnehåll</v>
      </c>
      <c r="L143" s="1392" t="str">
        <f>L129</f>
        <v>Fossila utsläpp</v>
      </c>
      <c r="M143" s="1394" t="str">
        <f>M129</f>
        <v>Biogena utsläpp</v>
      </c>
    </row>
    <row r="144" spans="3:13" ht="13" customHeight="1" thickBot="1" x14ac:dyDescent="0.3">
      <c r="C144" s="1396"/>
      <c r="D144" s="1396"/>
      <c r="E144" s="1398"/>
      <c r="H144" s="1400"/>
      <c r="I144" s="1393"/>
      <c r="J144" s="1393"/>
      <c r="K144" s="1393"/>
      <c r="L144" s="1393"/>
      <c r="M144" s="1395"/>
    </row>
    <row r="145" spans="3:13" ht="13" thickBot="1" x14ac:dyDescent="0.3">
      <c r="E145" s="618" t="str">
        <f>IF(ISBLANK(E131),"",E131)</f>
        <v/>
      </c>
      <c r="H145" s="619" t="str">
        <f>IF(E131=EUwideConstants!$A$148, G131,H131)</f>
        <v/>
      </c>
      <c r="I145" s="620" t="str">
        <f>I131</f>
        <v>t CO2/TJ</v>
      </c>
      <c r="J145" s="620" t="s">
        <v>154</v>
      </c>
      <c r="K145" s="620" t="s">
        <v>171</v>
      </c>
      <c r="L145" s="620" t="s">
        <v>170</v>
      </c>
      <c r="M145" s="621" t="s">
        <v>170</v>
      </c>
    </row>
    <row r="146" spans="3:13" ht="13.5" thickBot="1" x14ac:dyDescent="0.35">
      <c r="C146" s="622"/>
      <c r="D146" s="410"/>
      <c r="E146" s="623" t="str">
        <f>IF(ISBLANK(E132),"",SUM(E132:E141))</f>
        <v/>
      </c>
      <c r="G146" s="624"/>
      <c r="H146" s="625" t="str">
        <f>IF(OR(E131="TJ",E131="GWh",K146=""),"",IF(E131=EUwideConstants!$A$149,K146*10^6/E146,K146/E146*1000))</f>
        <v/>
      </c>
      <c r="I146" s="626" t="str">
        <f>IF(OR(L146="",M146="",K146=""),"",(L146+M146)/K146)</f>
        <v/>
      </c>
      <c r="J146" s="626" t="str">
        <f>IF(OR(L146="",M146=""),"",M146/(L146+M146)*100)</f>
        <v/>
      </c>
      <c r="K146" s="627" t="str">
        <f>IF(K132="","",SUM(K132:K141))</f>
        <v/>
      </c>
      <c r="L146" s="628" t="str">
        <f>IF(L132="","",SUM(L132:L141))</f>
        <v/>
      </c>
      <c r="M146" s="628" t="str">
        <f>IF(M132="","",SUM(M132:M141))</f>
        <v/>
      </c>
    </row>
    <row r="148" spans="3:13" ht="24.65" customHeight="1" x14ac:dyDescent="0.25"/>
    <row r="150" spans="3:13" ht="15.5" x14ac:dyDescent="0.25">
      <c r="C150" s="64" t="s">
        <v>5</v>
      </c>
      <c r="D150" s="600" t="str">
        <f>Translations!$B$824</f>
        <v>Uppgifter om bränsleflödet</v>
      </c>
      <c r="M150" s="251"/>
    </row>
    <row r="151" spans="3:13" ht="13" x14ac:dyDescent="0.25">
      <c r="C151" s="64"/>
      <c r="D151" s="1033"/>
      <c r="E151" s="1033"/>
      <c r="F151" s="1033"/>
      <c r="G151" s="1033"/>
      <c r="H151" s="1033"/>
      <c r="I151" s="1033"/>
      <c r="J151" s="1033"/>
      <c r="K151" s="1033"/>
      <c r="L151" s="1033"/>
      <c r="M151" s="1033"/>
    </row>
    <row r="152" spans="3:13" ht="13" x14ac:dyDescent="0.25">
      <c r="C152" s="64"/>
      <c r="D152" s="7" t="str">
        <f>Translations!$B$600</f>
        <v>Bränsleflödeskod B1, B2,...</v>
      </c>
      <c r="G152" s="568"/>
      <c r="L152" s="251"/>
      <c r="M152" s="251"/>
    </row>
    <row r="153" spans="3:13" ht="13" x14ac:dyDescent="0.25">
      <c r="C153" s="64"/>
      <c r="D153" s="7" t="str">
        <f>Translations!$B$601</f>
        <v>Bränsleflödets namn</v>
      </c>
      <c r="G153" s="1427"/>
      <c r="H153" s="1428"/>
      <c r="I153" s="1428"/>
      <c r="J153" s="1429"/>
      <c r="L153" s="251"/>
      <c r="M153" s="251"/>
    </row>
    <row r="154" spans="3:13" ht="13" x14ac:dyDescent="0.25">
      <c r="C154" s="64"/>
      <c r="D154" s="65"/>
      <c r="E154" s="251"/>
      <c r="F154" s="251"/>
      <c r="G154" s="251"/>
      <c r="L154" s="251"/>
      <c r="M154" s="251"/>
    </row>
    <row r="156" spans="3:13" ht="14" x14ac:dyDescent="0.25">
      <c r="C156" s="64" t="s">
        <v>6</v>
      </c>
      <c r="D156" s="1406" t="str">
        <f>Translations!$B$827</f>
        <v>Komponenter och standardvärden för bränsleflöde</v>
      </c>
      <c r="E156" s="1407"/>
      <c r="F156" s="1407"/>
      <c r="G156" s="1407"/>
      <c r="H156" s="1407"/>
      <c r="I156" s="1407"/>
      <c r="J156" s="1407"/>
      <c r="K156" s="1407"/>
      <c r="L156" s="1407"/>
      <c r="M156" s="1407"/>
    </row>
    <row r="157" spans="3:13" ht="13.5" thickBot="1" x14ac:dyDescent="0.3">
      <c r="G157" s="188"/>
    </row>
    <row r="158" spans="3:13" x14ac:dyDescent="0.25">
      <c r="C158" s="1408" t="str">
        <f>Translations!$B$830</f>
        <v>Bränslekomponentens namn</v>
      </c>
      <c r="D158" s="1409"/>
      <c r="E158" s="1414" t="str">
        <f>Translations!$B$831</f>
        <v>Mängd på årsnivå</v>
      </c>
      <c r="F158" s="1416" t="str">
        <f>Translations!$B$741</f>
        <v>Enhetens omvandlingsfaktor</v>
      </c>
      <c r="G158" s="1417"/>
      <c r="H158" s="1418"/>
      <c r="I158" s="1419" t="str">
        <f>Translations!$B$433</f>
        <v>Emissionsfaktor</v>
      </c>
      <c r="J158" s="1421" t="str">
        <f>Translations!$B$502</f>
        <v>Biomassafraktion</v>
      </c>
      <c r="K158" s="1421" t="str">
        <f>Translations!$B$839</f>
        <v>Energiinnehåll</v>
      </c>
      <c r="L158" s="1421" t="str">
        <f>Translations!$B$840</f>
        <v>Fossila utsläpp</v>
      </c>
      <c r="M158" s="1423" t="str">
        <f>Translations!$B$841</f>
        <v>Biogena utsläpp</v>
      </c>
    </row>
    <row r="159" spans="3:13" ht="13" x14ac:dyDescent="0.3">
      <c r="C159" s="1410"/>
      <c r="D159" s="1411"/>
      <c r="E159" s="1415"/>
      <c r="F159" s="607" t="str">
        <f>Translations!$B$832</f>
        <v>Densitet</v>
      </c>
      <c r="G159" s="1425" t="str">
        <f>Translations!$B$833</f>
        <v>Effektivt värmevärde</v>
      </c>
      <c r="H159" s="1426"/>
      <c r="I159" s="1420"/>
      <c r="J159" s="1422"/>
      <c r="K159" s="1422"/>
      <c r="L159" s="1422"/>
      <c r="M159" s="1424"/>
    </row>
    <row r="160" spans="3:13" ht="13" thickBot="1" x14ac:dyDescent="0.3">
      <c r="C160" s="1412"/>
      <c r="D160" s="1413"/>
      <c r="E160" s="569"/>
      <c r="F160" s="608" t="str">
        <f>IF(E160=EUwideConstants!$A$151,"t/m3",IF(E160=EUwideConstants!$A$149,"t/1000Nm³",""))</f>
        <v/>
      </c>
      <c r="G160" s="609" t="str">
        <f>IF(OR($E160="TJ",$E160="GWh"),"","GJ/t")</f>
        <v>GJ/t</v>
      </c>
      <c r="H160" s="610" t="str">
        <f>IF($E160=EUwideConstants!$A$151,EUwideConstants!$A$159,IF($E160=EUwideConstants!$A$149,EUwideConstants!$A$157,""))</f>
        <v/>
      </c>
      <c r="I160" s="611" t="s">
        <v>168</v>
      </c>
      <c r="J160" s="612" t="s">
        <v>154</v>
      </c>
      <c r="K160" s="612" t="s">
        <v>169</v>
      </c>
      <c r="L160" s="612" t="s">
        <v>170</v>
      </c>
      <c r="M160" s="613" t="s">
        <v>24</v>
      </c>
    </row>
    <row r="161" spans="3:13" x14ac:dyDescent="0.25">
      <c r="C161" s="1404"/>
      <c r="D161" s="1405"/>
      <c r="E161" s="570"/>
      <c r="F161" s="578"/>
      <c r="G161" s="575"/>
      <c r="H161" s="667" t="str">
        <f t="shared" ref="H161:H170" si="16">IF(OR(ISBLANK(F161),ISBLANK(G161)),"",IF($E$160="Nm³",F161*G161,G161*F161/1000))</f>
        <v/>
      </c>
      <c r="I161" s="574"/>
      <c r="J161" s="575"/>
      <c r="K161" s="668" t="str">
        <f>IF(ISBLANK(E161),"",IF($E$160="TJ",E161,IF($E$160="t",E161*G161/1000,IF($E$160="Nm³",E161/1000*H161/1000,IF($E$160="GWh",E161*3.6,E161*H161/1000)))))</f>
        <v/>
      </c>
      <c r="L161" s="616" t="str">
        <f>IF(OR(K161="",ISBLANK(I161)),"",K161*I161*(1-(J161/100)))</f>
        <v/>
      </c>
      <c r="M161" s="616" t="str">
        <f>IF(OR(ISBLANK(K161),ISBLANK(I161)),"",K161*I161*(J161/100))</f>
        <v/>
      </c>
    </row>
    <row r="162" spans="3:13" x14ac:dyDescent="0.25">
      <c r="C162" s="1401"/>
      <c r="D162" s="1402"/>
      <c r="E162" s="571"/>
      <c r="F162" s="579"/>
      <c r="G162" s="577"/>
      <c r="H162" s="670" t="str">
        <f t="shared" si="16"/>
        <v/>
      </c>
      <c r="I162" s="576"/>
      <c r="J162" s="577"/>
      <c r="K162" s="669" t="str">
        <f t="shared" ref="K162:K169" si="17">IF(ISBLANK(E162),"",IF($E$160="TJ",E162,IF($E$160="t",E162*G162/1000,IF($E$160="Nm³",E162/1000*H162/1000,IF($E$160="GWh",E162*3.6,E162*H162/1000)))))</f>
        <v/>
      </c>
      <c r="L162" s="616" t="str">
        <f t="shared" ref="L162:L170" si="18">IF(OR(K162="",ISBLANK(I162)),"",K162*I162*(1-(J162/100)))</f>
        <v/>
      </c>
      <c r="M162" s="616" t="str">
        <f t="shared" ref="M162:M170" si="19">IF(OR(ISBLANK(K162),ISBLANK(I162)),"",K162*I162*(J162/100))</f>
        <v/>
      </c>
    </row>
    <row r="163" spans="3:13" x14ac:dyDescent="0.25">
      <c r="C163" s="1401"/>
      <c r="D163" s="1402"/>
      <c r="E163" s="571"/>
      <c r="F163" s="579"/>
      <c r="G163" s="577"/>
      <c r="H163" s="670" t="str">
        <f t="shared" si="16"/>
        <v/>
      </c>
      <c r="I163" s="576"/>
      <c r="J163" s="577"/>
      <c r="K163" s="669" t="str">
        <f t="shared" si="17"/>
        <v/>
      </c>
      <c r="L163" s="616" t="str">
        <f t="shared" si="18"/>
        <v/>
      </c>
      <c r="M163" s="616" t="str">
        <f t="shared" si="19"/>
        <v/>
      </c>
    </row>
    <row r="164" spans="3:13" x14ac:dyDescent="0.25">
      <c r="C164" s="1401"/>
      <c r="D164" s="1402"/>
      <c r="E164" s="571"/>
      <c r="F164" s="579"/>
      <c r="G164" s="577"/>
      <c r="H164" s="670" t="str">
        <f t="shared" si="16"/>
        <v/>
      </c>
      <c r="I164" s="576"/>
      <c r="J164" s="577"/>
      <c r="K164" s="669" t="str">
        <f t="shared" si="17"/>
        <v/>
      </c>
      <c r="L164" s="616" t="str">
        <f t="shared" si="18"/>
        <v/>
      </c>
      <c r="M164" s="616" t="str">
        <f t="shared" si="19"/>
        <v/>
      </c>
    </row>
    <row r="165" spans="3:13" x14ac:dyDescent="0.25">
      <c r="C165" s="1401"/>
      <c r="D165" s="1402"/>
      <c r="E165" s="571"/>
      <c r="F165" s="579"/>
      <c r="G165" s="577"/>
      <c r="H165" s="670" t="str">
        <f t="shared" si="16"/>
        <v/>
      </c>
      <c r="I165" s="576"/>
      <c r="J165" s="577"/>
      <c r="K165" s="669" t="str">
        <f t="shared" si="17"/>
        <v/>
      </c>
      <c r="L165" s="616" t="str">
        <f t="shared" si="18"/>
        <v/>
      </c>
      <c r="M165" s="616" t="str">
        <f t="shared" si="19"/>
        <v/>
      </c>
    </row>
    <row r="166" spans="3:13" x14ac:dyDescent="0.25">
      <c r="C166" s="1401"/>
      <c r="D166" s="1402"/>
      <c r="E166" s="571"/>
      <c r="F166" s="579"/>
      <c r="G166" s="577"/>
      <c r="H166" s="670" t="str">
        <f t="shared" si="16"/>
        <v/>
      </c>
      <c r="I166" s="576"/>
      <c r="J166" s="577"/>
      <c r="K166" s="669" t="str">
        <f t="shared" si="17"/>
        <v/>
      </c>
      <c r="L166" s="616" t="str">
        <f t="shared" si="18"/>
        <v/>
      </c>
      <c r="M166" s="616" t="str">
        <f t="shared" si="19"/>
        <v/>
      </c>
    </row>
    <row r="167" spans="3:13" x14ac:dyDescent="0.25">
      <c r="C167" s="1401"/>
      <c r="D167" s="1402"/>
      <c r="E167" s="571"/>
      <c r="F167" s="579"/>
      <c r="G167" s="577"/>
      <c r="H167" s="670" t="str">
        <f t="shared" si="16"/>
        <v/>
      </c>
      <c r="I167" s="576"/>
      <c r="J167" s="577"/>
      <c r="K167" s="669" t="str">
        <f t="shared" si="17"/>
        <v/>
      </c>
      <c r="L167" s="616" t="str">
        <f t="shared" si="18"/>
        <v/>
      </c>
      <c r="M167" s="616" t="str">
        <f t="shared" si="19"/>
        <v/>
      </c>
    </row>
    <row r="168" spans="3:13" x14ac:dyDescent="0.25">
      <c r="C168" s="1401"/>
      <c r="D168" s="1402"/>
      <c r="E168" s="571"/>
      <c r="F168" s="579"/>
      <c r="G168" s="577"/>
      <c r="H168" s="670" t="str">
        <f t="shared" si="16"/>
        <v/>
      </c>
      <c r="I168" s="576"/>
      <c r="J168" s="577"/>
      <c r="K168" s="669" t="str">
        <f t="shared" si="17"/>
        <v/>
      </c>
      <c r="L168" s="616" t="str">
        <f t="shared" si="18"/>
        <v/>
      </c>
      <c r="M168" s="616" t="str">
        <f t="shared" si="19"/>
        <v/>
      </c>
    </row>
    <row r="169" spans="3:13" x14ac:dyDescent="0.25">
      <c r="C169" s="1403"/>
      <c r="D169" s="1402"/>
      <c r="E169" s="572"/>
      <c r="F169" s="579"/>
      <c r="G169" s="577"/>
      <c r="H169" s="670" t="str">
        <f t="shared" si="16"/>
        <v/>
      </c>
      <c r="I169" s="576"/>
      <c r="J169" s="577"/>
      <c r="K169" s="669" t="str">
        <f t="shared" si="17"/>
        <v/>
      </c>
      <c r="L169" s="616" t="str">
        <f t="shared" si="18"/>
        <v/>
      </c>
      <c r="M169" s="616" t="str">
        <f t="shared" si="19"/>
        <v/>
      </c>
    </row>
    <row r="170" spans="3:13" ht="13" thickBot="1" x14ac:dyDescent="0.3">
      <c r="C170" s="1401"/>
      <c r="D170" s="1402"/>
      <c r="E170" s="573"/>
      <c r="F170" s="580"/>
      <c r="G170" s="581"/>
      <c r="H170" s="666" t="str">
        <f t="shared" si="16"/>
        <v/>
      </c>
      <c r="I170" s="576"/>
      <c r="J170" s="577"/>
      <c r="K170" s="669" t="str">
        <f>IF(ISBLANK(E170),"",IF($E$160="TJ",E170,IF($E$160="t",E170*G170/1000,IF($E$160="Nm³",E170/1000*H170/1000,IF($E$160="GWh",E170*3.6,E170*H170/1000)))))</f>
        <v/>
      </c>
      <c r="L170" s="616" t="str">
        <f t="shared" si="18"/>
        <v/>
      </c>
      <c r="M170" s="616" t="str">
        <f t="shared" si="19"/>
        <v/>
      </c>
    </row>
    <row r="171" spans="3:13" ht="13" thickBot="1" x14ac:dyDescent="0.3"/>
    <row r="172" spans="3:13" ht="13" thickBot="1" x14ac:dyDescent="0.3">
      <c r="C172" s="1035" t="str">
        <f>Translations!$B$834</f>
        <v>Resultat för hela bränsleflödet</v>
      </c>
      <c r="D172" s="1396"/>
      <c r="E172" s="1397" t="str">
        <f>E158</f>
        <v>Mängd på årsnivå</v>
      </c>
      <c r="H172" s="1399" t="str">
        <f>G159</f>
        <v>Effektivt värmevärde</v>
      </c>
      <c r="I172" s="1392" t="str">
        <f>I158</f>
        <v>Emissionsfaktor</v>
      </c>
      <c r="J172" s="1392" t="str">
        <f>J158</f>
        <v>Biomassafraktion</v>
      </c>
      <c r="K172" s="1392" t="str">
        <f>K158</f>
        <v>Energiinnehåll</v>
      </c>
      <c r="L172" s="1392" t="str">
        <f>L158</f>
        <v>Fossila utsläpp</v>
      </c>
      <c r="M172" s="1394" t="str">
        <f>M158</f>
        <v>Biogena utsläpp</v>
      </c>
    </row>
    <row r="173" spans="3:13" ht="13" thickBot="1" x14ac:dyDescent="0.3">
      <c r="C173" s="1396"/>
      <c r="D173" s="1396"/>
      <c r="E173" s="1398"/>
      <c r="H173" s="1400"/>
      <c r="I173" s="1393"/>
      <c r="J173" s="1393"/>
      <c r="K173" s="1393"/>
      <c r="L173" s="1393"/>
      <c r="M173" s="1395"/>
    </row>
    <row r="174" spans="3:13" ht="13" thickBot="1" x14ac:dyDescent="0.3">
      <c r="E174" s="618" t="str">
        <f>IF(ISBLANK(E160),"",E160)</f>
        <v/>
      </c>
      <c r="H174" s="619" t="str">
        <f>IF(E160=EUwideConstants!$A$148, G160,H160)</f>
        <v/>
      </c>
      <c r="I174" s="620" t="str">
        <f>I160</f>
        <v>t CO2/TJ</v>
      </c>
      <c r="J174" s="620" t="s">
        <v>154</v>
      </c>
      <c r="K174" s="620" t="s">
        <v>171</v>
      </c>
      <c r="L174" s="620" t="s">
        <v>170</v>
      </c>
      <c r="M174" s="621" t="s">
        <v>170</v>
      </c>
    </row>
    <row r="175" spans="3:13" ht="13.5" thickBot="1" x14ac:dyDescent="0.35">
      <c r="C175" s="622"/>
      <c r="D175" s="410"/>
      <c r="E175" s="623" t="str">
        <f>IF(ISBLANK(E161),"",SUM(E161:E170))</f>
        <v/>
      </c>
      <c r="G175" s="624"/>
      <c r="H175" s="625" t="str">
        <f>IF(OR(E160="TJ",E160="GWh",K175=""),"",IF(E160=EUwideConstants!$A$149,K175*10^6/E175,K175/E175*1000))</f>
        <v/>
      </c>
      <c r="I175" s="626" t="str">
        <f>IF(OR(L175="",M175="",K175=""),"",(L175+M175)/K175)</f>
        <v/>
      </c>
      <c r="J175" s="626" t="str">
        <f>IF(OR(L175="",M175=""),"",M175/(L175+M175)*100)</f>
        <v/>
      </c>
      <c r="K175" s="627" t="str">
        <f>IF(K161="","",SUM(K161:K170))</f>
        <v/>
      </c>
      <c r="L175" s="628" t="str">
        <f>IF(L161="","",SUM(L161:L170))</f>
        <v/>
      </c>
      <c r="M175" s="628" t="str">
        <f>IF(M161="","",SUM(M161:M170))</f>
        <v/>
      </c>
    </row>
    <row r="177" spans="3:13" ht="24" customHeight="1" x14ac:dyDescent="0.25"/>
    <row r="179" spans="3:13" ht="15.5" x14ac:dyDescent="0.25">
      <c r="C179" s="64" t="s">
        <v>5</v>
      </c>
      <c r="D179" s="600" t="str">
        <f>Translations!$B$824</f>
        <v>Uppgifter om bränsleflödet</v>
      </c>
      <c r="M179" s="251"/>
    </row>
    <row r="180" spans="3:13" ht="13" x14ac:dyDescent="0.25">
      <c r="C180" s="64"/>
      <c r="D180" s="1033"/>
      <c r="E180" s="1033"/>
      <c r="F180" s="1033"/>
      <c r="G180" s="1033"/>
      <c r="H180" s="1033"/>
      <c r="I180" s="1033"/>
      <c r="J180" s="1033"/>
      <c r="K180" s="1033"/>
      <c r="L180" s="1033"/>
      <c r="M180" s="1033"/>
    </row>
    <row r="181" spans="3:13" ht="13" x14ac:dyDescent="0.25">
      <c r="C181" s="64"/>
      <c r="D181" s="7" t="str">
        <f>Translations!$B$600</f>
        <v>Bränsleflödeskod B1, B2,...</v>
      </c>
      <c r="G181" s="568"/>
      <c r="L181" s="251"/>
      <c r="M181" s="251"/>
    </row>
    <row r="182" spans="3:13" ht="13" x14ac:dyDescent="0.25">
      <c r="C182" s="64"/>
      <c r="D182" s="7" t="str">
        <f>Translations!$B$601</f>
        <v>Bränsleflödets namn</v>
      </c>
      <c r="G182" s="1427"/>
      <c r="H182" s="1428"/>
      <c r="I182" s="1428"/>
      <c r="J182" s="1429"/>
      <c r="L182" s="251"/>
      <c r="M182" s="251"/>
    </row>
    <row r="183" spans="3:13" ht="13" x14ac:dyDescent="0.25">
      <c r="C183" s="64"/>
      <c r="D183" s="65"/>
      <c r="E183" s="251"/>
      <c r="F183" s="251"/>
      <c r="G183" s="251"/>
      <c r="L183" s="251"/>
      <c r="M183" s="251"/>
    </row>
    <row r="185" spans="3:13" ht="14" x14ac:dyDescent="0.25">
      <c r="C185" s="64" t="s">
        <v>6</v>
      </c>
      <c r="D185" s="1406" t="str">
        <f>Translations!$B$827</f>
        <v>Komponenter och standardvärden för bränsleflöde</v>
      </c>
      <c r="E185" s="1407"/>
      <c r="F185" s="1407"/>
      <c r="G185" s="1407"/>
      <c r="H185" s="1407"/>
      <c r="I185" s="1407"/>
      <c r="J185" s="1407"/>
      <c r="K185" s="1407"/>
      <c r="L185" s="1407"/>
      <c r="M185" s="1407"/>
    </row>
    <row r="186" spans="3:13" ht="13.5" thickBot="1" x14ac:dyDescent="0.3">
      <c r="G186" s="188"/>
    </row>
    <row r="187" spans="3:13" x14ac:dyDescent="0.25">
      <c r="C187" s="1408" t="str">
        <f>Translations!$B$830</f>
        <v>Bränslekomponentens namn</v>
      </c>
      <c r="D187" s="1409"/>
      <c r="E187" s="1414" t="str">
        <f>Translations!$B$831</f>
        <v>Mängd på årsnivå</v>
      </c>
      <c r="F187" s="1416" t="str">
        <f>Translations!$B$741</f>
        <v>Enhetens omvandlingsfaktor</v>
      </c>
      <c r="G187" s="1417"/>
      <c r="H187" s="1418"/>
      <c r="I187" s="1419" t="str">
        <f>Translations!$B$433</f>
        <v>Emissionsfaktor</v>
      </c>
      <c r="J187" s="1421" t="str">
        <f>Translations!$B$502</f>
        <v>Biomassafraktion</v>
      </c>
      <c r="K187" s="1421" t="str">
        <f>Translations!$B$839</f>
        <v>Energiinnehåll</v>
      </c>
      <c r="L187" s="1421" t="str">
        <f>Translations!$B$840</f>
        <v>Fossila utsläpp</v>
      </c>
      <c r="M187" s="1423" t="str">
        <f>Translations!$B$841</f>
        <v>Biogena utsläpp</v>
      </c>
    </row>
    <row r="188" spans="3:13" ht="13" x14ac:dyDescent="0.3">
      <c r="C188" s="1410"/>
      <c r="D188" s="1411"/>
      <c r="E188" s="1415"/>
      <c r="F188" s="607" t="str">
        <f>Translations!$B$832</f>
        <v>Densitet</v>
      </c>
      <c r="G188" s="1425" t="str">
        <f>Translations!$B$833</f>
        <v>Effektivt värmevärde</v>
      </c>
      <c r="H188" s="1426"/>
      <c r="I188" s="1420"/>
      <c r="J188" s="1422"/>
      <c r="K188" s="1422"/>
      <c r="L188" s="1422"/>
      <c r="M188" s="1424"/>
    </row>
    <row r="189" spans="3:13" ht="13" thickBot="1" x14ac:dyDescent="0.3">
      <c r="C189" s="1412"/>
      <c r="D189" s="1413"/>
      <c r="E189" s="569"/>
      <c r="F189" s="608" t="str">
        <f>IF(E189=EUwideConstants!$A$151,"t/m3",IF(E189=EUwideConstants!$A$149,"t/1000Nm³",""))</f>
        <v/>
      </c>
      <c r="G189" s="609" t="str">
        <f>IF(OR($E189="TJ",$E189="GWh"),"","GJ/t")</f>
        <v>GJ/t</v>
      </c>
      <c r="H189" s="610" t="str">
        <f>IF($E189=EUwideConstants!$A$151,EUwideConstants!$A$159,IF($E189=EUwideConstants!$A$149,EUwideConstants!$A$157,""))</f>
        <v/>
      </c>
      <c r="I189" s="611" t="s">
        <v>168</v>
      </c>
      <c r="J189" s="612" t="s">
        <v>154</v>
      </c>
      <c r="K189" s="612" t="s">
        <v>169</v>
      </c>
      <c r="L189" s="612" t="s">
        <v>170</v>
      </c>
      <c r="M189" s="613" t="s">
        <v>24</v>
      </c>
    </row>
    <row r="190" spans="3:13" x14ac:dyDescent="0.25">
      <c r="C190" s="1404"/>
      <c r="D190" s="1405"/>
      <c r="E190" s="570"/>
      <c r="F190" s="578"/>
      <c r="G190" s="575"/>
      <c r="H190" s="667" t="str">
        <f>IF(OR(ISBLANK(F190),ISBLANK(G190)),"",IF($E$189="Nm³",F190*G190,G190*F190/1000))</f>
        <v/>
      </c>
      <c r="I190" s="574"/>
      <c r="J190" s="575"/>
      <c r="K190" s="668" t="str">
        <f>IF(ISBLANK(E190),"",IF($E$189="TJ",E190,IF($E$189="t",E190*G190/1000,IF($E$189="Nm³",E190/1000*H190/1000,IF($E$189="GWh",E190*3.6,E190*H190/1000)))))</f>
        <v/>
      </c>
      <c r="L190" s="616" t="str">
        <f>IF(OR(K190="",ISBLANK(I190)),"",K190*I190*(1-(J190/100)))</f>
        <v/>
      </c>
      <c r="M190" s="616" t="str">
        <f>IF(OR(ISBLANK(K190),ISBLANK(I190)),"",K190*I190*(J190/100))</f>
        <v/>
      </c>
    </row>
    <row r="191" spans="3:13" x14ac:dyDescent="0.25">
      <c r="C191" s="1401"/>
      <c r="D191" s="1402"/>
      <c r="E191" s="571"/>
      <c r="F191" s="579"/>
      <c r="G191" s="577"/>
      <c r="H191" s="670" t="str">
        <f t="shared" ref="H191:H199" si="20">IF(OR(ISBLANK(F191),ISBLANK(G191)),"",IF($E$189="Nm³",F191*G191,G191*F191/1000))</f>
        <v/>
      </c>
      <c r="I191" s="576"/>
      <c r="J191" s="577"/>
      <c r="K191" s="669" t="str">
        <f t="shared" ref="K191:K199" si="21">IF(ISBLANK(E191),"",IF($E$189="TJ",E191,IF($E$189="t",E191*G191/1000,IF($E$189="Nm³",E191/1000*H191/1000,IF($E$189="GWh",E191*3.6,E191*H191/1000)))))</f>
        <v/>
      </c>
      <c r="L191" s="616" t="str">
        <f t="shared" ref="L191:L199" si="22">IF(OR(K191="",ISBLANK(I191)),"",K191*I191*(1-(J191/100)))</f>
        <v/>
      </c>
      <c r="M191" s="616" t="str">
        <f t="shared" ref="M191:M199" si="23">IF(OR(ISBLANK(K191),ISBLANK(I191)),"",K191*I191*(J191/100))</f>
        <v/>
      </c>
    </row>
    <row r="192" spans="3:13" x14ac:dyDescent="0.25">
      <c r="C192" s="1401"/>
      <c r="D192" s="1402"/>
      <c r="E192" s="571"/>
      <c r="F192" s="579"/>
      <c r="G192" s="577"/>
      <c r="H192" s="670" t="str">
        <f t="shared" si="20"/>
        <v/>
      </c>
      <c r="I192" s="576"/>
      <c r="J192" s="577"/>
      <c r="K192" s="669" t="str">
        <f t="shared" si="21"/>
        <v/>
      </c>
      <c r="L192" s="616" t="str">
        <f t="shared" si="22"/>
        <v/>
      </c>
      <c r="M192" s="616" t="str">
        <f t="shared" si="23"/>
        <v/>
      </c>
    </row>
    <row r="193" spans="3:13" x14ac:dyDescent="0.25">
      <c r="C193" s="1401"/>
      <c r="D193" s="1402"/>
      <c r="E193" s="571"/>
      <c r="F193" s="579"/>
      <c r="G193" s="577"/>
      <c r="H193" s="670" t="str">
        <f t="shared" si="20"/>
        <v/>
      </c>
      <c r="I193" s="576"/>
      <c r="J193" s="577"/>
      <c r="K193" s="669" t="str">
        <f t="shared" si="21"/>
        <v/>
      </c>
      <c r="L193" s="616" t="str">
        <f t="shared" si="22"/>
        <v/>
      </c>
      <c r="M193" s="616" t="str">
        <f t="shared" si="23"/>
        <v/>
      </c>
    </row>
    <row r="194" spans="3:13" x14ac:dyDescent="0.25">
      <c r="C194" s="1401"/>
      <c r="D194" s="1402"/>
      <c r="E194" s="571"/>
      <c r="F194" s="579"/>
      <c r="G194" s="577"/>
      <c r="H194" s="670" t="str">
        <f t="shared" si="20"/>
        <v/>
      </c>
      <c r="I194" s="576"/>
      <c r="J194" s="577"/>
      <c r="K194" s="669" t="str">
        <f t="shared" si="21"/>
        <v/>
      </c>
      <c r="L194" s="616" t="str">
        <f t="shared" si="22"/>
        <v/>
      </c>
      <c r="M194" s="616" t="str">
        <f t="shared" si="23"/>
        <v/>
      </c>
    </row>
    <row r="195" spans="3:13" x14ac:dyDescent="0.25">
      <c r="C195" s="1401"/>
      <c r="D195" s="1402"/>
      <c r="E195" s="571"/>
      <c r="F195" s="579"/>
      <c r="G195" s="577"/>
      <c r="H195" s="670" t="str">
        <f t="shared" si="20"/>
        <v/>
      </c>
      <c r="I195" s="576"/>
      <c r="J195" s="577"/>
      <c r="K195" s="669" t="str">
        <f t="shared" si="21"/>
        <v/>
      </c>
      <c r="L195" s="616" t="str">
        <f t="shared" si="22"/>
        <v/>
      </c>
      <c r="M195" s="616" t="str">
        <f t="shared" si="23"/>
        <v/>
      </c>
    </row>
    <row r="196" spans="3:13" x14ac:dyDescent="0.25">
      <c r="C196" s="1401"/>
      <c r="D196" s="1402"/>
      <c r="E196" s="571"/>
      <c r="F196" s="579"/>
      <c r="G196" s="577"/>
      <c r="H196" s="670" t="str">
        <f t="shared" si="20"/>
        <v/>
      </c>
      <c r="I196" s="576"/>
      <c r="J196" s="577"/>
      <c r="K196" s="669" t="str">
        <f t="shared" si="21"/>
        <v/>
      </c>
      <c r="L196" s="616" t="str">
        <f t="shared" si="22"/>
        <v/>
      </c>
      <c r="M196" s="616" t="str">
        <f t="shared" si="23"/>
        <v/>
      </c>
    </row>
    <row r="197" spans="3:13" x14ac:dyDescent="0.25">
      <c r="C197" s="1401"/>
      <c r="D197" s="1402"/>
      <c r="E197" s="571"/>
      <c r="F197" s="579"/>
      <c r="G197" s="577"/>
      <c r="H197" s="670" t="str">
        <f t="shared" si="20"/>
        <v/>
      </c>
      <c r="I197" s="576"/>
      <c r="J197" s="577"/>
      <c r="K197" s="669" t="str">
        <f t="shared" si="21"/>
        <v/>
      </c>
      <c r="L197" s="616" t="str">
        <f t="shared" si="22"/>
        <v/>
      </c>
      <c r="M197" s="616" t="str">
        <f t="shared" si="23"/>
        <v/>
      </c>
    </row>
    <row r="198" spans="3:13" x14ac:dyDescent="0.25">
      <c r="C198" s="1403"/>
      <c r="D198" s="1402"/>
      <c r="E198" s="572"/>
      <c r="F198" s="579"/>
      <c r="G198" s="577"/>
      <c r="H198" s="670" t="str">
        <f t="shared" si="20"/>
        <v/>
      </c>
      <c r="I198" s="576"/>
      <c r="J198" s="577"/>
      <c r="K198" s="669" t="str">
        <f>IF(ISBLANK(E198),"",IF($E$189="TJ",E198,IF($E$189="t",E198*G198/1000,IF($E$189="Nm³",E198/1000*H198/1000,IF($E$189="GWh",E198*3.6,E198*H198/1000)))))</f>
        <v/>
      </c>
      <c r="L198" s="616" t="str">
        <f t="shared" si="22"/>
        <v/>
      </c>
      <c r="M198" s="616" t="str">
        <f t="shared" si="23"/>
        <v/>
      </c>
    </row>
    <row r="199" spans="3:13" ht="13" thickBot="1" x14ac:dyDescent="0.3">
      <c r="C199" s="1401"/>
      <c r="D199" s="1402"/>
      <c r="E199" s="573"/>
      <c r="F199" s="580"/>
      <c r="G199" s="581"/>
      <c r="H199" s="666" t="str">
        <f t="shared" si="20"/>
        <v/>
      </c>
      <c r="I199" s="576"/>
      <c r="J199" s="577"/>
      <c r="K199" s="669" t="str">
        <f t="shared" si="21"/>
        <v/>
      </c>
      <c r="L199" s="616" t="str">
        <f t="shared" si="22"/>
        <v/>
      </c>
      <c r="M199" s="616" t="str">
        <f t="shared" si="23"/>
        <v/>
      </c>
    </row>
    <row r="200" spans="3:13" ht="13" thickBot="1" x14ac:dyDescent="0.3"/>
    <row r="201" spans="3:13" ht="13" thickBot="1" x14ac:dyDescent="0.3">
      <c r="C201" s="1035" t="str">
        <f>Translations!$B$834</f>
        <v>Resultat för hela bränsleflödet</v>
      </c>
      <c r="D201" s="1396"/>
      <c r="E201" s="1397" t="str">
        <f>E187</f>
        <v>Mängd på årsnivå</v>
      </c>
      <c r="H201" s="1399" t="str">
        <f>G188</f>
        <v>Effektivt värmevärde</v>
      </c>
      <c r="I201" s="1392" t="str">
        <f>I187</f>
        <v>Emissionsfaktor</v>
      </c>
      <c r="J201" s="1392" t="str">
        <f>J187</f>
        <v>Biomassafraktion</v>
      </c>
      <c r="K201" s="1392" t="str">
        <f>K187</f>
        <v>Energiinnehåll</v>
      </c>
      <c r="L201" s="1392" t="str">
        <f>L187</f>
        <v>Fossila utsläpp</v>
      </c>
      <c r="M201" s="1394" t="str">
        <f>M187</f>
        <v>Biogena utsläpp</v>
      </c>
    </row>
    <row r="202" spans="3:13" ht="13" thickBot="1" x14ac:dyDescent="0.3">
      <c r="C202" s="1396"/>
      <c r="D202" s="1396"/>
      <c r="E202" s="1398"/>
      <c r="H202" s="1400"/>
      <c r="I202" s="1393"/>
      <c r="J202" s="1393"/>
      <c r="K202" s="1393"/>
      <c r="L202" s="1393"/>
      <c r="M202" s="1395"/>
    </row>
    <row r="203" spans="3:13" ht="13" thickBot="1" x14ac:dyDescent="0.3">
      <c r="E203" s="618" t="str">
        <f>IF(ISBLANK(E189),"",E189)</f>
        <v/>
      </c>
      <c r="H203" s="619" t="str">
        <f>IF(E189=EUwideConstants!$A$148, G189,H189)</f>
        <v/>
      </c>
      <c r="I203" s="620" t="str">
        <f>I189</f>
        <v>t CO2/TJ</v>
      </c>
      <c r="J203" s="620" t="s">
        <v>154</v>
      </c>
      <c r="K203" s="620" t="s">
        <v>171</v>
      </c>
      <c r="L203" s="620" t="s">
        <v>170</v>
      </c>
      <c r="M203" s="621" t="s">
        <v>170</v>
      </c>
    </row>
    <row r="204" spans="3:13" ht="13.5" thickBot="1" x14ac:dyDescent="0.35">
      <c r="C204" s="622"/>
      <c r="D204" s="410"/>
      <c r="E204" s="623" t="str">
        <f>IF(ISBLANK(E190),"",SUM(E190:E199))</f>
        <v/>
      </c>
      <c r="G204" s="624"/>
      <c r="H204" s="625" t="str">
        <f>IF(OR(E189="TJ",E189="GWh",K204=""),"",IF(E189=EUwideConstants!$A$149,K204*10^6/E204,K204/E204*1000))</f>
        <v/>
      </c>
      <c r="I204" s="626" t="str">
        <f>IF(OR(L204="",M204="",K204=""),"",(L204+M204)/K204)</f>
        <v/>
      </c>
      <c r="J204" s="626" t="str">
        <f>IF(OR(L204="",M204=""),"",M204/(L204+M204)*100)</f>
        <v/>
      </c>
      <c r="K204" s="627" t="str">
        <f>IF(K190="","",SUM(K190:K199))</f>
        <v/>
      </c>
      <c r="L204" s="628" t="str">
        <f>IF(L190="","",SUM(L190:L199))</f>
        <v/>
      </c>
      <c r="M204" s="628" t="str">
        <f>IF(M190="","",SUM(M190:M199))</f>
        <v/>
      </c>
    </row>
    <row r="206" spans="3:13" ht="26.15" customHeight="1" x14ac:dyDescent="0.25"/>
    <row r="208" spans="3:13" ht="15.5" x14ac:dyDescent="0.25">
      <c r="C208" s="64" t="s">
        <v>5</v>
      </c>
      <c r="D208" s="600" t="str">
        <f>Translations!$B$824</f>
        <v>Uppgifter om bränsleflödet</v>
      </c>
      <c r="M208" s="251"/>
    </row>
    <row r="209" spans="3:13" ht="13" x14ac:dyDescent="0.25">
      <c r="C209" s="64"/>
      <c r="D209" s="1033"/>
      <c r="E209" s="1033"/>
      <c r="F209" s="1033"/>
      <c r="G209" s="1033"/>
      <c r="H209" s="1033"/>
      <c r="I209" s="1033"/>
      <c r="J209" s="1033"/>
      <c r="K209" s="1033"/>
      <c r="L209" s="1033"/>
      <c r="M209" s="1033"/>
    </row>
    <row r="210" spans="3:13" ht="13" x14ac:dyDescent="0.25">
      <c r="C210" s="64"/>
      <c r="D210" s="7" t="str">
        <f>Translations!$B$600</f>
        <v>Bränsleflödeskod B1, B2,...</v>
      </c>
      <c r="G210" s="568"/>
      <c r="L210" s="251"/>
      <c r="M210" s="251"/>
    </row>
    <row r="211" spans="3:13" ht="13" x14ac:dyDescent="0.25">
      <c r="C211" s="64"/>
      <c r="D211" s="7" t="str">
        <f>Translations!$B$601</f>
        <v>Bränsleflödets namn</v>
      </c>
      <c r="G211" s="1427"/>
      <c r="H211" s="1428"/>
      <c r="I211" s="1428"/>
      <c r="J211" s="1429"/>
      <c r="L211" s="251"/>
      <c r="M211" s="251"/>
    </row>
    <row r="212" spans="3:13" ht="13" x14ac:dyDescent="0.25">
      <c r="C212" s="64"/>
      <c r="D212" s="65"/>
      <c r="E212" s="251"/>
      <c r="F212" s="251"/>
      <c r="G212" s="251"/>
      <c r="L212" s="251"/>
      <c r="M212" s="251"/>
    </row>
    <row r="213" spans="3:13" x14ac:dyDescent="0.25">
      <c r="H213" s="671"/>
    </row>
    <row r="214" spans="3:13" ht="14" x14ac:dyDescent="0.25">
      <c r="C214" s="64" t="s">
        <v>6</v>
      </c>
      <c r="D214" s="1406" t="str">
        <f>Translations!$B$827</f>
        <v>Komponenter och standardvärden för bränsleflöde</v>
      </c>
      <c r="E214" s="1407"/>
      <c r="F214" s="1407"/>
      <c r="G214" s="1407"/>
      <c r="H214" s="1407"/>
      <c r="I214" s="1407"/>
      <c r="J214" s="1407"/>
      <c r="K214" s="1407"/>
      <c r="L214" s="1407"/>
      <c r="M214" s="1407"/>
    </row>
    <row r="215" spans="3:13" ht="13.5" thickBot="1" x14ac:dyDescent="0.3">
      <c r="G215" s="188"/>
    </row>
    <row r="216" spans="3:13" x14ac:dyDescent="0.25">
      <c r="C216" s="1408" t="str">
        <f>Translations!$B$830</f>
        <v>Bränslekomponentens namn</v>
      </c>
      <c r="D216" s="1409"/>
      <c r="E216" s="1414" t="str">
        <f>Translations!$B$831</f>
        <v>Mängd på årsnivå</v>
      </c>
      <c r="F216" s="1416" t="str">
        <f>Translations!$B$741</f>
        <v>Enhetens omvandlingsfaktor</v>
      </c>
      <c r="G216" s="1417"/>
      <c r="H216" s="1418"/>
      <c r="I216" s="1419" t="str">
        <f>Translations!$B$433</f>
        <v>Emissionsfaktor</v>
      </c>
      <c r="J216" s="1421" t="str">
        <f>Translations!$B$502</f>
        <v>Biomassafraktion</v>
      </c>
      <c r="K216" s="1421" t="str">
        <f>Translations!$B$839</f>
        <v>Energiinnehåll</v>
      </c>
      <c r="L216" s="1421" t="str">
        <f>Translations!$B$840</f>
        <v>Fossila utsläpp</v>
      </c>
      <c r="M216" s="1423" t="str">
        <f>Translations!$B$841</f>
        <v>Biogena utsläpp</v>
      </c>
    </row>
    <row r="217" spans="3:13" ht="13" x14ac:dyDescent="0.3">
      <c r="C217" s="1410"/>
      <c r="D217" s="1411"/>
      <c r="E217" s="1415"/>
      <c r="F217" s="607" t="str">
        <f>Translations!$B$832</f>
        <v>Densitet</v>
      </c>
      <c r="G217" s="1425" t="str">
        <f>Translations!$B$833</f>
        <v>Effektivt värmevärde</v>
      </c>
      <c r="H217" s="1426"/>
      <c r="I217" s="1420"/>
      <c r="J217" s="1422"/>
      <c r="K217" s="1422"/>
      <c r="L217" s="1422"/>
      <c r="M217" s="1424"/>
    </row>
    <row r="218" spans="3:13" ht="13" thickBot="1" x14ac:dyDescent="0.3">
      <c r="C218" s="1412"/>
      <c r="D218" s="1413"/>
      <c r="E218" s="569"/>
      <c r="F218" s="608" t="str">
        <f>IF(E218=EUwideConstants!$A$151,"t/m3",IF(E218=EUwideConstants!$A$149,"t/1000Nm³",""))</f>
        <v/>
      </c>
      <c r="G218" s="609" t="str">
        <f>IF(OR($E218="TJ",$E218="GWh"),"","GJ/t")</f>
        <v>GJ/t</v>
      </c>
      <c r="H218" s="610" t="str">
        <f>IF($E218=EUwideConstants!$A$151,EUwideConstants!$A$159,IF($E218=EUwideConstants!$A$149,EUwideConstants!$A$157,""))</f>
        <v/>
      </c>
      <c r="I218" s="611" t="s">
        <v>168</v>
      </c>
      <c r="J218" s="612" t="s">
        <v>154</v>
      </c>
      <c r="K218" s="612" t="s">
        <v>169</v>
      </c>
      <c r="L218" s="612" t="s">
        <v>170</v>
      </c>
      <c r="M218" s="613" t="s">
        <v>24</v>
      </c>
    </row>
    <row r="219" spans="3:13" x14ac:dyDescent="0.25">
      <c r="C219" s="1404"/>
      <c r="D219" s="1405"/>
      <c r="E219" s="570"/>
      <c r="F219" s="578"/>
      <c r="G219" s="575"/>
      <c r="H219" s="667" t="str">
        <f>IF(OR(ISBLANK(F219),ISBLANK(G219)),"",IF($E$218="Nm³",F219*G219,G219*F219/1000))</f>
        <v/>
      </c>
      <c r="I219" s="574"/>
      <c r="J219" s="575"/>
      <c r="K219" s="668" t="str">
        <f>IF(ISBLANK(E219),"",IF($E$218="TJ",E219,IF($E$218="t",E219*G219/1000,IF($E$218="Nm³",E219/1000*H219/1000,IF($E$218="GWh",E219*3.6,E219*H219/1000)))))</f>
        <v/>
      </c>
      <c r="L219" s="616" t="str">
        <f>IF(OR(K219="",ISBLANK(I219)),"",K219*I219*(1-(J219/100)))</f>
        <v/>
      </c>
      <c r="M219" s="616" t="str">
        <f>IF(OR(ISBLANK(K219),ISBLANK(I219)),"",K219*I219*(J219/100))</f>
        <v/>
      </c>
    </row>
    <row r="220" spans="3:13" x14ac:dyDescent="0.25">
      <c r="C220" s="1401"/>
      <c r="D220" s="1402"/>
      <c r="E220" s="571"/>
      <c r="F220" s="579"/>
      <c r="G220" s="577"/>
      <c r="H220" s="670" t="str">
        <f t="shared" ref="H220:H228" si="24">IF(OR(ISBLANK(F220),ISBLANK(G220)),"",IF($E$218="Nm³",F220*G220,G220*F220/1000))</f>
        <v/>
      </c>
      <c r="I220" s="576"/>
      <c r="J220" s="577"/>
      <c r="K220" s="669" t="str">
        <f t="shared" ref="K220:K228" si="25">IF(ISBLANK(E220),"",IF($E$218="TJ",E220,IF($E$218="t",E220*G220/1000,IF($E$218="Nm³",E220/1000*H220/1000,IF($E$218="GWh",E220*3.6,E220*H220/1000)))))</f>
        <v/>
      </c>
      <c r="L220" s="616" t="str">
        <f t="shared" ref="L220:L228" si="26">IF(OR(K220="",ISBLANK(I220)),"",K220*I220*(1-(J220/100)))</f>
        <v/>
      </c>
      <c r="M220" s="616" t="str">
        <f t="shared" ref="M220:M228" si="27">IF(OR(ISBLANK(K220),ISBLANK(I220)),"",K220*I220*(J220/100))</f>
        <v/>
      </c>
    </row>
    <row r="221" spans="3:13" x14ac:dyDescent="0.25">
      <c r="C221" s="1401"/>
      <c r="D221" s="1402"/>
      <c r="E221" s="571"/>
      <c r="F221" s="579"/>
      <c r="G221" s="577"/>
      <c r="H221" s="670" t="str">
        <f t="shared" si="24"/>
        <v/>
      </c>
      <c r="I221" s="576"/>
      <c r="J221" s="577"/>
      <c r="K221" s="669" t="str">
        <f t="shared" si="25"/>
        <v/>
      </c>
      <c r="L221" s="616" t="str">
        <f t="shared" si="26"/>
        <v/>
      </c>
      <c r="M221" s="616" t="str">
        <f t="shared" si="27"/>
        <v/>
      </c>
    </row>
    <row r="222" spans="3:13" x14ac:dyDescent="0.25">
      <c r="C222" s="1401"/>
      <c r="D222" s="1402"/>
      <c r="E222" s="571"/>
      <c r="F222" s="579"/>
      <c r="G222" s="577"/>
      <c r="H222" s="670" t="str">
        <f t="shared" si="24"/>
        <v/>
      </c>
      <c r="I222" s="576"/>
      <c r="J222" s="577"/>
      <c r="K222" s="669" t="str">
        <f t="shared" si="25"/>
        <v/>
      </c>
      <c r="L222" s="616" t="str">
        <f t="shared" si="26"/>
        <v/>
      </c>
      <c r="M222" s="616" t="str">
        <f t="shared" si="27"/>
        <v/>
      </c>
    </row>
    <row r="223" spans="3:13" x14ac:dyDescent="0.25">
      <c r="C223" s="1401"/>
      <c r="D223" s="1402"/>
      <c r="E223" s="571"/>
      <c r="F223" s="579"/>
      <c r="G223" s="577"/>
      <c r="H223" s="670" t="str">
        <f t="shared" si="24"/>
        <v/>
      </c>
      <c r="I223" s="576"/>
      <c r="J223" s="577"/>
      <c r="K223" s="669" t="str">
        <f t="shared" si="25"/>
        <v/>
      </c>
      <c r="L223" s="616" t="str">
        <f t="shared" si="26"/>
        <v/>
      </c>
      <c r="M223" s="616" t="str">
        <f t="shared" si="27"/>
        <v/>
      </c>
    </row>
    <row r="224" spans="3:13" x14ac:dyDescent="0.25">
      <c r="C224" s="1401"/>
      <c r="D224" s="1402"/>
      <c r="E224" s="571"/>
      <c r="F224" s="672"/>
      <c r="G224" s="577"/>
      <c r="H224" s="670" t="str">
        <f t="shared" si="24"/>
        <v/>
      </c>
      <c r="I224" s="576"/>
      <c r="J224" s="577"/>
      <c r="K224" s="669" t="str">
        <f t="shared" si="25"/>
        <v/>
      </c>
      <c r="L224" s="616" t="str">
        <f t="shared" si="26"/>
        <v/>
      </c>
      <c r="M224" s="616" t="str">
        <f t="shared" si="27"/>
        <v/>
      </c>
    </row>
    <row r="225" spans="3:13" x14ac:dyDescent="0.25">
      <c r="C225" s="1401"/>
      <c r="D225" s="1402"/>
      <c r="E225" s="571"/>
      <c r="F225" s="579"/>
      <c r="G225" s="577"/>
      <c r="H225" s="670" t="str">
        <f t="shared" si="24"/>
        <v/>
      </c>
      <c r="I225" s="576"/>
      <c r="J225" s="577"/>
      <c r="K225" s="669" t="str">
        <f t="shared" si="25"/>
        <v/>
      </c>
      <c r="L225" s="616" t="str">
        <f t="shared" si="26"/>
        <v/>
      </c>
      <c r="M225" s="616" t="str">
        <f t="shared" si="27"/>
        <v/>
      </c>
    </row>
    <row r="226" spans="3:13" x14ac:dyDescent="0.25">
      <c r="C226" s="1401"/>
      <c r="D226" s="1402"/>
      <c r="E226" s="571"/>
      <c r="F226" s="579"/>
      <c r="G226" s="577"/>
      <c r="H226" s="670" t="str">
        <f t="shared" si="24"/>
        <v/>
      </c>
      <c r="I226" s="576"/>
      <c r="J226" s="577"/>
      <c r="K226" s="669" t="str">
        <f t="shared" si="25"/>
        <v/>
      </c>
      <c r="L226" s="616" t="str">
        <f t="shared" si="26"/>
        <v/>
      </c>
      <c r="M226" s="616" t="str">
        <f t="shared" si="27"/>
        <v/>
      </c>
    </row>
    <row r="227" spans="3:13" x14ac:dyDescent="0.25">
      <c r="C227" s="1403"/>
      <c r="D227" s="1402"/>
      <c r="E227" s="572"/>
      <c r="F227" s="579"/>
      <c r="G227" s="577"/>
      <c r="H227" s="670" t="str">
        <f t="shared" si="24"/>
        <v/>
      </c>
      <c r="I227" s="576"/>
      <c r="J227" s="577"/>
      <c r="K227" s="669" t="str">
        <f t="shared" si="25"/>
        <v/>
      </c>
      <c r="L227" s="616" t="str">
        <f t="shared" si="26"/>
        <v/>
      </c>
      <c r="M227" s="616" t="str">
        <f t="shared" si="27"/>
        <v/>
      </c>
    </row>
    <row r="228" spans="3:13" ht="13" thickBot="1" x14ac:dyDescent="0.3">
      <c r="C228" s="1401"/>
      <c r="D228" s="1402"/>
      <c r="E228" s="573"/>
      <c r="F228" s="580"/>
      <c r="G228" s="581"/>
      <c r="H228" s="666" t="str">
        <f t="shared" si="24"/>
        <v/>
      </c>
      <c r="I228" s="576"/>
      <c r="J228" s="577"/>
      <c r="K228" s="669" t="str">
        <f t="shared" si="25"/>
        <v/>
      </c>
      <c r="L228" s="616" t="str">
        <f t="shared" si="26"/>
        <v/>
      </c>
      <c r="M228" s="616" t="str">
        <f t="shared" si="27"/>
        <v/>
      </c>
    </row>
    <row r="229" spans="3:13" ht="13" thickBot="1" x14ac:dyDescent="0.3"/>
    <row r="230" spans="3:13" ht="13" thickBot="1" x14ac:dyDescent="0.3">
      <c r="C230" s="1035" t="str">
        <f>Translations!$B$834</f>
        <v>Resultat för hela bränsleflödet</v>
      </c>
      <c r="D230" s="1396"/>
      <c r="E230" s="1397" t="str">
        <f>E216</f>
        <v>Mängd på årsnivå</v>
      </c>
      <c r="H230" s="1399" t="str">
        <f>G217</f>
        <v>Effektivt värmevärde</v>
      </c>
      <c r="I230" s="1392" t="str">
        <f>I216</f>
        <v>Emissionsfaktor</v>
      </c>
      <c r="J230" s="1392" t="str">
        <f>J216</f>
        <v>Biomassafraktion</v>
      </c>
      <c r="K230" s="1392" t="str">
        <f>K216</f>
        <v>Energiinnehåll</v>
      </c>
      <c r="L230" s="1392" t="str">
        <f>L216</f>
        <v>Fossila utsläpp</v>
      </c>
      <c r="M230" s="1394" t="str">
        <f>M216</f>
        <v>Biogena utsläpp</v>
      </c>
    </row>
    <row r="231" spans="3:13" ht="13" thickBot="1" x14ac:dyDescent="0.3">
      <c r="C231" s="1396"/>
      <c r="D231" s="1396"/>
      <c r="E231" s="1398"/>
      <c r="H231" s="1400"/>
      <c r="I231" s="1393"/>
      <c r="J231" s="1393"/>
      <c r="K231" s="1393"/>
      <c r="L231" s="1393"/>
      <c r="M231" s="1395"/>
    </row>
    <row r="232" spans="3:13" ht="13" thickBot="1" x14ac:dyDescent="0.3">
      <c r="E232" s="618" t="str">
        <f>IF(ISBLANK(E218),"",E218)</f>
        <v/>
      </c>
      <c r="H232" s="619" t="str">
        <f>IF(E218=EUwideConstants!$A$148, G218,H218)</f>
        <v/>
      </c>
      <c r="I232" s="620" t="str">
        <f>I218</f>
        <v>t CO2/TJ</v>
      </c>
      <c r="J232" s="620" t="s">
        <v>154</v>
      </c>
      <c r="K232" s="620" t="s">
        <v>171</v>
      </c>
      <c r="L232" s="620" t="s">
        <v>170</v>
      </c>
      <c r="M232" s="621" t="s">
        <v>170</v>
      </c>
    </row>
    <row r="233" spans="3:13" ht="13.5" thickBot="1" x14ac:dyDescent="0.35">
      <c r="C233" s="622"/>
      <c r="D233" s="410"/>
      <c r="E233" s="623" t="str">
        <f>IF(ISBLANK(E219),"",SUM(E219:E228))</f>
        <v/>
      </c>
      <c r="G233" s="624"/>
      <c r="H233" s="625" t="str">
        <f>IF(OR(E218="TJ",E218="GWh",K233=""),"",IF(E218=EUwideConstants!$A$149,K233*10^6/E233,K233/E233*1000))</f>
        <v/>
      </c>
      <c r="I233" s="626" t="str">
        <f>IF(OR(L233="",M233="",K233=""),"",(L233+M233)/K233)</f>
        <v/>
      </c>
      <c r="J233" s="626" t="str">
        <f>IF(OR(L233="",M233=""),"",M233/(L233+M233)*100)</f>
        <v/>
      </c>
      <c r="K233" s="627" t="str">
        <f>IF(K219="","",SUM(K219:K228))</f>
        <v/>
      </c>
      <c r="L233" s="628" t="str">
        <f>IF(L219="","",SUM(L219:L228))</f>
        <v/>
      </c>
      <c r="M233" s="628" t="str">
        <f>IF(M219="","",SUM(M219:M228))</f>
        <v/>
      </c>
    </row>
    <row r="235" spans="3:13" ht="27.65" customHeight="1" x14ac:dyDescent="0.25"/>
    <row r="237" spans="3:13" ht="15.5" x14ac:dyDescent="0.25">
      <c r="C237" s="64" t="s">
        <v>5</v>
      </c>
      <c r="D237" s="600" t="str">
        <f>Translations!$B$824</f>
        <v>Uppgifter om bränsleflödet</v>
      </c>
      <c r="M237" s="251"/>
    </row>
    <row r="238" spans="3:13" ht="13" x14ac:dyDescent="0.25">
      <c r="C238" s="64"/>
      <c r="D238" s="1033"/>
      <c r="E238" s="1033"/>
      <c r="F238" s="1033"/>
      <c r="G238" s="1033"/>
      <c r="H238" s="1033"/>
      <c r="I238" s="1033"/>
      <c r="J238" s="1033"/>
      <c r="K238" s="1033"/>
      <c r="L238" s="1033"/>
      <c r="M238" s="1033"/>
    </row>
    <row r="239" spans="3:13" ht="13" x14ac:dyDescent="0.25">
      <c r="C239" s="64"/>
      <c r="D239" s="7" t="str">
        <f>Translations!$B$600</f>
        <v>Bränsleflödeskod B1, B2,...</v>
      </c>
      <c r="G239" s="568"/>
      <c r="L239" s="251"/>
      <c r="M239" s="251"/>
    </row>
    <row r="240" spans="3:13" ht="13" x14ac:dyDescent="0.25">
      <c r="C240" s="64"/>
      <c r="D240" s="7" t="str">
        <f>Translations!$B$601</f>
        <v>Bränsleflödets namn</v>
      </c>
      <c r="G240" s="1427"/>
      <c r="H240" s="1428"/>
      <c r="I240" s="1428"/>
      <c r="J240" s="1429"/>
      <c r="L240" s="251"/>
      <c r="M240" s="251"/>
    </row>
    <row r="241" spans="3:13" ht="13" x14ac:dyDescent="0.25">
      <c r="C241" s="64"/>
      <c r="D241" s="65"/>
      <c r="E241" s="251"/>
      <c r="F241" s="251"/>
      <c r="G241" s="251"/>
      <c r="L241" s="251"/>
      <c r="M241" s="251"/>
    </row>
    <row r="243" spans="3:13" ht="14" x14ac:dyDescent="0.25">
      <c r="C243" s="64" t="s">
        <v>6</v>
      </c>
      <c r="D243" s="1406" t="str">
        <f>Translations!$B$827</f>
        <v>Komponenter och standardvärden för bränsleflöde</v>
      </c>
      <c r="E243" s="1407"/>
      <c r="F243" s="1407"/>
      <c r="G243" s="1407"/>
      <c r="H243" s="1407"/>
      <c r="I243" s="1407"/>
      <c r="J243" s="1407"/>
      <c r="K243" s="1407"/>
      <c r="L243" s="1407"/>
      <c r="M243" s="1407"/>
    </row>
    <row r="244" spans="3:13" ht="13.5" thickBot="1" x14ac:dyDescent="0.3">
      <c r="G244" s="188"/>
    </row>
    <row r="245" spans="3:13" x14ac:dyDescent="0.25">
      <c r="C245" s="1408" t="str">
        <f>Translations!$B$830</f>
        <v>Bränslekomponentens namn</v>
      </c>
      <c r="D245" s="1409"/>
      <c r="E245" s="1414" t="str">
        <f>Translations!$B$831</f>
        <v>Mängd på årsnivå</v>
      </c>
      <c r="F245" s="1416" t="str">
        <f>Translations!$B$741</f>
        <v>Enhetens omvandlingsfaktor</v>
      </c>
      <c r="G245" s="1417"/>
      <c r="H245" s="1418"/>
      <c r="I245" s="1419" t="str">
        <f>Translations!$B$433</f>
        <v>Emissionsfaktor</v>
      </c>
      <c r="J245" s="1421" t="str">
        <f>Translations!$B$502</f>
        <v>Biomassafraktion</v>
      </c>
      <c r="K245" s="1421" t="str">
        <f>Translations!$B$839</f>
        <v>Energiinnehåll</v>
      </c>
      <c r="L245" s="1421" t="str">
        <f>Translations!$B$840</f>
        <v>Fossila utsläpp</v>
      </c>
      <c r="M245" s="1423" t="str">
        <f>Translations!$B$841</f>
        <v>Biogena utsläpp</v>
      </c>
    </row>
    <row r="246" spans="3:13" ht="13" x14ac:dyDescent="0.3">
      <c r="C246" s="1410"/>
      <c r="D246" s="1411"/>
      <c r="E246" s="1415"/>
      <c r="F246" s="607" t="str">
        <f>Translations!$B$832</f>
        <v>Densitet</v>
      </c>
      <c r="G246" s="1425" t="str">
        <f>Translations!$B$833</f>
        <v>Effektivt värmevärde</v>
      </c>
      <c r="H246" s="1426"/>
      <c r="I246" s="1420"/>
      <c r="J246" s="1422"/>
      <c r="K246" s="1422"/>
      <c r="L246" s="1422"/>
      <c r="M246" s="1424"/>
    </row>
    <row r="247" spans="3:13" ht="13" thickBot="1" x14ac:dyDescent="0.3">
      <c r="C247" s="1412"/>
      <c r="D247" s="1413"/>
      <c r="E247" s="569"/>
      <c r="F247" s="608" t="str">
        <f>IF(E247=EUwideConstants!$A$151,"t/m3",IF(E247=EUwideConstants!$A$149,"t/1000Nm³",""))</f>
        <v/>
      </c>
      <c r="G247" s="609" t="str">
        <f>IF(OR($E247="TJ",$E247="GWh"),"","GJ/t")</f>
        <v>GJ/t</v>
      </c>
      <c r="H247" s="610" t="str">
        <f>IF($E247=EUwideConstants!$A$151,EUwideConstants!$A$159,IF($E247=EUwideConstants!$A$149,EUwideConstants!$A$157,""))</f>
        <v/>
      </c>
      <c r="I247" s="611" t="s">
        <v>168</v>
      </c>
      <c r="J247" s="612" t="s">
        <v>154</v>
      </c>
      <c r="K247" s="612" t="s">
        <v>169</v>
      </c>
      <c r="L247" s="612" t="s">
        <v>170</v>
      </c>
      <c r="M247" s="613" t="s">
        <v>24</v>
      </c>
    </row>
    <row r="248" spans="3:13" x14ac:dyDescent="0.25">
      <c r="C248" s="1404"/>
      <c r="D248" s="1405"/>
      <c r="E248" s="570"/>
      <c r="F248" s="578"/>
      <c r="G248" s="575"/>
      <c r="H248" s="667" t="str">
        <f>IF(OR(ISBLANK(F248),ISBLANK(G248)),"",IF($E$247="Nm³",F248*G248,G248*F248/1000))</f>
        <v/>
      </c>
      <c r="I248" s="574"/>
      <c r="J248" s="575"/>
      <c r="K248" s="668" t="str">
        <f>IF(ISBLANK(E248),"",IF($E$247="TJ",E248,IF($E$247="t",E248*G248/1000,IF($E$247="Nm³",E248/1000*H248/1000,IF($E$247="GWh",E248*3.6,E248*H248/1000)))))</f>
        <v/>
      </c>
      <c r="L248" s="616" t="str">
        <f>IF(OR(K248="",ISBLANK(I248)),"",K248*I248*(1-(J248/100)))</f>
        <v/>
      </c>
      <c r="M248" s="616" t="str">
        <f>IF(OR(ISBLANK(K248),ISBLANK(I248)),"",K248*I248*(J248/100))</f>
        <v/>
      </c>
    </row>
    <row r="249" spans="3:13" x14ac:dyDescent="0.25">
      <c r="C249" s="1401"/>
      <c r="D249" s="1402"/>
      <c r="E249" s="571"/>
      <c r="F249" s="579"/>
      <c r="G249" s="577"/>
      <c r="H249" s="670" t="str">
        <f t="shared" ref="H249:H257" si="28">IF(OR(ISBLANK(F249),ISBLANK(G249)),"",IF($E$247="Nm³",F249*G249,G249*F249/1000))</f>
        <v/>
      </c>
      <c r="I249" s="576"/>
      <c r="J249" s="577"/>
      <c r="K249" s="669" t="str">
        <f t="shared" ref="K249:K257" si="29">IF(ISBLANK(E249),"",IF($E$247="TJ",E249,IF($E$247="t",E249*G249/1000,IF($E$247="Nm³",E249/1000*H249/1000,IF($E$247="GWh",E249*3.6,E249*H249/1000)))))</f>
        <v/>
      </c>
      <c r="L249" s="616" t="str">
        <f t="shared" ref="L249:L257" si="30">IF(OR(K249="",ISBLANK(I249)),"",K249*I249*(1-(J249/100)))</f>
        <v/>
      </c>
      <c r="M249" s="616" t="str">
        <f t="shared" ref="M249:M257" si="31">IF(OR(ISBLANK(K249),ISBLANK(I249)),"",K249*I249*(J249/100))</f>
        <v/>
      </c>
    </row>
    <row r="250" spans="3:13" x14ac:dyDescent="0.25">
      <c r="C250" s="1401"/>
      <c r="D250" s="1402"/>
      <c r="E250" s="571"/>
      <c r="F250" s="579"/>
      <c r="G250" s="577"/>
      <c r="H250" s="670" t="str">
        <f t="shared" si="28"/>
        <v/>
      </c>
      <c r="I250" s="576"/>
      <c r="J250" s="577"/>
      <c r="K250" s="669" t="str">
        <f t="shared" si="29"/>
        <v/>
      </c>
      <c r="L250" s="616" t="str">
        <f t="shared" si="30"/>
        <v/>
      </c>
      <c r="M250" s="616" t="str">
        <f t="shared" si="31"/>
        <v/>
      </c>
    </row>
    <row r="251" spans="3:13" x14ac:dyDescent="0.25">
      <c r="C251" s="1401"/>
      <c r="D251" s="1402"/>
      <c r="E251" s="571"/>
      <c r="F251" s="579"/>
      <c r="G251" s="577"/>
      <c r="H251" s="670" t="str">
        <f t="shared" si="28"/>
        <v/>
      </c>
      <c r="I251" s="576"/>
      <c r="J251" s="577"/>
      <c r="K251" s="669" t="str">
        <f t="shared" si="29"/>
        <v/>
      </c>
      <c r="L251" s="616" t="str">
        <f t="shared" si="30"/>
        <v/>
      </c>
      <c r="M251" s="616" t="str">
        <f t="shared" si="31"/>
        <v/>
      </c>
    </row>
    <row r="252" spans="3:13" x14ac:dyDescent="0.25">
      <c r="C252" s="1401"/>
      <c r="D252" s="1402"/>
      <c r="E252" s="571"/>
      <c r="F252" s="579"/>
      <c r="G252" s="577"/>
      <c r="H252" s="670" t="str">
        <f t="shared" si="28"/>
        <v/>
      </c>
      <c r="I252" s="576"/>
      <c r="J252" s="577"/>
      <c r="K252" s="669" t="str">
        <f t="shared" si="29"/>
        <v/>
      </c>
      <c r="L252" s="616" t="str">
        <f t="shared" si="30"/>
        <v/>
      </c>
      <c r="M252" s="616" t="str">
        <f t="shared" si="31"/>
        <v/>
      </c>
    </row>
    <row r="253" spans="3:13" x14ac:dyDescent="0.25">
      <c r="C253" s="1401"/>
      <c r="D253" s="1402"/>
      <c r="E253" s="571"/>
      <c r="F253" s="579"/>
      <c r="G253" s="577"/>
      <c r="H253" s="670" t="str">
        <f t="shared" si="28"/>
        <v/>
      </c>
      <c r="I253" s="576"/>
      <c r="J253" s="577"/>
      <c r="K253" s="669" t="str">
        <f t="shared" si="29"/>
        <v/>
      </c>
      <c r="L253" s="616" t="str">
        <f t="shared" si="30"/>
        <v/>
      </c>
      <c r="M253" s="616" t="str">
        <f t="shared" si="31"/>
        <v/>
      </c>
    </row>
    <row r="254" spans="3:13" x14ac:dyDescent="0.25">
      <c r="C254" s="1401"/>
      <c r="D254" s="1402"/>
      <c r="E254" s="571"/>
      <c r="F254" s="579"/>
      <c r="G254" s="577"/>
      <c r="H254" s="670" t="str">
        <f t="shared" si="28"/>
        <v/>
      </c>
      <c r="I254" s="576"/>
      <c r="J254" s="577"/>
      <c r="K254" s="669" t="str">
        <f t="shared" si="29"/>
        <v/>
      </c>
      <c r="L254" s="616" t="str">
        <f t="shared" si="30"/>
        <v/>
      </c>
      <c r="M254" s="616" t="str">
        <f t="shared" si="31"/>
        <v/>
      </c>
    </row>
    <row r="255" spans="3:13" x14ac:dyDescent="0.25">
      <c r="C255" s="1401"/>
      <c r="D255" s="1402"/>
      <c r="E255" s="571"/>
      <c r="F255" s="579"/>
      <c r="G255" s="577"/>
      <c r="H255" s="670" t="str">
        <f t="shared" si="28"/>
        <v/>
      </c>
      <c r="I255" s="576"/>
      <c r="J255" s="577"/>
      <c r="K255" s="669" t="str">
        <f t="shared" si="29"/>
        <v/>
      </c>
      <c r="L255" s="616" t="str">
        <f t="shared" si="30"/>
        <v/>
      </c>
      <c r="M255" s="616" t="str">
        <f t="shared" si="31"/>
        <v/>
      </c>
    </row>
    <row r="256" spans="3:13" x14ac:dyDescent="0.25">
      <c r="C256" s="1403"/>
      <c r="D256" s="1402"/>
      <c r="E256" s="572"/>
      <c r="F256" s="579"/>
      <c r="G256" s="577"/>
      <c r="H256" s="670" t="str">
        <f t="shared" si="28"/>
        <v/>
      </c>
      <c r="I256" s="576"/>
      <c r="J256" s="577"/>
      <c r="K256" s="669" t="str">
        <f t="shared" si="29"/>
        <v/>
      </c>
      <c r="L256" s="616" t="str">
        <f t="shared" si="30"/>
        <v/>
      </c>
      <c r="M256" s="616" t="str">
        <f t="shared" si="31"/>
        <v/>
      </c>
    </row>
    <row r="257" spans="3:13" ht="13" thickBot="1" x14ac:dyDescent="0.3">
      <c r="C257" s="1401"/>
      <c r="D257" s="1402"/>
      <c r="E257" s="573"/>
      <c r="F257" s="580"/>
      <c r="G257" s="581"/>
      <c r="H257" s="666" t="str">
        <f t="shared" si="28"/>
        <v/>
      </c>
      <c r="I257" s="576"/>
      <c r="J257" s="577"/>
      <c r="K257" s="669" t="str">
        <f t="shared" si="29"/>
        <v/>
      </c>
      <c r="L257" s="616" t="str">
        <f t="shared" si="30"/>
        <v/>
      </c>
      <c r="M257" s="616" t="str">
        <f t="shared" si="31"/>
        <v/>
      </c>
    </row>
    <row r="258" spans="3:13" ht="13" thickBot="1" x14ac:dyDescent="0.3"/>
    <row r="259" spans="3:13" ht="13" thickBot="1" x14ac:dyDescent="0.3">
      <c r="C259" s="1035" t="str">
        <f>Translations!$B$834</f>
        <v>Resultat för hela bränsleflödet</v>
      </c>
      <c r="D259" s="1396"/>
      <c r="E259" s="1397" t="str">
        <f>E245</f>
        <v>Mängd på årsnivå</v>
      </c>
      <c r="H259" s="1399" t="str">
        <f>G246</f>
        <v>Effektivt värmevärde</v>
      </c>
      <c r="I259" s="1392" t="str">
        <f>I245</f>
        <v>Emissionsfaktor</v>
      </c>
      <c r="J259" s="1392" t="str">
        <f>J245</f>
        <v>Biomassafraktion</v>
      </c>
      <c r="K259" s="1392" t="str">
        <f>K245</f>
        <v>Energiinnehåll</v>
      </c>
      <c r="L259" s="1392" t="str">
        <f>L245</f>
        <v>Fossila utsläpp</v>
      </c>
      <c r="M259" s="1394" t="str">
        <f>M245</f>
        <v>Biogena utsläpp</v>
      </c>
    </row>
    <row r="260" spans="3:13" ht="13" thickBot="1" x14ac:dyDescent="0.3">
      <c r="C260" s="1396"/>
      <c r="D260" s="1396"/>
      <c r="E260" s="1398"/>
      <c r="H260" s="1400"/>
      <c r="I260" s="1393"/>
      <c r="J260" s="1393"/>
      <c r="K260" s="1393"/>
      <c r="L260" s="1393"/>
      <c r="M260" s="1395"/>
    </row>
    <row r="261" spans="3:13" ht="13" thickBot="1" x14ac:dyDescent="0.3">
      <c r="E261" s="618" t="str">
        <f>IF(ISBLANK(E247),"",E247)</f>
        <v/>
      </c>
      <c r="H261" s="619" t="str">
        <f>IF(E247=EUwideConstants!$A$148, G247,H247)</f>
        <v/>
      </c>
      <c r="I261" s="620" t="str">
        <f>I247</f>
        <v>t CO2/TJ</v>
      </c>
      <c r="J261" s="620" t="s">
        <v>154</v>
      </c>
      <c r="K261" s="620" t="s">
        <v>171</v>
      </c>
      <c r="L261" s="620" t="s">
        <v>170</v>
      </c>
      <c r="M261" s="621" t="s">
        <v>170</v>
      </c>
    </row>
    <row r="262" spans="3:13" ht="13.5" thickBot="1" x14ac:dyDescent="0.35">
      <c r="C262" s="622"/>
      <c r="D262" s="410"/>
      <c r="E262" s="623" t="str">
        <f>IF(ISBLANK(E248),"",SUM(E248:E257))</f>
        <v/>
      </c>
      <c r="G262" s="624"/>
      <c r="H262" s="625" t="str">
        <f>IF(OR(E247="TJ",E247="GWh",K262=""),"",IF(E247=EUwideConstants!$A$149,K262*10^6/E262,K262/E262*1000))</f>
        <v/>
      </c>
      <c r="I262" s="626" t="str">
        <f>IF(OR(L262="",M262="",K262=""),"",(L262+M262)/K262)</f>
        <v/>
      </c>
      <c r="J262" s="626" t="str">
        <f>IF(OR(L262="",M262=""),"",M262/(L262+M262)*100)</f>
        <v/>
      </c>
      <c r="K262" s="627" t="str">
        <f>IF(K248="","",SUM(K248:K257))</f>
        <v/>
      </c>
      <c r="L262" s="628" t="str">
        <f>IF(L248="","",SUM(L248:L257))</f>
        <v/>
      </c>
      <c r="M262" s="628" t="str">
        <f>IF(M248="","",SUM(M248:M257))</f>
        <v/>
      </c>
    </row>
    <row r="264" spans="3:13" ht="23.15" customHeight="1" x14ac:dyDescent="0.25"/>
    <row r="266" spans="3:13" ht="15.5" x14ac:dyDescent="0.25">
      <c r="C266" s="64" t="s">
        <v>5</v>
      </c>
      <c r="D266" s="600" t="str">
        <f>Translations!$B$824</f>
        <v>Uppgifter om bränsleflödet</v>
      </c>
      <c r="M266" s="251"/>
    </row>
    <row r="267" spans="3:13" ht="13" x14ac:dyDescent="0.25">
      <c r="C267" s="64"/>
      <c r="D267" s="1033"/>
      <c r="E267" s="1033"/>
      <c r="F267" s="1033"/>
      <c r="G267" s="1033"/>
      <c r="H267" s="1033"/>
      <c r="I267" s="1033"/>
      <c r="J267" s="1033"/>
      <c r="K267" s="1033"/>
      <c r="L267" s="1033"/>
      <c r="M267" s="1033"/>
    </row>
    <row r="268" spans="3:13" ht="13" x14ac:dyDescent="0.25">
      <c r="C268" s="64"/>
      <c r="D268" s="7" t="str">
        <f>Translations!$B$600</f>
        <v>Bränsleflödeskod B1, B2,...</v>
      </c>
      <c r="G268" s="568"/>
      <c r="L268" s="251"/>
      <c r="M268" s="251"/>
    </row>
    <row r="269" spans="3:13" ht="13" x14ac:dyDescent="0.25">
      <c r="C269" s="64"/>
      <c r="D269" s="7" t="str">
        <f>Translations!$B$601</f>
        <v>Bränsleflödets namn</v>
      </c>
      <c r="G269" s="1427"/>
      <c r="H269" s="1428"/>
      <c r="I269" s="1428"/>
      <c r="J269" s="1429"/>
      <c r="L269" s="251"/>
      <c r="M269" s="251"/>
    </row>
    <row r="270" spans="3:13" ht="13" x14ac:dyDescent="0.25">
      <c r="C270" s="64"/>
      <c r="D270" s="65"/>
      <c r="E270" s="251"/>
      <c r="F270" s="251"/>
      <c r="G270" s="251"/>
      <c r="L270" s="251"/>
      <c r="M270" s="251"/>
    </row>
    <row r="272" spans="3:13" ht="14" x14ac:dyDescent="0.25">
      <c r="C272" s="64" t="s">
        <v>6</v>
      </c>
      <c r="D272" s="1406" t="str">
        <f>Translations!$B$827</f>
        <v>Komponenter och standardvärden för bränsleflöde</v>
      </c>
      <c r="E272" s="1407"/>
      <c r="F272" s="1407"/>
      <c r="G272" s="1407"/>
      <c r="H272" s="1407"/>
      <c r="I272" s="1407"/>
      <c r="J272" s="1407"/>
      <c r="K272" s="1407"/>
      <c r="L272" s="1407"/>
      <c r="M272" s="1407"/>
    </row>
    <row r="273" spans="3:13" ht="13.5" thickBot="1" x14ac:dyDescent="0.3">
      <c r="G273" s="188"/>
    </row>
    <row r="274" spans="3:13" x14ac:dyDescent="0.25">
      <c r="C274" s="1408" t="str">
        <f>Translations!$B$830</f>
        <v>Bränslekomponentens namn</v>
      </c>
      <c r="D274" s="1409"/>
      <c r="E274" s="1414" t="str">
        <f>Translations!$B$831</f>
        <v>Mängd på årsnivå</v>
      </c>
      <c r="F274" s="1416" t="str">
        <f>Translations!$B$741</f>
        <v>Enhetens omvandlingsfaktor</v>
      </c>
      <c r="G274" s="1417"/>
      <c r="H274" s="1418"/>
      <c r="I274" s="1419" t="str">
        <f>Translations!$B$433</f>
        <v>Emissionsfaktor</v>
      </c>
      <c r="J274" s="1421" t="str">
        <f>Translations!$B$502</f>
        <v>Biomassafraktion</v>
      </c>
      <c r="K274" s="1421" t="str">
        <f>Translations!$B$839</f>
        <v>Energiinnehåll</v>
      </c>
      <c r="L274" s="1421" t="str">
        <f>Translations!$B$840</f>
        <v>Fossila utsläpp</v>
      </c>
      <c r="M274" s="1423" t="str">
        <f>Translations!$B$841</f>
        <v>Biogena utsläpp</v>
      </c>
    </row>
    <row r="275" spans="3:13" ht="13" x14ac:dyDescent="0.3">
      <c r="C275" s="1410"/>
      <c r="D275" s="1411"/>
      <c r="E275" s="1415"/>
      <c r="F275" s="607" t="str">
        <f>Translations!$B$832</f>
        <v>Densitet</v>
      </c>
      <c r="G275" s="1425" t="str">
        <f>Translations!$B$833</f>
        <v>Effektivt värmevärde</v>
      </c>
      <c r="H275" s="1426"/>
      <c r="I275" s="1420"/>
      <c r="J275" s="1422"/>
      <c r="K275" s="1422"/>
      <c r="L275" s="1422"/>
      <c r="M275" s="1424"/>
    </row>
    <row r="276" spans="3:13" ht="13" thickBot="1" x14ac:dyDescent="0.3">
      <c r="C276" s="1412"/>
      <c r="D276" s="1413"/>
      <c r="E276" s="569"/>
      <c r="F276" s="608" t="str">
        <f>IF(E276=EUwideConstants!$A$151,"t/m3",IF(E276=EUwideConstants!$A$149,"t/1000Nm³",""))</f>
        <v/>
      </c>
      <c r="G276" s="609" t="str">
        <f>IF(OR($E276="TJ",$E276="GWh"),"","GJ/t")</f>
        <v>GJ/t</v>
      </c>
      <c r="H276" s="610" t="str">
        <f>IF($E276=EUwideConstants!$A$151,EUwideConstants!$A$159,IF($E276=EUwideConstants!$A$149,EUwideConstants!$A$157,""))</f>
        <v/>
      </c>
      <c r="I276" s="611" t="s">
        <v>168</v>
      </c>
      <c r="J276" s="612" t="s">
        <v>154</v>
      </c>
      <c r="K276" s="612" t="s">
        <v>169</v>
      </c>
      <c r="L276" s="612" t="s">
        <v>170</v>
      </c>
      <c r="M276" s="613" t="s">
        <v>24</v>
      </c>
    </row>
    <row r="277" spans="3:13" x14ac:dyDescent="0.25">
      <c r="C277" s="1404"/>
      <c r="D277" s="1405"/>
      <c r="E277" s="570"/>
      <c r="F277" s="578"/>
      <c r="G277" s="575"/>
      <c r="H277" s="667" t="str">
        <f>IF(OR(ISBLANK(F277),ISBLANK(G277)),"",IF($E$276="Nm³",F277*G277,G277*F277/1000))</f>
        <v/>
      </c>
      <c r="I277" s="574"/>
      <c r="J277" s="575"/>
      <c r="K277" s="668" t="str">
        <f>IF(ISBLANK(E277),"",IF($E$276="TJ",E277,IF($E$276="t",E277*G277/1000,IF($E$276="Nm³",E277/1000*H277/1000,IF($E$276="GWh",E277*3.6,E277*H277/1000)))))</f>
        <v/>
      </c>
      <c r="L277" s="616" t="str">
        <f>IF(OR(K277="",ISBLANK(I277)),"",K277*I277*(1-(J277/100)))</f>
        <v/>
      </c>
      <c r="M277" s="616" t="str">
        <f>IF(OR(ISBLANK(K277),ISBLANK(I277)),"",K277*I277*(J277/100))</f>
        <v/>
      </c>
    </row>
    <row r="278" spans="3:13" x14ac:dyDescent="0.25">
      <c r="C278" s="1401"/>
      <c r="D278" s="1402"/>
      <c r="E278" s="571"/>
      <c r="F278" s="579"/>
      <c r="G278" s="577"/>
      <c r="H278" s="670" t="str">
        <f t="shared" ref="H278:H286" si="32">IF(OR(ISBLANK(F278),ISBLANK(G278)),"",IF($E$276="Nm³",F278*G278,G278*F278/1000))</f>
        <v/>
      </c>
      <c r="I278" s="576"/>
      <c r="J278" s="577"/>
      <c r="K278" s="669" t="str">
        <f t="shared" ref="K278:K286" si="33">IF(ISBLANK(E278),"",IF($E$276="TJ",E278,IF($E$276="t",E278*G278/1000,IF($E$276="Nm³",E278/1000*H278/1000,IF($E$276="GWh",E278*3.6,E278*H278/1000)))))</f>
        <v/>
      </c>
      <c r="L278" s="616" t="str">
        <f t="shared" ref="L278:L286" si="34">IF(OR(K278="",ISBLANK(I278)),"",K278*I278*(1-(J278/100)))</f>
        <v/>
      </c>
      <c r="M278" s="616" t="str">
        <f t="shared" ref="M278:M286" si="35">IF(OR(ISBLANK(K278),ISBLANK(I278)),"",K278*I278*(J278/100))</f>
        <v/>
      </c>
    </row>
    <row r="279" spans="3:13" x14ac:dyDescent="0.25">
      <c r="C279" s="1401"/>
      <c r="D279" s="1402"/>
      <c r="E279" s="571"/>
      <c r="F279" s="579"/>
      <c r="G279" s="577"/>
      <c r="H279" s="670" t="str">
        <f t="shared" si="32"/>
        <v/>
      </c>
      <c r="I279" s="576"/>
      <c r="J279" s="577"/>
      <c r="K279" s="669" t="str">
        <f t="shared" si="33"/>
        <v/>
      </c>
      <c r="L279" s="616" t="str">
        <f t="shared" si="34"/>
        <v/>
      </c>
      <c r="M279" s="616" t="str">
        <f t="shared" si="35"/>
        <v/>
      </c>
    </row>
    <row r="280" spans="3:13" x14ac:dyDescent="0.25">
      <c r="C280" s="1401"/>
      <c r="D280" s="1402"/>
      <c r="E280" s="571"/>
      <c r="F280" s="579"/>
      <c r="G280" s="577"/>
      <c r="H280" s="670" t="str">
        <f t="shared" si="32"/>
        <v/>
      </c>
      <c r="I280" s="576"/>
      <c r="J280" s="577"/>
      <c r="K280" s="669" t="str">
        <f t="shared" si="33"/>
        <v/>
      </c>
      <c r="L280" s="616" t="str">
        <f t="shared" si="34"/>
        <v/>
      </c>
      <c r="M280" s="616" t="str">
        <f t="shared" si="35"/>
        <v/>
      </c>
    </row>
    <row r="281" spans="3:13" x14ac:dyDescent="0.25">
      <c r="C281" s="1401"/>
      <c r="D281" s="1402"/>
      <c r="E281" s="571"/>
      <c r="F281" s="579"/>
      <c r="G281" s="577"/>
      <c r="H281" s="670" t="str">
        <f t="shared" si="32"/>
        <v/>
      </c>
      <c r="I281" s="576"/>
      <c r="J281" s="577"/>
      <c r="K281" s="669" t="str">
        <f t="shared" si="33"/>
        <v/>
      </c>
      <c r="L281" s="616" t="str">
        <f t="shared" si="34"/>
        <v/>
      </c>
      <c r="M281" s="616" t="str">
        <f t="shared" si="35"/>
        <v/>
      </c>
    </row>
    <row r="282" spans="3:13" x14ac:dyDescent="0.25">
      <c r="C282" s="1401"/>
      <c r="D282" s="1402"/>
      <c r="E282" s="571"/>
      <c r="F282" s="579"/>
      <c r="G282" s="577"/>
      <c r="H282" s="670" t="str">
        <f t="shared" si="32"/>
        <v/>
      </c>
      <c r="I282" s="576"/>
      <c r="J282" s="577"/>
      <c r="K282" s="669" t="str">
        <f t="shared" si="33"/>
        <v/>
      </c>
      <c r="L282" s="616" t="str">
        <f t="shared" si="34"/>
        <v/>
      </c>
      <c r="M282" s="616" t="str">
        <f t="shared" si="35"/>
        <v/>
      </c>
    </row>
    <row r="283" spans="3:13" x14ac:dyDescent="0.25">
      <c r="C283" s="1401"/>
      <c r="D283" s="1402"/>
      <c r="E283" s="571"/>
      <c r="F283" s="579"/>
      <c r="G283" s="577"/>
      <c r="H283" s="670" t="str">
        <f t="shared" si="32"/>
        <v/>
      </c>
      <c r="I283" s="576"/>
      <c r="J283" s="577"/>
      <c r="K283" s="669" t="str">
        <f t="shared" si="33"/>
        <v/>
      </c>
      <c r="L283" s="616" t="str">
        <f t="shared" si="34"/>
        <v/>
      </c>
      <c r="M283" s="616" t="str">
        <f t="shared" si="35"/>
        <v/>
      </c>
    </row>
    <row r="284" spans="3:13" x14ac:dyDescent="0.25">
      <c r="C284" s="1401"/>
      <c r="D284" s="1402"/>
      <c r="E284" s="571"/>
      <c r="F284" s="579"/>
      <c r="G284" s="577"/>
      <c r="H284" s="670" t="str">
        <f t="shared" si="32"/>
        <v/>
      </c>
      <c r="I284" s="576"/>
      <c r="J284" s="577"/>
      <c r="K284" s="669" t="str">
        <f t="shared" si="33"/>
        <v/>
      </c>
      <c r="L284" s="616" t="str">
        <f t="shared" si="34"/>
        <v/>
      </c>
      <c r="M284" s="616" t="str">
        <f t="shared" si="35"/>
        <v/>
      </c>
    </row>
    <row r="285" spans="3:13" x14ac:dyDescent="0.25">
      <c r="C285" s="1403"/>
      <c r="D285" s="1402"/>
      <c r="E285" s="572"/>
      <c r="F285" s="579"/>
      <c r="G285" s="577"/>
      <c r="H285" s="670" t="str">
        <f t="shared" si="32"/>
        <v/>
      </c>
      <c r="I285" s="576"/>
      <c r="J285" s="577"/>
      <c r="K285" s="669" t="str">
        <f t="shared" si="33"/>
        <v/>
      </c>
      <c r="L285" s="616" t="str">
        <f t="shared" si="34"/>
        <v/>
      </c>
      <c r="M285" s="616" t="str">
        <f t="shared" si="35"/>
        <v/>
      </c>
    </row>
    <row r="286" spans="3:13" ht="13" thickBot="1" x14ac:dyDescent="0.3">
      <c r="C286" s="1401"/>
      <c r="D286" s="1402"/>
      <c r="E286" s="573"/>
      <c r="F286" s="580"/>
      <c r="G286" s="581"/>
      <c r="H286" s="666" t="str">
        <f t="shared" si="32"/>
        <v/>
      </c>
      <c r="I286" s="576"/>
      <c r="J286" s="577"/>
      <c r="K286" s="669" t="str">
        <f t="shared" si="33"/>
        <v/>
      </c>
      <c r="L286" s="616" t="str">
        <f t="shared" si="34"/>
        <v/>
      </c>
      <c r="M286" s="616" t="str">
        <f t="shared" si="35"/>
        <v/>
      </c>
    </row>
    <row r="287" spans="3:13" ht="13" thickBot="1" x14ac:dyDescent="0.3"/>
    <row r="288" spans="3:13" ht="13" thickBot="1" x14ac:dyDescent="0.3">
      <c r="C288" s="1035" t="str">
        <f>Translations!$B$834</f>
        <v>Resultat för hela bränsleflödet</v>
      </c>
      <c r="D288" s="1396"/>
      <c r="E288" s="1397" t="str">
        <f>E274</f>
        <v>Mängd på årsnivå</v>
      </c>
      <c r="H288" s="1399" t="str">
        <f>G275</f>
        <v>Effektivt värmevärde</v>
      </c>
      <c r="I288" s="1392" t="str">
        <f>I274</f>
        <v>Emissionsfaktor</v>
      </c>
      <c r="J288" s="1392" t="str">
        <f>J274</f>
        <v>Biomassafraktion</v>
      </c>
      <c r="K288" s="1392" t="str">
        <f>K274</f>
        <v>Energiinnehåll</v>
      </c>
      <c r="L288" s="1392" t="str">
        <f>L274</f>
        <v>Fossila utsläpp</v>
      </c>
      <c r="M288" s="1394" t="str">
        <f>M274</f>
        <v>Biogena utsläpp</v>
      </c>
    </row>
    <row r="289" spans="3:13" ht="13" thickBot="1" x14ac:dyDescent="0.3">
      <c r="C289" s="1396"/>
      <c r="D289" s="1396"/>
      <c r="E289" s="1398"/>
      <c r="H289" s="1400"/>
      <c r="I289" s="1393"/>
      <c r="J289" s="1393"/>
      <c r="K289" s="1393"/>
      <c r="L289" s="1393"/>
      <c r="M289" s="1395"/>
    </row>
    <row r="290" spans="3:13" ht="13" thickBot="1" x14ac:dyDescent="0.3">
      <c r="E290" s="618" t="str">
        <f>IF(ISBLANK(E276),"",E276)</f>
        <v/>
      </c>
      <c r="H290" s="619" t="str">
        <f>IF(E276=EUwideConstants!$A$148, G276,H276)</f>
        <v/>
      </c>
      <c r="I290" s="620" t="str">
        <f>I276</f>
        <v>t CO2/TJ</v>
      </c>
      <c r="J290" s="620" t="s">
        <v>154</v>
      </c>
      <c r="K290" s="620" t="s">
        <v>171</v>
      </c>
      <c r="L290" s="620" t="s">
        <v>170</v>
      </c>
      <c r="M290" s="621" t="s">
        <v>170</v>
      </c>
    </row>
    <row r="291" spans="3:13" ht="13.5" thickBot="1" x14ac:dyDescent="0.35">
      <c r="C291" s="622"/>
      <c r="D291" s="410"/>
      <c r="E291" s="623" t="str">
        <f>IF(ISBLANK(E277),"",SUM(E277:E286))</f>
        <v/>
      </c>
      <c r="G291" s="624"/>
      <c r="H291" s="625" t="str">
        <f>IF(OR(E276="TJ",E276="GWh",K291=""),"",IF(E276=EUwideConstants!$A$149,K291*10^6/E291,K291/E291*1000))</f>
        <v/>
      </c>
      <c r="I291" s="626" t="str">
        <f>IF(OR(L291="",M291="",K291=""),"",(L291+M291)/K291)</f>
        <v/>
      </c>
      <c r="J291" s="626" t="str">
        <f>IF(OR(L291="",M291=""),"",M291/(L291+M291)*100)</f>
        <v/>
      </c>
      <c r="K291" s="627" t="str">
        <f>IF(K277="","",SUM(K277:K286))</f>
        <v/>
      </c>
      <c r="L291" s="628" t="str">
        <f>IF(L277="","",SUM(L277:L286))</f>
        <v/>
      </c>
      <c r="M291" s="628" t="str">
        <f>IF(M277="","",SUM(M277:M286))</f>
        <v/>
      </c>
    </row>
    <row r="294" spans="3:13" ht="21.65" customHeight="1" x14ac:dyDescent="0.25"/>
    <row r="295" spans="3:13" ht="15.5" x14ac:dyDescent="0.25">
      <c r="C295" s="64" t="s">
        <v>5</v>
      </c>
      <c r="D295" s="600" t="str">
        <f>Translations!$B$824</f>
        <v>Uppgifter om bränsleflödet</v>
      </c>
      <c r="M295" s="251"/>
    </row>
    <row r="296" spans="3:13" ht="13" x14ac:dyDescent="0.25">
      <c r="C296" s="64"/>
      <c r="D296" s="1033"/>
      <c r="E296" s="1033"/>
      <c r="F296" s="1033"/>
      <c r="G296" s="1033"/>
      <c r="H296" s="1033"/>
      <c r="I296" s="1033"/>
      <c r="J296" s="1033"/>
      <c r="K296" s="1033"/>
      <c r="L296" s="1033"/>
      <c r="M296" s="1033"/>
    </row>
    <row r="297" spans="3:13" ht="13" x14ac:dyDescent="0.25">
      <c r="C297" s="64"/>
      <c r="D297" s="7" t="str">
        <f>Translations!$B$600</f>
        <v>Bränsleflödeskod B1, B2,...</v>
      </c>
      <c r="G297" s="568"/>
      <c r="L297" s="251"/>
      <c r="M297" s="251"/>
    </row>
    <row r="298" spans="3:13" ht="13" x14ac:dyDescent="0.25">
      <c r="C298" s="64"/>
      <c r="D298" s="7" t="str">
        <f>Translations!$B$601</f>
        <v>Bränsleflödets namn</v>
      </c>
      <c r="G298" s="1427"/>
      <c r="H298" s="1428"/>
      <c r="I298" s="1428"/>
      <c r="J298" s="1429"/>
      <c r="L298" s="251"/>
      <c r="M298" s="251"/>
    </row>
    <row r="299" spans="3:13" ht="13" x14ac:dyDescent="0.25">
      <c r="C299" s="64"/>
      <c r="D299" s="65"/>
      <c r="E299" s="251"/>
      <c r="F299" s="251"/>
      <c r="G299" s="251"/>
      <c r="L299" s="251"/>
      <c r="M299" s="251"/>
    </row>
    <row r="301" spans="3:13" ht="14" x14ac:dyDescent="0.25">
      <c r="C301" s="64" t="s">
        <v>6</v>
      </c>
      <c r="D301" s="1406" t="str">
        <f>Translations!$B$827</f>
        <v>Komponenter och standardvärden för bränsleflöde</v>
      </c>
      <c r="E301" s="1407"/>
      <c r="F301" s="1407"/>
      <c r="G301" s="1407"/>
      <c r="H301" s="1407"/>
      <c r="I301" s="1407"/>
      <c r="J301" s="1407"/>
      <c r="K301" s="1407"/>
      <c r="L301" s="1407"/>
      <c r="M301" s="1407"/>
    </row>
    <row r="302" spans="3:13" ht="13.5" thickBot="1" x14ac:dyDescent="0.3">
      <c r="G302" s="188"/>
    </row>
    <row r="303" spans="3:13" x14ac:dyDescent="0.25">
      <c r="C303" s="1408" t="str">
        <f>Translations!$B$830</f>
        <v>Bränslekomponentens namn</v>
      </c>
      <c r="D303" s="1409"/>
      <c r="E303" s="1414" t="str">
        <f>Translations!$B$831</f>
        <v>Mängd på årsnivå</v>
      </c>
      <c r="F303" s="1416" t="str">
        <f>Translations!$B$741</f>
        <v>Enhetens omvandlingsfaktor</v>
      </c>
      <c r="G303" s="1417"/>
      <c r="H303" s="1418"/>
      <c r="I303" s="1419" t="str">
        <f>Translations!$B$433</f>
        <v>Emissionsfaktor</v>
      </c>
      <c r="J303" s="1421" t="str">
        <f>Translations!$B$502</f>
        <v>Biomassafraktion</v>
      </c>
      <c r="K303" s="1421" t="str">
        <f>Translations!$B$839</f>
        <v>Energiinnehåll</v>
      </c>
      <c r="L303" s="1421" t="str">
        <f>Translations!$B$840</f>
        <v>Fossila utsläpp</v>
      </c>
      <c r="M303" s="1423" t="str">
        <f>Translations!$B$841</f>
        <v>Biogena utsläpp</v>
      </c>
    </row>
    <row r="304" spans="3:13" ht="13" x14ac:dyDescent="0.3">
      <c r="C304" s="1410"/>
      <c r="D304" s="1411"/>
      <c r="E304" s="1415"/>
      <c r="F304" s="607" t="str">
        <f>Translations!$B$832</f>
        <v>Densitet</v>
      </c>
      <c r="G304" s="1425" t="str">
        <f>Translations!$B$833</f>
        <v>Effektivt värmevärde</v>
      </c>
      <c r="H304" s="1426"/>
      <c r="I304" s="1420"/>
      <c r="J304" s="1422"/>
      <c r="K304" s="1422"/>
      <c r="L304" s="1422"/>
      <c r="M304" s="1424"/>
    </row>
    <row r="305" spans="3:13" ht="13" thickBot="1" x14ac:dyDescent="0.3">
      <c r="C305" s="1412"/>
      <c r="D305" s="1413"/>
      <c r="E305" s="569"/>
      <c r="F305" s="608" t="str">
        <f>IF(E305=EUwideConstants!$A$151,"t/m3",IF(E305=EUwideConstants!$A$149,"t/1000Nm³",""))</f>
        <v/>
      </c>
      <c r="G305" s="609" t="str">
        <f>IF(OR($E305="TJ",$E305="GWh"),"","GJ/t")</f>
        <v>GJ/t</v>
      </c>
      <c r="H305" s="610" t="str">
        <f>IF($E305=EUwideConstants!$A$151,EUwideConstants!$A$159,IF($E305=EUwideConstants!$A$149,EUwideConstants!$A$157,""))</f>
        <v/>
      </c>
      <c r="I305" s="611" t="s">
        <v>168</v>
      </c>
      <c r="J305" s="612" t="s">
        <v>154</v>
      </c>
      <c r="K305" s="612" t="s">
        <v>169</v>
      </c>
      <c r="L305" s="612" t="s">
        <v>170</v>
      </c>
      <c r="M305" s="613" t="s">
        <v>24</v>
      </c>
    </row>
    <row r="306" spans="3:13" x14ac:dyDescent="0.25">
      <c r="C306" s="1404"/>
      <c r="D306" s="1405"/>
      <c r="E306" s="570"/>
      <c r="F306" s="578"/>
      <c r="G306" s="575"/>
      <c r="H306" s="667" t="str">
        <f>IF(OR(ISBLANK(F306),ISBLANK(G306)),"",IF($E$305="Nm³",F306*G306,G306*F306/1000))</f>
        <v/>
      </c>
      <c r="I306" s="574"/>
      <c r="J306" s="575"/>
      <c r="K306" s="668" t="str">
        <f>IF(ISBLANK(E306),"",IF($E$305="TJ",E306,IF($E$305="t",E306*G306/1000,IF($E$305="Nm³",E306/1000*H306/1000,IF($E$305="GWh",E306*3.6,E306*H306/1000)))))</f>
        <v/>
      </c>
      <c r="L306" s="616" t="str">
        <f>IF(OR(K306="",ISBLANK(I306)),"",K306*I306*(1-(J306/100)))</f>
        <v/>
      </c>
      <c r="M306" s="616" t="str">
        <f>IF(OR(ISBLANK(K306),ISBLANK(I306)),"",K306*I306*(J306/100))</f>
        <v/>
      </c>
    </row>
    <row r="307" spans="3:13" x14ac:dyDescent="0.25">
      <c r="C307" s="1401"/>
      <c r="D307" s="1402"/>
      <c r="E307" s="571"/>
      <c r="F307" s="579"/>
      <c r="G307" s="577"/>
      <c r="H307" s="670" t="str">
        <f t="shared" ref="H307:H315" si="36">IF(OR(ISBLANK(F307),ISBLANK(G307)),"",IF($E$305="Nm³",F307*G307,G307*F307/1000))</f>
        <v/>
      </c>
      <c r="I307" s="576"/>
      <c r="J307" s="577"/>
      <c r="K307" s="669" t="str">
        <f t="shared" ref="K307:K315" si="37">IF(ISBLANK(E307),"",IF($E$305="TJ",E307,IF($E$305="t",E307*G307/1000,IF($E$305="Nm³",E307/1000*H307/1000,IF($E$305="GWh",E307*3.6,E307*H307/1000)))))</f>
        <v/>
      </c>
      <c r="L307" s="616" t="str">
        <f t="shared" ref="L307:L315" si="38">IF(OR(K307="",ISBLANK(I307)),"",K307*I307*(1-(J307/100)))</f>
        <v/>
      </c>
      <c r="M307" s="616" t="str">
        <f t="shared" ref="M307:M315" si="39">IF(OR(ISBLANK(K307),ISBLANK(I307)),"",K307*I307*(J307/100))</f>
        <v/>
      </c>
    </row>
    <row r="308" spans="3:13" x14ac:dyDescent="0.25">
      <c r="C308" s="1401"/>
      <c r="D308" s="1402"/>
      <c r="E308" s="571"/>
      <c r="F308" s="579"/>
      <c r="G308" s="577"/>
      <c r="H308" s="670" t="str">
        <f t="shared" si="36"/>
        <v/>
      </c>
      <c r="I308" s="576"/>
      <c r="J308" s="577"/>
      <c r="K308" s="669" t="str">
        <f t="shared" si="37"/>
        <v/>
      </c>
      <c r="L308" s="616" t="str">
        <f t="shared" si="38"/>
        <v/>
      </c>
      <c r="M308" s="616" t="str">
        <f t="shared" si="39"/>
        <v/>
      </c>
    </row>
    <row r="309" spans="3:13" x14ac:dyDescent="0.25">
      <c r="C309" s="1401"/>
      <c r="D309" s="1402"/>
      <c r="E309" s="571"/>
      <c r="F309" s="579"/>
      <c r="G309" s="577"/>
      <c r="H309" s="670" t="str">
        <f t="shared" si="36"/>
        <v/>
      </c>
      <c r="I309" s="576"/>
      <c r="J309" s="577"/>
      <c r="K309" s="669" t="str">
        <f t="shared" si="37"/>
        <v/>
      </c>
      <c r="L309" s="616" t="str">
        <f t="shared" si="38"/>
        <v/>
      </c>
      <c r="M309" s="616" t="str">
        <f t="shared" si="39"/>
        <v/>
      </c>
    </row>
    <row r="310" spans="3:13" x14ac:dyDescent="0.25">
      <c r="C310" s="1401"/>
      <c r="D310" s="1402"/>
      <c r="E310" s="571"/>
      <c r="F310" s="579"/>
      <c r="G310" s="577"/>
      <c r="H310" s="670" t="str">
        <f t="shared" si="36"/>
        <v/>
      </c>
      <c r="I310" s="576"/>
      <c r="J310" s="577"/>
      <c r="K310" s="669" t="str">
        <f t="shared" si="37"/>
        <v/>
      </c>
      <c r="L310" s="616" t="str">
        <f t="shared" si="38"/>
        <v/>
      </c>
      <c r="M310" s="616" t="str">
        <f t="shared" si="39"/>
        <v/>
      </c>
    </row>
    <row r="311" spans="3:13" x14ac:dyDescent="0.25">
      <c r="C311" s="1401"/>
      <c r="D311" s="1402"/>
      <c r="E311" s="571"/>
      <c r="F311" s="579"/>
      <c r="G311" s="577"/>
      <c r="H311" s="670" t="str">
        <f t="shared" si="36"/>
        <v/>
      </c>
      <c r="I311" s="576"/>
      <c r="J311" s="577"/>
      <c r="K311" s="669" t="str">
        <f t="shared" si="37"/>
        <v/>
      </c>
      <c r="L311" s="616" t="str">
        <f t="shared" si="38"/>
        <v/>
      </c>
      <c r="M311" s="616" t="str">
        <f t="shared" si="39"/>
        <v/>
      </c>
    </row>
    <row r="312" spans="3:13" x14ac:dyDescent="0.25">
      <c r="C312" s="1401"/>
      <c r="D312" s="1402"/>
      <c r="E312" s="571"/>
      <c r="F312" s="579"/>
      <c r="G312" s="577"/>
      <c r="H312" s="670" t="str">
        <f t="shared" si="36"/>
        <v/>
      </c>
      <c r="I312" s="576"/>
      <c r="J312" s="577"/>
      <c r="K312" s="669" t="str">
        <f t="shared" si="37"/>
        <v/>
      </c>
      <c r="L312" s="616" t="str">
        <f t="shared" si="38"/>
        <v/>
      </c>
      <c r="M312" s="616" t="str">
        <f t="shared" si="39"/>
        <v/>
      </c>
    </row>
    <row r="313" spans="3:13" x14ac:dyDescent="0.25">
      <c r="C313" s="1401"/>
      <c r="D313" s="1402"/>
      <c r="E313" s="571"/>
      <c r="F313" s="579"/>
      <c r="G313" s="577"/>
      <c r="H313" s="670" t="str">
        <f t="shared" si="36"/>
        <v/>
      </c>
      <c r="I313" s="576"/>
      <c r="J313" s="577"/>
      <c r="K313" s="669" t="str">
        <f t="shared" si="37"/>
        <v/>
      </c>
      <c r="L313" s="616" t="str">
        <f t="shared" si="38"/>
        <v/>
      </c>
      <c r="M313" s="616" t="str">
        <f t="shared" si="39"/>
        <v/>
      </c>
    </row>
    <row r="314" spans="3:13" x14ac:dyDescent="0.25">
      <c r="C314" s="1403"/>
      <c r="D314" s="1402"/>
      <c r="E314" s="572"/>
      <c r="F314" s="579"/>
      <c r="G314" s="577"/>
      <c r="H314" s="670" t="str">
        <f t="shared" si="36"/>
        <v/>
      </c>
      <c r="I314" s="576"/>
      <c r="J314" s="577"/>
      <c r="K314" s="669" t="str">
        <f t="shared" si="37"/>
        <v/>
      </c>
      <c r="L314" s="616" t="str">
        <f t="shared" si="38"/>
        <v/>
      </c>
      <c r="M314" s="616" t="str">
        <f t="shared" si="39"/>
        <v/>
      </c>
    </row>
    <row r="315" spans="3:13" ht="13" thickBot="1" x14ac:dyDescent="0.3">
      <c r="C315" s="1401"/>
      <c r="D315" s="1402"/>
      <c r="E315" s="573"/>
      <c r="F315" s="580"/>
      <c r="G315" s="581"/>
      <c r="H315" s="666" t="str">
        <f t="shared" si="36"/>
        <v/>
      </c>
      <c r="I315" s="576"/>
      <c r="J315" s="577"/>
      <c r="K315" s="669" t="str">
        <f t="shared" si="37"/>
        <v/>
      </c>
      <c r="L315" s="616" t="str">
        <f t="shared" si="38"/>
        <v/>
      </c>
      <c r="M315" s="616" t="str">
        <f t="shared" si="39"/>
        <v/>
      </c>
    </row>
    <row r="316" spans="3:13" ht="13" thickBot="1" x14ac:dyDescent="0.3"/>
    <row r="317" spans="3:13" ht="13" thickBot="1" x14ac:dyDescent="0.3">
      <c r="C317" s="1035" t="str">
        <f>Translations!$B$834</f>
        <v>Resultat för hela bränsleflödet</v>
      </c>
      <c r="D317" s="1396"/>
      <c r="E317" s="1397" t="str">
        <f>E303</f>
        <v>Mängd på årsnivå</v>
      </c>
      <c r="H317" s="1399" t="str">
        <f>G304</f>
        <v>Effektivt värmevärde</v>
      </c>
      <c r="I317" s="1392" t="str">
        <f>I303</f>
        <v>Emissionsfaktor</v>
      </c>
      <c r="J317" s="1392" t="str">
        <f>J303</f>
        <v>Biomassafraktion</v>
      </c>
      <c r="K317" s="1392" t="str">
        <f>K303</f>
        <v>Energiinnehåll</v>
      </c>
      <c r="L317" s="1392" t="str">
        <f>L303</f>
        <v>Fossila utsläpp</v>
      </c>
      <c r="M317" s="1394" t="str">
        <f>M303</f>
        <v>Biogena utsläpp</v>
      </c>
    </row>
    <row r="318" spans="3:13" ht="13" thickBot="1" x14ac:dyDescent="0.3">
      <c r="C318" s="1396"/>
      <c r="D318" s="1396"/>
      <c r="E318" s="1398"/>
      <c r="H318" s="1400"/>
      <c r="I318" s="1393"/>
      <c r="J318" s="1393"/>
      <c r="K318" s="1393"/>
      <c r="L318" s="1393"/>
      <c r="M318" s="1395"/>
    </row>
    <row r="319" spans="3:13" ht="13" thickBot="1" x14ac:dyDescent="0.3">
      <c r="E319" s="618" t="str">
        <f>IF(ISBLANK(E305),"",E305)</f>
        <v/>
      </c>
      <c r="H319" s="619" t="str">
        <f>IF(E305=EUwideConstants!$A$148, G305,H305)</f>
        <v/>
      </c>
      <c r="I319" s="620" t="str">
        <f>I305</f>
        <v>t CO2/TJ</v>
      </c>
      <c r="J319" s="620" t="s">
        <v>154</v>
      </c>
      <c r="K319" s="620" t="s">
        <v>171</v>
      </c>
      <c r="L319" s="620" t="s">
        <v>170</v>
      </c>
      <c r="M319" s="621" t="s">
        <v>170</v>
      </c>
    </row>
    <row r="320" spans="3:13" ht="13.5" thickBot="1" x14ac:dyDescent="0.35">
      <c r="C320" s="622"/>
      <c r="D320" s="410"/>
      <c r="E320" s="623" t="str">
        <f>IF(ISBLANK(E306),"",SUM(E306:E315))</f>
        <v/>
      </c>
      <c r="G320" s="624"/>
      <c r="H320" s="625" t="str">
        <f>IF(OR(E305="TJ",E305="GWh",K320=""),"",IF(E305=EUwideConstants!$A$149,K320*10^6/E320,K320/E320*1000))</f>
        <v/>
      </c>
      <c r="I320" s="626" t="str">
        <f>IF(OR(L320="",M320="",K320=""),"",(L320+M320)/K320)</f>
        <v/>
      </c>
      <c r="J320" s="626" t="str">
        <f>IF(OR(L320="",M320=""),"",M320/(L320+M320)*100)</f>
        <v/>
      </c>
      <c r="K320" s="627" t="str">
        <f>IF(K306="","",SUM(K306:K315))</f>
        <v/>
      </c>
      <c r="L320" s="628" t="str">
        <f>IF(L306="","",SUM(L306:L315))</f>
        <v/>
      </c>
      <c r="M320" s="628" t="str">
        <f>IF(M306="","",SUM(M306:M315))</f>
        <v/>
      </c>
    </row>
    <row r="322" spans="3:13" ht="19.5" customHeight="1" x14ac:dyDescent="0.25"/>
    <row r="324" spans="3:13" ht="15.5" x14ac:dyDescent="0.25">
      <c r="C324" s="64" t="s">
        <v>5</v>
      </c>
      <c r="D324" s="600" t="str">
        <f>Translations!$B$824</f>
        <v>Uppgifter om bränsleflödet</v>
      </c>
      <c r="M324" s="251"/>
    </row>
    <row r="325" spans="3:13" ht="13" x14ac:dyDescent="0.25">
      <c r="C325" s="64"/>
      <c r="D325" s="1033"/>
      <c r="E325" s="1033"/>
      <c r="F325" s="1033"/>
      <c r="G325" s="1033"/>
      <c r="H325" s="1033"/>
      <c r="I325" s="1033"/>
      <c r="J325" s="1033"/>
      <c r="K325" s="1033"/>
      <c r="L325" s="1033"/>
      <c r="M325" s="1033"/>
    </row>
    <row r="326" spans="3:13" ht="13" x14ac:dyDescent="0.25">
      <c r="C326" s="64"/>
      <c r="D326" s="7" t="str">
        <f>Translations!$B$600</f>
        <v>Bränsleflödeskod B1, B2,...</v>
      </c>
      <c r="G326" s="568"/>
      <c r="L326" s="251"/>
      <c r="M326" s="251"/>
    </row>
    <row r="327" spans="3:13" ht="13" x14ac:dyDescent="0.25">
      <c r="C327" s="64"/>
      <c r="D327" s="7" t="str">
        <f>Translations!$B$601</f>
        <v>Bränsleflödets namn</v>
      </c>
      <c r="G327" s="1427"/>
      <c r="H327" s="1428"/>
      <c r="I327" s="1428"/>
      <c r="J327" s="1429"/>
      <c r="L327" s="251"/>
      <c r="M327" s="251"/>
    </row>
    <row r="328" spans="3:13" ht="13" x14ac:dyDescent="0.25">
      <c r="C328" s="64"/>
      <c r="D328" s="65"/>
      <c r="E328" s="251"/>
      <c r="F328" s="251"/>
      <c r="G328" s="251"/>
      <c r="L328" s="251"/>
      <c r="M328" s="251"/>
    </row>
    <row r="330" spans="3:13" ht="14" x14ac:dyDescent="0.25">
      <c r="C330" s="64" t="s">
        <v>6</v>
      </c>
      <c r="D330" s="1406" t="str">
        <f>Translations!$B$827</f>
        <v>Komponenter och standardvärden för bränsleflöde</v>
      </c>
      <c r="E330" s="1407"/>
      <c r="F330" s="1407"/>
      <c r="G330" s="1407"/>
      <c r="H330" s="1407"/>
      <c r="I330" s="1407"/>
      <c r="J330" s="1407"/>
      <c r="K330" s="1407"/>
      <c r="L330" s="1407"/>
      <c r="M330" s="1407"/>
    </row>
    <row r="331" spans="3:13" ht="13.5" thickBot="1" x14ac:dyDescent="0.3">
      <c r="G331" s="188"/>
    </row>
    <row r="332" spans="3:13" x14ac:dyDescent="0.25">
      <c r="C332" s="1408" t="str">
        <f>Translations!$B$830</f>
        <v>Bränslekomponentens namn</v>
      </c>
      <c r="D332" s="1409"/>
      <c r="E332" s="1414" t="str">
        <f>Translations!$B$831</f>
        <v>Mängd på årsnivå</v>
      </c>
      <c r="F332" s="1416" t="str">
        <f>Translations!$B$741</f>
        <v>Enhetens omvandlingsfaktor</v>
      </c>
      <c r="G332" s="1417"/>
      <c r="H332" s="1418"/>
      <c r="I332" s="1419" t="str">
        <f>Translations!$B$433</f>
        <v>Emissionsfaktor</v>
      </c>
      <c r="J332" s="1421" t="str">
        <f>Translations!$B$502</f>
        <v>Biomassafraktion</v>
      </c>
      <c r="K332" s="1421" t="str">
        <f>Translations!$B$839</f>
        <v>Energiinnehåll</v>
      </c>
      <c r="L332" s="1421" t="str">
        <f>Translations!$B$840</f>
        <v>Fossila utsläpp</v>
      </c>
      <c r="M332" s="1423" t="str">
        <f>Translations!$B$841</f>
        <v>Biogena utsläpp</v>
      </c>
    </row>
    <row r="333" spans="3:13" ht="13" x14ac:dyDescent="0.3">
      <c r="C333" s="1410"/>
      <c r="D333" s="1411"/>
      <c r="E333" s="1415"/>
      <c r="F333" s="607" t="str">
        <f>Translations!$B$832</f>
        <v>Densitet</v>
      </c>
      <c r="G333" s="1425" t="str">
        <f>Translations!$B$833</f>
        <v>Effektivt värmevärde</v>
      </c>
      <c r="H333" s="1426"/>
      <c r="I333" s="1420"/>
      <c r="J333" s="1422"/>
      <c r="K333" s="1422"/>
      <c r="L333" s="1422"/>
      <c r="M333" s="1424"/>
    </row>
    <row r="334" spans="3:13" ht="13" thickBot="1" x14ac:dyDescent="0.3">
      <c r="C334" s="1412"/>
      <c r="D334" s="1413"/>
      <c r="E334" s="569"/>
      <c r="F334" s="608" t="str">
        <f>IF(E334=EUwideConstants!$A$151,"t/m3",IF(E334=EUwideConstants!$A$149,"t/1000Nm³",""))</f>
        <v/>
      </c>
      <c r="G334" s="609" t="str">
        <f>IF(OR($E334="TJ",$E334="GWh"),"","GJ/t")</f>
        <v>GJ/t</v>
      </c>
      <c r="H334" s="610" t="str">
        <f>IF($E334=EUwideConstants!$A$151,EUwideConstants!$A$159,IF($E334=EUwideConstants!$A$149,EUwideConstants!$A$157,""))</f>
        <v/>
      </c>
      <c r="I334" s="611" t="s">
        <v>168</v>
      </c>
      <c r="J334" s="612" t="s">
        <v>154</v>
      </c>
      <c r="K334" s="612" t="s">
        <v>169</v>
      </c>
      <c r="L334" s="612" t="s">
        <v>170</v>
      </c>
      <c r="M334" s="613" t="s">
        <v>24</v>
      </c>
    </row>
    <row r="335" spans="3:13" x14ac:dyDescent="0.25">
      <c r="C335" s="1404"/>
      <c r="D335" s="1405"/>
      <c r="E335" s="570"/>
      <c r="F335" s="578"/>
      <c r="G335" s="575"/>
      <c r="H335" s="667" t="str">
        <f>IF(OR(ISBLANK(F335),ISBLANK(G335)),"",IF($E$334="Nm³",F335*G335,G335*F335/1000))</f>
        <v/>
      </c>
      <c r="I335" s="574"/>
      <c r="J335" s="575"/>
      <c r="K335" s="668" t="str">
        <f>IF(ISBLANK(E335),"",IF($E$334="TJ",E335,IF($E$334="t",E335*G335/1000,IF($E$334="Nm³",E335/1000*H335/1000,IF($E$334="GWh",E335*3.6,E335*H335/1000)))))</f>
        <v/>
      </c>
      <c r="L335" s="616" t="str">
        <f>IF(OR(K335="",ISBLANK(I335)),"",K335*I335*(1-(J335/100)))</f>
        <v/>
      </c>
      <c r="M335" s="616" t="str">
        <f>IF(OR(ISBLANK(K335),ISBLANK(I335)),"",K335*I335*(J335/100))</f>
        <v/>
      </c>
    </row>
    <row r="336" spans="3:13" x14ac:dyDescent="0.25">
      <c r="C336" s="1401"/>
      <c r="D336" s="1402"/>
      <c r="E336" s="571"/>
      <c r="F336" s="579"/>
      <c r="G336" s="577"/>
      <c r="H336" s="670" t="str">
        <f t="shared" ref="H336:H344" si="40">IF(OR(ISBLANK(F336),ISBLANK(G336)),"",IF($E$334="Nm³",F336*G336,G336*F336/1000))</f>
        <v/>
      </c>
      <c r="I336" s="576"/>
      <c r="J336" s="577"/>
      <c r="K336" s="669" t="str">
        <f t="shared" ref="K336:K344" si="41">IF(ISBLANK(E336),"",IF($E$334="TJ",E336,IF($E$334="t",E336*G336/1000,IF($E$334="Nm³",E336/1000*H336/1000,IF($E$334="GWh",E336*3.6,E336*H336/1000)))))</f>
        <v/>
      </c>
      <c r="L336" s="616" t="str">
        <f t="shared" ref="L336:L344" si="42">IF(OR(K336="",ISBLANK(I336)),"",K336*I336*(1-(J336/100)))</f>
        <v/>
      </c>
      <c r="M336" s="616" t="str">
        <f t="shared" ref="M336:M344" si="43">IF(OR(ISBLANK(K336),ISBLANK(I336)),"",K336*I336*(J336/100))</f>
        <v/>
      </c>
    </row>
    <row r="337" spans="3:13" x14ac:dyDescent="0.25">
      <c r="C337" s="1401"/>
      <c r="D337" s="1402"/>
      <c r="E337" s="571"/>
      <c r="F337" s="579"/>
      <c r="G337" s="577"/>
      <c r="H337" s="670" t="str">
        <f t="shared" si="40"/>
        <v/>
      </c>
      <c r="I337" s="576"/>
      <c r="J337" s="577"/>
      <c r="K337" s="669" t="str">
        <f t="shared" si="41"/>
        <v/>
      </c>
      <c r="L337" s="616" t="str">
        <f t="shared" si="42"/>
        <v/>
      </c>
      <c r="M337" s="616" t="str">
        <f t="shared" si="43"/>
        <v/>
      </c>
    </row>
    <row r="338" spans="3:13" x14ac:dyDescent="0.25">
      <c r="C338" s="1401"/>
      <c r="D338" s="1402"/>
      <c r="E338" s="571"/>
      <c r="F338" s="579"/>
      <c r="G338" s="577"/>
      <c r="H338" s="670" t="str">
        <f t="shared" si="40"/>
        <v/>
      </c>
      <c r="I338" s="576"/>
      <c r="J338" s="577"/>
      <c r="K338" s="669" t="str">
        <f t="shared" si="41"/>
        <v/>
      </c>
      <c r="L338" s="616" t="str">
        <f t="shared" si="42"/>
        <v/>
      </c>
      <c r="M338" s="616" t="str">
        <f t="shared" si="43"/>
        <v/>
      </c>
    </row>
    <row r="339" spans="3:13" x14ac:dyDescent="0.25">
      <c r="C339" s="1401"/>
      <c r="D339" s="1402"/>
      <c r="E339" s="571"/>
      <c r="F339" s="579"/>
      <c r="G339" s="577"/>
      <c r="H339" s="670" t="str">
        <f t="shared" si="40"/>
        <v/>
      </c>
      <c r="I339" s="576"/>
      <c r="J339" s="577"/>
      <c r="K339" s="669" t="str">
        <f t="shared" si="41"/>
        <v/>
      </c>
      <c r="L339" s="616" t="str">
        <f t="shared" si="42"/>
        <v/>
      </c>
      <c r="M339" s="616" t="str">
        <f t="shared" si="43"/>
        <v/>
      </c>
    </row>
    <row r="340" spans="3:13" x14ac:dyDescent="0.25">
      <c r="C340" s="1401"/>
      <c r="D340" s="1402"/>
      <c r="E340" s="571"/>
      <c r="F340" s="579"/>
      <c r="G340" s="577"/>
      <c r="H340" s="670" t="str">
        <f t="shared" si="40"/>
        <v/>
      </c>
      <c r="I340" s="576"/>
      <c r="J340" s="577"/>
      <c r="K340" s="669" t="str">
        <f t="shared" si="41"/>
        <v/>
      </c>
      <c r="L340" s="616" t="str">
        <f t="shared" si="42"/>
        <v/>
      </c>
      <c r="M340" s="616" t="str">
        <f t="shared" si="43"/>
        <v/>
      </c>
    </row>
    <row r="341" spans="3:13" x14ac:dyDescent="0.25">
      <c r="C341" s="1401"/>
      <c r="D341" s="1402"/>
      <c r="E341" s="571"/>
      <c r="F341" s="579"/>
      <c r="G341" s="577"/>
      <c r="H341" s="670" t="str">
        <f t="shared" si="40"/>
        <v/>
      </c>
      <c r="I341" s="576"/>
      <c r="J341" s="577"/>
      <c r="K341" s="669" t="str">
        <f t="shared" si="41"/>
        <v/>
      </c>
      <c r="L341" s="616" t="str">
        <f t="shared" si="42"/>
        <v/>
      </c>
      <c r="M341" s="616" t="str">
        <f t="shared" si="43"/>
        <v/>
      </c>
    </row>
    <row r="342" spans="3:13" x14ac:dyDescent="0.25">
      <c r="C342" s="1401"/>
      <c r="D342" s="1402"/>
      <c r="E342" s="571"/>
      <c r="F342" s="579"/>
      <c r="G342" s="577"/>
      <c r="H342" s="670" t="str">
        <f t="shared" si="40"/>
        <v/>
      </c>
      <c r="I342" s="576"/>
      <c r="J342" s="577"/>
      <c r="K342" s="669" t="str">
        <f t="shared" si="41"/>
        <v/>
      </c>
      <c r="L342" s="616" t="str">
        <f t="shared" si="42"/>
        <v/>
      </c>
      <c r="M342" s="616" t="str">
        <f t="shared" si="43"/>
        <v/>
      </c>
    </row>
    <row r="343" spans="3:13" x14ac:dyDescent="0.25">
      <c r="C343" s="1403"/>
      <c r="D343" s="1402"/>
      <c r="E343" s="572"/>
      <c r="F343" s="579"/>
      <c r="G343" s="577"/>
      <c r="H343" s="670" t="str">
        <f t="shared" si="40"/>
        <v/>
      </c>
      <c r="I343" s="576"/>
      <c r="J343" s="577"/>
      <c r="K343" s="669" t="str">
        <f t="shared" si="41"/>
        <v/>
      </c>
      <c r="L343" s="616" t="str">
        <f t="shared" si="42"/>
        <v/>
      </c>
      <c r="M343" s="616" t="str">
        <f t="shared" si="43"/>
        <v/>
      </c>
    </row>
    <row r="344" spans="3:13" ht="13" thickBot="1" x14ac:dyDescent="0.3">
      <c r="C344" s="1401"/>
      <c r="D344" s="1402"/>
      <c r="E344" s="573"/>
      <c r="F344" s="580"/>
      <c r="G344" s="581"/>
      <c r="H344" s="666" t="str">
        <f t="shared" si="40"/>
        <v/>
      </c>
      <c r="I344" s="576"/>
      <c r="J344" s="577"/>
      <c r="K344" s="669" t="str">
        <f t="shared" si="41"/>
        <v/>
      </c>
      <c r="L344" s="616" t="str">
        <f t="shared" si="42"/>
        <v/>
      </c>
      <c r="M344" s="616" t="str">
        <f t="shared" si="43"/>
        <v/>
      </c>
    </row>
    <row r="345" spans="3:13" ht="13" thickBot="1" x14ac:dyDescent="0.3"/>
    <row r="346" spans="3:13" ht="13" thickBot="1" x14ac:dyDescent="0.3">
      <c r="C346" s="1035" t="str">
        <f>Translations!$B$834</f>
        <v>Resultat för hela bränsleflödet</v>
      </c>
      <c r="D346" s="1396"/>
      <c r="E346" s="1397" t="str">
        <f>E332</f>
        <v>Mängd på årsnivå</v>
      </c>
      <c r="H346" s="1399" t="str">
        <f>G333</f>
        <v>Effektivt värmevärde</v>
      </c>
      <c r="I346" s="1392" t="str">
        <f>I332</f>
        <v>Emissionsfaktor</v>
      </c>
      <c r="J346" s="1392" t="str">
        <f>J332</f>
        <v>Biomassafraktion</v>
      </c>
      <c r="K346" s="1392" t="str">
        <f>K332</f>
        <v>Energiinnehåll</v>
      </c>
      <c r="L346" s="1392" t="str">
        <f>L332</f>
        <v>Fossila utsläpp</v>
      </c>
      <c r="M346" s="1394" t="str">
        <f>M332</f>
        <v>Biogena utsläpp</v>
      </c>
    </row>
    <row r="347" spans="3:13" ht="13" thickBot="1" x14ac:dyDescent="0.3">
      <c r="C347" s="1396"/>
      <c r="D347" s="1396"/>
      <c r="E347" s="1398"/>
      <c r="H347" s="1400"/>
      <c r="I347" s="1393"/>
      <c r="J347" s="1393"/>
      <c r="K347" s="1393"/>
      <c r="L347" s="1393"/>
      <c r="M347" s="1395"/>
    </row>
    <row r="348" spans="3:13" ht="13" thickBot="1" x14ac:dyDescent="0.3">
      <c r="E348" s="618" t="str">
        <f>IF(ISBLANK(E334),"",E334)</f>
        <v/>
      </c>
      <c r="H348" s="619" t="str">
        <f>IF(E334=EUwideConstants!$A$148, G334,H334)</f>
        <v/>
      </c>
      <c r="I348" s="620" t="str">
        <f>I334</f>
        <v>t CO2/TJ</v>
      </c>
      <c r="J348" s="620" t="s">
        <v>154</v>
      </c>
      <c r="K348" s="620" t="s">
        <v>171</v>
      </c>
      <c r="L348" s="620" t="s">
        <v>170</v>
      </c>
      <c r="M348" s="621" t="s">
        <v>170</v>
      </c>
    </row>
    <row r="349" spans="3:13" ht="13.5" thickBot="1" x14ac:dyDescent="0.35">
      <c r="C349" s="622"/>
      <c r="D349" s="410"/>
      <c r="E349" s="623" t="str">
        <f>IF(ISBLANK(E335),"",SUM(E335:E344))</f>
        <v/>
      </c>
      <c r="G349" s="624"/>
      <c r="H349" s="625" t="str">
        <f>IF(OR(E334="TJ",E334="GWh",K349=""),"",IF(E334=EUwideConstants!$A$149,K349*10^6/E349,K349/E349*1000))</f>
        <v/>
      </c>
      <c r="I349" s="626" t="str">
        <f>IF(OR(L349="",M349="",K349=""),"",(L349+M349)/K349)</f>
        <v/>
      </c>
      <c r="J349" s="626" t="str">
        <f>IF(OR(L349="",M349=""),"",M349/(L349+M349)*100)</f>
        <v/>
      </c>
      <c r="K349" s="627" t="str">
        <f>IF(K335="","",SUM(K335:K344))</f>
        <v/>
      </c>
      <c r="L349" s="628" t="str">
        <f>IF(L335="","",SUM(L335:L344))</f>
        <v/>
      </c>
      <c r="M349" s="628" t="str">
        <f>IF(M335="","",SUM(M335:M344))</f>
        <v/>
      </c>
    </row>
    <row r="351" spans="3:13" ht="20.5" customHeight="1" x14ac:dyDescent="0.25"/>
    <row r="353" spans="3:13" ht="15.5" x14ac:dyDescent="0.25">
      <c r="C353" s="64" t="s">
        <v>5</v>
      </c>
      <c r="D353" s="600" t="str">
        <f>Translations!$B$824</f>
        <v>Uppgifter om bränsleflödet</v>
      </c>
      <c r="M353" s="251"/>
    </row>
    <row r="354" spans="3:13" ht="13" x14ac:dyDescent="0.25">
      <c r="C354" s="64"/>
      <c r="D354" s="1033"/>
      <c r="E354" s="1033"/>
      <c r="F354" s="1033"/>
      <c r="G354" s="1033"/>
      <c r="H354" s="1033"/>
      <c r="I354" s="1033"/>
      <c r="J354" s="1033"/>
      <c r="K354" s="1033"/>
      <c r="L354" s="1033"/>
      <c r="M354" s="1033"/>
    </row>
    <row r="355" spans="3:13" ht="13" x14ac:dyDescent="0.25">
      <c r="C355" s="64"/>
      <c r="D355" s="7" t="str">
        <f>Translations!$B$600</f>
        <v>Bränsleflödeskod B1, B2,...</v>
      </c>
      <c r="G355" s="568"/>
      <c r="L355" s="251"/>
      <c r="M355" s="251"/>
    </row>
    <row r="356" spans="3:13" ht="13" x14ac:dyDescent="0.25">
      <c r="C356" s="64"/>
      <c r="D356" s="7" t="str">
        <f>Translations!$B$601</f>
        <v>Bränsleflödets namn</v>
      </c>
      <c r="G356" s="1427"/>
      <c r="H356" s="1428"/>
      <c r="I356" s="1428"/>
      <c r="J356" s="1429"/>
      <c r="L356" s="251"/>
      <c r="M356" s="251"/>
    </row>
    <row r="357" spans="3:13" ht="13" x14ac:dyDescent="0.25">
      <c r="C357" s="64"/>
      <c r="D357" s="65"/>
      <c r="E357" s="251"/>
      <c r="F357" s="251"/>
      <c r="G357" s="251"/>
      <c r="L357" s="251"/>
      <c r="M357" s="251"/>
    </row>
    <row r="359" spans="3:13" ht="14" x14ac:dyDescent="0.25">
      <c r="C359" s="64" t="s">
        <v>6</v>
      </c>
      <c r="D359" s="1406" t="str">
        <f>Translations!$B$827</f>
        <v>Komponenter och standardvärden för bränsleflöde</v>
      </c>
      <c r="E359" s="1407"/>
      <c r="F359" s="1407"/>
      <c r="G359" s="1407"/>
      <c r="H359" s="1407"/>
      <c r="I359" s="1407"/>
      <c r="J359" s="1407"/>
      <c r="K359" s="1407"/>
      <c r="L359" s="1407"/>
      <c r="M359" s="1407"/>
    </row>
    <row r="360" spans="3:13" ht="13.5" thickBot="1" x14ac:dyDescent="0.3">
      <c r="G360" s="188"/>
    </row>
    <row r="361" spans="3:13" x14ac:dyDescent="0.25">
      <c r="C361" s="1408" t="str">
        <f>Translations!$B$830</f>
        <v>Bränslekomponentens namn</v>
      </c>
      <c r="D361" s="1409"/>
      <c r="E361" s="1414" t="str">
        <f>Translations!$B$831</f>
        <v>Mängd på årsnivå</v>
      </c>
      <c r="F361" s="1416" t="str">
        <f>Translations!$B$741</f>
        <v>Enhetens omvandlingsfaktor</v>
      </c>
      <c r="G361" s="1417"/>
      <c r="H361" s="1418"/>
      <c r="I361" s="1419" t="str">
        <f>Translations!$B$433</f>
        <v>Emissionsfaktor</v>
      </c>
      <c r="J361" s="1421" t="str">
        <f>Translations!$B$502</f>
        <v>Biomassafraktion</v>
      </c>
      <c r="K361" s="1421" t="str">
        <f>Translations!$B$839</f>
        <v>Energiinnehåll</v>
      </c>
      <c r="L361" s="1421" t="str">
        <f>Translations!$B$840</f>
        <v>Fossila utsläpp</v>
      </c>
      <c r="M361" s="1423" t="str">
        <f>Translations!$B$841</f>
        <v>Biogena utsläpp</v>
      </c>
    </row>
    <row r="362" spans="3:13" ht="13" x14ac:dyDescent="0.3">
      <c r="C362" s="1410"/>
      <c r="D362" s="1411"/>
      <c r="E362" s="1415"/>
      <c r="F362" s="607" t="str">
        <f>Translations!$B$832</f>
        <v>Densitet</v>
      </c>
      <c r="G362" s="1425" t="str">
        <f>Translations!$B$833</f>
        <v>Effektivt värmevärde</v>
      </c>
      <c r="H362" s="1426"/>
      <c r="I362" s="1420"/>
      <c r="J362" s="1422"/>
      <c r="K362" s="1422"/>
      <c r="L362" s="1422"/>
      <c r="M362" s="1424"/>
    </row>
    <row r="363" spans="3:13" ht="13" thickBot="1" x14ac:dyDescent="0.3">
      <c r="C363" s="1412"/>
      <c r="D363" s="1413"/>
      <c r="E363" s="569"/>
      <c r="F363" s="608" t="str">
        <f>IF(E363=EUwideConstants!$A$151,"t/m3",IF(E363=EUwideConstants!$A$149,"t/1000Nm³",""))</f>
        <v/>
      </c>
      <c r="G363" s="609" t="str">
        <f>IF(OR($E363="TJ",$E363="GWh"),"","GJ/t")</f>
        <v>GJ/t</v>
      </c>
      <c r="H363" s="610" t="str">
        <f>IF($E363=EUwideConstants!$A$151,EUwideConstants!$A$159,IF($E363=EUwideConstants!$A$149,EUwideConstants!$A$157,""))</f>
        <v/>
      </c>
      <c r="I363" s="611" t="s">
        <v>168</v>
      </c>
      <c r="J363" s="612" t="s">
        <v>154</v>
      </c>
      <c r="K363" s="612" t="s">
        <v>169</v>
      </c>
      <c r="L363" s="612" t="s">
        <v>170</v>
      </c>
      <c r="M363" s="613" t="s">
        <v>24</v>
      </c>
    </row>
    <row r="364" spans="3:13" x14ac:dyDescent="0.25">
      <c r="C364" s="1404"/>
      <c r="D364" s="1405"/>
      <c r="E364" s="570"/>
      <c r="F364" s="578"/>
      <c r="G364" s="575"/>
      <c r="H364" s="667" t="str">
        <f>IF(OR(ISBLANK(F364),ISBLANK(G364)),"",IF($E$363="Nm³",F364*G364,G364*F364/1000))</f>
        <v/>
      </c>
      <c r="I364" s="574"/>
      <c r="J364" s="575"/>
      <c r="K364" s="668" t="str">
        <f>IF(ISBLANK(E364),"",IF($E$363="TJ",E364,IF($E$363="t",E364*G364/1000,IF($E$363="Nm³",E364/1000*H364/1000,IF($E$363="GWh",E364*3.6,E364*H364/1000)))))</f>
        <v/>
      </c>
      <c r="L364" s="616" t="str">
        <f>IF(OR(K364="",ISBLANK(I364)),"",K364*I364*(1-(J364/100)))</f>
        <v/>
      </c>
      <c r="M364" s="616" t="str">
        <f>IF(OR(ISBLANK(K364),ISBLANK(I364)),"",K364*I364*(J364/100))</f>
        <v/>
      </c>
    </row>
    <row r="365" spans="3:13" x14ac:dyDescent="0.25">
      <c r="C365" s="1401"/>
      <c r="D365" s="1402"/>
      <c r="E365" s="571"/>
      <c r="F365" s="579"/>
      <c r="G365" s="577"/>
      <c r="H365" s="670" t="str">
        <f t="shared" ref="H365:H373" si="44">IF(OR(ISBLANK(F365),ISBLANK(G365)),"",IF($E$363="Nm³",F365*G365,G365*F365/1000))</f>
        <v/>
      </c>
      <c r="I365" s="576"/>
      <c r="J365" s="577"/>
      <c r="K365" s="669" t="str">
        <f t="shared" ref="K365:K373" si="45">IF(ISBLANK(E365),"",IF($E$363="TJ",E365,IF($E$363="t",E365*G365/1000,IF($E$363="Nm³",E365/1000*H365/1000,IF($E$363="GWh",E365*3.6,E365*H365/1000)))))</f>
        <v/>
      </c>
      <c r="L365" s="616" t="str">
        <f t="shared" ref="L365:L373" si="46">IF(OR(K365="",ISBLANK(I365)),"",K365*I365*(1-(J365/100)))</f>
        <v/>
      </c>
      <c r="M365" s="616" t="str">
        <f t="shared" ref="M365:M373" si="47">IF(OR(ISBLANK(K365),ISBLANK(I365)),"",K365*I365*(J365/100))</f>
        <v/>
      </c>
    </row>
    <row r="366" spans="3:13" x14ac:dyDescent="0.25">
      <c r="C366" s="1401"/>
      <c r="D366" s="1402"/>
      <c r="E366" s="571"/>
      <c r="F366" s="579"/>
      <c r="G366" s="577"/>
      <c r="H366" s="670" t="str">
        <f t="shared" si="44"/>
        <v/>
      </c>
      <c r="I366" s="576"/>
      <c r="J366" s="577"/>
      <c r="K366" s="669" t="str">
        <f t="shared" si="45"/>
        <v/>
      </c>
      <c r="L366" s="616" t="str">
        <f t="shared" si="46"/>
        <v/>
      </c>
      <c r="M366" s="616" t="str">
        <f t="shared" si="47"/>
        <v/>
      </c>
    </row>
    <row r="367" spans="3:13" x14ac:dyDescent="0.25">
      <c r="C367" s="1401"/>
      <c r="D367" s="1402"/>
      <c r="E367" s="571"/>
      <c r="F367" s="579"/>
      <c r="G367" s="577"/>
      <c r="H367" s="670" t="str">
        <f t="shared" si="44"/>
        <v/>
      </c>
      <c r="I367" s="576"/>
      <c r="J367" s="577"/>
      <c r="K367" s="669" t="str">
        <f t="shared" si="45"/>
        <v/>
      </c>
      <c r="L367" s="616" t="str">
        <f t="shared" si="46"/>
        <v/>
      </c>
      <c r="M367" s="616" t="str">
        <f t="shared" si="47"/>
        <v/>
      </c>
    </row>
    <row r="368" spans="3:13" x14ac:dyDescent="0.25">
      <c r="C368" s="1401"/>
      <c r="D368" s="1402"/>
      <c r="E368" s="571"/>
      <c r="F368" s="579"/>
      <c r="G368" s="577"/>
      <c r="H368" s="670" t="str">
        <f t="shared" si="44"/>
        <v/>
      </c>
      <c r="I368" s="576"/>
      <c r="J368" s="577"/>
      <c r="K368" s="669" t="str">
        <f t="shared" si="45"/>
        <v/>
      </c>
      <c r="L368" s="616" t="str">
        <f t="shared" si="46"/>
        <v/>
      </c>
      <c r="M368" s="616" t="str">
        <f t="shared" si="47"/>
        <v/>
      </c>
    </row>
    <row r="369" spans="3:13" x14ac:dyDescent="0.25">
      <c r="C369" s="1401"/>
      <c r="D369" s="1402"/>
      <c r="E369" s="571"/>
      <c r="F369" s="579"/>
      <c r="G369" s="577"/>
      <c r="H369" s="670" t="str">
        <f t="shared" si="44"/>
        <v/>
      </c>
      <c r="I369" s="576"/>
      <c r="J369" s="577"/>
      <c r="K369" s="669" t="str">
        <f t="shared" si="45"/>
        <v/>
      </c>
      <c r="L369" s="616" t="str">
        <f t="shared" si="46"/>
        <v/>
      </c>
      <c r="M369" s="616" t="str">
        <f t="shared" si="47"/>
        <v/>
      </c>
    </row>
    <row r="370" spans="3:13" x14ac:dyDescent="0.25">
      <c r="C370" s="1401"/>
      <c r="D370" s="1402"/>
      <c r="E370" s="571"/>
      <c r="F370" s="579"/>
      <c r="G370" s="577"/>
      <c r="H370" s="670" t="str">
        <f t="shared" si="44"/>
        <v/>
      </c>
      <c r="I370" s="576"/>
      <c r="J370" s="577"/>
      <c r="K370" s="669" t="str">
        <f t="shared" si="45"/>
        <v/>
      </c>
      <c r="L370" s="616" t="str">
        <f t="shared" si="46"/>
        <v/>
      </c>
      <c r="M370" s="616" t="str">
        <f t="shared" si="47"/>
        <v/>
      </c>
    </row>
    <row r="371" spans="3:13" x14ac:dyDescent="0.25">
      <c r="C371" s="1401"/>
      <c r="D371" s="1402"/>
      <c r="E371" s="571"/>
      <c r="F371" s="579"/>
      <c r="G371" s="577"/>
      <c r="H371" s="670" t="str">
        <f t="shared" si="44"/>
        <v/>
      </c>
      <c r="I371" s="576"/>
      <c r="J371" s="577"/>
      <c r="K371" s="669" t="str">
        <f t="shared" si="45"/>
        <v/>
      </c>
      <c r="L371" s="616" t="str">
        <f t="shared" si="46"/>
        <v/>
      </c>
      <c r="M371" s="616" t="str">
        <f t="shared" si="47"/>
        <v/>
      </c>
    </row>
    <row r="372" spans="3:13" x14ac:dyDescent="0.25">
      <c r="C372" s="1403"/>
      <c r="D372" s="1402"/>
      <c r="E372" s="572"/>
      <c r="F372" s="579"/>
      <c r="G372" s="577"/>
      <c r="H372" s="670" t="str">
        <f t="shared" si="44"/>
        <v/>
      </c>
      <c r="I372" s="576"/>
      <c r="J372" s="577"/>
      <c r="K372" s="669" t="str">
        <f t="shared" si="45"/>
        <v/>
      </c>
      <c r="L372" s="616" t="str">
        <f t="shared" si="46"/>
        <v/>
      </c>
      <c r="M372" s="616" t="str">
        <f t="shared" si="47"/>
        <v/>
      </c>
    </row>
    <row r="373" spans="3:13" ht="13" thickBot="1" x14ac:dyDescent="0.3">
      <c r="C373" s="1401"/>
      <c r="D373" s="1402"/>
      <c r="E373" s="573"/>
      <c r="F373" s="580"/>
      <c r="G373" s="581"/>
      <c r="H373" s="666" t="str">
        <f t="shared" si="44"/>
        <v/>
      </c>
      <c r="I373" s="576"/>
      <c r="J373" s="577"/>
      <c r="K373" s="669" t="str">
        <f t="shared" si="45"/>
        <v/>
      </c>
      <c r="L373" s="616" t="str">
        <f t="shared" si="46"/>
        <v/>
      </c>
      <c r="M373" s="616" t="str">
        <f t="shared" si="47"/>
        <v/>
      </c>
    </row>
    <row r="374" spans="3:13" ht="13" thickBot="1" x14ac:dyDescent="0.3"/>
    <row r="375" spans="3:13" ht="13" thickBot="1" x14ac:dyDescent="0.3">
      <c r="C375" s="1035" t="str">
        <f>Translations!$B$834</f>
        <v>Resultat för hela bränsleflödet</v>
      </c>
      <c r="D375" s="1396"/>
      <c r="E375" s="1397" t="str">
        <f>E361</f>
        <v>Mängd på årsnivå</v>
      </c>
      <c r="H375" s="1399" t="str">
        <f>G362</f>
        <v>Effektivt värmevärde</v>
      </c>
      <c r="I375" s="1392" t="str">
        <f>I361</f>
        <v>Emissionsfaktor</v>
      </c>
      <c r="J375" s="1392" t="str">
        <f>J361</f>
        <v>Biomassafraktion</v>
      </c>
      <c r="K375" s="1392" t="str">
        <f>K361</f>
        <v>Energiinnehåll</v>
      </c>
      <c r="L375" s="1392" t="str">
        <f>L361</f>
        <v>Fossila utsläpp</v>
      </c>
      <c r="M375" s="1394" t="str">
        <f>M361</f>
        <v>Biogena utsläpp</v>
      </c>
    </row>
    <row r="376" spans="3:13" ht="13" thickBot="1" x14ac:dyDescent="0.3">
      <c r="C376" s="1396"/>
      <c r="D376" s="1396"/>
      <c r="E376" s="1398"/>
      <c r="H376" s="1400"/>
      <c r="I376" s="1393"/>
      <c r="J376" s="1393"/>
      <c r="K376" s="1393"/>
      <c r="L376" s="1393"/>
      <c r="M376" s="1395"/>
    </row>
    <row r="377" spans="3:13" ht="13" thickBot="1" x14ac:dyDescent="0.3">
      <c r="E377" s="618" t="str">
        <f>IF(ISBLANK(E363),"",E363)</f>
        <v/>
      </c>
      <c r="H377" s="619" t="str">
        <f>IF(E363=EUwideConstants!$A$148, G363,H363)</f>
        <v/>
      </c>
      <c r="I377" s="620" t="str">
        <f>I363</f>
        <v>t CO2/TJ</v>
      </c>
      <c r="J377" s="620" t="s">
        <v>154</v>
      </c>
      <c r="K377" s="620" t="s">
        <v>171</v>
      </c>
      <c r="L377" s="620" t="s">
        <v>170</v>
      </c>
      <c r="M377" s="621" t="s">
        <v>170</v>
      </c>
    </row>
    <row r="378" spans="3:13" ht="13.5" thickBot="1" x14ac:dyDescent="0.35">
      <c r="C378" s="622"/>
      <c r="D378" s="410"/>
      <c r="E378" s="623" t="str">
        <f>IF(ISBLANK(E364),"",SUM(E364:E373))</f>
        <v/>
      </c>
      <c r="G378" s="624"/>
      <c r="H378" s="625" t="str">
        <f>IF(OR(E363="TJ",E363="GWh",K378=""),"",IF(E363=EUwideConstants!$A$149,K378*10^6/E378,K378/E378*1000))</f>
        <v/>
      </c>
      <c r="I378" s="626" t="str">
        <f>IF(OR(L378="",M378="",K378=""),"",(L378+M378)/K378)</f>
        <v/>
      </c>
      <c r="J378" s="626" t="str">
        <f>IF(OR(L378="",M378=""),"",M378/(L378+M378)*100)</f>
        <v/>
      </c>
      <c r="K378" s="627" t="str">
        <f>IF(K364="","",SUM(K364:K373))</f>
        <v/>
      </c>
      <c r="L378" s="628" t="str">
        <f>IF(L364="","",SUM(L364:L373))</f>
        <v/>
      </c>
      <c r="M378" s="628" t="str">
        <f>IF(M364="","",SUM(M364:M373))</f>
        <v/>
      </c>
    </row>
    <row r="380" spans="3:13" ht="19.5" customHeight="1" x14ac:dyDescent="0.25"/>
    <row r="382" spans="3:13" ht="15.5" x14ac:dyDescent="0.25">
      <c r="C382" s="64" t="s">
        <v>5</v>
      </c>
      <c r="D382" s="600" t="str">
        <f>Translations!$B$824</f>
        <v>Uppgifter om bränsleflödet</v>
      </c>
      <c r="M382" s="251"/>
    </row>
    <row r="383" spans="3:13" ht="13" x14ac:dyDescent="0.25">
      <c r="C383" s="64"/>
      <c r="D383" s="1033"/>
      <c r="E383" s="1033"/>
      <c r="F383" s="1033"/>
      <c r="G383" s="1033"/>
      <c r="H383" s="1033"/>
      <c r="I383" s="1033"/>
      <c r="J383" s="1033"/>
      <c r="K383" s="1033"/>
      <c r="L383" s="1033"/>
      <c r="M383" s="1033"/>
    </row>
    <row r="384" spans="3:13" ht="13" x14ac:dyDescent="0.25">
      <c r="C384" s="64"/>
      <c r="D384" s="7" t="str">
        <f>Translations!$B$600</f>
        <v>Bränsleflödeskod B1, B2,...</v>
      </c>
      <c r="G384" s="568"/>
      <c r="L384" s="251"/>
      <c r="M384" s="251"/>
    </row>
    <row r="385" spans="3:13" ht="13" x14ac:dyDescent="0.25">
      <c r="C385" s="64"/>
      <c r="D385" s="7" t="str">
        <f>Translations!$B$601</f>
        <v>Bränsleflödets namn</v>
      </c>
      <c r="G385" s="1427"/>
      <c r="H385" s="1428"/>
      <c r="I385" s="1428"/>
      <c r="J385" s="1429"/>
      <c r="L385" s="251"/>
      <c r="M385" s="251"/>
    </row>
    <row r="386" spans="3:13" ht="13" x14ac:dyDescent="0.25">
      <c r="C386" s="64"/>
      <c r="D386" s="65"/>
      <c r="E386" s="251"/>
      <c r="F386" s="251"/>
      <c r="G386" s="251"/>
      <c r="L386" s="251"/>
      <c r="M386" s="251"/>
    </row>
    <row r="387" spans="3:13" x14ac:dyDescent="0.25">
      <c r="H387" s="671"/>
    </row>
    <row r="388" spans="3:13" ht="14" x14ac:dyDescent="0.25">
      <c r="C388" s="64" t="s">
        <v>6</v>
      </c>
      <c r="D388" s="1406" t="str">
        <f>Translations!$B$827</f>
        <v>Komponenter och standardvärden för bränsleflöde</v>
      </c>
      <c r="E388" s="1407"/>
      <c r="F388" s="1407"/>
      <c r="G388" s="1407"/>
      <c r="H388" s="1407"/>
      <c r="I388" s="1407"/>
      <c r="J388" s="1407"/>
      <c r="K388" s="1407"/>
      <c r="L388" s="1407"/>
      <c r="M388" s="1407"/>
    </row>
    <row r="389" spans="3:13" ht="13.5" thickBot="1" x14ac:dyDescent="0.3">
      <c r="G389" s="188"/>
    </row>
    <row r="390" spans="3:13" x14ac:dyDescent="0.25">
      <c r="C390" s="1408" t="str">
        <f>Translations!$B$830</f>
        <v>Bränslekomponentens namn</v>
      </c>
      <c r="D390" s="1409"/>
      <c r="E390" s="1414" t="str">
        <f>Translations!$B$831</f>
        <v>Mängd på årsnivå</v>
      </c>
      <c r="F390" s="1416" t="str">
        <f>Translations!$B$741</f>
        <v>Enhetens omvandlingsfaktor</v>
      </c>
      <c r="G390" s="1417"/>
      <c r="H390" s="1418"/>
      <c r="I390" s="1419" t="str">
        <f>Translations!$B$433</f>
        <v>Emissionsfaktor</v>
      </c>
      <c r="J390" s="1421" t="str">
        <f>Translations!$B$502</f>
        <v>Biomassafraktion</v>
      </c>
      <c r="K390" s="1421" t="str">
        <f>Translations!$B$839</f>
        <v>Energiinnehåll</v>
      </c>
      <c r="L390" s="1421" t="str">
        <f>Translations!$B$840</f>
        <v>Fossila utsläpp</v>
      </c>
      <c r="M390" s="1423" t="str">
        <f>Translations!$B$841</f>
        <v>Biogena utsläpp</v>
      </c>
    </row>
    <row r="391" spans="3:13" ht="13" x14ac:dyDescent="0.3">
      <c r="C391" s="1410"/>
      <c r="D391" s="1411"/>
      <c r="E391" s="1415"/>
      <c r="F391" s="607" t="str">
        <f>Translations!$B$832</f>
        <v>Densitet</v>
      </c>
      <c r="G391" s="1425" t="str">
        <f>Translations!$B$833</f>
        <v>Effektivt värmevärde</v>
      </c>
      <c r="H391" s="1426"/>
      <c r="I391" s="1420"/>
      <c r="J391" s="1422"/>
      <c r="K391" s="1422"/>
      <c r="L391" s="1422"/>
      <c r="M391" s="1424"/>
    </row>
    <row r="392" spans="3:13" ht="13" thickBot="1" x14ac:dyDescent="0.3">
      <c r="C392" s="1412"/>
      <c r="D392" s="1413"/>
      <c r="E392" s="569"/>
      <c r="F392" s="608" t="str">
        <f>IF(E392=EUwideConstants!$A$151,"t/m3",IF(E392=EUwideConstants!$A$149,"t/1000Nm³",""))</f>
        <v/>
      </c>
      <c r="G392" s="609" t="str">
        <f>IF(OR($E392="TJ",$E392="GWh"),"","GJ/t")</f>
        <v>GJ/t</v>
      </c>
      <c r="H392" s="610" t="str">
        <f>IF($E392=EUwideConstants!$A$151,EUwideConstants!$A$159,IF($E392=EUwideConstants!$A$149,EUwideConstants!$A$157,""))</f>
        <v/>
      </c>
      <c r="I392" s="611" t="s">
        <v>168</v>
      </c>
      <c r="J392" s="612" t="s">
        <v>154</v>
      </c>
      <c r="K392" s="612" t="s">
        <v>169</v>
      </c>
      <c r="L392" s="612" t="s">
        <v>170</v>
      </c>
      <c r="M392" s="613" t="s">
        <v>24</v>
      </c>
    </row>
    <row r="393" spans="3:13" x14ac:dyDescent="0.25">
      <c r="C393" s="1404"/>
      <c r="D393" s="1405"/>
      <c r="E393" s="570"/>
      <c r="F393" s="591" t="s">
        <v>178</v>
      </c>
      <c r="G393" s="575"/>
      <c r="H393" s="667" t="str">
        <f>IF(OR(ISBLANK(F393),ISBLANK(G393)),"",IF($E$392="Nm³",F393*G393,G393*F393/1000))</f>
        <v/>
      </c>
      <c r="I393" s="574"/>
      <c r="J393" s="575"/>
      <c r="K393" s="668" t="str">
        <f>IF(ISBLANK(E393),"",IF($E$392="TJ",E393,IF($E$392="t",E393*G393/1000,IF($E$392="Nm³",E393/1000*H393/1000,IF($E$392="GWh",E393*3.6,E393*H393/1000)))))</f>
        <v/>
      </c>
      <c r="L393" s="616" t="str">
        <f>IF(OR(K393="",ISBLANK(I393)),"",K393*I393*(1-(J393/100)))</f>
        <v/>
      </c>
      <c r="M393" s="616" t="str">
        <f>IF(OR(ISBLANK(K393),ISBLANK(I393)),"",K393*I393*(J393/100))</f>
        <v/>
      </c>
    </row>
    <row r="394" spans="3:13" x14ac:dyDescent="0.25">
      <c r="C394" s="1401"/>
      <c r="D394" s="1402"/>
      <c r="E394" s="571"/>
      <c r="F394" s="579"/>
      <c r="G394" s="577"/>
      <c r="H394" s="670" t="str">
        <f t="shared" ref="H394:H402" si="48">IF(OR(ISBLANK(F394),ISBLANK(G394)),"",IF($E$392="Nm³",F394*G394,G394*F394/1000))</f>
        <v/>
      </c>
      <c r="I394" s="576"/>
      <c r="J394" s="577"/>
      <c r="K394" s="669" t="str">
        <f t="shared" ref="K394:K401" si="49">IF(ISBLANK(E394),"",IF($E$392="TJ",E394,IF($E$392="t",E394*G394/1000,IF($E$392="Nm³",E394/1000*H394/1000,IF($E$392="GWh",E394*3.6,E394*H394/1000)))))</f>
        <v/>
      </c>
      <c r="L394" s="616" t="str">
        <f t="shared" ref="L394:L402" si="50">IF(OR(K394="",ISBLANK(I394)),"",K394*I394*(1-(J394/100)))</f>
        <v/>
      </c>
      <c r="M394" s="616" t="str">
        <f t="shared" ref="M394:M402" si="51">IF(OR(ISBLANK(K394),ISBLANK(I394)),"",K394*I394*(J394/100))</f>
        <v/>
      </c>
    </row>
    <row r="395" spans="3:13" x14ac:dyDescent="0.25">
      <c r="C395" s="1401"/>
      <c r="D395" s="1402"/>
      <c r="E395" s="571"/>
      <c r="F395" s="579"/>
      <c r="G395" s="577"/>
      <c r="H395" s="670" t="str">
        <f t="shared" si="48"/>
        <v/>
      </c>
      <c r="I395" s="576"/>
      <c r="J395" s="577"/>
      <c r="K395" s="669" t="str">
        <f t="shared" si="49"/>
        <v/>
      </c>
      <c r="L395" s="616" t="str">
        <f t="shared" si="50"/>
        <v/>
      </c>
      <c r="M395" s="616" t="str">
        <f t="shared" si="51"/>
        <v/>
      </c>
    </row>
    <row r="396" spans="3:13" x14ac:dyDescent="0.25">
      <c r="C396" s="1401"/>
      <c r="D396" s="1402"/>
      <c r="E396" s="571"/>
      <c r="F396" s="579"/>
      <c r="G396" s="577"/>
      <c r="H396" s="670" t="str">
        <f t="shared" si="48"/>
        <v/>
      </c>
      <c r="I396" s="576"/>
      <c r="J396" s="577"/>
      <c r="K396" s="669" t="str">
        <f t="shared" si="49"/>
        <v/>
      </c>
      <c r="L396" s="616" t="str">
        <f t="shared" si="50"/>
        <v/>
      </c>
      <c r="M396" s="616" t="str">
        <f t="shared" si="51"/>
        <v/>
      </c>
    </row>
    <row r="397" spans="3:13" x14ac:dyDescent="0.25">
      <c r="C397" s="1401"/>
      <c r="D397" s="1402"/>
      <c r="E397" s="571"/>
      <c r="F397" s="579"/>
      <c r="G397" s="577"/>
      <c r="H397" s="670" t="str">
        <f t="shared" si="48"/>
        <v/>
      </c>
      <c r="I397" s="576"/>
      <c r="J397" s="577"/>
      <c r="K397" s="669" t="str">
        <f t="shared" si="49"/>
        <v/>
      </c>
      <c r="L397" s="616" t="str">
        <f t="shared" si="50"/>
        <v/>
      </c>
      <c r="M397" s="616" t="str">
        <f t="shared" si="51"/>
        <v/>
      </c>
    </row>
    <row r="398" spans="3:13" x14ac:dyDescent="0.25">
      <c r="C398" s="1401"/>
      <c r="D398" s="1402"/>
      <c r="E398" s="571"/>
      <c r="F398" s="579"/>
      <c r="G398" s="577"/>
      <c r="H398" s="670" t="str">
        <f t="shared" si="48"/>
        <v/>
      </c>
      <c r="I398" s="576"/>
      <c r="J398" s="577"/>
      <c r="K398" s="669" t="str">
        <f t="shared" si="49"/>
        <v/>
      </c>
      <c r="L398" s="616" t="str">
        <f t="shared" si="50"/>
        <v/>
      </c>
      <c r="M398" s="616" t="str">
        <f t="shared" si="51"/>
        <v/>
      </c>
    </row>
    <row r="399" spans="3:13" x14ac:dyDescent="0.25">
      <c r="C399" s="1401"/>
      <c r="D399" s="1402"/>
      <c r="E399" s="571"/>
      <c r="F399" s="579"/>
      <c r="G399" s="577"/>
      <c r="H399" s="670" t="str">
        <f t="shared" si="48"/>
        <v/>
      </c>
      <c r="I399" s="576"/>
      <c r="J399" s="577"/>
      <c r="K399" s="669" t="str">
        <f t="shared" si="49"/>
        <v/>
      </c>
      <c r="L399" s="616" t="str">
        <f t="shared" si="50"/>
        <v/>
      </c>
      <c r="M399" s="616" t="str">
        <f t="shared" si="51"/>
        <v/>
      </c>
    </row>
    <row r="400" spans="3:13" x14ac:dyDescent="0.25">
      <c r="C400" s="1401"/>
      <c r="D400" s="1402"/>
      <c r="E400" s="571"/>
      <c r="F400" s="579"/>
      <c r="G400" s="577"/>
      <c r="H400" s="670" t="str">
        <f t="shared" si="48"/>
        <v/>
      </c>
      <c r="I400" s="576"/>
      <c r="J400" s="577"/>
      <c r="K400" s="669" t="str">
        <f t="shared" si="49"/>
        <v/>
      </c>
      <c r="L400" s="616" t="str">
        <f t="shared" si="50"/>
        <v/>
      </c>
      <c r="M400" s="616" t="str">
        <f t="shared" si="51"/>
        <v/>
      </c>
    </row>
    <row r="401" spans="3:13" x14ac:dyDescent="0.25">
      <c r="C401" s="1403"/>
      <c r="D401" s="1402"/>
      <c r="E401" s="572"/>
      <c r="F401" s="579"/>
      <c r="G401" s="577"/>
      <c r="H401" s="670" t="str">
        <f t="shared" si="48"/>
        <v/>
      </c>
      <c r="I401" s="576"/>
      <c r="J401" s="577"/>
      <c r="K401" s="669" t="str">
        <f t="shared" si="49"/>
        <v/>
      </c>
      <c r="L401" s="616" t="str">
        <f t="shared" si="50"/>
        <v/>
      </c>
      <c r="M401" s="616" t="str">
        <f t="shared" si="51"/>
        <v/>
      </c>
    </row>
    <row r="402" spans="3:13" ht="13" thickBot="1" x14ac:dyDescent="0.3">
      <c r="C402" s="1401"/>
      <c r="D402" s="1402"/>
      <c r="E402" s="573"/>
      <c r="F402" s="580"/>
      <c r="G402" s="581"/>
      <c r="H402" s="666" t="str">
        <f t="shared" si="48"/>
        <v/>
      </c>
      <c r="I402" s="576"/>
      <c r="J402" s="577"/>
      <c r="K402" s="669" t="str">
        <f>IF(ISBLANK(E402),"",IF($E$392="TJ",E402,IF($E$392="t",E402*G402/1000,IF($E$392="Nm³",E402/1000*H402/1000,IF($E$392="GWh",E402*3.6,E402*H402/1000)))))</f>
        <v/>
      </c>
      <c r="L402" s="616" t="str">
        <f t="shared" si="50"/>
        <v/>
      </c>
      <c r="M402" s="616" t="str">
        <f t="shared" si="51"/>
        <v/>
      </c>
    </row>
    <row r="403" spans="3:13" ht="13" thickBot="1" x14ac:dyDescent="0.3"/>
    <row r="404" spans="3:13" ht="13" thickBot="1" x14ac:dyDescent="0.3">
      <c r="C404" s="1035" t="str">
        <f>Translations!$B$834</f>
        <v>Resultat för hela bränsleflödet</v>
      </c>
      <c r="D404" s="1396"/>
      <c r="E404" s="1397" t="str">
        <f>E390</f>
        <v>Mängd på årsnivå</v>
      </c>
      <c r="H404" s="1399" t="str">
        <f>G391</f>
        <v>Effektivt värmevärde</v>
      </c>
      <c r="I404" s="1392" t="str">
        <f>I390</f>
        <v>Emissionsfaktor</v>
      </c>
      <c r="J404" s="1392" t="str">
        <f>J390</f>
        <v>Biomassafraktion</v>
      </c>
      <c r="K404" s="1392" t="str">
        <f>K390</f>
        <v>Energiinnehåll</v>
      </c>
      <c r="L404" s="1392" t="str">
        <f>L390</f>
        <v>Fossila utsläpp</v>
      </c>
      <c r="M404" s="1394" t="str">
        <f>M390</f>
        <v>Biogena utsläpp</v>
      </c>
    </row>
    <row r="405" spans="3:13" ht="13" thickBot="1" x14ac:dyDescent="0.3">
      <c r="C405" s="1396"/>
      <c r="D405" s="1396"/>
      <c r="E405" s="1398"/>
      <c r="H405" s="1400"/>
      <c r="I405" s="1393"/>
      <c r="J405" s="1393"/>
      <c r="K405" s="1393"/>
      <c r="L405" s="1393"/>
      <c r="M405" s="1395"/>
    </row>
    <row r="406" spans="3:13" ht="13" thickBot="1" x14ac:dyDescent="0.3">
      <c r="E406" s="618" t="str">
        <f>IF(ISBLANK(E392),"",E392)</f>
        <v/>
      </c>
      <c r="H406" s="619" t="str">
        <f>IF(E392=EUwideConstants!$A$148, G392,H392)</f>
        <v/>
      </c>
      <c r="I406" s="620" t="str">
        <f>I392</f>
        <v>t CO2/TJ</v>
      </c>
      <c r="J406" s="620" t="s">
        <v>154</v>
      </c>
      <c r="K406" s="620" t="s">
        <v>171</v>
      </c>
      <c r="L406" s="620" t="s">
        <v>170</v>
      </c>
      <c r="M406" s="621" t="s">
        <v>170</v>
      </c>
    </row>
    <row r="407" spans="3:13" ht="13.5" thickBot="1" x14ac:dyDescent="0.35">
      <c r="C407" s="622"/>
      <c r="D407" s="410"/>
      <c r="E407" s="623" t="str">
        <f>IF(ISBLANK(E393),"",SUM(E393:E402))</f>
        <v/>
      </c>
      <c r="G407" s="624"/>
      <c r="H407" s="625" t="str">
        <f>IF(OR(E392="TJ",E392="GWh",K407=""),"",IF(E392=EUwideConstants!$A$149,K407*10^6/E407,K407/E407*1000))</f>
        <v/>
      </c>
      <c r="I407" s="626" t="str">
        <f>IF(OR(L407="",M407="",K407=""),"",(L407+M407)/K407)</f>
        <v/>
      </c>
      <c r="J407" s="626" t="str">
        <f>IF(OR(L407="",M407=""),"",M407/(L407+M407)*100)</f>
        <v/>
      </c>
      <c r="K407" s="627" t="str">
        <f>IF(K393="","",SUM(K393:K402))</f>
        <v/>
      </c>
      <c r="L407" s="628" t="str">
        <f>IF(L393="","",SUM(L393:L402))</f>
        <v/>
      </c>
      <c r="M407" s="628" t="str">
        <f>IF(M393="","",SUM(M393:M402))</f>
        <v/>
      </c>
    </row>
    <row r="409" spans="3:13" ht="21.65" customHeight="1" x14ac:dyDescent="0.25"/>
    <row r="411" spans="3:13" ht="15.5" x14ac:dyDescent="0.25">
      <c r="C411" s="64" t="s">
        <v>5</v>
      </c>
      <c r="D411" s="600" t="str">
        <f>Translations!$B$824</f>
        <v>Uppgifter om bränsleflödet</v>
      </c>
      <c r="M411" s="251"/>
    </row>
    <row r="412" spans="3:13" ht="13" x14ac:dyDescent="0.25">
      <c r="C412" s="64"/>
      <c r="D412" s="1033"/>
      <c r="E412" s="1033"/>
      <c r="F412" s="1033"/>
      <c r="G412" s="1033"/>
      <c r="H412" s="1033"/>
      <c r="I412" s="1033"/>
      <c r="J412" s="1033"/>
      <c r="K412" s="1033"/>
      <c r="L412" s="1033"/>
      <c r="M412" s="1033"/>
    </row>
    <row r="413" spans="3:13" ht="13" x14ac:dyDescent="0.25">
      <c r="C413" s="64"/>
      <c r="D413" s="7" t="str">
        <f>Translations!$B$600</f>
        <v>Bränsleflödeskod B1, B2,...</v>
      </c>
      <c r="G413" s="568"/>
      <c r="L413" s="251"/>
      <c r="M413" s="251"/>
    </row>
    <row r="414" spans="3:13" ht="13" x14ac:dyDescent="0.25">
      <c r="C414" s="64"/>
      <c r="D414" s="7" t="str">
        <f>Translations!$B$601</f>
        <v>Bränsleflödets namn</v>
      </c>
      <c r="G414" s="1427"/>
      <c r="H414" s="1428"/>
      <c r="I414" s="1428"/>
      <c r="J414" s="1429"/>
      <c r="L414" s="251"/>
      <c r="M414" s="251"/>
    </row>
    <row r="415" spans="3:13" ht="13" x14ac:dyDescent="0.25">
      <c r="C415" s="64"/>
      <c r="D415" s="65"/>
      <c r="E415" s="251"/>
      <c r="F415" s="251"/>
      <c r="G415" s="251"/>
      <c r="L415" s="251"/>
      <c r="M415" s="251"/>
    </row>
    <row r="417" spans="3:13" ht="14" x14ac:dyDescent="0.25">
      <c r="C417" s="64" t="s">
        <v>6</v>
      </c>
      <c r="D417" s="1406" t="str">
        <f>Translations!$B$827</f>
        <v>Komponenter och standardvärden för bränsleflöde</v>
      </c>
      <c r="E417" s="1407"/>
      <c r="F417" s="1407"/>
      <c r="G417" s="1407"/>
      <c r="H417" s="1407"/>
      <c r="I417" s="1407"/>
      <c r="J417" s="1407"/>
      <c r="K417" s="1407"/>
      <c r="L417" s="1407"/>
      <c r="M417" s="1407"/>
    </row>
    <row r="418" spans="3:13" ht="13.5" thickBot="1" x14ac:dyDescent="0.3">
      <c r="G418" s="188"/>
    </row>
    <row r="419" spans="3:13" x14ac:dyDescent="0.25">
      <c r="C419" s="1408" t="str">
        <f>Translations!$B$830</f>
        <v>Bränslekomponentens namn</v>
      </c>
      <c r="D419" s="1409"/>
      <c r="E419" s="1414" t="str">
        <f>Translations!$B$831</f>
        <v>Mängd på årsnivå</v>
      </c>
      <c r="F419" s="1416" t="str">
        <f>Translations!$B$741</f>
        <v>Enhetens omvandlingsfaktor</v>
      </c>
      <c r="G419" s="1417"/>
      <c r="H419" s="1418"/>
      <c r="I419" s="1419" t="str">
        <f>Translations!$B$433</f>
        <v>Emissionsfaktor</v>
      </c>
      <c r="J419" s="1421" t="str">
        <f>Translations!$B$502</f>
        <v>Biomassafraktion</v>
      </c>
      <c r="K419" s="1421" t="str">
        <f>Translations!$B$839</f>
        <v>Energiinnehåll</v>
      </c>
      <c r="L419" s="1421" t="str">
        <f>Translations!$B$840</f>
        <v>Fossila utsläpp</v>
      </c>
      <c r="M419" s="1423" t="str">
        <f>Translations!$B$841</f>
        <v>Biogena utsläpp</v>
      </c>
    </row>
    <row r="420" spans="3:13" ht="13" x14ac:dyDescent="0.3">
      <c r="C420" s="1410"/>
      <c r="D420" s="1411"/>
      <c r="E420" s="1415"/>
      <c r="F420" s="607" t="str">
        <f>Translations!$B$832</f>
        <v>Densitet</v>
      </c>
      <c r="G420" s="1425" t="str">
        <f>Translations!$B$833</f>
        <v>Effektivt värmevärde</v>
      </c>
      <c r="H420" s="1426"/>
      <c r="I420" s="1420"/>
      <c r="J420" s="1422"/>
      <c r="K420" s="1422"/>
      <c r="L420" s="1422"/>
      <c r="M420" s="1424"/>
    </row>
    <row r="421" spans="3:13" ht="13" thickBot="1" x14ac:dyDescent="0.3">
      <c r="C421" s="1412"/>
      <c r="D421" s="1413"/>
      <c r="E421" s="569"/>
      <c r="F421" s="608" t="str">
        <f>IF(E421=EUwideConstants!$A$151,"t/m3",IF(E421=EUwideConstants!$A$149,"t/1000Nm³",""))</f>
        <v/>
      </c>
      <c r="G421" s="609" t="str">
        <f>IF(OR($E421="TJ",$E421="GWh"),"","GJ/t")</f>
        <v>GJ/t</v>
      </c>
      <c r="H421" s="610" t="str">
        <f>IF($E421=EUwideConstants!$A$151,EUwideConstants!$A$159,IF($E421=EUwideConstants!$A$149,EUwideConstants!$A$157,""))</f>
        <v/>
      </c>
      <c r="I421" s="611" t="s">
        <v>168</v>
      </c>
      <c r="J421" s="612" t="s">
        <v>154</v>
      </c>
      <c r="K421" s="612" t="s">
        <v>169</v>
      </c>
      <c r="L421" s="612" t="s">
        <v>170</v>
      </c>
      <c r="M421" s="613" t="s">
        <v>24</v>
      </c>
    </row>
    <row r="422" spans="3:13" x14ac:dyDescent="0.25">
      <c r="C422" s="1404"/>
      <c r="D422" s="1405"/>
      <c r="E422" s="570"/>
      <c r="F422" s="591"/>
      <c r="G422" s="575"/>
      <c r="H422" s="667" t="str">
        <f>IF(OR(ISBLANK(F422),ISBLANK(G422)),"",IF($E$421="Nm³",F422*G422,G422*F422/1000))</f>
        <v/>
      </c>
      <c r="I422" s="574"/>
      <c r="J422" s="575"/>
      <c r="K422" s="668" t="str">
        <f>IF(ISBLANK(E422),"",IF($E$421="TJ",E422,IF($E$421="t",E422*G422/1000,IF($E$421="Nm³",E422/1000*H422/1000,IF($E$421="GWh",E422*3.6,E422*H422/1000)))))</f>
        <v/>
      </c>
      <c r="L422" s="616" t="str">
        <f>IF(OR(K422="",ISBLANK(I422)),"",K422*I422*(1-(J422/100)))</f>
        <v/>
      </c>
      <c r="M422" s="616" t="str">
        <f>IF(OR(ISBLANK(K422),ISBLANK(I422)),"",K422*I422*(J422/100))</f>
        <v/>
      </c>
    </row>
    <row r="423" spans="3:13" x14ac:dyDescent="0.25">
      <c r="C423" s="1401"/>
      <c r="D423" s="1402"/>
      <c r="E423" s="571"/>
      <c r="F423" s="579"/>
      <c r="G423" s="577"/>
      <c r="H423" s="670" t="str">
        <f t="shared" ref="H423:H431" si="52">IF(OR(ISBLANK(F423),ISBLANK(G423)),"",IF($E$421="Nm³",F423*G423,G423*F423/1000))</f>
        <v/>
      </c>
      <c r="I423" s="576"/>
      <c r="J423" s="577"/>
      <c r="K423" s="669" t="str">
        <f t="shared" ref="K423:K431" si="53">IF(ISBLANK(E423),"",IF($E$421="TJ",E423,IF($E$421="t",E423*G423/1000,IF($E$421="Nm³",E423/1000*H423/1000,IF($E$421="GWh",E423*3.6,E423*H423/1000)))))</f>
        <v/>
      </c>
      <c r="L423" s="616" t="str">
        <f t="shared" ref="L423:L431" si="54">IF(OR(K423="",ISBLANK(I423)),"",K423*I423*(1-(J423/100)))</f>
        <v/>
      </c>
      <c r="M423" s="616" t="str">
        <f t="shared" ref="M423:M431" si="55">IF(OR(ISBLANK(K423),ISBLANK(I423)),"",K423*I423*(J423/100))</f>
        <v/>
      </c>
    </row>
    <row r="424" spans="3:13" x14ac:dyDescent="0.25">
      <c r="C424" s="1401"/>
      <c r="D424" s="1402"/>
      <c r="E424" s="571"/>
      <c r="F424" s="579"/>
      <c r="G424" s="577"/>
      <c r="H424" s="670" t="str">
        <f t="shared" si="52"/>
        <v/>
      </c>
      <c r="I424" s="576"/>
      <c r="J424" s="577"/>
      <c r="K424" s="669" t="str">
        <f t="shared" si="53"/>
        <v/>
      </c>
      <c r="L424" s="616" t="str">
        <f t="shared" si="54"/>
        <v/>
      </c>
      <c r="M424" s="616" t="str">
        <f t="shared" si="55"/>
        <v/>
      </c>
    </row>
    <row r="425" spans="3:13" x14ac:dyDescent="0.25">
      <c r="C425" s="1401"/>
      <c r="D425" s="1402"/>
      <c r="E425" s="571"/>
      <c r="F425" s="579"/>
      <c r="G425" s="577"/>
      <c r="H425" s="670" t="str">
        <f t="shared" si="52"/>
        <v/>
      </c>
      <c r="I425" s="576"/>
      <c r="J425" s="577"/>
      <c r="K425" s="669" t="str">
        <f t="shared" si="53"/>
        <v/>
      </c>
      <c r="L425" s="616" t="str">
        <f t="shared" si="54"/>
        <v/>
      </c>
      <c r="M425" s="616" t="str">
        <f t="shared" si="55"/>
        <v/>
      </c>
    </row>
    <row r="426" spans="3:13" x14ac:dyDescent="0.25">
      <c r="C426" s="1401"/>
      <c r="D426" s="1402"/>
      <c r="E426" s="571"/>
      <c r="F426" s="579"/>
      <c r="G426" s="577"/>
      <c r="H426" s="670" t="str">
        <f t="shared" si="52"/>
        <v/>
      </c>
      <c r="I426" s="576"/>
      <c r="J426" s="577"/>
      <c r="K426" s="669" t="str">
        <f t="shared" si="53"/>
        <v/>
      </c>
      <c r="L426" s="616" t="str">
        <f t="shared" si="54"/>
        <v/>
      </c>
      <c r="M426" s="616" t="str">
        <f t="shared" si="55"/>
        <v/>
      </c>
    </row>
    <row r="427" spans="3:13" x14ac:dyDescent="0.25">
      <c r="C427" s="1401"/>
      <c r="D427" s="1402"/>
      <c r="E427" s="571"/>
      <c r="F427" s="579"/>
      <c r="G427" s="577"/>
      <c r="H427" s="670" t="str">
        <f t="shared" si="52"/>
        <v/>
      </c>
      <c r="I427" s="576"/>
      <c r="J427" s="577"/>
      <c r="K427" s="669" t="str">
        <f t="shared" si="53"/>
        <v/>
      </c>
      <c r="L427" s="616" t="str">
        <f t="shared" si="54"/>
        <v/>
      </c>
      <c r="M427" s="616" t="str">
        <f t="shared" si="55"/>
        <v/>
      </c>
    </row>
    <row r="428" spans="3:13" x14ac:dyDescent="0.25">
      <c r="C428" s="1401"/>
      <c r="D428" s="1402"/>
      <c r="E428" s="571"/>
      <c r="F428" s="579"/>
      <c r="G428" s="577"/>
      <c r="H428" s="670" t="str">
        <f t="shared" si="52"/>
        <v/>
      </c>
      <c r="I428" s="576"/>
      <c r="J428" s="577"/>
      <c r="K428" s="669" t="str">
        <f t="shared" si="53"/>
        <v/>
      </c>
      <c r="L428" s="616" t="str">
        <f t="shared" si="54"/>
        <v/>
      </c>
      <c r="M428" s="616" t="str">
        <f t="shared" si="55"/>
        <v/>
      </c>
    </row>
    <row r="429" spans="3:13" x14ac:dyDescent="0.25">
      <c r="C429" s="1401"/>
      <c r="D429" s="1402"/>
      <c r="E429" s="571"/>
      <c r="F429" s="579"/>
      <c r="G429" s="577"/>
      <c r="H429" s="670" t="str">
        <f t="shared" si="52"/>
        <v/>
      </c>
      <c r="I429" s="576"/>
      <c r="J429" s="577"/>
      <c r="K429" s="669" t="str">
        <f t="shared" si="53"/>
        <v/>
      </c>
      <c r="L429" s="616" t="str">
        <f t="shared" si="54"/>
        <v/>
      </c>
      <c r="M429" s="616" t="str">
        <f t="shared" si="55"/>
        <v/>
      </c>
    </row>
    <row r="430" spans="3:13" x14ac:dyDescent="0.25">
      <c r="C430" s="1403"/>
      <c r="D430" s="1402"/>
      <c r="E430" s="572"/>
      <c r="F430" s="579"/>
      <c r="G430" s="577"/>
      <c r="H430" s="670" t="str">
        <f t="shared" si="52"/>
        <v/>
      </c>
      <c r="I430" s="576"/>
      <c r="J430" s="577"/>
      <c r="K430" s="669" t="str">
        <f t="shared" si="53"/>
        <v/>
      </c>
      <c r="L430" s="616" t="str">
        <f t="shared" si="54"/>
        <v/>
      </c>
      <c r="M430" s="616" t="str">
        <f t="shared" si="55"/>
        <v/>
      </c>
    </row>
    <row r="431" spans="3:13" ht="13" thickBot="1" x14ac:dyDescent="0.3">
      <c r="C431" s="1401"/>
      <c r="D431" s="1402"/>
      <c r="E431" s="573"/>
      <c r="F431" s="580"/>
      <c r="G431" s="581"/>
      <c r="H431" s="666" t="str">
        <f t="shared" si="52"/>
        <v/>
      </c>
      <c r="I431" s="576"/>
      <c r="J431" s="577"/>
      <c r="K431" s="669" t="str">
        <f t="shared" si="53"/>
        <v/>
      </c>
      <c r="L431" s="616" t="str">
        <f t="shared" si="54"/>
        <v/>
      </c>
      <c r="M431" s="616" t="str">
        <f t="shared" si="55"/>
        <v/>
      </c>
    </row>
    <row r="432" spans="3:13" ht="13" thickBot="1" x14ac:dyDescent="0.3"/>
    <row r="433" spans="3:13" ht="13" thickBot="1" x14ac:dyDescent="0.3">
      <c r="C433" s="1035" t="str">
        <f>Translations!$B$834</f>
        <v>Resultat för hela bränsleflödet</v>
      </c>
      <c r="D433" s="1396"/>
      <c r="E433" s="1397" t="str">
        <f>E419</f>
        <v>Mängd på årsnivå</v>
      </c>
      <c r="H433" s="1399" t="str">
        <f>G420</f>
        <v>Effektivt värmevärde</v>
      </c>
      <c r="I433" s="1392" t="str">
        <f>I419</f>
        <v>Emissionsfaktor</v>
      </c>
      <c r="J433" s="1392" t="str">
        <f>J419</f>
        <v>Biomassafraktion</v>
      </c>
      <c r="K433" s="1392" t="str">
        <f>K419</f>
        <v>Energiinnehåll</v>
      </c>
      <c r="L433" s="1392" t="str">
        <f>L419</f>
        <v>Fossila utsläpp</v>
      </c>
      <c r="M433" s="1394" t="str">
        <f>M419</f>
        <v>Biogena utsläpp</v>
      </c>
    </row>
    <row r="434" spans="3:13" ht="13" thickBot="1" x14ac:dyDescent="0.3">
      <c r="C434" s="1396"/>
      <c r="D434" s="1396"/>
      <c r="E434" s="1398"/>
      <c r="H434" s="1400"/>
      <c r="I434" s="1393"/>
      <c r="J434" s="1393"/>
      <c r="K434" s="1393"/>
      <c r="L434" s="1393"/>
      <c r="M434" s="1395"/>
    </row>
    <row r="435" spans="3:13" ht="13" thickBot="1" x14ac:dyDescent="0.3">
      <c r="E435" s="618" t="str">
        <f>IF(ISBLANK(E421),"",E421)</f>
        <v/>
      </c>
      <c r="H435" s="619" t="str">
        <f>IF(E421=EUwideConstants!$A$148, G421,H421)</f>
        <v/>
      </c>
      <c r="I435" s="620" t="str">
        <f>I421</f>
        <v>t CO2/TJ</v>
      </c>
      <c r="J435" s="620" t="s">
        <v>154</v>
      </c>
      <c r="K435" s="620" t="s">
        <v>171</v>
      </c>
      <c r="L435" s="620" t="s">
        <v>170</v>
      </c>
      <c r="M435" s="621" t="s">
        <v>170</v>
      </c>
    </row>
    <row r="436" spans="3:13" ht="13.5" thickBot="1" x14ac:dyDescent="0.35">
      <c r="C436" s="622"/>
      <c r="D436" s="410"/>
      <c r="E436" s="623" t="str">
        <f>IF(ISBLANK(E422),"",SUM(E422:E431))</f>
        <v/>
      </c>
      <c r="G436" s="624"/>
      <c r="H436" s="625" t="str">
        <f>IF(OR(E421="TJ",E421="GWh",K436=""),"",IF(E421=EUwideConstants!$A$149,K436*10^6/E436,K436/E436*1000))</f>
        <v/>
      </c>
      <c r="I436" s="626" t="str">
        <f>IF(OR(L436="",M436="",K436=""),"",(L436+M436)/K436)</f>
        <v/>
      </c>
      <c r="J436" s="626" t="str">
        <f>IF(OR(L436="",M436=""),"",M436/(L436+M436)*100)</f>
        <v/>
      </c>
      <c r="K436" s="627" t="str">
        <f>IF(K422="","",SUM(K422:K431))</f>
        <v/>
      </c>
      <c r="L436" s="628" t="str">
        <f>IF(L422="","",SUM(L422:L431))</f>
        <v/>
      </c>
      <c r="M436" s="628" t="str">
        <f>IF(M422="","",SUM(M422:M431))</f>
        <v/>
      </c>
    </row>
    <row r="437" spans="3:13" ht="27" customHeight="1" x14ac:dyDescent="0.25"/>
    <row r="440" spans="3:13" ht="15.5" x14ac:dyDescent="0.25">
      <c r="C440" s="64" t="s">
        <v>5</v>
      </c>
      <c r="D440" s="600" t="str">
        <f>Translations!$B$824</f>
        <v>Uppgifter om bränsleflödet</v>
      </c>
      <c r="M440" s="251"/>
    </row>
    <row r="441" spans="3:13" ht="13" x14ac:dyDescent="0.25">
      <c r="C441" s="64"/>
      <c r="D441" s="1033"/>
      <c r="E441" s="1033"/>
      <c r="F441" s="1033"/>
      <c r="G441" s="1033"/>
      <c r="H441" s="1033"/>
      <c r="I441" s="1033"/>
      <c r="J441" s="1033"/>
      <c r="K441" s="1033"/>
      <c r="L441" s="1033"/>
      <c r="M441" s="1033"/>
    </row>
    <row r="442" spans="3:13" ht="13" x14ac:dyDescent="0.25">
      <c r="C442" s="64"/>
      <c r="D442" s="7" t="str">
        <f>Translations!$B$600</f>
        <v>Bränsleflödeskod B1, B2,...</v>
      </c>
      <c r="G442" s="568"/>
      <c r="L442" s="251"/>
      <c r="M442" s="251"/>
    </row>
    <row r="443" spans="3:13" ht="13" x14ac:dyDescent="0.25">
      <c r="C443" s="64"/>
      <c r="D443" s="7" t="str">
        <f>Translations!$B$601</f>
        <v>Bränsleflödets namn</v>
      </c>
      <c r="G443" s="1427"/>
      <c r="H443" s="1428"/>
      <c r="I443" s="1428"/>
      <c r="J443" s="1429"/>
      <c r="L443" s="251"/>
      <c r="M443" s="251"/>
    </row>
    <row r="444" spans="3:13" ht="13" x14ac:dyDescent="0.25">
      <c r="C444" s="64"/>
      <c r="D444" s="65"/>
      <c r="E444" s="251"/>
      <c r="F444" s="251"/>
      <c r="G444" s="251"/>
      <c r="L444" s="251"/>
      <c r="M444" s="251"/>
    </row>
    <row r="446" spans="3:13" ht="14" x14ac:dyDescent="0.25">
      <c r="C446" s="64" t="s">
        <v>6</v>
      </c>
      <c r="D446" s="1406" t="str">
        <f>Translations!$B$827</f>
        <v>Komponenter och standardvärden för bränsleflöde</v>
      </c>
      <c r="E446" s="1407"/>
      <c r="F446" s="1407"/>
      <c r="G446" s="1407"/>
      <c r="H446" s="1407"/>
      <c r="I446" s="1407"/>
      <c r="J446" s="1407"/>
      <c r="K446" s="1407"/>
      <c r="L446" s="1407"/>
      <c r="M446" s="1407"/>
    </row>
    <row r="447" spans="3:13" ht="13.5" thickBot="1" x14ac:dyDescent="0.3">
      <c r="G447" s="188"/>
    </row>
    <row r="448" spans="3:13" x14ac:dyDescent="0.25">
      <c r="C448" s="1408" t="str">
        <f>Translations!$B$830</f>
        <v>Bränslekomponentens namn</v>
      </c>
      <c r="D448" s="1409"/>
      <c r="E448" s="1414" t="str">
        <f>Translations!$B$831</f>
        <v>Mängd på årsnivå</v>
      </c>
      <c r="F448" s="1416" t="str">
        <f>Translations!$B$741</f>
        <v>Enhetens omvandlingsfaktor</v>
      </c>
      <c r="G448" s="1417"/>
      <c r="H448" s="1418"/>
      <c r="I448" s="1419" t="str">
        <f>Translations!$B$433</f>
        <v>Emissionsfaktor</v>
      </c>
      <c r="J448" s="1421" t="str">
        <f>Translations!$B$502</f>
        <v>Biomassafraktion</v>
      </c>
      <c r="K448" s="1421" t="str">
        <f>Translations!$B$839</f>
        <v>Energiinnehåll</v>
      </c>
      <c r="L448" s="1421" t="str">
        <f>Translations!$B$840</f>
        <v>Fossila utsläpp</v>
      </c>
      <c r="M448" s="1423" t="str">
        <f>Translations!$B$841</f>
        <v>Biogena utsläpp</v>
      </c>
    </row>
    <row r="449" spans="3:13" ht="13" x14ac:dyDescent="0.3">
      <c r="C449" s="1410"/>
      <c r="D449" s="1411"/>
      <c r="E449" s="1415"/>
      <c r="F449" s="607" t="str">
        <f>Translations!$B$832</f>
        <v>Densitet</v>
      </c>
      <c r="G449" s="1425" t="str">
        <f>Translations!$B$833</f>
        <v>Effektivt värmevärde</v>
      </c>
      <c r="H449" s="1426"/>
      <c r="I449" s="1420"/>
      <c r="J449" s="1422"/>
      <c r="K449" s="1422"/>
      <c r="L449" s="1422"/>
      <c r="M449" s="1424"/>
    </row>
    <row r="450" spans="3:13" ht="13" thickBot="1" x14ac:dyDescent="0.3">
      <c r="C450" s="1412"/>
      <c r="D450" s="1413"/>
      <c r="E450" s="569"/>
      <c r="F450" s="608" t="str">
        <f>IF(E450=EUwideConstants!$A$151,"t/m3",IF(E450=EUwideConstants!$A$149,"t/1000Nm³",""))</f>
        <v/>
      </c>
      <c r="G450" s="609" t="str">
        <f>IF(OR($E450="TJ",$E450="GWh"),"","GJ/t")</f>
        <v>GJ/t</v>
      </c>
      <c r="H450" s="610" t="str">
        <f>IF($E450=EUwideConstants!$A$151,EUwideConstants!$A$159,IF($E450=EUwideConstants!$A$149,EUwideConstants!$A$157,""))</f>
        <v/>
      </c>
      <c r="I450" s="611" t="s">
        <v>168</v>
      </c>
      <c r="J450" s="612" t="s">
        <v>154</v>
      </c>
      <c r="K450" s="612" t="s">
        <v>169</v>
      </c>
      <c r="L450" s="612" t="s">
        <v>170</v>
      </c>
      <c r="M450" s="613" t="s">
        <v>24</v>
      </c>
    </row>
    <row r="451" spans="3:13" x14ac:dyDescent="0.25">
      <c r="C451" s="1404"/>
      <c r="D451" s="1405"/>
      <c r="E451" s="570"/>
      <c r="F451" s="592"/>
      <c r="G451" s="593"/>
      <c r="H451" s="667" t="str">
        <f>IF(OR(ISBLANK(F451),ISBLANK(G451)),"",IF($E$450="Nm³",F451*G451,G451*F451/1000))</f>
        <v/>
      </c>
      <c r="I451" s="574"/>
      <c r="J451" s="575"/>
      <c r="K451" s="668" t="str">
        <f>IF(ISBLANK(E451),"",IF($E$450="TJ",E451,IF($E$450="t",E451*G451/1000,IF($E$450="Nm³",E451/1000*H451/1000,IF($E$450="GWh",E451*3.6,E451*H451/1000)))))</f>
        <v/>
      </c>
      <c r="L451" s="616" t="str">
        <f>IF(OR(K451="",ISBLANK(I451)),"",K451*I451*(1-(J451/100)))</f>
        <v/>
      </c>
      <c r="M451" s="616" t="str">
        <f>IF(OR(ISBLANK(K451),ISBLANK(I451)),"",K451*I451*(J451/100))</f>
        <v/>
      </c>
    </row>
    <row r="452" spans="3:13" x14ac:dyDescent="0.25">
      <c r="C452" s="1401"/>
      <c r="D452" s="1402"/>
      <c r="E452" s="571"/>
      <c r="F452" s="579"/>
      <c r="G452" s="577"/>
      <c r="H452" s="670" t="str">
        <f t="shared" ref="H452:H460" si="56">IF(OR(ISBLANK(F452),ISBLANK(G452)),"",IF($E$450="Nm³",F452*G452,G452*F452/1000))</f>
        <v/>
      </c>
      <c r="I452" s="576"/>
      <c r="J452" s="577"/>
      <c r="K452" s="669" t="str">
        <f t="shared" ref="K452:K460" si="57">IF(ISBLANK(E452),"",IF($E$450="TJ",E452,IF($E$450="t",E452*G452/1000,IF($E$450="Nm³",E452/1000*H452/1000,IF($E$450="GWh",E452*3.6,E452*H452/1000)))))</f>
        <v/>
      </c>
      <c r="L452" s="616" t="str">
        <f t="shared" ref="L452:L460" si="58">IF(OR(K452="",ISBLANK(I452)),"",K452*I452*(1-(J452/100)))</f>
        <v/>
      </c>
      <c r="M452" s="616" t="str">
        <f t="shared" ref="M452:M460" si="59">IF(OR(ISBLANK(K452),ISBLANK(I452)),"",K452*I452*(J452/100))</f>
        <v/>
      </c>
    </row>
    <row r="453" spans="3:13" x14ac:dyDescent="0.25">
      <c r="C453" s="1401"/>
      <c r="D453" s="1402"/>
      <c r="E453" s="571"/>
      <c r="F453" s="579"/>
      <c r="G453" s="577"/>
      <c r="H453" s="670" t="str">
        <f t="shared" si="56"/>
        <v/>
      </c>
      <c r="I453" s="576"/>
      <c r="J453" s="577"/>
      <c r="K453" s="669" t="str">
        <f t="shared" si="57"/>
        <v/>
      </c>
      <c r="L453" s="616" t="str">
        <f t="shared" si="58"/>
        <v/>
      </c>
      <c r="M453" s="616" t="str">
        <f t="shared" si="59"/>
        <v/>
      </c>
    </row>
    <row r="454" spans="3:13" x14ac:dyDescent="0.25">
      <c r="C454" s="1401"/>
      <c r="D454" s="1402"/>
      <c r="E454" s="571"/>
      <c r="F454" s="579"/>
      <c r="G454" s="577"/>
      <c r="H454" s="670" t="str">
        <f t="shared" si="56"/>
        <v/>
      </c>
      <c r="I454" s="576"/>
      <c r="J454" s="577"/>
      <c r="K454" s="669" t="str">
        <f t="shared" si="57"/>
        <v/>
      </c>
      <c r="L454" s="616" t="str">
        <f t="shared" si="58"/>
        <v/>
      </c>
      <c r="M454" s="616" t="str">
        <f t="shared" si="59"/>
        <v/>
      </c>
    </row>
    <row r="455" spans="3:13" x14ac:dyDescent="0.25">
      <c r="C455" s="1401"/>
      <c r="D455" s="1402"/>
      <c r="E455" s="571"/>
      <c r="F455" s="579"/>
      <c r="G455" s="577"/>
      <c r="H455" s="670" t="str">
        <f t="shared" si="56"/>
        <v/>
      </c>
      <c r="I455" s="576"/>
      <c r="J455" s="577"/>
      <c r="K455" s="669" t="str">
        <f t="shared" si="57"/>
        <v/>
      </c>
      <c r="L455" s="616" t="str">
        <f t="shared" si="58"/>
        <v/>
      </c>
      <c r="M455" s="616" t="str">
        <f t="shared" si="59"/>
        <v/>
      </c>
    </row>
    <row r="456" spans="3:13" x14ac:dyDescent="0.25">
      <c r="C456" s="1401"/>
      <c r="D456" s="1402"/>
      <c r="E456" s="571"/>
      <c r="F456" s="579"/>
      <c r="G456" s="577"/>
      <c r="H456" s="670" t="str">
        <f t="shared" si="56"/>
        <v/>
      </c>
      <c r="I456" s="576"/>
      <c r="J456" s="577"/>
      <c r="K456" s="669" t="str">
        <f t="shared" si="57"/>
        <v/>
      </c>
      <c r="L456" s="616" t="str">
        <f t="shared" si="58"/>
        <v/>
      </c>
      <c r="M456" s="616" t="str">
        <f t="shared" si="59"/>
        <v/>
      </c>
    </row>
    <row r="457" spans="3:13" x14ac:dyDescent="0.25">
      <c r="C457" s="1401"/>
      <c r="D457" s="1402"/>
      <c r="E457" s="571"/>
      <c r="F457" s="579"/>
      <c r="G457" s="577"/>
      <c r="H457" s="670" t="str">
        <f t="shared" si="56"/>
        <v/>
      </c>
      <c r="I457" s="576"/>
      <c r="J457" s="577"/>
      <c r="K457" s="669" t="str">
        <f t="shared" si="57"/>
        <v/>
      </c>
      <c r="L457" s="616" t="str">
        <f t="shared" si="58"/>
        <v/>
      </c>
      <c r="M457" s="616" t="str">
        <f t="shared" si="59"/>
        <v/>
      </c>
    </row>
    <row r="458" spans="3:13" x14ac:dyDescent="0.25">
      <c r="C458" s="1401"/>
      <c r="D458" s="1402"/>
      <c r="E458" s="571"/>
      <c r="F458" s="579"/>
      <c r="G458" s="577"/>
      <c r="H458" s="670" t="str">
        <f t="shared" si="56"/>
        <v/>
      </c>
      <c r="I458" s="576"/>
      <c r="J458" s="577"/>
      <c r="K458" s="669" t="str">
        <f t="shared" si="57"/>
        <v/>
      </c>
      <c r="L458" s="616" t="str">
        <f t="shared" si="58"/>
        <v/>
      </c>
      <c r="M458" s="616" t="str">
        <f t="shared" si="59"/>
        <v/>
      </c>
    </row>
    <row r="459" spans="3:13" x14ac:dyDescent="0.25">
      <c r="C459" s="1403"/>
      <c r="D459" s="1402"/>
      <c r="E459" s="572"/>
      <c r="F459" s="579"/>
      <c r="G459" s="577"/>
      <c r="H459" s="670" t="str">
        <f t="shared" si="56"/>
        <v/>
      </c>
      <c r="I459" s="576"/>
      <c r="J459" s="577"/>
      <c r="K459" s="669" t="str">
        <f t="shared" si="57"/>
        <v/>
      </c>
      <c r="L459" s="616" t="str">
        <f t="shared" si="58"/>
        <v/>
      </c>
      <c r="M459" s="616" t="str">
        <f t="shared" si="59"/>
        <v/>
      </c>
    </row>
    <row r="460" spans="3:13" ht="13" thickBot="1" x14ac:dyDescent="0.3">
      <c r="C460" s="1401"/>
      <c r="D460" s="1402"/>
      <c r="E460" s="573"/>
      <c r="F460" s="580"/>
      <c r="G460" s="581"/>
      <c r="H460" s="666" t="str">
        <f t="shared" si="56"/>
        <v/>
      </c>
      <c r="I460" s="576"/>
      <c r="J460" s="577"/>
      <c r="K460" s="669" t="str">
        <f t="shared" si="57"/>
        <v/>
      </c>
      <c r="L460" s="616" t="str">
        <f t="shared" si="58"/>
        <v/>
      </c>
      <c r="M460" s="616" t="str">
        <f t="shared" si="59"/>
        <v/>
      </c>
    </row>
    <row r="461" spans="3:13" ht="13" thickBot="1" x14ac:dyDescent="0.3"/>
    <row r="462" spans="3:13" ht="13" thickBot="1" x14ac:dyDescent="0.3">
      <c r="C462" s="1035" t="str">
        <f>Translations!$B$834</f>
        <v>Resultat för hela bränsleflödet</v>
      </c>
      <c r="D462" s="1396"/>
      <c r="E462" s="1397" t="str">
        <f>E448</f>
        <v>Mängd på årsnivå</v>
      </c>
      <c r="H462" s="1399" t="str">
        <f>G449</f>
        <v>Effektivt värmevärde</v>
      </c>
      <c r="I462" s="1392" t="str">
        <f>I448</f>
        <v>Emissionsfaktor</v>
      </c>
      <c r="J462" s="1392" t="str">
        <f>J448</f>
        <v>Biomassafraktion</v>
      </c>
      <c r="K462" s="1392" t="str">
        <f>K448</f>
        <v>Energiinnehåll</v>
      </c>
      <c r="L462" s="1392" t="str">
        <f>L448</f>
        <v>Fossila utsläpp</v>
      </c>
      <c r="M462" s="1394" t="str">
        <f>M448</f>
        <v>Biogena utsläpp</v>
      </c>
    </row>
    <row r="463" spans="3:13" ht="13" thickBot="1" x14ac:dyDescent="0.3">
      <c r="C463" s="1396"/>
      <c r="D463" s="1396"/>
      <c r="E463" s="1398"/>
      <c r="H463" s="1400"/>
      <c r="I463" s="1393"/>
      <c r="J463" s="1393"/>
      <c r="K463" s="1393"/>
      <c r="L463" s="1393"/>
      <c r="M463" s="1395"/>
    </row>
    <row r="464" spans="3:13" ht="13" thickBot="1" x14ac:dyDescent="0.3">
      <c r="E464" s="618" t="str">
        <f>IF(ISBLANK(E450),"",E450)</f>
        <v/>
      </c>
      <c r="H464" s="619" t="str">
        <f>IF(E450=EUwideConstants!$A$148, G450,H450)</f>
        <v/>
      </c>
      <c r="I464" s="620" t="str">
        <f>I450</f>
        <v>t CO2/TJ</v>
      </c>
      <c r="J464" s="620" t="s">
        <v>154</v>
      </c>
      <c r="K464" s="620" t="s">
        <v>171</v>
      </c>
      <c r="L464" s="620" t="s">
        <v>170</v>
      </c>
      <c r="M464" s="621" t="s">
        <v>170</v>
      </c>
    </row>
    <row r="465" spans="3:13" ht="13.5" thickBot="1" x14ac:dyDescent="0.35">
      <c r="C465" s="622"/>
      <c r="D465" s="410"/>
      <c r="E465" s="623" t="str">
        <f>IF(ISBLANK(E451),"",SUM(E451:E460))</f>
        <v/>
      </c>
      <c r="G465" s="624"/>
      <c r="H465" s="625" t="str">
        <f>IF(OR(E450="TJ",E450="GWh",K465=""),"",IF(E450=EUwideConstants!$A$149,K465*10^6/E465,K465/E465*1000))</f>
        <v/>
      </c>
      <c r="I465" s="626" t="str">
        <f>IF(OR(L465="",M465="",K465=""),"",(L465+M465)/K465)</f>
        <v/>
      </c>
      <c r="J465" s="626" t="str">
        <f>IF(OR(L465="",M465=""),"",M465/(L465+M465)*100)</f>
        <v/>
      </c>
      <c r="K465" s="627" t="str">
        <f>IF(K451="","",SUM(K451:K460))</f>
        <v/>
      </c>
      <c r="L465" s="628" t="str">
        <f>IF(L451="","",SUM(L451:L460))</f>
        <v/>
      </c>
      <c r="M465" s="628" t="str">
        <f>IF(M451="","",SUM(M451:M460))</f>
        <v/>
      </c>
    </row>
    <row r="467" spans="3:13" ht="21" customHeight="1" x14ac:dyDescent="0.25"/>
    <row r="469" spans="3:13" ht="15.5" x14ac:dyDescent="0.25">
      <c r="C469" s="64" t="s">
        <v>5</v>
      </c>
      <c r="D469" s="600" t="str">
        <f>Translations!$B$824</f>
        <v>Uppgifter om bränsleflödet</v>
      </c>
      <c r="M469" s="251"/>
    </row>
    <row r="470" spans="3:13" ht="13" x14ac:dyDescent="0.25">
      <c r="C470" s="64"/>
      <c r="D470" s="1033"/>
      <c r="E470" s="1033"/>
      <c r="F470" s="1033"/>
      <c r="G470" s="1033"/>
      <c r="H470" s="1033"/>
      <c r="I470" s="1033"/>
      <c r="J470" s="1033"/>
      <c r="K470" s="1033"/>
      <c r="L470" s="1033"/>
      <c r="M470" s="1033"/>
    </row>
    <row r="471" spans="3:13" ht="13" x14ac:dyDescent="0.25">
      <c r="C471" s="64"/>
      <c r="D471" s="7" t="str">
        <f>Translations!$B$600</f>
        <v>Bränsleflödeskod B1, B2,...</v>
      </c>
      <c r="G471" s="568"/>
      <c r="L471" s="251"/>
      <c r="M471" s="251"/>
    </row>
    <row r="472" spans="3:13" ht="13" x14ac:dyDescent="0.25">
      <c r="C472" s="64"/>
      <c r="D472" s="7" t="str">
        <f>Translations!$B$601</f>
        <v>Bränsleflödets namn</v>
      </c>
      <c r="G472" s="1427"/>
      <c r="H472" s="1428"/>
      <c r="I472" s="1428"/>
      <c r="J472" s="1429"/>
      <c r="L472" s="251"/>
      <c r="M472" s="251"/>
    </row>
    <row r="473" spans="3:13" ht="13" x14ac:dyDescent="0.25">
      <c r="C473" s="64"/>
      <c r="D473" s="65"/>
      <c r="E473" s="251"/>
      <c r="F473" s="251"/>
      <c r="G473" s="251"/>
      <c r="L473" s="251"/>
      <c r="M473" s="251"/>
    </row>
    <row r="475" spans="3:13" ht="14" x14ac:dyDescent="0.25">
      <c r="C475" s="64" t="s">
        <v>6</v>
      </c>
      <c r="D475" s="1406" t="str">
        <f>Translations!$B$827</f>
        <v>Komponenter och standardvärden för bränsleflöde</v>
      </c>
      <c r="E475" s="1407"/>
      <c r="F475" s="1407"/>
      <c r="G475" s="1407"/>
      <c r="H475" s="1407"/>
      <c r="I475" s="1407"/>
      <c r="J475" s="1407"/>
      <c r="K475" s="1407"/>
      <c r="L475" s="1407"/>
      <c r="M475" s="1407"/>
    </row>
    <row r="476" spans="3:13" ht="13.5" thickBot="1" x14ac:dyDescent="0.3">
      <c r="G476" s="188"/>
    </row>
    <row r="477" spans="3:13" x14ac:dyDescent="0.25">
      <c r="C477" s="1408" t="str">
        <f>Translations!$B$830</f>
        <v>Bränslekomponentens namn</v>
      </c>
      <c r="D477" s="1409"/>
      <c r="E477" s="1414" t="str">
        <f>Translations!$B$831</f>
        <v>Mängd på årsnivå</v>
      </c>
      <c r="F477" s="1416" t="str">
        <f>Translations!$B$741</f>
        <v>Enhetens omvandlingsfaktor</v>
      </c>
      <c r="G477" s="1417"/>
      <c r="H477" s="1418"/>
      <c r="I477" s="1419" t="str">
        <f>Translations!$B$433</f>
        <v>Emissionsfaktor</v>
      </c>
      <c r="J477" s="1421" t="str">
        <f>Translations!$B$502</f>
        <v>Biomassafraktion</v>
      </c>
      <c r="K477" s="1421" t="str">
        <f>Translations!$B$839</f>
        <v>Energiinnehåll</v>
      </c>
      <c r="L477" s="1421" t="str">
        <f>Translations!$B$840</f>
        <v>Fossila utsläpp</v>
      </c>
      <c r="M477" s="1423" t="str">
        <f>Translations!$B$841</f>
        <v>Biogena utsläpp</v>
      </c>
    </row>
    <row r="478" spans="3:13" ht="13" x14ac:dyDescent="0.3">
      <c r="C478" s="1410"/>
      <c r="D478" s="1411"/>
      <c r="E478" s="1415"/>
      <c r="F478" s="607" t="str">
        <f>Translations!$B$832</f>
        <v>Densitet</v>
      </c>
      <c r="G478" s="1425" t="str">
        <f>Translations!$B$833</f>
        <v>Effektivt värmevärde</v>
      </c>
      <c r="H478" s="1426"/>
      <c r="I478" s="1420"/>
      <c r="J478" s="1422"/>
      <c r="K478" s="1422"/>
      <c r="L478" s="1422"/>
      <c r="M478" s="1424"/>
    </row>
    <row r="479" spans="3:13" ht="13" thickBot="1" x14ac:dyDescent="0.3">
      <c r="C479" s="1412"/>
      <c r="D479" s="1413"/>
      <c r="E479" s="569"/>
      <c r="F479" s="608" t="str">
        <f>IF(E479=EUwideConstants!$A$151,"t/m3",IF(E479=EUwideConstants!$A$149,"t/1000Nm³",""))</f>
        <v/>
      </c>
      <c r="G479" s="609" t="str">
        <f>IF(OR($E479="TJ",$E479="GWh"),"","GJ/t")</f>
        <v>GJ/t</v>
      </c>
      <c r="H479" s="610" t="str">
        <f>IF($E479=EUwideConstants!$A$151,EUwideConstants!$A$159,IF($E479=EUwideConstants!$A$149,EUwideConstants!$A$157,""))</f>
        <v/>
      </c>
      <c r="I479" s="611" t="s">
        <v>168</v>
      </c>
      <c r="J479" s="612" t="s">
        <v>154</v>
      </c>
      <c r="K479" s="612" t="s">
        <v>169</v>
      </c>
      <c r="L479" s="612" t="s">
        <v>170</v>
      </c>
      <c r="M479" s="613" t="s">
        <v>24</v>
      </c>
    </row>
    <row r="480" spans="3:13" x14ac:dyDescent="0.25">
      <c r="C480" s="1404"/>
      <c r="D480" s="1405"/>
      <c r="E480" s="570"/>
      <c r="F480" s="592" t="s">
        <v>178</v>
      </c>
      <c r="G480" s="593"/>
      <c r="H480" s="667" t="str">
        <f>IF(OR(ISBLANK(F480),ISBLANK(G480)),"",IF($E$479="Nm³",F480*G480,G480*F480/1000))</f>
        <v/>
      </c>
      <c r="I480" s="574"/>
      <c r="J480" s="575"/>
      <c r="K480" s="668" t="str">
        <f>IF(ISBLANK(E480),"",IF($E$479="TJ",E480,IF($E$479="t",E480*G480/1000,IF($E$479="Nm³",E480/1000*H480/1000,IF($E$479="GWh",E480*3.6,E480*H480/1000)))))</f>
        <v/>
      </c>
      <c r="L480" s="616" t="str">
        <f>IF(OR(K480="",ISBLANK(I480)),"",K480*I480*(1-(J480/100)))</f>
        <v/>
      </c>
      <c r="M480" s="616" t="str">
        <f>IF(OR(ISBLANK(K480),ISBLANK(I480)),"",K480*I480*(J480/100))</f>
        <v/>
      </c>
    </row>
    <row r="481" spans="3:13" x14ac:dyDescent="0.25">
      <c r="C481" s="1401"/>
      <c r="D481" s="1402"/>
      <c r="E481" s="571"/>
      <c r="F481" s="579"/>
      <c r="G481" s="577"/>
      <c r="H481" s="670" t="str">
        <f t="shared" ref="H481:H489" si="60">IF(OR(ISBLANK(F481),ISBLANK(G481)),"",IF($E$479="Nm³",F481*G481,G481*F481/1000))</f>
        <v/>
      </c>
      <c r="I481" s="576"/>
      <c r="J481" s="577"/>
      <c r="K481" s="669" t="str">
        <f t="shared" ref="K481:K489" si="61">IF(ISBLANK(E481),"",IF($E$479="TJ",E481,IF($E$479="t",E481*G481/1000,IF($E$479="Nm³",E481/1000*H481/1000,IF($E$479="GWh",E481*3.6,E481*H481/1000)))))</f>
        <v/>
      </c>
      <c r="L481" s="616" t="str">
        <f t="shared" ref="L481:L489" si="62">IF(OR(K481="",ISBLANK(I481)),"",K481*I481*(1-(J481/100)))</f>
        <v/>
      </c>
      <c r="M481" s="616" t="str">
        <f t="shared" ref="M481:M489" si="63">IF(OR(ISBLANK(K481),ISBLANK(I481)),"",K481*I481*(J481/100))</f>
        <v/>
      </c>
    </row>
    <row r="482" spans="3:13" x14ac:dyDescent="0.25">
      <c r="C482" s="1401"/>
      <c r="D482" s="1402"/>
      <c r="E482" s="571"/>
      <c r="F482" s="579"/>
      <c r="G482" s="577"/>
      <c r="H482" s="670" t="str">
        <f t="shared" si="60"/>
        <v/>
      </c>
      <c r="I482" s="576"/>
      <c r="J482" s="577"/>
      <c r="K482" s="669" t="str">
        <f t="shared" si="61"/>
        <v/>
      </c>
      <c r="L482" s="616" t="str">
        <f t="shared" si="62"/>
        <v/>
      </c>
      <c r="M482" s="616" t="str">
        <f t="shared" si="63"/>
        <v/>
      </c>
    </row>
    <row r="483" spans="3:13" x14ac:dyDescent="0.25">
      <c r="C483" s="1401"/>
      <c r="D483" s="1402"/>
      <c r="E483" s="571"/>
      <c r="F483" s="579"/>
      <c r="G483" s="577"/>
      <c r="H483" s="670" t="str">
        <f t="shared" si="60"/>
        <v/>
      </c>
      <c r="I483" s="576"/>
      <c r="J483" s="577"/>
      <c r="K483" s="669" t="str">
        <f t="shared" si="61"/>
        <v/>
      </c>
      <c r="L483" s="616" t="str">
        <f t="shared" si="62"/>
        <v/>
      </c>
      <c r="M483" s="616" t="str">
        <f t="shared" si="63"/>
        <v/>
      </c>
    </row>
    <row r="484" spans="3:13" x14ac:dyDescent="0.25">
      <c r="C484" s="1401"/>
      <c r="D484" s="1402"/>
      <c r="E484" s="571"/>
      <c r="F484" s="579"/>
      <c r="G484" s="577"/>
      <c r="H484" s="670" t="str">
        <f t="shared" si="60"/>
        <v/>
      </c>
      <c r="I484" s="576"/>
      <c r="J484" s="577"/>
      <c r="K484" s="669" t="str">
        <f t="shared" si="61"/>
        <v/>
      </c>
      <c r="L484" s="616" t="str">
        <f t="shared" si="62"/>
        <v/>
      </c>
      <c r="M484" s="616" t="str">
        <f t="shared" si="63"/>
        <v/>
      </c>
    </row>
    <row r="485" spans="3:13" x14ac:dyDescent="0.25">
      <c r="C485" s="1401"/>
      <c r="D485" s="1402"/>
      <c r="E485" s="571"/>
      <c r="F485" s="579"/>
      <c r="G485" s="577"/>
      <c r="H485" s="670" t="str">
        <f t="shared" si="60"/>
        <v/>
      </c>
      <c r="I485" s="576"/>
      <c r="J485" s="577"/>
      <c r="K485" s="669" t="str">
        <f t="shared" si="61"/>
        <v/>
      </c>
      <c r="L485" s="616" t="str">
        <f t="shared" si="62"/>
        <v/>
      </c>
      <c r="M485" s="616" t="str">
        <f t="shared" si="63"/>
        <v/>
      </c>
    </row>
    <row r="486" spans="3:13" x14ac:dyDescent="0.25">
      <c r="C486" s="1401"/>
      <c r="D486" s="1402"/>
      <c r="E486" s="571"/>
      <c r="F486" s="579"/>
      <c r="G486" s="577"/>
      <c r="H486" s="670" t="str">
        <f t="shared" si="60"/>
        <v/>
      </c>
      <c r="I486" s="576"/>
      <c r="J486" s="577"/>
      <c r="K486" s="669" t="str">
        <f t="shared" si="61"/>
        <v/>
      </c>
      <c r="L486" s="616" t="str">
        <f t="shared" si="62"/>
        <v/>
      </c>
      <c r="M486" s="616" t="str">
        <f t="shared" si="63"/>
        <v/>
      </c>
    </row>
    <row r="487" spans="3:13" x14ac:dyDescent="0.25">
      <c r="C487" s="1401"/>
      <c r="D487" s="1402"/>
      <c r="E487" s="571"/>
      <c r="F487" s="579"/>
      <c r="G487" s="577"/>
      <c r="H487" s="670" t="str">
        <f t="shared" si="60"/>
        <v/>
      </c>
      <c r="I487" s="576"/>
      <c r="J487" s="577"/>
      <c r="K487" s="669" t="str">
        <f t="shared" si="61"/>
        <v/>
      </c>
      <c r="L487" s="616" t="str">
        <f t="shared" si="62"/>
        <v/>
      </c>
      <c r="M487" s="616" t="str">
        <f t="shared" si="63"/>
        <v/>
      </c>
    </row>
    <row r="488" spans="3:13" x14ac:dyDescent="0.25">
      <c r="C488" s="1403"/>
      <c r="D488" s="1402"/>
      <c r="E488" s="572"/>
      <c r="F488" s="579"/>
      <c r="G488" s="577"/>
      <c r="H488" s="670" t="str">
        <f t="shared" si="60"/>
        <v/>
      </c>
      <c r="I488" s="576"/>
      <c r="J488" s="577"/>
      <c r="K488" s="669" t="str">
        <f t="shared" si="61"/>
        <v/>
      </c>
      <c r="L488" s="616" t="str">
        <f t="shared" si="62"/>
        <v/>
      </c>
      <c r="M488" s="616" t="str">
        <f t="shared" si="63"/>
        <v/>
      </c>
    </row>
    <row r="489" spans="3:13" ht="13" thickBot="1" x14ac:dyDescent="0.3">
      <c r="C489" s="1401"/>
      <c r="D489" s="1402"/>
      <c r="E489" s="573"/>
      <c r="F489" s="580"/>
      <c r="G489" s="581"/>
      <c r="H489" s="666" t="str">
        <f t="shared" si="60"/>
        <v/>
      </c>
      <c r="I489" s="576"/>
      <c r="J489" s="577"/>
      <c r="K489" s="669" t="str">
        <f t="shared" si="61"/>
        <v/>
      </c>
      <c r="L489" s="616" t="str">
        <f t="shared" si="62"/>
        <v/>
      </c>
      <c r="M489" s="616" t="str">
        <f t="shared" si="63"/>
        <v/>
      </c>
    </row>
    <row r="490" spans="3:13" ht="13" thickBot="1" x14ac:dyDescent="0.3"/>
    <row r="491" spans="3:13" ht="13" thickBot="1" x14ac:dyDescent="0.3">
      <c r="C491" s="1035" t="str">
        <f>Translations!$B$834</f>
        <v>Resultat för hela bränsleflödet</v>
      </c>
      <c r="D491" s="1396"/>
      <c r="E491" s="1397" t="str">
        <f>E477</f>
        <v>Mängd på årsnivå</v>
      </c>
      <c r="H491" s="1399" t="str">
        <f>G478</f>
        <v>Effektivt värmevärde</v>
      </c>
      <c r="I491" s="1392" t="str">
        <f>I477</f>
        <v>Emissionsfaktor</v>
      </c>
      <c r="J491" s="1392" t="str">
        <f>J477</f>
        <v>Biomassafraktion</v>
      </c>
      <c r="K491" s="1392" t="str">
        <f>K477</f>
        <v>Energiinnehåll</v>
      </c>
      <c r="L491" s="1392" t="str">
        <f>L477</f>
        <v>Fossila utsläpp</v>
      </c>
      <c r="M491" s="1394" t="str">
        <f>M477</f>
        <v>Biogena utsläpp</v>
      </c>
    </row>
    <row r="492" spans="3:13" ht="13" thickBot="1" x14ac:dyDescent="0.3">
      <c r="C492" s="1396"/>
      <c r="D492" s="1396"/>
      <c r="E492" s="1398"/>
      <c r="H492" s="1400"/>
      <c r="I492" s="1393"/>
      <c r="J492" s="1393"/>
      <c r="K492" s="1393"/>
      <c r="L492" s="1393"/>
      <c r="M492" s="1395"/>
    </row>
    <row r="493" spans="3:13" ht="13" thickBot="1" x14ac:dyDescent="0.3">
      <c r="E493" s="618" t="str">
        <f>IF(ISBLANK(E479),"",E479)</f>
        <v/>
      </c>
      <c r="H493" s="619" t="str">
        <f>IF(E479=EUwideConstants!$A$148, G479,H479)</f>
        <v/>
      </c>
      <c r="I493" s="620" t="str">
        <f>I479</f>
        <v>t CO2/TJ</v>
      </c>
      <c r="J493" s="620" t="s">
        <v>154</v>
      </c>
      <c r="K493" s="620" t="s">
        <v>171</v>
      </c>
      <c r="L493" s="620" t="s">
        <v>170</v>
      </c>
      <c r="M493" s="621" t="s">
        <v>170</v>
      </c>
    </row>
    <row r="494" spans="3:13" ht="13.5" thickBot="1" x14ac:dyDescent="0.35">
      <c r="C494" s="622"/>
      <c r="D494" s="410"/>
      <c r="E494" s="623" t="str">
        <f>IF(ISBLANK(E480),"",SUM(E480:E489))</f>
        <v/>
      </c>
      <c r="G494" s="624"/>
      <c r="H494" s="625" t="str">
        <f>IF(OR(E479="TJ",E479="GWh",K494=""),"",IF(E479=EUwideConstants!$A$149,K494*10^6/E494,K494/E494*1000))</f>
        <v/>
      </c>
      <c r="I494" s="626" t="str">
        <f>IF(OR(L494="",M494="",K494=""),"",(L494+M494)/K494)</f>
        <v/>
      </c>
      <c r="J494" s="626" t="str">
        <f>IF(OR(L494="",M494=""),"",M494/(L494+M494)*100)</f>
        <v/>
      </c>
      <c r="K494" s="627" t="str">
        <f>IF(K480="","",SUM(K480:K489))</f>
        <v/>
      </c>
      <c r="L494" s="628" t="str">
        <f>IF(L480="","",SUM(L480:L489))</f>
        <v/>
      </c>
      <c r="M494" s="628" t="str">
        <f>IF(M480="","",SUM(M480:M489))</f>
        <v/>
      </c>
    </row>
    <row r="495" spans="3:13" ht="18.649999999999999" customHeight="1" x14ac:dyDescent="0.25"/>
    <row r="498" spans="3:13" ht="15.5" x14ac:dyDescent="0.25">
      <c r="C498" s="64" t="s">
        <v>5</v>
      </c>
      <c r="D498" s="600" t="str">
        <f>Translations!$B$824</f>
        <v>Uppgifter om bränsleflödet</v>
      </c>
      <c r="M498" s="251"/>
    </row>
    <row r="499" spans="3:13" ht="13" x14ac:dyDescent="0.25">
      <c r="C499" s="64"/>
      <c r="D499" s="1033"/>
      <c r="E499" s="1033"/>
      <c r="F499" s="1033"/>
      <c r="G499" s="1033"/>
      <c r="H499" s="1033"/>
      <c r="I499" s="1033"/>
      <c r="J499" s="1033"/>
      <c r="K499" s="1033"/>
      <c r="L499" s="1033"/>
      <c r="M499" s="1033"/>
    </row>
    <row r="500" spans="3:13" ht="13" x14ac:dyDescent="0.25">
      <c r="C500" s="64"/>
      <c r="D500" s="7" t="str">
        <f>Translations!$B$600</f>
        <v>Bränsleflödeskod B1, B2,...</v>
      </c>
      <c r="G500" s="568"/>
      <c r="L500" s="251"/>
      <c r="M500" s="251"/>
    </row>
    <row r="501" spans="3:13" ht="13" x14ac:dyDescent="0.25">
      <c r="C501" s="64"/>
      <c r="D501" s="7" t="str">
        <f>Translations!$B$601</f>
        <v>Bränsleflödets namn</v>
      </c>
      <c r="G501" s="1427"/>
      <c r="H501" s="1428"/>
      <c r="I501" s="1428"/>
      <c r="J501" s="1429"/>
      <c r="L501" s="251"/>
      <c r="M501" s="251"/>
    </row>
    <row r="502" spans="3:13" ht="13" x14ac:dyDescent="0.25">
      <c r="C502" s="64"/>
      <c r="D502" s="65"/>
      <c r="E502" s="251"/>
      <c r="F502" s="251"/>
      <c r="G502" s="251"/>
      <c r="L502" s="251"/>
      <c r="M502" s="251"/>
    </row>
    <row r="504" spans="3:13" ht="14" x14ac:dyDescent="0.25">
      <c r="C504" s="64" t="s">
        <v>6</v>
      </c>
      <c r="D504" s="1406" t="str">
        <f>Translations!$B$827</f>
        <v>Komponenter och standardvärden för bränsleflöde</v>
      </c>
      <c r="E504" s="1407"/>
      <c r="F504" s="1407"/>
      <c r="G504" s="1407"/>
      <c r="H504" s="1407"/>
      <c r="I504" s="1407"/>
      <c r="J504" s="1407"/>
      <c r="K504" s="1407"/>
      <c r="L504" s="1407"/>
      <c r="M504" s="1407"/>
    </row>
    <row r="505" spans="3:13" ht="13.5" thickBot="1" x14ac:dyDescent="0.3">
      <c r="G505" s="188"/>
    </row>
    <row r="506" spans="3:13" x14ac:dyDescent="0.25">
      <c r="C506" s="1408" t="str">
        <f>Translations!$B$830</f>
        <v>Bränslekomponentens namn</v>
      </c>
      <c r="D506" s="1409"/>
      <c r="E506" s="1414" t="str">
        <f>Translations!$B$831</f>
        <v>Mängd på årsnivå</v>
      </c>
      <c r="F506" s="1416" t="str">
        <f>Translations!$B$741</f>
        <v>Enhetens omvandlingsfaktor</v>
      </c>
      <c r="G506" s="1417"/>
      <c r="H506" s="1418"/>
      <c r="I506" s="1419" t="str">
        <f>Translations!$B$433</f>
        <v>Emissionsfaktor</v>
      </c>
      <c r="J506" s="1421" t="str">
        <f>Translations!$B$502</f>
        <v>Biomassafraktion</v>
      </c>
      <c r="K506" s="1421" t="str">
        <f>Translations!$B$839</f>
        <v>Energiinnehåll</v>
      </c>
      <c r="L506" s="1421" t="str">
        <f>Translations!$B$840</f>
        <v>Fossila utsläpp</v>
      </c>
      <c r="M506" s="1423" t="str">
        <f>Translations!$B$841</f>
        <v>Biogena utsläpp</v>
      </c>
    </row>
    <row r="507" spans="3:13" ht="13" x14ac:dyDescent="0.3">
      <c r="C507" s="1410"/>
      <c r="D507" s="1411"/>
      <c r="E507" s="1415"/>
      <c r="F507" s="607" t="str">
        <f>Translations!$B$832</f>
        <v>Densitet</v>
      </c>
      <c r="G507" s="1425" t="str">
        <f>Translations!$B$833</f>
        <v>Effektivt värmevärde</v>
      </c>
      <c r="H507" s="1426"/>
      <c r="I507" s="1420"/>
      <c r="J507" s="1422"/>
      <c r="K507" s="1422"/>
      <c r="L507" s="1422"/>
      <c r="M507" s="1424"/>
    </row>
    <row r="508" spans="3:13" ht="13" thickBot="1" x14ac:dyDescent="0.3">
      <c r="C508" s="1412"/>
      <c r="D508" s="1413"/>
      <c r="E508" s="569"/>
      <c r="F508" s="608" t="str">
        <f>IF(E508=EUwideConstants!$A$151,"t/m3",IF(E508=EUwideConstants!$A$149,"t/1000Nm³",""))</f>
        <v/>
      </c>
      <c r="G508" s="609" t="str">
        <f>IF(OR($E508="TJ",$E508="GWh"),"","GJ/t")</f>
        <v>GJ/t</v>
      </c>
      <c r="H508" s="610" t="str">
        <f>IF($E508=EUwideConstants!$A$151,EUwideConstants!$A$159,IF($E508=EUwideConstants!$A$149,EUwideConstants!$A$157,""))</f>
        <v/>
      </c>
      <c r="I508" s="611" t="s">
        <v>168</v>
      </c>
      <c r="J508" s="612" t="s">
        <v>154</v>
      </c>
      <c r="K508" s="612" t="s">
        <v>169</v>
      </c>
      <c r="L508" s="612" t="s">
        <v>170</v>
      </c>
      <c r="M508" s="613" t="s">
        <v>24</v>
      </c>
    </row>
    <row r="509" spans="3:13" x14ac:dyDescent="0.25">
      <c r="C509" s="1404"/>
      <c r="D509" s="1405"/>
      <c r="E509" s="570"/>
      <c r="F509" s="592" t="s">
        <v>178</v>
      </c>
      <c r="G509" s="593"/>
      <c r="H509" s="667" t="str">
        <f>IF(OR(ISBLANK(F509),ISBLANK(G509)),"",IF($E$508="Nm³",F509*G509,G509*F509/1000))</f>
        <v/>
      </c>
      <c r="I509" s="574"/>
      <c r="J509" s="575"/>
      <c r="K509" s="668" t="str">
        <f>IF(ISBLANK(E509),"",IF($E$508="TJ",E509,IF($E$508="t",E509*G509/1000,IF($E$508="Nm³",E509/1000*H509/1000,IF($E$508="GWh",E509*3.6,E509*H509/1000)))))</f>
        <v/>
      </c>
      <c r="L509" s="616" t="str">
        <f>IF(OR(K509="",ISBLANK(I509)),"",K509*I509*(1-(J509/100)))</f>
        <v/>
      </c>
      <c r="M509" s="616" t="str">
        <f>IF(OR(ISBLANK(K509),ISBLANK(I509)),"",K509*I509*(J509/100))</f>
        <v/>
      </c>
    </row>
    <row r="510" spans="3:13" x14ac:dyDescent="0.25">
      <c r="C510" s="1401"/>
      <c r="D510" s="1402"/>
      <c r="E510" s="571"/>
      <c r="F510" s="579"/>
      <c r="G510" s="577"/>
      <c r="H510" s="670" t="str">
        <f t="shared" ref="H510:H518" si="64">IF(OR(ISBLANK(F510),ISBLANK(G510)),"",IF($E$508="Nm³",F510*G510,G510*F510/1000))</f>
        <v/>
      </c>
      <c r="I510" s="576"/>
      <c r="J510" s="577"/>
      <c r="K510" s="669" t="str">
        <f t="shared" ref="K510:K518" si="65">IF(ISBLANK(E510),"",IF($E$508="TJ",E510,IF($E$508="t",E510*G510/1000,IF($E$508="Nm³",E510/1000*H510/1000,IF($E$508="GWh",E510*3.6,E510*H510/1000)))))</f>
        <v/>
      </c>
      <c r="L510" s="616" t="str">
        <f t="shared" ref="L510:L518" si="66">IF(OR(K510="",ISBLANK(I510)),"",K510*I510*(1-(J510/100)))</f>
        <v/>
      </c>
      <c r="M510" s="616" t="str">
        <f t="shared" ref="M510:M518" si="67">IF(OR(ISBLANK(K510),ISBLANK(I510)),"",K510*I510*(J510/100))</f>
        <v/>
      </c>
    </row>
    <row r="511" spans="3:13" x14ac:dyDescent="0.25">
      <c r="C511" s="1401"/>
      <c r="D511" s="1402"/>
      <c r="E511" s="571"/>
      <c r="F511" s="579"/>
      <c r="G511" s="577"/>
      <c r="H511" s="670" t="str">
        <f t="shared" si="64"/>
        <v/>
      </c>
      <c r="I511" s="576"/>
      <c r="J511" s="577"/>
      <c r="K511" s="669" t="str">
        <f t="shared" si="65"/>
        <v/>
      </c>
      <c r="L511" s="616" t="str">
        <f t="shared" si="66"/>
        <v/>
      </c>
      <c r="M511" s="616" t="str">
        <f t="shared" si="67"/>
        <v/>
      </c>
    </row>
    <row r="512" spans="3:13" x14ac:dyDescent="0.25">
      <c r="C512" s="1401"/>
      <c r="D512" s="1402"/>
      <c r="E512" s="571"/>
      <c r="F512" s="579"/>
      <c r="G512" s="577"/>
      <c r="H512" s="670" t="str">
        <f t="shared" si="64"/>
        <v/>
      </c>
      <c r="I512" s="576"/>
      <c r="J512" s="577"/>
      <c r="K512" s="669" t="str">
        <f t="shared" si="65"/>
        <v/>
      </c>
      <c r="L512" s="616" t="str">
        <f t="shared" si="66"/>
        <v/>
      </c>
      <c r="M512" s="616" t="str">
        <f t="shared" si="67"/>
        <v/>
      </c>
    </row>
    <row r="513" spans="3:13" x14ac:dyDescent="0.25">
      <c r="C513" s="1401"/>
      <c r="D513" s="1402"/>
      <c r="E513" s="571"/>
      <c r="F513" s="579"/>
      <c r="G513" s="577"/>
      <c r="H513" s="670" t="str">
        <f t="shared" si="64"/>
        <v/>
      </c>
      <c r="I513" s="576"/>
      <c r="J513" s="577"/>
      <c r="K513" s="669" t="str">
        <f t="shared" si="65"/>
        <v/>
      </c>
      <c r="L513" s="616" t="str">
        <f t="shared" si="66"/>
        <v/>
      </c>
      <c r="M513" s="616" t="str">
        <f t="shared" si="67"/>
        <v/>
      </c>
    </row>
    <row r="514" spans="3:13" x14ac:dyDescent="0.25">
      <c r="C514" s="1401"/>
      <c r="D514" s="1402"/>
      <c r="E514" s="571"/>
      <c r="F514" s="579"/>
      <c r="G514" s="577"/>
      <c r="H514" s="670" t="str">
        <f t="shared" si="64"/>
        <v/>
      </c>
      <c r="I514" s="576"/>
      <c r="J514" s="577"/>
      <c r="K514" s="669" t="str">
        <f t="shared" si="65"/>
        <v/>
      </c>
      <c r="L514" s="616" t="str">
        <f t="shared" si="66"/>
        <v/>
      </c>
      <c r="M514" s="616" t="str">
        <f t="shared" si="67"/>
        <v/>
      </c>
    </row>
    <row r="515" spans="3:13" x14ac:dyDescent="0.25">
      <c r="C515" s="1401"/>
      <c r="D515" s="1402"/>
      <c r="E515" s="571"/>
      <c r="F515" s="579"/>
      <c r="G515" s="577"/>
      <c r="H515" s="670" t="str">
        <f t="shared" si="64"/>
        <v/>
      </c>
      <c r="I515" s="576"/>
      <c r="J515" s="577"/>
      <c r="K515" s="669" t="str">
        <f t="shared" si="65"/>
        <v/>
      </c>
      <c r="L515" s="616" t="str">
        <f t="shared" si="66"/>
        <v/>
      </c>
      <c r="M515" s="616" t="str">
        <f t="shared" si="67"/>
        <v/>
      </c>
    </row>
    <row r="516" spans="3:13" x14ac:dyDescent="0.25">
      <c r="C516" s="1401"/>
      <c r="D516" s="1402"/>
      <c r="E516" s="571"/>
      <c r="F516" s="579"/>
      <c r="G516" s="577"/>
      <c r="H516" s="670" t="str">
        <f t="shared" si="64"/>
        <v/>
      </c>
      <c r="I516" s="576"/>
      <c r="J516" s="577"/>
      <c r="K516" s="669" t="str">
        <f t="shared" si="65"/>
        <v/>
      </c>
      <c r="L516" s="616" t="str">
        <f t="shared" si="66"/>
        <v/>
      </c>
      <c r="M516" s="616" t="str">
        <f t="shared" si="67"/>
        <v/>
      </c>
    </row>
    <row r="517" spans="3:13" x14ac:dyDescent="0.25">
      <c r="C517" s="1403"/>
      <c r="D517" s="1402"/>
      <c r="E517" s="572"/>
      <c r="F517" s="579"/>
      <c r="G517" s="577"/>
      <c r="H517" s="670" t="str">
        <f t="shared" si="64"/>
        <v/>
      </c>
      <c r="I517" s="576"/>
      <c r="J517" s="577"/>
      <c r="K517" s="669" t="str">
        <f>IF(ISBLANK(E517),"",IF($E$508="TJ",E517,IF($E$508="t",E517*G517/1000,IF($E$508="Nm³",E517/1000*H517/1000,IF($E$508="GWh",E517*3.6,E517*H517/1000)))))</f>
        <v/>
      </c>
      <c r="L517" s="616" t="str">
        <f t="shared" si="66"/>
        <v/>
      </c>
      <c r="M517" s="616" t="str">
        <f t="shared" si="67"/>
        <v/>
      </c>
    </row>
    <row r="518" spans="3:13" ht="13" thickBot="1" x14ac:dyDescent="0.3">
      <c r="C518" s="1401"/>
      <c r="D518" s="1402"/>
      <c r="E518" s="573"/>
      <c r="F518" s="580"/>
      <c r="G518" s="581"/>
      <c r="H518" s="666" t="str">
        <f t="shared" si="64"/>
        <v/>
      </c>
      <c r="I518" s="576"/>
      <c r="J518" s="577"/>
      <c r="K518" s="669" t="str">
        <f t="shared" si="65"/>
        <v/>
      </c>
      <c r="L518" s="616" t="str">
        <f t="shared" si="66"/>
        <v/>
      </c>
      <c r="M518" s="616" t="str">
        <f t="shared" si="67"/>
        <v/>
      </c>
    </row>
    <row r="519" spans="3:13" ht="13" thickBot="1" x14ac:dyDescent="0.3"/>
    <row r="520" spans="3:13" ht="13" thickBot="1" x14ac:dyDescent="0.3">
      <c r="C520" s="1035" t="str">
        <f>Translations!$B$834</f>
        <v>Resultat för hela bränsleflödet</v>
      </c>
      <c r="D520" s="1396"/>
      <c r="E520" s="1397" t="str">
        <f>E506</f>
        <v>Mängd på årsnivå</v>
      </c>
      <c r="H520" s="1399" t="str">
        <f>G507</f>
        <v>Effektivt värmevärde</v>
      </c>
      <c r="I520" s="1392" t="str">
        <f>I506</f>
        <v>Emissionsfaktor</v>
      </c>
      <c r="J520" s="1392" t="str">
        <f>J506</f>
        <v>Biomassafraktion</v>
      </c>
      <c r="K520" s="1392" t="str">
        <f>K506</f>
        <v>Energiinnehåll</v>
      </c>
      <c r="L520" s="1392" t="str">
        <f>L506</f>
        <v>Fossila utsläpp</v>
      </c>
      <c r="M520" s="1394" t="str">
        <f>M506</f>
        <v>Biogena utsläpp</v>
      </c>
    </row>
    <row r="521" spans="3:13" ht="13" thickBot="1" x14ac:dyDescent="0.3">
      <c r="C521" s="1396"/>
      <c r="D521" s="1396"/>
      <c r="E521" s="1398"/>
      <c r="H521" s="1400"/>
      <c r="I521" s="1393"/>
      <c r="J521" s="1393"/>
      <c r="K521" s="1393"/>
      <c r="L521" s="1393"/>
      <c r="M521" s="1395"/>
    </row>
    <row r="522" spans="3:13" ht="13" thickBot="1" x14ac:dyDescent="0.3">
      <c r="E522" s="618" t="str">
        <f>IF(ISBLANK(E508),"",E508)</f>
        <v/>
      </c>
      <c r="H522" s="619" t="str">
        <f>IF(E508=EUwideConstants!$A$148, G508,H508)</f>
        <v/>
      </c>
      <c r="I522" s="620" t="str">
        <f>I508</f>
        <v>t CO2/TJ</v>
      </c>
      <c r="J522" s="620" t="s">
        <v>154</v>
      </c>
      <c r="K522" s="620" t="s">
        <v>171</v>
      </c>
      <c r="L522" s="620" t="s">
        <v>170</v>
      </c>
      <c r="M522" s="621" t="s">
        <v>170</v>
      </c>
    </row>
    <row r="523" spans="3:13" ht="13.5" thickBot="1" x14ac:dyDescent="0.35">
      <c r="C523" s="622"/>
      <c r="D523" s="410"/>
      <c r="E523" s="623" t="str">
        <f>IF(ISBLANK(E509),"",SUM(E509:E518))</f>
        <v/>
      </c>
      <c r="G523" s="624"/>
      <c r="H523" s="625" t="str">
        <f>IF(OR(E508="TJ",E508="GWh",K523=""),"",IF(E508=EUwideConstants!$A$149,K523*10^6/E523,K523/E523*1000))</f>
        <v/>
      </c>
      <c r="I523" s="626" t="str">
        <f>IF(OR(L523="",M523="",K523=""),"",(L523+M523)/K523)</f>
        <v/>
      </c>
      <c r="J523" s="626" t="str">
        <f>IF(OR(L523="",M523=""),"",M523/(L523+M523)*100)</f>
        <v/>
      </c>
      <c r="K523" s="627" t="str">
        <f>IF(K509="","",SUM(K509:K518))</f>
        <v/>
      </c>
      <c r="L523" s="628" t="str">
        <f>IF(L509="","",SUM(L509:L518))</f>
        <v/>
      </c>
      <c r="M523" s="628" t="str">
        <f>IF(M509="","",SUM(M509:M518))</f>
        <v/>
      </c>
    </row>
    <row r="524" spans="3:13" ht="21" customHeight="1" x14ac:dyDescent="0.25"/>
    <row r="527" spans="3:13" ht="15.5" x14ac:dyDescent="0.25">
      <c r="C527" s="64" t="s">
        <v>5</v>
      </c>
      <c r="D527" s="600" t="str">
        <f>Translations!$B$824</f>
        <v>Uppgifter om bränsleflödet</v>
      </c>
      <c r="M527" s="251"/>
    </row>
    <row r="528" spans="3:13" ht="13" x14ac:dyDescent="0.25">
      <c r="C528" s="64"/>
      <c r="D528" s="1033"/>
      <c r="E528" s="1033"/>
      <c r="F528" s="1033"/>
      <c r="G528" s="1033"/>
      <c r="H528" s="1033"/>
      <c r="I528" s="1033"/>
      <c r="J528" s="1033"/>
      <c r="K528" s="1033"/>
      <c r="L528" s="1033"/>
      <c r="M528" s="1033"/>
    </row>
    <row r="529" spans="3:13" ht="13" x14ac:dyDescent="0.25">
      <c r="C529" s="64"/>
      <c r="D529" s="7" t="str">
        <f>Translations!$B$600</f>
        <v>Bränsleflödeskod B1, B2,...</v>
      </c>
      <c r="G529" s="568"/>
      <c r="H529" s="671"/>
      <c r="I529" s="671"/>
      <c r="J529" s="671"/>
      <c r="L529" s="251"/>
      <c r="M529" s="251"/>
    </row>
    <row r="530" spans="3:13" ht="13" x14ac:dyDescent="0.25">
      <c r="C530" s="64"/>
      <c r="D530" s="7" t="str">
        <f>Translations!$B$601</f>
        <v>Bränsleflödets namn</v>
      </c>
      <c r="G530" s="1427"/>
      <c r="H530" s="1428"/>
      <c r="I530" s="1428"/>
      <c r="J530" s="1429"/>
      <c r="L530" s="251"/>
      <c r="M530" s="251"/>
    </row>
    <row r="531" spans="3:13" ht="13" x14ac:dyDescent="0.25">
      <c r="C531" s="64"/>
      <c r="D531" s="65"/>
      <c r="E531" s="251"/>
      <c r="F531" s="251"/>
      <c r="G531" s="251"/>
      <c r="L531" s="251"/>
      <c r="M531" s="251"/>
    </row>
    <row r="533" spans="3:13" ht="14" x14ac:dyDescent="0.25">
      <c r="C533" s="64" t="s">
        <v>6</v>
      </c>
      <c r="D533" s="1406" t="str">
        <f>Translations!$B$827</f>
        <v>Komponenter och standardvärden för bränsleflöde</v>
      </c>
      <c r="E533" s="1407"/>
      <c r="F533" s="1407"/>
      <c r="G533" s="1407"/>
      <c r="H533" s="1407"/>
      <c r="I533" s="1407"/>
      <c r="J533" s="1407"/>
      <c r="K533" s="1407"/>
      <c r="L533" s="1407"/>
      <c r="M533" s="1407"/>
    </row>
    <row r="534" spans="3:13" ht="13.5" thickBot="1" x14ac:dyDescent="0.3">
      <c r="G534" s="188"/>
    </row>
    <row r="535" spans="3:13" x14ac:dyDescent="0.25">
      <c r="C535" s="1408" t="str">
        <f>Translations!$B$830</f>
        <v>Bränslekomponentens namn</v>
      </c>
      <c r="D535" s="1409"/>
      <c r="E535" s="1414" t="str">
        <f>Translations!$B$831</f>
        <v>Mängd på årsnivå</v>
      </c>
      <c r="F535" s="1416" t="str">
        <f>Translations!$B$741</f>
        <v>Enhetens omvandlingsfaktor</v>
      </c>
      <c r="G535" s="1417"/>
      <c r="H535" s="1418"/>
      <c r="I535" s="1419" t="str">
        <f>Translations!$B$433</f>
        <v>Emissionsfaktor</v>
      </c>
      <c r="J535" s="1421" t="str">
        <f>Translations!$B$502</f>
        <v>Biomassafraktion</v>
      </c>
      <c r="K535" s="1421" t="str">
        <f>Translations!$B$839</f>
        <v>Energiinnehåll</v>
      </c>
      <c r="L535" s="1421" t="str">
        <f>Translations!$B$840</f>
        <v>Fossila utsläpp</v>
      </c>
      <c r="M535" s="1423" t="str">
        <f>Translations!$B$841</f>
        <v>Biogena utsläpp</v>
      </c>
    </row>
    <row r="536" spans="3:13" ht="13" x14ac:dyDescent="0.3">
      <c r="C536" s="1410"/>
      <c r="D536" s="1411"/>
      <c r="E536" s="1415"/>
      <c r="F536" s="607" t="str">
        <f>Translations!$B$832</f>
        <v>Densitet</v>
      </c>
      <c r="G536" s="1425" t="str">
        <f>Translations!$B$833</f>
        <v>Effektivt värmevärde</v>
      </c>
      <c r="H536" s="1426"/>
      <c r="I536" s="1420"/>
      <c r="J536" s="1422"/>
      <c r="K536" s="1422"/>
      <c r="L536" s="1422"/>
      <c r="M536" s="1424"/>
    </row>
    <row r="537" spans="3:13" ht="13" thickBot="1" x14ac:dyDescent="0.3">
      <c r="C537" s="1412"/>
      <c r="D537" s="1413"/>
      <c r="E537" s="569"/>
      <c r="F537" s="608" t="str">
        <f>IF(E537=EUwideConstants!$A$151,"t/m3",IF(E537=EUwideConstants!$A$149,"t/1000Nm³",""))</f>
        <v/>
      </c>
      <c r="G537" s="609" t="str">
        <f>IF(OR($E537="TJ",$E537="GWh"),"","GJ/t")</f>
        <v>GJ/t</v>
      </c>
      <c r="H537" s="610" t="str">
        <f>IF($E537=EUwideConstants!$A$151,EUwideConstants!$A$159,IF($E537=EUwideConstants!$A$149,EUwideConstants!$A$157,""))</f>
        <v/>
      </c>
      <c r="I537" s="611" t="s">
        <v>168</v>
      </c>
      <c r="J537" s="612" t="s">
        <v>154</v>
      </c>
      <c r="K537" s="612" t="s">
        <v>169</v>
      </c>
      <c r="L537" s="612" t="s">
        <v>170</v>
      </c>
      <c r="M537" s="613" t="s">
        <v>24</v>
      </c>
    </row>
    <row r="538" spans="3:13" x14ac:dyDescent="0.25">
      <c r="C538" s="1404"/>
      <c r="D538" s="1405"/>
      <c r="E538" s="570"/>
      <c r="F538" s="592" t="s">
        <v>178</v>
      </c>
      <c r="G538" s="593"/>
      <c r="H538" s="667" t="str">
        <f>IF(OR(ISBLANK(F538),ISBLANK(G538)),"",IF($E$537="Nm³",F538*G538,G538*F538/1000))</f>
        <v/>
      </c>
      <c r="I538" s="574"/>
      <c r="J538" s="575"/>
      <c r="K538" s="668" t="str">
        <f>IF(ISBLANK(E538),"",IF($E$537="TJ",E538,IF($E$537="t",E538*G538/1000,IF($E$537="Nm³",E538/1000*H538/1000,IF($E$537="GWh",E538*3.6,E538*H538/1000)))))</f>
        <v/>
      </c>
      <c r="L538" s="616" t="str">
        <f>IF(OR(K538="",ISBLANK(I538)),"",K538*I538*(1-(J538/100)))</f>
        <v/>
      </c>
      <c r="M538" s="616" t="str">
        <f>IF(OR(ISBLANK(K538),ISBLANK(I538)),"",K538*I538*(J538/100))</f>
        <v/>
      </c>
    </row>
    <row r="539" spans="3:13" x14ac:dyDescent="0.25">
      <c r="C539" s="1401"/>
      <c r="D539" s="1402"/>
      <c r="E539" s="571"/>
      <c r="F539" s="579"/>
      <c r="G539" s="577"/>
      <c r="H539" s="670" t="str">
        <f t="shared" ref="H539:H547" si="68">IF(OR(ISBLANK(F539),ISBLANK(G539)),"",IF($E$537="Nm³",F539*G539,G539*F539/1000))</f>
        <v/>
      </c>
      <c r="I539" s="576"/>
      <c r="J539" s="577"/>
      <c r="K539" s="669" t="str">
        <f t="shared" ref="K539:K547" si="69">IF(ISBLANK(E539),"",IF($E$537="TJ",E539,IF($E$537="t",E539*G539/1000,IF($E$537="Nm³",E539/1000*H539/1000,IF($E$537="GWh",E539*3.6,E539*H539/1000)))))</f>
        <v/>
      </c>
      <c r="L539" s="616" t="str">
        <f t="shared" ref="L539:L547" si="70">IF(OR(K539="",ISBLANK(I539)),"",K539*I539*(1-(J539/100)))</f>
        <v/>
      </c>
      <c r="M539" s="616" t="str">
        <f t="shared" ref="M539:M547" si="71">IF(OR(ISBLANK(K539),ISBLANK(I539)),"",K539*I539*(J539/100))</f>
        <v/>
      </c>
    </row>
    <row r="540" spans="3:13" x14ac:dyDescent="0.25">
      <c r="C540" s="1401"/>
      <c r="D540" s="1402"/>
      <c r="E540" s="571"/>
      <c r="F540" s="579"/>
      <c r="G540" s="577"/>
      <c r="H540" s="670" t="str">
        <f t="shared" si="68"/>
        <v/>
      </c>
      <c r="I540" s="576"/>
      <c r="J540" s="577"/>
      <c r="K540" s="669" t="str">
        <f t="shared" si="69"/>
        <v/>
      </c>
      <c r="L540" s="616" t="str">
        <f t="shared" si="70"/>
        <v/>
      </c>
      <c r="M540" s="616" t="str">
        <f t="shared" si="71"/>
        <v/>
      </c>
    </row>
    <row r="541" spans="3:13" x14ac:dyDescent="0.25">
      <c r="C541" s="1401"/>
      <c r="D541" s="1402"/>
      <c r="E541" s="571"/>
      <c r="F541" s="579"/>
      <c r="G541" s="577"/>
      <c r="H541" s="670" t="str">
        <f t="shared" si="68"/>
        <v/>
      </c>
      <c r="I541" s="576"/>
      <c r="J541" s="577"/>
      <c r="K541" s="669" t="str">
        <f t="shared" si="69"/>
        <v/>
      </c>
      <c r="L541" s="616" t="str">
        <f t="shared" si="70"/>
        <v/>
      </c>
      <c r="M541" s="616" t="str">
        <f t="shared" si="71"/>
        <v/>
      </c>
    </row>
    <row r="542" spans="3:13" x14ac:dyDescent="0.25">
      <c r="C542" s="1401"/>
      <c r="D542" s="1402"/>
      <c r="E542" s="571"/>
      <c r="F542" s="579"/>
      <c r="G542" s="577"/>
      <c r="H542" s="670" t="str">
        <f t="shared" si="68"/>
        <v/>
      </c>
      <c r="I542" s="576"/>
      <c r="J542" s="577"/>
      <c r="K542" s="669" t="str">
        <f t="shared" si="69"/>
        <v/>
      </c>
      <c r="L542" s="616" t="str">
        <f t="shared" si="70"/>
        <v/>
      </c>
      <c r="M542" s="616" t="str">
        <f t="shared" si="71"/>
        <v/>
      </c>
    </row>
    <row r="543" spans="3:13" x14ac:dyDescent="0.25">
      <c r="C543" s="1401"/>
      <c r="D543" s="1402"/>
      <c r="E543" s="571"/>
      <c r="F543" s="579"/>
      <c r="G543" s="577"/>
      <c r="H543" s="670" t="str">
        <f t="shared" si="68"/>
        <v/>
      </c>
      <c r="I543" s="576"/>
      <c r="J543" s="577"/>
      <c r="K543" s="669" t="str">
        <f t="shared" si="69"/>
        <v/>
      </c>
      <c r="L543" s="616" t="str">
        <f t="shared" si="70"/>
        <v/>
      </c>
      <c r="M543" s="616" t="str">
        <f t="shared" si="71"/>
        <v/>
      </c>
    </row>
    <row r="544" spans="3:13" x14ac:dyDescent="0.25">
      <c r="C544" s="1401"/>
      <c r="D544" s="1402"/>
      <c r="E544" s="571"/>
      <c r="F544" s="579"/>
      <c r="G544" s="577"/>
      <c r="H544" s="670" t="str">
        <f t="shared" si="68"/>
        <v/>
      </c>
      <c r="I544" s="576"/>
      <c r="J544" s="577"/>
      <c r="K544" s="669" t="str">
        <f t="shared" si="69"/>
        <v/>
      </c>
      <c r="L544" s="616" t="str">
        <f t="shared" si="70"/>
        <v/>
      </c>
      <c r="M544" s="616" t="str">
        <f t="shared" si="71"/>
        <v/>
      </c>
    </row>
    <row r="545" spans="3:13" x14ac:dyDescent="0.25">
      <c r="C545" s="1401"/>
      <c r="D545" s="1402"/>
      <c r="E545" s="571"/>
      <c r="F545" s="579"/>
      <c r="G545" s="577"/>
      <c r="H545" s="670" t="str">
        <f t="shared" si="68"/>
        <v/>
      </c>
      <c r="I545" s="576"/>
      <c r="J545" s="577"/>
      <c r="K545" s="669" t="str">
        <f t="shared" si="69"/>
        <v/>
      </c>
      <c r="L545" s="616" t="str">
        <f t="shared" si="70"/>
        <v/>
      </c>
      <c r="M545" s="616" t="str">
        <f t="shared" si="71"/>
        <v/>
      </c>
    </row>
    <row r="546" spans="3:13" x14ac:dyDescent="0.25">
      <c r="C546" s="1403"/>
      <c r="D546" s="1402"/>
      <c r="E546" s="572"/>
      <c r="F546" s="579"/>
      <c r="G546" s="577"/>
      <c r="H546" s="670" t="str">
        <f t="shared" si="68"/>
        <v/>
      </c>
      <c r="I546" s="576"/>
      <c r="J546" s="577"/>
      <c r="K546" s="669" t="str">
        <f t="shared" si="69"/>
        <v/>
      </c>
      <c r="L546" s="616" t="str">
        <f t="shared" si="70"/>
        <v/>
      </c>
      <c r="M546" s="616" t="str">
        <f t="shared" si="71"/>
        <v/>
      </c>
    </row>
    <row r="547" spans="3:13" ht="13" thickBot="1" x14ac:dyDescent="0.3">
      <c r="C547" s="1401"/>
      <c r="D547" s="1402"/>
      <c r="E547" s="573"/>
      <c r="F547" s="580"/>
      <c r="G547" s="581"/>
      <c r="H547" s="666" t="str">
        <f t="shared" si="68"/>
        <v/>
      </c>
      <c r="I547" s="576"/>
      <c r="J547" s="577"/>
      <c r="K547" s="669" t="str">
        <f t="shared" si="69"/>
        <v/>
      </c>
      <c r="L547" s="616" t="str">
        <f t="shared" si="70"/>
        <v/>
      </c>
      <c r="M547" s="616" t="str">
        <f t="shared" si="71"/>
        <v/>
      </c>
    </row>
    <row r="548" spans="3:13" ht="13" thickBot="1" x14ac:dyDescent="0.3"/>
    <row r="549" spans="3:13" ht="13" thickBot="1" x14ac:dyDescent="0.3">
      <c r="C549" s="1035" t="str">
        <f>Translations!$B$834</f>
        <v>Resultat för hela bränsleflödet</v>
      </c>
      <c r="D549" s="1396"/>
      <c r="E549" s="1397" t="str">
        <f>E535</f>
        <v>Mängd på årsnivå</v>
      </c>
      <c r="H549" s="1399" t="str">
        <f>G536</f>
        <v>Effektivt värmevärde</v>
      </c>
      <c r="I549" s="1392" t="str">
        <f>I535</f>
        <v>Emissionsfaktor</v>
      </c>
      <c r="J549" s="1392" t="str">
        <f>J535</f>
        <v>Biomassafraktion</v>
      </c>
      <c r="K549" s="1392" t="str">
        <f>K535</f>
        <v>Energiinnehåll</v>
      </c>
      <c r="L549" s="1392" t="str">
        <f>L535</f>
        <v>Fossila utsläpp</v>
      </c>
      <c r="M549" s="1394" t="str">
        <f>M535</f>
        <v>Biogena utsläpp</v>
      </c>
    </row>
    <row r="550" spans="3:13" ht="13" thickBot="1" x14ac:dyDescent="0.3">
      <c r="C550" s="1396"/>
      <c r="D550" s="1396"/>
      <c r="E550" s="1398"/>
      <c r="H550" s="1400"/>
      <c r="I550" s="1393"/>
      <c r="J550" s="1393"/>
      <c r="K550" s="1393"/>
      <c r="L550" s="1393"/>
      <c r="M550" s="1395"/>
    </row>
    <row r="551" spans="3:13" ht="13" thickBot="1" x14ac:dyDescent="0.3">
      <c r="E551" s="618" t="str">
        <f>IF(ISBLANK(E537),"",E537)</f>
        <v/>
      </c>
      <c r="H551" s="619" t="str">
        <f>IF(E537=EUwideConstants!$A$148, G537,H537)</f>
        <v/>
      </c>
      <c r="I551" s="620" t="str">
        <f>I537</f>
        <v>t CO2/TJ</v>
      </c>
      <c r="J551" s="620" t="s">
        <v>154</v>
      </c>
      <c r="K551" s="620" t="s">
        <v>171</v>
      </c>
      <c r="L551" s="620" t="s">
        <v>170</v>
      </c>
      <c r="M551" s="621" t="s">
        <v>170</v>
      </c>
    </row>
    <row r="552" spans="3:13" ht="13.5" thickBot="1" x14ac:dyDescent="0.35">
      <c r="C552" s="622"/>
      <c r="D552" s="410"/>
      <c r="E552" s="623" t="str">
        <f>IF(ISBLANK(E538),"",SUM(E538:E547))</f>
        <v/>
      </c>
      <c r="G552" s="624"/>
      <c r="H552" s="625" t="str">
        <f>IF(OR(E537="TJ",E537="GWh",K552=""),"",IF(E537=EUwideConstants!$A$149,K552*10^6/E552,K552/E552*1000))</f>
        <v/>
      </c>
      <c r="I552" s="626" t="str">
        <f>IF(OR(L552="",M552="",K552=""),"",(L552+M552)/K552)</f>
        <v/>
      </c>
      <c r="J552" s="626" t="str">
        <f>IF(OR(L552="",M552=""),"",M552/(L552+M552)*100)</f>
        <v/>
      </c>
      <c r="K552" s="627" t="str">
        <f>IF(K538="","",SUM(K538:K547))</f>
        <v/>
      </c>
      <c r="L552" s="628" t="str">
        <f>IF(L538="","",SUM(L538:L547))</f>
        <v/>
      </c>
      <c r="M552" s="628" t="str">
        <f>IF(M538="","",SUM(M538:M547))</f>
        <v/>
      </c>
    </row>
    <row r="553" spans="3:13" ht="15" customHeight="1" x14ac:dyDescent="0.25"/>
    <row r="556" spans="3:13" ht="15.5" x14ac:dyDescent="0.25">
      <c r="C556" s="64" t="s">
        <v>5</v>
      </c>
      <c r="D556" s="600" t="str">
        <f>Translations!$B$824</f>
        <v>Uppgifter om bränsleflödet</v>
      </c>
      <c r="M556" s="251"/>
    </row>
    <row r="557" spans="3:13" ht="13" x14ac:dyDescent="0.25">
      <c r="C557" s="64"/>
      <c r="D557" s="1033"/>
      <c r="E557" s="1033"/>
      <c r="F557" s="1033"/>
      <c r="G557" s="1033"/>
      <c r="H557" s="1033"/>
      <c r="I557" s="1033"/>
      <c r="J557" s="1033"/>
      <c r="K557" s="1033"/>
      <c r="L557" s="1033"/>
      <c r="M557" s="1033"/>
    </row>
    <row r="558" spans="3:13" ht="13" x14ac:dyDescent="0.25">
      <c r="C558" s="64"/>
      <c r="D558" s="7" t="str">
        <f>Translations!$B$600</f>
        <v>Bränsleflödeskod B1, B2,...</v>
      </c>
      <c r="G558" s="568"/>
      <c r="L558" s="251"/>
      <c r="M558" s="251"/>
    </row>
    <row r="559" spans="3:13" ht="13" x14ac:dyDescent="0.25">
      <c r="C559" s="64"/>
      <c r="D559" s="7" t="str">
        <f>Translations!$B$601</f>
        <v>Bränsleflödets namn</v>
      </c>
      <c r="G559" s="1427"/>
      <c r="H559" s="1428"/>
      <c r="I559" s="1428"/>
      <c r="J559" s="1429"/>
      <c r="L559" s="251"/>
      <c r="M559" s="251"/>
    </row>
    <row r="560" spans="3:13" ht="13" x14ac:dyDescent="0.25">
      <c r="C560" s="64"/>
      <c r="D560" s="65"/>
      <c r="E560" s="251"/>
      <c r="F560" s="251"/>
      <c r="G560" s="251"/>
      <c r="L560" s="251"/>
      <c r="M560" s="251"/>
    </row>
    <row r="562" spans="3:13" ht="14" x14ac:dyDescent="0.25">
      <c r="C562" s="64" t="s">
        <v>6</v>
      </c>
      <c r="D562" s="1406" t="str">
        <f>Translations!$B$827</f>
        <v>Komponenter och standardvärden för bränsleflöde</v>
      </c>
      <c r="E562" s="1407"/>
      <c r="F562" s="1407"/>
      <c r="G562" s="1407"/>
      <c r="H562" s="1407"/>
      <c r="I562" s="1407"/>
      <c r="J562" s="1407"/>
      <c r="K562" s="1407"/>
      <c r="L562" s="1407"/>
      <c r="M562" s="1407"/>
    </row>
    <row r="563" spans="3:13" ht="13.5" thickBot="1" x14ac:dyDescent="0.3">
      <c r="G563" s="188"/>
    </row>
    <row r="564" spans="3:13" x14ac:dyDescent="0.25">
      <c r="C564" s="1408" t="str">
        <f>Translations!$B$830</f>
        <v>Bränslekomponentens namn</v>
      </c>
      <c r="D564" s="1409"/>
      <c r="E564" s="1414" t="str">
        <f>Translations!$B$831</f>
        <v>Mängd på årsnivå</v>
      </c>
      <c r="F564" s="1416" t="str">
        <f>Translations!$B$741</f>
        <v>Enhetens omvandlingsfaktor</v>
      </c>
      <c r="G564" s="1417"/>
      <c r="H564" s="1418"/>
      <c r="I564" s="1419" t="str">
        <f>Translations!$B$433</f>
        <v>Emissionsfaktor</v>
      </c>
      <c r="J564" s="1421" t="str">
        <f>Translations!$B$502</f>
        <v>Biomassafraktion</v>
      </c>
      <c r="K564" s="1421" t="str">
        <f>Translations!$B$839</f>
        <v>Energiinnehåll</v>
      </c>
      <c r="L564" s="1421" t="str">
        <f>Translations!$B$840</f>
        <v>Fossila utsläpp</v>
      </c>
      <c r="M564" s="1423" t="str">
        <f>Translations!$B$841</f>
        <v>Biogena utsläpp</v>
      </c>
    </row>
    <row r="565" spans="3:13" ht="13" x14ac:dyDescent="0.3">
      <c r="C565" s="1410"/>
      <c r="D565" s="1411"/>
      <c r="E565" s="1415"/>
      <c r="F565" s="607" t="str">
        <f>Translations!$B$832</f>
        <v>Densitet</v>
      </c>
      <c r="G565" s="1425" t="str">
        <f>Translations!$B$833</f>
        <v>Effektivt värmevärde</v>
      </c>
      <c r="H565" s="1426"/>
      <c r="I565" s="1420"/>
      <c r="J565" s="1422"/>
      <c r="K565" s="1422"/>
      <c r="L565" s="1422"/>
      <c r="M565" s="1424"/>
    </row>
    <row r="566" spans="3:13" ht="13" thickBot="1" x14ac:dyDescent="0.3">
      <c r="C566" s="1412"/>
      <c r="D566" s="1413"/>
      <c r="E566" s="569"/>
      <c r="F566" s="608" t="str">
        <f>IF(E566=EUwideConstants!$A$151,"t/m3",IF(E566=EUwideConstants!$A$149,"t/1000Nm³",""))</f>
        <v/>
      </c>
      <c r="G566" s="609" t="str">
        <f>IF(OR($E566="TJ",$E566="GWh"),"","GJ/t")</f>
        <v>GJ/t</v>
      </c>
      <c r="H566" s="610" t="str">
        <f>IF($E566=EUwideConstants!$A$151,EUwideConstants!$A$159,IF($E566=EUwideConstants!$A$149,EUwideConstants!$A$157,""))</f>
        <v/>
      </c>
      <c r="I566" s="611" t="s">
        <v>168</v>
      </c>
      <c r="J566" s="612" t="s">
        <v>154</v>
      </c>
      <c r="K566" s="612" t="s">
        <v>169</v>
      </c>
      <c r="L566" s="612" t="s">
        <v>170</v>
      </c>
      <c r="M566" s="613" t="s">
        <v>24</v>
      </c>
    </row>
    <row r="567" spans="3:13" x14ac:dyDescent="0.25">
      <c r="C567" s="1404"/>
      <c r="D567" s="1405"/>
      <c r="E567" s="570"/>
      <c r="F567" s="592" t="s">
        <v>178</v>
      </c>
      <c r="G567" s="593"/>
      <c r="H567" s="667" t="str">
        <f>IF(OR(ISBLANK(F567),ISBLANK(G567)),"",IF($E$566="Nm³",F567*G567,G567*F567/1000))</f>
        <v/>
      </c>
      <c r="I567" s="574"/>
      <c r="J567" s="575"/>
      <c r="K567" s="668" t="str">
        <f>IF(ISBLANK(E567),"",IF($E$566="TJ",E567,IF($E$566="t",E567*G567/1000,IF($E$566="Nm³",E567/1000*H567/1000,IF($E$566="GWh",E567*3.6,E567*H567/1000)))))</f>
        <v/>
      </c>
      <c r="L567" s="616" t="str">
        <f>IF(OR(K567="",ISBLANK(I567)),"",K567*I567*(1-(J567/100)))</f>
        <v/>
      </c>
      <c r="M567" s="616" t="str">
        <f>IF(OR(ISBLANK(K567),ISBLANK(I567)),"",K567*I567*(J567/100))</f>
        <v/>
      </c>
    </row>
    <row r="568" spans="3:13" x14ac:dyDescent="0.25">
      <c r="C568" s="1401"/>
      <c r="D568" s="1402"/>
      <c r="E568" s="571"/>
      <c r="F568" s="579"/>
      <c r="G568" s="577"/>
      <c r="H568" s="670" t="str">
        <f t="shared" ref="H568:H576" si="72">IF(OR(ISBLANK(F568),ISBLANK(G568)),"",IF($E$566="Nm³",F568*G568,G568*F568/1000))</f>
        <v/>
      </c>
      <c r="I568" s="576"/>
      <c r="J568" s="577"/>
      <c r="K568" s="669" t="str">
        <f t="shared" ref="K568:K576" si="73">IF(ISBLANK(E568),"",IF($E$566="TJ",E568,IF($E$566="t",E568*G568/1000,IF($E$566="Nm³",E568/1000*H568/1000,IF($E$566="GWh",E568*3.6,E568*H568/1000)))))</f>
        <v/>
      </c>
      <c r="L568" s="616" t="str">
        <f t="shared" ref="L568:L576" si="74">IF(OR(K568="",ISBLANK(I568)),"",K568*I568*(1-(J568/100)))</f>
        <v/>
      </c>
      <c r="M568" s="616" t="str">
        <f t="shared" ref="M568:M576" si="75">IF(OR(ISBLANK(K568),ISBLANK(I568)),"",K568*I568*(J568/100))</f>
        <v/>
      </c>
    </row>
    <row r="569" spans="3:13" x14ac:dyDescent="0.25">
      <c r="C569" s="1401"/>
      <c r="D569" s="1402"/>
      <c r="E569" s="571"/>
      <c r="F569" s="579"/>
      <c r="G569" s="577"/>
      <c r="H569" s="670" t="str">
        <f t="shared" si="72"/>
        <v/>
      </c>
      <c r="I569" s="576"/>
      <c r="J569" s="577"/>
      <c r="K569" s="669" t="str">
        <f t="shared" si="73"/>
        <v/>
      </c>
      <c r="L569" s="616" t="str">
        <f t="shared" si="74"/>
        <v/>
      </c>
      <c r="M569" s="616" t="str">
        <f t="shared" si="75"/>
        <v/>
      </c>
    </row>
    <row r="570" spans="3:13" x14ac:dyDescent="0.25">
      <c r="C570" s="1401"/>
      <c r="D570" s="1402"/>
      <c r="E570" s="571"/>
      <c r="F570" s="579"/>
      <c r="G570" s="577"/>
      <c r="H570" s="670" t="str">
        <f t="shared" si="72"/>
        <v/>
      </c>
      <c r="I570" s="576"/>
      <c r="J570" s="577"/>
      <c r="K570" s="669" t="str">
        <f t="shared" si="73"/>
        <v/>
      </c>
      <c r="L570" s="616" t="str">
        <f t="shared" si="74"/>
        <v/>
      </c>
      <c r="M570" s="616" t="str">
        <f t="shared" si="75"/>
        <v/>
      </c>
    </row>
    <row r="571" spans="3:13" x14ac:dyDescent="0.25">
      <c r="C571" s="1401"/>
      <c r="D571" s="1402"/>
      <c r="E571" s="571"/>
      <c r="F571" s="579"/>
      <c r="G571" s="577"/>
      <c r="H571" s="670" t="str">
        <f t="shared" si="72"/>
        <v/>
      </c>
      <c r="I571" s="576"/>
      <c r="J571" s="577"/>
      <c r="K571" s="669" t="str">
        <f t="shared" si="73"/>
        <v/>
      </c>
      <c r="L571" s="616" t="str">
        <f t="shared" si="74"/>
        <v/>
      </c>
      <c r="M571" s="616" t="str">
        <f t="shared" si="75"/>
        <v/>
      </c>
    </row>
    <row r="572" spans="3:13" x14ac:dyDescent="0.25">
      <c r="C572" s="1401"/>
      <c r="D572" s="1402"/>
      <c r="E572" s="571"/>
      <c r="F572" s="579"/>
      <c r="G572" s="577"/>
      <c r="H572" s="670" t="str">
        <f t="shared" si="72"/>
        <v/>
      </c>
      <c r="I572" s="576"/>
      <c r="J572" s="577"/>
      <c r="K572" s="669" t="str">
        <f t="shared" si="73"/>
        <v/>
      </c>
      <c r="L572" s="616" t="str">
        <f t="shared" si="74"/>
        <v/>
      </c>
      <c r="M572" s="616" t="str">
        <f t="shared" si="75"/>
        <v/>
      </c>
    </row>
    <row r="573" spans="3:13" x14ac:dyDescent="0.25">
      <c r="C573" s="1401"/>
      <c r="D573" s="1402"/>
      <c r="E573" s="571"/>
      <c r="F573" s="579"/>
      <c r="G573" s="577"/>
      <c r="H573" s="670" t="str">
        <f t="shared" si="72"/>
        <v/>
      </c>
      <c r="I573" s="576"/>
      <c r="J573" s="577"/>
      <c r="K573" s="669" t="str">
        <f t="shared" si="73"/>
        <v/>
      </c>
      <c r="L573" s="616" t="str">
        <f t="shared" si="74"/>
        <v/>
      </c>
      <c r="M573" s="616" t="str">
        <f t="shared" si="75"/>
        <v/>
      </c>
    </row>
    <row r="574" spans="3:13" x14ac:dyDescent="0.25">
      <c r="C574" s="1401"/>
      <c r="D574" s="1402"/>
      <c r="E574" s="571"/>
      <c r="F574" s="579"/>
      <c r="G574" s="577"/>
      <c r="H574" s="670" t="str">
        <f t="shared" si="72"/>
        <v/>
      </c>
      <c r="I574" s="576"/>
      <c r="J574" s="577"/>
      <c r="K574" s="669" t="str">
        <f t="shared" si="73"/>
        <v/>
      </c>
      <c r="L574" s="616" t="str">
        <f t="shared" si="74"/>
        <v/>
      </c>
      <c r="M574" s="616" t="str">
        <f t="shared" si="75"/>
        <v/>
      </c>
    </row>
    <row r="575" spans="3:13" x14ac:dyDescent="0.25">
      <c r="C575" s="1403"/>
      <c r="D575" s="1402"/>
      <c r="E575" s="572"/>
      <c r="F575" s="579"/>
      <c r="G575" s="577"/>
      <c r="H575" s="670" t="str">
        <f t="shared" si="72"/>
        <v/>
      </c>
      <c r="I575" s="576"/>
      <c r="J575" s="577"/>
      <c r="K575" s="669" t="str">
        <f t="shared" si="73"/>
        <v/>
      </c>
      <c r="L575" s="616" t="str">
        <f t="shared" si="74"/>
        <v/>
      </c>
      <c r="M575" s="616" t="str">
        <f t="shared" si="75"/>
        <v/>
      </c>
    </row>
    <row r="576" spans="3:13" ht="13" thickBot="1" x14ac:dyDescent="0.3">
      <c r="C576" s="1401"/>
      <c r="D576" s="1402"/>
      <c r="E576" s="573"/>
      <c r="F576" s="580"/>
      <c r="G576" s="581"/>
      <c r="H576" s="666" t="str">
        <f t="shared" si="72"/>
        <v/>
      </c>
      <c r="I576" s="576"/>
      <c r="J576" s="577"/>
      <c r="K576" s="669" t="str">
        <f t="shared" si="73"/>
        <v/>
      </c>
      <c r="L576" s="616" t="str">
        <f t="shared" si="74"/>
        <v/>
      </c>
      <c r="M576" s="616" t="str">
        <f t="shared" si="75"/>
        <v/>
      </c>
    </row>
    <row r="577" spans="3:13" ht="13" thickBot="1" x14ac:dyDescent="0.3"/>
    <row r="578" spans="3:13" ht="13" thickBot="1" x14ac:dyDescent="0.3">
      <c r="C578" s="1035" t="str">
        <f>Translations!$B$834</f>
        <v>Resultat för hela bränsleflödet</v>
      </c>
      <c r="D578" s="1396"/>
      <c r="E578" s="1397" t="str">
        <f>E564</f>
        <v>Mängd på årsnivå</v>
      </c>
      <c r="H578" s="1399" t="str">
        <f>G565</f>
        <v>Effektivt värmevärde</v>
      </c>
      <c r="I578" s="1392" t="str">
        <f>I564</f>
        <v>Emissionsfaktor</v>
      </c>
      <c r="J578" s="1392" t="str">
        <f>J564</f>
        <v>Biomassafraktion</v>
      </c>
      <c r="K578" s="1392" t="str">
        <f>K564</f>
        <v>Energiinnehåll</v>
      </c>
      <c r="L578" s="1392" t="str">
        <f>L564</f>
        <v>Fossila utsläpp</v>
      </c>
      <c r="M578" s="1394" t="str">
        <f>M564</f>
        <v>Biogena utsläpp</v>
      </c>
    </row>
    <row r="579" spans="3:13" ht="13" thickBot="1" x14ac:dyDescent="0.3">
      <c r="C579" s="1396"/>
      <c r="D579" s="1396"/>
      <c r="E579" s="1398"/>
      <c r="H579" s="1400"/>
      <c r="I579" s="1393"/>
      <c r="J579" s="1393"/>
      <c r="K579" s="1393"/>
      <c r="L579" s="1393"/>
      <c r="M579" s="1395"/>
    </row>
    <row r="580" spans="3:13" ht="13" thickBot="1" x14ac:dyDescent="0.3">
      <c r="E580" s="618" t="str">
        <f>IF(ISBLANK(E566),"",E566)</f>
        <v/>
      </c>
      <c r="H580" s="619" t="str">
        <f>IF(E566=EUwideConstants!$A$148, G566,H566)</f>
        <v/>
      </c>
      <c r="I580" s="620" t="str">
        <f>I566</f>
        <v>t CO2/TJ</v>
      </c>
      <c r="J580" s="620" t="s">
        <v>154</v>
      </c>
      <c r="K580" s="620" t="s">
        <v>171</v>
      </c>
      <c r="L580" s="620" t="s">
        <v>170</v>
      </c>
      <c r="M580" s="621" t="s">
        <v>170</v>
      </c>
    </row>
    <row r="581" spans="3:13" ht="13.5" thickBot="1" x14ac:dyDescent="0.35">
      <c r="C581" s="622"/>
      <c r="D581" s="410"/>
      <c r="E581" s="623" t="str">
        <f>IF(ISBLANK(E567),"",SUM(E567:E576))</f>
        <v/>
      </c>
      <c r="G581" s="624"/>
      <c r="H581" s="625" t="str">
        <f>IF(OR(E566="TJ",E566="GWh",K581=""),"",IF(E566=EUwideConstants!$A$149,K581*10^6/E581,K581/E581*1000))</f>
        <v/>
      </c>
      <c r="I581" s="626" t="str">
        <f>IF(OR(L581="",M581="",K581=""),"",(L581+M581)/K581)</f>
        <v/>
      </c>
      <c r="J581" s="626" t="str">
        <f>IF(OR(L581="",M581=""),"",M581/(L581+M581)*100)</f>
        <v/>
      </c>
      <c r="K581" s="627" t="str">
        <f>IF(K567="","",SUM(K567:K576))</f>
        <v/>
      </c>
      <c r="L581" s="628" t="str">
        <f>IF(L567="","",SUM(L567:L576))</f>
        <v/>
      </c>
      <c r="M581" s="628" t="str">
        <f>IF(M567="","",SUM(M567:M576))</f>
        <v/>
      </c>
    </row>
    <row r="586" spans="3:13" ht="15.5" x14ac:dyDescent="0.25">
      <c r="C586" s="64" t="s">
        <v>5</v>
      </c>
      <c r="D586" s="600" t="str">
        <f>Translations!$B$824</f>
        <v>Uppgifter om bränsleflödet</v>
      </c>
      <c r="M586" s="251"/>
    </row>
    <row r="587" spans="3:13" ht="13" x14ac:dyDescent="0.25">
      <c r="C587" s="64"/>
      <c r="D587" s="1033"/>
      <c r="E587" s="1033"/>
      <c r="F587" s="1033"/>
      <c r="G587" s="1033"/>
      <c r="H587" s="1033"/>
      <c r="I587" s="1033"/>
      <c r="J587" s="1033"/>
      <c r="K587" s="1033"/>
      <c r="L587" s="1033"/>
      <c r="M587" s="1033"/>
    </row>
    <row r="588" spans="3:13" ht="13" x14ac:dyDescent="0.25">
      <c r="C588" s="64"/>
      <c r="D588" s="7" t="str">
        <f>Translations!$B$600</f>
        <v>Bränsleflödeskod B1, B2,...</v>
      </c>
      <c r="G588" s="568"/>
      <c r="L588" s="251"/>
      <c r="M588" s="251"/>
    </row>
    <row r="589" spans="3:13" ht="13" x14ac:dyDescent="0.25">
      <c r="C589" s="64"/>
      <c r="D589" s="7" t="str">
        <f>Translations!$B$601</f>
        <v>Bränsleflödets namn</v>
      </c>
      <c r="G589" s="1427"/>
      <c r="H589" s="1428"/>
      <c r="I589" s="1428"/>
      <c r="J589" s="1429"/>
      <c r="L589" s="251"/>
      <c r="M589" s="251"/>
    </row>
    <row r="590" spans="3:13" ht="13" x14ac:dyDescent="0.25">
      <c r="C590" s="64"/>
      <c r="D590" s="65"/>
      <c r="E590" s="251"/>
      <c r="F590" s="251"/>
      <c r="G590" s="251"/>
      <c r="L590" s="251"/>
      <c r="M590" s="251"/>
    </row>
    <row r="592" spans="3:13" ht="14" x14ac:dyDescent="0.25">
      <c r="C592" s="64" t="s">
        <v>6</v>
      </c>
      <c r="D592" s="1406" t="str">
        <f>Translations!$B$827</f>
        <v>Komponenter och standardvärden för bränsleflöde</v>
      </c>
      <c r="E592" s="1407"/>
      <c r="F592" s="1407"/>
      <c r="G592" s="1407"/>
      <c r="H592" s="1407"/>
      <c r="I592" s="1407"/>
      <c r="J592" s="1407"/>
      <c r="K592" s="1407"/>
      <c r="L592" s="1407"/>
      <c r="M592" s="1407"/>
    </row>
    <row r="593" spans="3:13" ht="13.5" thickBot="1" x14ac:dyDescent="0.3">
      <c r="G593" s="188"/>
    </row>
    <row r="594" spans="3:13" x14ac:dyDescent="0.25">
      <c r="C594" s="1408" t="str">
        <f>Translations!$B$830</f>
        <v>Bränslekomponentens namn</v>
      </c>
      <c r="D594" s="1409"/>
      <c r="E594" s="1414" t="str">
        <f>Translations!$B$831</f>
        <v>Mängd på årsnivå</v>
      </c>
      <c r="F594" s="1416" t="str">
        <f>Translations!$B$741</f>
        <v>Enhetens omvandlingsfaktor</v>
      </c>
      <c r="G594" s="1417"/>
      <c r="H594" s="1418"/>
      <c r="I594" s="1419" t="str">
        <f>Translations!$B$433</f>
        <v>Emissionsfaktor</v>
      </c>
      <c r="J594" s="1421" t="str">
        <f>Translations!$B$502</f>
        <v>Biomassafraktion</v>
      </c>
      <c r="K594" s="1421" t="str">
        <f>Translations!$B$839</f>
        <v>Energiinnehåll</v>
      </c>
      <c r="L594" s="1421" t="str">
        <f>Translations!$B$840</f>
        <v>Fossila utsläpp</v>
      </c>
      <c r="M594" s="1423" t="str">
        <f>Translations!$B$841</f>
        <v>Biogena utsläpp</v>
      </c>
    </row>
    <row r="595" spans="3:13" ht="13" x14ac:dyDescent="0.3">
      <c r="C595" s="1410"/>
      <c r="D595" s="1411"/>
      <c r="E595" s="1415"/>
      <c r="F595" s="607" t="str">
        <f>Translations!$B$832</f>
        <v>Densitet</v>
      </c>
      <c r="G595" s="1425" t="str">
        <f>Translations!$B$833</f>
        <v>Effektivt värmevärde</v>
      </c>
      <c r="H595" s="1426"/>
      <c r="I595" s="1420"/>
      <c r="J595" s="1422"/>
      <c r="K595" s="1422"/>
      <c r="L595" s="1422"/>
      <c r="M595" s="1424"/>
    </row>
    <row r="596" spans="3:13" ht="13" thickBot="1" x14ac:dyDescent="0.3">
      <c r="C596" s="1412"/>
      <c r="D596" s="1413"/>
      <c r="E596" s="569"/>
      <c r="F596" s="608" t="str">
        <f>IF(E596=EUwideConstants!$A$151,"t/m3",IF(E596=EUwideConstants!$A$149,"t/1000Nm³",""))</f>
        <v/>
      </c>
      <c r="G596" s="609" t="str">
        <f>IF(OR($E596="TJ",$E596="GWh"),"","GJ/t")</f>
        <v>GJ/t</v>
      </c>
      <c r="H596" s="610" t="str">
        <f>IF($E596=EUwideConstants!$A$151,EUwideConstants!$A$159,IF($E596=EUwideConstants!$A$149,EUwideConstants!$A$157,""))</f>
        <v/>
      </c>
      <c r="I596" s="611" t="s">
        <v>168</v>
      </c>
      <c r="J596" s="612" t="s">
        <v>154</v>
      </c>
      <c r="K596" s="612" t="s">
        <v>169</v>
      </c>
      <c r="L596" s="612" t="s">
        <v>170</v>
      </c>
      <c r="M596" s="613" t="s">
        <v>24</v>
      </c>
    </row>
    <row r="597" spans="3:13" x14ac:dyDescent="0.25">
      <c r="C597" s="1404"/>
      <c r="D597" s="1405"/>
      <c r="E597" s="570"/>
      <c r="F597" s="592" t="s">
        <v>178</v>
      </c>
      <c r="G597" s="593"/>
      <c r="H597" s="667" t="str">
        <f>IF(OR(ISBLANK(F597),ISBLANK(G597)),"",IF($E$596="Nm³",F597*G597,G597*F597/1000))</f>
        <v/>
      </c>
      <c r="I597" s="574"/>
      <c r="J597" s="575"/>
      <c r="K597" s="668" t="str">
        <f>IF(ISBLANK(E597),"",IF($E$596="TJ",E597,IF($E$596="t",E597*G597/1000,IF($E$596="Nm³",E597/1000*H597/1000,IF($E$596="GWh",E597*3.6,E597*H597/1000)))))</f>
        <v/>
      </c>
      <c r="L597" s="616" t="str">
        <f>IF(OR(K597="",ISBLANK(I597)),"",K597*I597*(1-(J597/100)))</f>
        <v/>
      </c>
      <c r="M597" s="616" t="str">
        <f>IF(OR(ISBLANK(K597),ISBLANK(I597)),"",K597*I597*(J597/100))</f>
        <v/>
      </c>
    </row>
    <row r="598" spans="3:13" x14ac:dyDescent="0.25">
      <c r="C598" s="1401"/>
      <c r="D598" s="1402"/>
      <c r="E598" s="571"/>
      <c r="F598" s="579"/>
      <c r="G598" s="577"/>
      <c r="H598" s="670" t="str">
        <f t="shared" ref="H598:H606" si="76">IF(OR(ISBLANK(F598),ISBLANK(G598)),"",IF($E$596="Nm³",F598*G598,G598*F598/1000))</f>
        <v/>
      </c>
      <c r="I598" s="576"/>
      <c r="J598" s="577"/>
      <c r="K598" s="669" t="str">
        <f t="shared" ref="K598:K606" si="77">IF(ISBLANK(E598),"",IF($E$596="TJ",E598,IF($E$596="t",E598*G598/1000,IF($E$596="Nm³",E598/1000*H598/1000,IF($E$596="GWh",E598*3.6,E598*H598/1000)))))</f>
        <v/>
      </c>
      <c r="L598" s="616" t="str">
        <f t="shared" ref="L598:L606" si="78">IF(OR(K598="",ISBLANK(I598)),"",K598*I598*(1-(J598/100)))</f>
        <v/>
      </c>
      <c r="M598" s="616" t="str">
        <f t="shared" ref="M598:M606" si="79">IF(OR(ISBLANK(K598),ISBLANK(I598)),"",K598*I598*(J598/100))</f>
        <v/>
      </c>
    </row>
    <row r="599" spans="3:13" x14ac:dyDescent="0.25">
      <c r="C599" s="1401"/>
      <c r="D599" s="1402"/>
      <c r="E599" s="571"/>
      <c r="F599" s="579"/>
      <c r="G599" s="577"/>
      <c r="H599" s="670" t="str">
        <f t="shared" si="76"/>
        <v/>
      </c>
      <c r="I599" s="576"/>
      <c r="J599" s="577"/>
      <c r="K599" s="669" t="str">
        <f t="shared" si="77"/>
        <v/>
      </c>
      <c r="L599" s="616" t="str">
        <f t="shared" si="78"/>
        <v/>
      </c>
      <c r="M599" s="616" t="str">
        <f t="shared" si="79"/>
        <v/>
      </c>
    </row>
    <row r="600" spans="3:13" x14ac:dyDescent="0.25">
      <c r="C600" s="1401"/>
      <c r="D600" s="1402"/>
      <c r="E600" s="571"/>
      <c r="F600" s="579"/>
      <c r="G600" s="577"/>
      <c r="H600" s="670" t="str">
        <f t="shared" si="76"/>
        <v/>
      </c>
      <c r="I600" s="576"/>
      <c r="J600" s="577"/>
      <c r="K600" s="669" t="str">
        <f t="shared" si="77"/>
        <v/>
      </c>
      <c r="L600" s="616" t="str">
        <f t="shared" si="78"/>
        <v/>
      </c>
      <c r="M600" s="616" t="str">
        <f t="shared" si="79"/>
        <v/>
      </c>
    </row>
    <row r="601" spans="3:13" x14ac:dyDescent="0.25">
      <c r="C601" s="1401"/>
      <c r="D601" s="1402"/>
      <c r="E601" s="571"/>
      <c r="F601" s="579"/>
      <c r="G601" s="577"/>
      <c r="H601" s="670" t="str">
        <f t="shared" si="76"/>
        <v/>
      </c>
      <c r="I601" s="576"/>
      <c r="J601" s="577"/>
      <c r="K601" s="669" t="str">
        <f t="shared" si="77"/>
        <v/>
      </c>
      <c r="L601" s="616" t="str">
        <f t="shared" si="78"/>
        <v/>
      </c>
      <c r="M601" s="616" t="str">
        <f t="shared" si="79"/>
        <v/>
      </c>
    </row>
    <row r="602" spans="3:13" x14ac:dyDescent="0.25">
      <c r="C602" s="1401"/>
      <c r="D602" s="1402"/>
      <c r="E602" s="571"/>
      <c r="F602" s="579"/>
      <c r="G602" s="577"/>
      <c r="H602" s="670" t="str">
        <f t="shared" si="76"/>
        <v/>
      </c>
      <c r="I602" s="576"/>
      <c r="J602" s="577"/>
      <c r="K602" s="669" t="str">
        <f t="shared" si="77"/>
        <v/>
      </c>
      <c r="L602" s="616" t="str">
        <f t="shared" si="78"/>
        <v/>
      </c>
      <c r="M602" s="616" t="str">
        <f t="shared" si="79"/>
        <v/>
      </c>
    </row>
    <row r="603" spans="3:13" x14ac:dyDescent="0.25">
      <c r="C603" s="1401"/>
      <c r="D603" s="1402"/>
      <c r="E603" s="571"/>
      <c r="F603" s="579"/>
      <c r="G603" s="577"/>
      <c r="H603" s="670" t="str">
        <f t="shared" si="76"/>
        <v/>
      </c>
      <c r="I603" s="576"/>
      <c r="J603" s="577"/>
      <c r="K603" s="669" t="str">
        <f t="shared" si="77"/>
        <v/>
      </c>
      <c r="L603" s="616" t="str">
        <f t="shared" si="78"/>
        <v/>
      </c>
      <c r="M603" s="616" t="str">
        <f t="shared" si="79"/>
        <v/>
      </c>
    </row>
    <row r="604" spans="3:13" x14ac:dyDescent="0.25">
      <c r="C604" s="1401"/>
      <c r="D604" s="1402"/>
      <c r="E604" s="571"/>
      <c r="F604" s="579"/>
      <c r="G604" s="577"/>
      <c r="H604" s="670" t="str">
        <f t="shared" si="76"/>
        <v/>
      </c>
      <c r="I604" s="576"/>
      <c r="J604" s="577"/>
      <c r="K604" s="669" t="str">
        <f t="shared" si="77"/>
        <v/>
      </c>
      <c r="L604" s="616" t="str">
        <f t="shared" si="78"/>
        <v/>
      </c>
      <c r="M604" s="616" t="str">
        <f t="shared" si="79"/>
        <v/>
      </c>
    </row>
    <row r="605" spans="3:13" x14ac:dyDescent="0.25">
      <c r="C605" s="1403"/>
      <c r="D605" s="1402"/>
      <c r="E605" s="572"/>
      <c r="F605" s="579"/>
      <c r="G605" s="577"/>
      <c r="H605" s="670" t="str">
        <f t="shared" si="76"/>
        <v/>
      </c>
      <c r="I605" s="576"/>
      <c r="J605" s="577"/>
      <c r="K605" s="669" t="str">
        <f t="shared" si="77"/>
        <v/>
      </c>
      <c r="L605" s="616" t="str">
        <f t="shared" si="78"/>
        <v/>
      </c>
      <c r="M605" s="616" t="str">
        <f t="shared" si="79"/>
        <v/>
      </c>
    </row>
    <row r="606" spans="3:13" ht="13" thickBot="1" x14ac:dyDescent="0.3">
      <c r="C606" s="1401"/>
      <c r="D606" s="1402"/>
      <c r="E606" s="573"/>
      <c r="F606" s="580"/>
      <c r="G606" s="581"/>
      <c r="H606" s="666" t="str">
        <f t="shared" si="76"/>
        <v/>
      </c>
      <c r="I606" s="576"/>
      <c r="J606" s="577"/>
      <c r="K606" s="669" t="str">
        <f t="shared" si="77"/>
        <v/>
      </c>
      <c r="L606" s="616" t="str">
        <f t="shared" si="78"/>
        <v/>
      </c>
      <c r="M606" s="616" t="str">
        <f t="shared" si="79"/>
        <v/>
      </c>
    </row>
    <row r="607" spans="3:13" ht="13" thickBot="1" x14ac:dyDescent="0.3"/>
    <row r="608" spans="3:13" ht="13" thickBot="1" x14ac:dyDescent="0.3">
      <c r="C608" s="1035" t="str">
        <f>Translations!$B$834</f>
        <v>Resultat för hela bränsleflödet</v>
      </c>
      <c r="D608" s="1396"/>
      <c r="E608" s="1397" t="str">
        <f>E594</f>
        <v>Mängd på årsnivå</v>
      </c>
      <c r="H608" s="1399" t="str">
        <f>G595</f>
        <v>Effektivt värmevärde</v>
      </c>
      <c r="I608" s="1392" t="str">
        <f>I594</f>
        <v>Emissionsfaktor</v>
      </c>
      <c r="J608" s="1392" t="str">
        <f>J594</f>
        <v>Biomassafraktion</v>
      </c>
      <c r="K608" s="1392" t="str">
        <f>K594</f>
        <v>Energiinnehåll</v>
      </c>
      <c r="L608" s="1392" t="str">
        <f>L594</f>
        <v>Fossila utsläpp</v>
      </c>
      <c r="M608" s="1394" t="str">
        <f>M594</f>
        <v>Biogena utsläpp</v>
      </c>
    </row>
    <row r="609" spans="3:13" ht="13" thickBot="1" x14ac:dyDescent="0.3">
      <c r="C609" s="1396"/>
      <c r="D609" s="1396"/>
      <c r="E609" s="1398"/>
      <c r="H609" s="1400"/>
      <c r="I609" s="1393"/>
      <c r="J609" s="1393"/>
      <c r="K609" s="1393"/>
      <c r="L609" s="1393"/>
      <c r="M609" s="1395"/>
    </row>
    <row r="610" spans="3:13" ht="13" thickBot="1" x14ac:dyDescent="0.3">
      <c r="E610" s="618" t="str">
        <f>IF(ISBLANK(E596),"",E596)</f>
        <v/>
      </c>
      <c r="H610" s="619" t="str">
        <f>IF(E596=EUwideConstants!$A$148, G596,H596)</f>
        <v/>
      </c>
      <c r="I610" s="620" t="str">
        <f>I596</f>
        <v>t CO2/TJ</v>
      </c>
      <c r="J610" s="620" t="s">
        <v>154</v>
      </c>
      <c r="K610" s="620" t="s">
        <v>171</v>
      </c>
      <c r="L610" s="620" t="s">
        <v>170</v>
      </c>
      <c r="M610" s="621" t="s">
        <v>170</v>
      </c>
    </row>
    <row r="611" spans="3:13" ht="13.5" thickBot="1" x14ac:dyDescent="0.35">
      <c r="C611" s="622"/>
      <c r="D611" s="410"/>
      <c r="E611" s="623" t="str">
        <f>IF(ISBLANK(E597),"",SUM(E597:E606))</f>
        <v/>
      </c>
      <c r="G611" s="624"/>
      <c r="H611" s="625" t="str">
        <f>IF(OR(E596="TJ",E596="GWh",K611=""),"",IF(E596=EUwideConstants!$A$149,K611*10^6/E611,K611/E611*1000))</f>
        <v/>
      </c>
      <c r="I611" s="626" t="str">
        <f>IF(OR(L611="",M611="",K611=""),"",(L611+M611)/K611)</f>
        <v/>
      </c>
      <c r="J611" s="626" t="str">
        <f>IF(OR(L611="",M611=""),"",M611/(L611+M611)*100)</f>
        <v/>
      </c>
      <c r="K611" s="627" t="str">
        <f>IF(K597="","",SUM(K597:K606))</f>
        <v/>
      </c>
      <c r="L611" s="628" t="str">
        <f>IF(L597="","",SUM(L597:L606))</f>
        <v/>
      </c>
      <c r="M611" s="628" t="str">
        <f>IF(M597="","",SUM(M597:M606))</f>
        <v/>
      </c>
    </row>
    <row r="614" spans="3:13" ht="22.5" customHeight="1" x14ac:dyDescent="0.25"/>
    <row r="615" spans="3:13" ht="15.5" x14ac:dyDescent="0.25">
      <c r="C615" s="64" t="s">
        <v>5</v>
      </c>
      <c r="D615" s="600" t="str">
        <f>Translations!$B$824</f>
        <v>Uppgifter om bränsleflödet</v>
      </c>
      <c r="M615" s="251"/>
    </row>
    <row r="616" spans="3:13" ht="13" x14ac:dyDescent="0.25">
      <c r="C616" s="64"/>
      <c r="D616" s="1033"/>
      <c r="E616" s="1033"/>
      <c r="F616" s="1033"/>
      <c r="G616" s="1033"/>
      <c r="H616" s="1033"/>
      <c r="I616" s="1033"/>
      <c r="J616" s="1033"/>
      <c r="K616" s="1033"/>
      <c r="L616" s="1033"/>
      <c r="M616" s="1033"/>
    </row>
    <row r="617" spans="3:13" ht="13" x14ac:dyDescent="0.25">
      <c r="C617" s="64"/>
      <c r="D617" s="7" t="str">
        <f>Translations!$B$600</f>
        <v>Bränsleflödeskod B1, B2,...</v>
      </c>
      <c r="G617" s="568"/>
      <c r="L617" s="251"/>
      <c r="M617" s="251"/>
    </row>
    <row r="618" spans="3:13" ht="13" x14ac:dyDescent="0.25">
      <c r="C618" s="64"/>
      <c r="D618" s="7" t="str">
        <f>Translations!$B$601</f>
        <v>Bränsleflödets namn</v>
      </c>
      <c r="G618" s="1427"/>
      <c r="H618" s="1428"/>
      <c r="I618" s="1428"/>
      <c r="J618" s="1429"/>
      <c r="L618" s="251"/>
      <c r="M618" s="251"/>
    </row>
    <row r="619" spans="3:13" ht="13" x14ac:dyDescent="0.25">
      <c r="C619" s="64"/>
      <c r="D619" s="65"/>
      <c r="E619" s="251"/>
      <c r="F619" s="251"/>
      <c r="G619" s="251"/>
      <c r="L619" s="251"/>
      <c r="M619" s="251"/>
    </row>
    <row r="621" spans="3:13" ht="14" x14ac:dyDescent="0.25">
      <c r="C621" s="64" t="s">
        <v>6</v>
      </c>
      <c r="D621" s="1406" t="str">
        <f>Translations!$B$827</f>
        <v>Komponenter och standardvärden för bränsleflöde</v>
      </c>
      <c r="E621" s="1407"/>
      <c r="F621" s="1407"/>
      <c r="G621" s="1407"/>
      <c r="H621" s="1407"/>
      <c r="I621" s="1407"/>
      <c r="J621" s="1407"/>
      <c r="K621" s="1407"/>
      <c r="L621" s="1407"/>
      <c r="M621" s="1407"/>
    </row>
    <row r="622" spans="3:13" ht="13.5" thickBot="1" x14ac:dyDescent="0.3">
      <c r="G622" s="188"/>
    </row>
    <row r="623" spans="3:13" x14ac:dyDescent="0.25">
      <c r="C623" s="1408" t="str">
        <f>Translations!$B$830</f>
        <v>Bränslekomponentens namn</v>
      </c>
      <c r="D623" s="1409"/>
      <c r="E623" s="1414" t="str">
        <f>Translations!$B$831</f>
        <v>Mängd på årsnivå</v>
      </c>
      <c r="F623" s="1416" t="str">
        <f>Translations!$B$741</f>
        <v>Enhetens omvandlingsfaktor</v>
      </c>
      <c r="G623" s="1417"/>
      <c r="H623" s="1418"/>
      <c r="I623" s="1419" t="str">
        <f>Translations!$B$433</f>
        <v>Emissionsfaktor</v>
      </c>
      <c r="J623" s="1421" t="str">
        <f>Translations!$B$502</f>
        <v>Biomassafraktion</v>
      </c>
      <c r="K623" s="1421" t="str">
        <f>Translations!$B$839</f>
        <v>Energiinnehåll</v>
      </c>
      <c r="L623" s="1421" t="str">
        <f>Translations!$B$840</f>
        <v>Fossila utsläpp</v>
      </c>
      <c r="M623" s="1423" t="str">
        <f>Translations!$B$841</f>
        <v>Biogena utsläpp</v>
      </c>
    </row>
    <row r="624" spans="3:13" ht="13" x14ac:dyDescent="0.3">
      <c r="C624" s="1410"/>
      <c r="D624" s="1411"/>
      <c r="E624" s="1415"/>
      <c r="F624" s="607" t="str">
        <f>Translations!$B$832</f>
        <v>Densitet</v>
      </c>
      <c r="G624" s="1425" t="str">
        <f>Translations!$B$833</f>
        <v>Effektivt värmevärde</v>
      </c>
      <c r="H624" s="1426"/>
      <c r="I624" s="1420"/>
      <c r="J624" s="1422"/>
      <c r="K624" s="1422"/>
      <c r="L624" s="1422"/>
      <c r="M624" s="1424"/>
    </row>
    <row r="625" spans="3:13" ht="13" thickBot="1" x14ac:dyDescent="0.3">
      <c r="C625" s="1412"/>
      <c r="D625" s="1413"/>
      <c r="E625" s="569"/>
      <c r="F625" s="608" t="str">
        <f>IF(E625=EUwideConstants!$A$151,"t/m3",IF(E625=EUwideConstants!$A$149,"t/1000Nm³",""))</f>
        <v/>
      </c>
      <c r="G625" s="609" t="str">
        <f>IF(OR($E625="TJ",$E625="GWh"),"","GJ/t")</f>
        <v>GJ/t</v>
      </c>
      <c r="H625" s="610" t="str">
        <f>IF($E625=EUwideConstants!$A$151,EUwideConstants!$A$159,IF($E625=EUwideConstants!$A$149,EUwideConstants!$A$157,""))</f>
        <v/>
      </c>
      <c r="I625" s="611" t="s">
        <v>168</v>
      </c>
      <c r="J625" s="612" t="s">
        <v>154</v>
      </c>
      <c r="K625" s="612" t="s">
        <v>169</v>
      </c>
      <c r="L625" s="612" t="s">
        <v>170</v>
      </c>
      <c r="M625" s="613" t="s">
        <v>24</v>
      </c>
    </row>
    <row r="626" spans="3:13" x14ac:dyDescent="0.25">
      <c r="C626" s="1404"/>
      <c r="D626" s="1405"/>
      <c r="E626" s="570"/>
      <c r="F626" s="592" t="s">
        <v>178</v>
      </c>
      <c r="G626" s="593"/>
      <c r="H626" s="667" t="str">
        <f>IF(OR(ISBLANK(F626),ISBLANK(G626)),"",IF($E$625="Nm³",F626*G626,G626*F626/1000))</f>
        <v/>
      </c>
      <c r="I626" s="574"/>
      <c r="J626" s="575"/>
      <c r="K626" s="668" t="str">
        <f>IF(ISBLANK(E626),"",IF($E$625="TJ",E626,IF($E$625="t",E626*G626/1000,IF($E$625="Nm³",E626/1000*H626/1000,IF($E$625="GWh",E626*3.6,E626*H626/1000)))))</f>
        <v/>
      </c>
      <c r="L626" s="616" t="str">
        <f>IF(OR(K626="",ISBLANK(I626)),"",K626*I626*(1-(J626/100)))</f>
        <v/>
      </c>
      <c r="M626" s="616" t="str">
        <f>IF(OR(ISBLANK(K626),ISBLANK(I626)),"",K626*I626*(J626/100))</f>
        <v/>
      </c>
    </row>
    <row r="627" spans="3:13" x14ac:dyDescent="0.25">
      <c r="C627" s="1401"/>
      <c r="D627" s="1402"/>
      <c r="E627" s="571"/>
      <c r="F627" s="579"/>
      <c r="G627" s="577"/>
      <c r="H627" s="670" t="str">
        <f t="shared" ref="H627:H635" si="80">IF(OR(ISBLANK(F627),ISBLANK(G627)),"",IF($E$625="Nm³",F627*G627,G627*F627/1000))</f>
        <v/>
      </c>
      <c r="I627" s="576"/>
      <c r="J627" s="577"/>
      <c r="K627" s="669" t="str">
        <f t="shared" ref="K627:K635" si="81">IF(ISBLANK(E627),"",IF($E$625="TJ",E627,IF($E$625="t",E627*G627/1000,IF($E$625="Nm³",E627/1000*H627/1000,IF($E$625="GWh",E627*3.6,E627*H627/1000)))))</f>
        <v/>
      </c>
      <c r="L627" s="616" t="str">
        <f t="shared" ref="L627:L635" si="82">IF(OR(K627="",ISBLANK(I627)),"",K627*I627*(1-(J627/100)))</f>
        <v/>
      </c>
      <c r="M627" s="616" t="str">
        <f t="shared" ref="M627:M635" si="83">IF(OR(ISBLANK(K627),ISBLANK(I627)),"",K627*I627*(J627/100))</f>
        <v/>
      </c>
    </row>
    <row r="628" spans="3:13" x14ac:dyDescent="0.25">
      <c r="C628" s="1401"/>
      <c r="D628" s="1402"/>
      <c r="E628" s="571"/>
      <c r="F628" s="579"/>
      <c r="G628" s="577"/>
      <c r="H628" s="670" t="str">
        <f t="shared" si="80"/>
        <v/>
      </c>
      <c r="I628" s="576"/>
      <c r="J628" s="577"/>
      <c r="K628" s="669" t="str">
        <f t="shared" si="81"/>
        <v/>
      </c>
      <c r="L628" s="616" t="str">
        <f t="shared" si="82"/>
        <v/>
      </c>
      <c r="M628" s="616" t="str">
        <f t="shared" si="83"/>
        <v/>
      </c>
    </row>
    <row r="629" spans="3:13" x14ac:dyDescent="0.25">
      <c r="C629" s="1401"/>
      <c r="D629" s="1402"/>
      <c r="E629" s="571"/>
      <c r="F629" s="579"/>
      <c r="G629" s="577"/>
      <c r="H629" s="670" t="str">
        <f t="shared" si="80"/>
        <v/>
      </c>
      <c r="I629" s="576"/>
      <c r="J629" s="577"/>
      <c r="K629" s="669" t="str">
        <f t="shared" si="81"/>
        <v/>
      </c>
      <c r="L629" s="616" t="str">
        <f t="shared" si="82"/>
        <v/>
      </c>
      <c r="M629" s="616" t="str">
        <f t="shared" si="83"/>
        <v/>
      </c>
    </row>
    <row r="630" spans="3:13" x14ac:dyDescent="0.25">
      <c r="C630" s="1401"/>
      <c r="D630" s="1402"/>
      <c r="E630" s="571"/>
      <c r="F630" s="579"/>
      <c r="G630" s="577"/>
      <c r="H630" s="670" t="str">
        <f t="shared" si="80"/>
        <v/>
      </c>
      <c r="I630" s="576"/>
      <c r="J630" s="577"/>
      <c r="K630" s="669" t="str">
        <f t="shared" si="81"/>
        <v/>
      </c>
      <c r="L630" s="616" t="str">
        <f t="shared" si="82"/>
        <v/>
      </c>
      <c r="M630" s="616" t="str">
        <f t="shared" si="83"/>
        <v/>
      </c>
    </row>
    <row r="631" spans="3:13" x14ac:dyDescent="0.25">
      <c r="C631" s="1401"/>
      <c r="D631" s="1402"/>
      <c r="E631" s="571"/>
      <c r="F631" s="579"/>
      <c r="G631" s="577"/>
      <c r="H631" s="670" t="str">
        <f t="shared" si="80"/>
        <v/>
      </c>
      <c r="I631" s="576"/>
      <c r="J631" s="577"/>
      <c r="K631" s="669" t="str">
        <f t="shared" si="81"/>
        <v/>
      </c>
      <c r="L631" s="616" t="str">
        <f t="shared" si="82"/>
        <v/>
      </c>
      <c r="M631" s="616" t="str">
        <f t="shared" si="83"/>
        <v/>
      </c>
    </row>
    <row r="632" spans="3:13" x14ac:dyDescent="0.25">
      <c r="C632" s="1401"/>
      <c r="D632" s="1402"/>
      <c r="E632" s="571"/>
      <c r="F632" s="579"/>
      <c r="G632" s="577"/>
      <c r="H632" s="670" t="str">
        <f t="shared" si="80"/>
        <v/>
      </c>
      <c r="I632" s="576"/>
      <c r="J632" s="577"/>
      <c r="K632" s="669" t="str">
        <f>IF(ISBLANK(E632),"",IF($E$625="TJ",E632,IF($E$625="t",E632*G632/1000,IF($E$625="Nm³",E632/1000*H632/1000,IF($E$625="GWh",E632*3.6,E632*H632/1000)))))</f>
        <v/>
      </c>
      <c r="L632" s="616" t="str">
        <f t="shared" si="82"/>
        <v/>
      </c>
      <c r="M632" s="616" t="str">
        <f t="shared" si="83"/>
        <v/>
      </c>
    </row>
    <row r="633" spans="3:13" x14ac:dyDescent="0.25">
      <c r="C633" s="1401"/>
      <c r="D633" s="1402"/>
      <c r="E633" s="571"/>
      <c r="F633" s="579"/>
      <c r="G633" s="577"/>
      <c r="H633" s="670" t="str">
        <f t="shared" si="80"/>
        <v/>
      </c>
      <c r="I633" s="576"/>
      <c r="J633" s="577"/>
      <c r="K633" s="669" t="str">
        <f t="shared" si="81"/>
        <v/>
      </c>
      <c r="L633" s="616" t="str">
        <f t="shared" si="82"/>
        <v/>
      </c>
      <c r="M633" s="616" t="str">
        <f t="shared" si="83"/>
        <v/>
      </c>
    </row>
    <row r="634" spans="3:13" x14ac:dyDescent="0.25">
      <c r="C634" s="1403"/>
      <c r="D634" s="1402"/>
      <c r="E634" s="572"/>
      <c r="F634" s="579"/>
      <c r="G634" s="577"/>
      <c r="H634" s="670" t="str">
        <f t="shared" si="80"/>
        <v/>
      </c>
      <c r="I634" s="576"/>
      <c r="J634" s="577"/>
      <c r="K634" s="669" t="str">
        <f t="shared" si="81"/>
        <v/>
      </c>
      <c r="L634" s="616" t="str">
        <f t="shared" si="82"/>
        <v/>
      </c>
      <c r="M634" s="616" t="str">
        <f t="shared" si="83"/>
        <v/>
      </c>
    </row>
    <row r="635" spans="3:13" ht="13" thickBot="1" x14ac:dyDescent="0.3">
      <c r="C635" s="1401"/>
      <c r="D635" s="1402"/>
      <c r="E635" s="573"/>
      <c r="F635" s="580"/>
      <c r="G635" s="581"/>
      <c r="H635" s="666" t="str">
        <f t="shared" si="80"/>
        <v/>
      </c>
      <c r="I635" s="576"/>
      <c r="J635" s="577"/>
      <c r="K635" s="669" t="str">
        <f t="shared" si="81"/>
        <v/>
      </c>
      <c r="L635" s="616" t="str">
        <f t="shared" si="82"/>
        <v/>
      </c>
      <c r="M635" s="616" t="str">
        <f t="shared" si="83"/>
        <v/>
      </c>
    </row>
    <row r="636" spans="3:13" ht="13" thickBot="1" x14ac:dyDescent="0.3"/>
    <row r="637" spans="3:13" ht="13" thickBot="1" x14ac:dyDescent="0.3">
      <c r="C637" s="1035" t="str">
        <f>Translations!$B$834</f>
        <v>Resultat för hela bränsleflödet</v>
      </c>
      <c r="D637" s="1396"/>
      <c r="E637" s="1397" t="str">
        <f>E623</f>
        <v>Mängd på årsnivå</v>
      </c>
      <c r="H637" s="1399" t="str">
        <f>G624</f>
        <v>Effektivt värmevärde</v>
      </c>
      <c r="I637" s="1392" t="str">
        <f>I623</f>
        <v>Emissionsfaktor</v>
      </c>
      <c r="J637" s="1392" t="str">
        <f>J623</f>
        <v>Biomassafraktion</v>
      </c>
      <c r="K637" s="1392" t="str">
        <f>K623</f>
        <v>Energiinnehåll</v>
      </c>
      <c r="L637" s="1392" t="str">
        <f>L623</f>
        <v>Fossila utsläpp</v>
      </c>
      <c r="M637" s="1394" t="str">
        <f>M623</f>
        <v>Biogena utsläpp</v>
      </c>
    </row>
    <row r="638" spans="3:13" ht="13" thickBot="1" x14ac:dyDescent="0.3">
      <c r="C638" s="1396"/>
      <c r="D638" s="1396"/>
      <c r="E638" s="1398"/>
      <c r="H638" s="1400"/>
      <c r="I638" s="1393"/>
      <c r="J638" s="1393"/>
      <c r="K638" s="1393"/>
      <c r="L638" s="1393"/>
      <c r="M638" s="1395"/>
    </row>
    <row r="639" spans="3:13" ht="13" thickBot="1" x14ac:dyDescent="0.3">
      <c r="E639" s="618" t="str">
        <f>IF(ISBLANK(E625),"",E625)</f>
        <v/>
      </c>
      <c r="H639" s="619" t="str">
        <f>IF(E625=EUwideConstants!$A$148, G625,H625)</f>
        <v/>
      </c>
      <c r="I639" s="620" t="str">
        <f>I625</f>
        <v>t CO2/TJ</v>
      </c>
      <c r="J639" s="620" t="s">
        <v>154</v>
      </c>
      <c r="K639" s="620" t="s">
        <v>171</v>
      </c>
      <c r="L639" s="620" t="s">
        <v>170</v>
      </c>
      <c r="M639" s="621" t="s">
        <v>170</v>
      </c>
    </row>
    <row r="640" spans="3:13" ht="13.5" thickBot="1" x14ac:dyDescent="0.35">
      <c r="C640" s="622"/>
      <c r="D640" s="410"/>
      <c r="E640" s="623" t="str">
        <f>IF(ISBLANK(E626),"",SUM(E626:E635))</f>
        <v/>
      </c>
      <c r="G640" s="624"/>
      <c r="H640" s="625" t="str">
        <f>IF(OR(E625="TJ",E625="GWh",K640=""),"",IF(E625=EUwideConstants!$A$149,K640*10^6/E640,K640/E640*1000))</f>
        <v/>
      </c>
      <c r="I640" s="626" t="str">
        <f>IF(OR(L640="",M640="",K640=""),"",(L640+M640)/K640)</f>
        <v/>
      </c>
      <c r="J640" s="626" t="str">
        <f>IF(OR(L640="",M640=""),"",M640/(L640+M640)*100)</f>
        <v/>
      </c>
      <c r="K640" s="627" t="str">
        <f>IF(K626="","",SUM(K626:K635))</f>
        <v/>
      </c>
      <c r="L640" s="628" t="str">
        <f>IF(L626="","",SUM(L626:L635))</f>
        <v/>
      </c>
      <c r="M640" s="628" t="str">
        <f>IF(M626="","",SUM(M626:M635))</f>
        <v/>
      </c>
    </row>
    <row r="642" spans="3:13" ht="19.5" customHeight="1" x14ac:dyDescent="0.25"/>
    <row r="644" spans="3:13" ht="15.5" x14ac:dyDescent="0.25">
      <c r="C644" s="64" t="s">
        <v>5</v>
      </c>
      <c r="D644" s="600" t="str">
        <f>Translations!$B$824</f>
        <v>Uppgifter om bränsleflödet</v>
      </c>
      <c r="M644" s="251"/>
    </row>
    <row r="645" spans="3:13" ht="13" x14ac:dyDescent="0.25">
      <c r="C645" s="64"/>
      <c r="D645" s="1033"/>
      <c r="E645" s="1033"/>
      <c r="F645" s="1033"/>
      <c r="G645" s="1033"/>
      <c r="H645" s="1033"/>
      <c r="I645" s="1033"/>
      <c r="J645" s="1033"/>
      <c r="K645" s="1033"/>
      <c r="L645" s="1033"/>
      <c r="M645" s="1033"/>
    </row>
    <row r="646" spans="3:13" ht="13" x14ac:dyDescent="0.25">
      <c r="C646" s="64"/>
      <c r="D646" s="7" t="str">
        <f>Translations!$B$600</f>
        <v>Bränsleflödeskod B1, B2,...</v>
      </c>
      <c r="G646" s="568"/>
      <c r="L646" s="251"/>
      <c r="M646" s="251"/>
    </row>
    <row r="647" spans="3:13" ht="13" x14ac:dyDescent="0.25">
      <c r="C647" s="64"/>
      <c r="D647" s="7" t="str">
        <f>Translations!$B$601</f>
        <v>Bränsleflödets namn</v>
      </c>
      <c r="G647" s="1427"/>
      <c r="H647" s="1428"/>
      <c r="I647" s="1428"/>
      <c r="J647" s="1429"/>
      <c r="L647" s="251"/>
      <c r="M647" s="251"/>
    </row>
    <row r="648" spans="3:13" ht="13" x14ac:dyDescent="0.25">
      <c r="C648" s="64"/>
      <c r="D648" s="65"/>
      <c r="E648" s="251"/>
      <c r="F648" s="251"/>
      <c r="G648" s="251"/>
      <c r="L648" s="251"/>
      <c r="M648" s="251"/>
    </row>
    <row r="650" spans="3:13" ht="14" x14ac:dyDescent="0.25">
      <c r="C650" s="64" t="s">
        <v>6</v>
      </c>
      <c r="D650" s="1406" t="str">
        <f>Translations!$B$827</f>
        <v>Komponenter och standardvärden för bränsleflöde</v>
      </c>
      <c r="E650" s="1407"/>
      <c r="F650" s="1407"/>
      <c r="G650" s="1407"/>
      <c r="H650" s="1407"/>
      <c r="I650" s="1407"/>
      <c r="J650" s="1407"/>
      <c r="K650" s="1407"/>
      <c r="L650" s="1407"/>
      <c r="M650" s="1407"/>
    </row>
    <row r="651" spans="3:13" ht="13.5" thickBot="1" x14ac:dyDescent="0.3">
      <c r="G651" s="188"/>
    </row>
    <row r="652" spans="3:13" x14ac:dyDescent="0.25">
      <c r="C652" s="1408" t="str">
        <f>Translations!$B$830</f>
        <v>Bränslekomponentens namn</v>
      </c>
      <c r="D652" s="1409"/>
      <c r="E652" s="1414" t="str">
        <f>Translations!$B$831</f>
        <v>Mängd på årsnivå</v>
      </c>
      <c r="F652" s="1416" t="str">
        <f>Translations!$B$741</f>
        <v>Enhetens omvandlingsfaktor</v>
      </c>
      <c r="G652" s="1417"/>
      <c r="H652" s="1418"/>
      <c r="I652" s="1419" t="str">
        <f>Translations!$B$433</f>
        <v>Emissionsfaktor</v>
      </c>
      <c r="J652" s="1421" t="str">
        <f>Translations!$B$502</f>
        <v>Biomassafraktion</v>
      </c>
      <c r="K652" s="1421" t="str">
        <f>Translations!$B$839</f>
        <v>Energiinnehåll</v>
      </c>
      <c r="L652" s="1421" t="str">
        <f>Translations!$B$840</f>
        <v>Fossila utsläpp</v>
      </c>
      <c r="M652" s="1423" t="str">
        <f>Translations!$B$841</f>
        <v>Biogena utsläpp</v>
      </c>
    </row>
    <row r="653" spans="3:13" ht="13" x14ac:dyDescent="0.3">
      <c r="C653" s="1410"/>
      <c r="D653" s="1411"/>
      <c r="E653" s="1415"/>
      <c r="F653" s="607" t="str">
        <f>Translations!$B$832</f>
        <v>Densitet</v>
      </c>
      <c r="G653" s="1425" t="str">
        <f>Translations!$B$833</f>
        <v>Effektivt värmevärde</v>
      </c>
      <c r="H653" s="1426"/>
      <c r="I653" s="1420"/>
      <c r="J653" s="1422"/>
      <c r="K653" s="1422"/>
      <c r="L653" s="1422"/>
      <c r="M653" s="1424"/>
    </row>
    <row r="654" spans="3:13" ht="13" thickBot="1" x14ac:dyDescent="0.3">
      <c r="C654" s="1412"/>
      <c r="D654" s="1413"/>
      <c r="E654" s="569"/>
      <c r="F654" s="608" t="str">
        <f>IF(E654=EUwideConstants!$A$151,"t/m3",IF(E654=EUwideConstants!$A$149,"t/1000Nm³",""))</f>
        <v/>
      </c>
      <c r="G654" s="609" t="str">
        <f>IF(OR($E654="TJ",$E654="GWh"),"","GJ/t")</f>
        <v>GJ/t</v>
      </c>
      <c r="H654" s="610" t="str">
        <f>IF($E654=EUwideConstants!$A$151,EUwideConstants!$A$159,IF($E654=EUwideConstants!$A$149,EUwideConstants!$A$157,""))</f>
        <v/>
      </c>
      <c r="I654" s="611" t="s">
        <v>168</v>
      </c>
      <c r="J654" s="612" t="s">
        <v>154</v>
      </c>
      <c r="K654" s="612" t="s">
        <v>169</v>
      </c>
      <c r="L654" s="612" t="s">
        <v>170</v>
      </c>
      <c r="M654" s="613" t="s">
        <v>24</v>
      </c>
    </row>
    <row r="655" spans="3:13" x14ac:dyDescent="0.25">
      <c r="C655" s="1404"/>
      <c r="D655" s="1405"/>
      <c r="E655" s="570"/>
      <c r="F655" s="592" t="s">
        <v>178</v>
      </c>
      <c r="G655" s="593"/>
      <c r="H655" s="667" t="str">
        <f>IF(OR(ISBLANK(F655),ISBLANK(G655)),"",IF($E$654="Nm³",F655*G655,G655*F655/1000))</f>
        <v/>
      </c>
      <c r="I655" s="574"/>
      <c r="J655" s="575"/>
      <c r="K655" s="668" t="str">
        <f>IF(ISBLANK(E655),"",IF($E$654="TJ",E655,IF($E$654="t",E655*G655/1000,IF($E$654="Nm³",E655/1000*H655/1000,IF($E$654="GWh",E655*3.6,E655*H655/1000)))))</f>
        <v/>
      </c>
      <c r="L655" s="616" t="str">
        <f>IF(OR(K655="",ISBLANK(I655)),"",K655*I655*(1-(J655/100)))</f>
        <v/>
      </c>
      <c r="M655" s="616" t="str">
        <f>IF(OR(ISBLANK(K655),ISBLANK(I655)),"",K655*I655*(J655/100))</f>
        <v/>
      </c>
    </row>
    <row r="656" spans="3:13" x14ac:dyDescent="0.25">
      <c r="C656" s="1401"/>
      <c r="D656" s="1402"/>
      <c r="E656" s="571"/>
      <c r="F656" s="579"/>
      <c r="G656" s="577"/>
      <c r="H656" s="670" t="str">
        <f t="shared" ref="H656:H664" si="84">IF(OR(ISBLANK(F656),ISBLANK(G656)),"",IF($E$654="Nm³",F656*G656,G656*F656/1000))</f>
        <v/>
      </c>
      <c r="I656" s="576"/>
      <c r="J656" s="577"/>
      <c r="K656" s="669" t="str">
        <f t="shared" ref="K656:K664" si="85">IF(ISBLANK(E656),"",IF($E$654="TJ",E656,IF($E$654="t",E656*G656/1000,IF($E$654="Nm³",E656/1000*H656/1000,IF($E$654="GWh",E656*3.6,E656*H656/1000)))))</f>
        <v/>
      </c>
      <c r="L656" s="616" t="str">
        <f t="shared" ref="L656:L664" si="86">IF(OR(K656="",ISBLANK(I656)),"",K656*I656*(1-(J656/100)))</f>
        <v/>
      </c>
      <c r="M656" s="616" t="str">
        <f t="shared" ref="M656:M664" si="87">IF(OR(ISBLANK(K656),ISBLANK(I656)),"",K656*I656*(J656/100))</f>
        <v/>
      </c>
    </row>
    <row r="657" spans="3:13" x14ac:dyDescent="0.25">
      <c r="C657" s="1401"/>
      <c r="D657" s="1402"/>
      <c r="E657" s="571"/>
      <c r="F657" s="579"/>
      <c r="G657" s="577"/>
      <c r="H657" s="670" t="str">
        <f t="shared" si="84"/>
        <v/>
      </c>
      <c r="I657" s="576"/>
      <c r="J657" s="577"/>
      <c r="K657" s="669" t="str">
        <f t="shared" si="85"/>
        <v/>
      </c>
      <c r="L657" s="616" t="str">
        <f t="shared" si="86"/>
        <v/>
      </c>
      <c r="M657" s="616" t="str">
        <f t="shared" si="87"/>
        <v/>
      </c>
    </row>
    <row r="658" spans="3:13" x14ac:dyDescent="0.25">
      <c r="C658" s="1401"/>
      <c r="D658" s="1402"/>
      <c r="E658" s="571"/>
      <c r="F658" s="579"/>
      <c r="G658" s="577"/>
      <c r="H658" s="670" t="str">
        <f t="shared" si="84"/>
        <v/>
      </c>
      <c r="I658" s="576"/>
      <c r="J658" s="577"/>
      <c r="K658" s="669" t="str">
        <f t="shared" si="85"/>
        <v/>
      </c>
      <c r="L658" s="616" t="str">
        <f t="shared" si="86"/>
        <v/>
      </c>
      <c r="M658" s="616" t="str">
        <f t="shared" si="87"/>
        <v/>
      </c>
    </row>
    <row r="659" spans="3:13" x14ac:dyDescent="0.25">
      <c r="C659" s="1401"/>
      <c r="D659" s="1402"/>
      <c r="E659" s="571"/>
      <c r="F659" s="579"/>
      <c r="G659" s="577"/>
      <c r="H659" s="670" t="str">
        <f t="shared" si="84"/>
        <v/>
      </c>
      <c r="I659" s="576"/>
      <c r="J659" s="577"/>
      <c r="K659" s="669" t="str">
        <f t="shared" si="85"/>
        <v/>
      </c>
      <c r="L659" s="616" t="str">
        <f t="shared" si="86"/>
        <v/>
      </c>
      <c r="M659" s="616" t="str">
        <f t="shared" si="87"/>
        <v/>
      </c>
    </row>
    <row r="660" spans="3:13" x14ac:dyDescent="0.25">
      <c r="C660" s="1401"/>
      <c r="D660" s="1402"/>
      <c r="E660" s="571"/>
      <c r="F660" s="579"/>
      <c r="G660" s="577"/>
      <c r="H660" s="670" t="str">
        <f t="shared" si="84"/>
        <v/>
      </c>
      <c r="I660" s="576"/>
      <c r="J660" s="577"/>
      <c r="K660" s="669" t="str">
        <f t="shared" si="85"/>
        <v/>
      </c>
      <c r="L660" s="616" t="str">
        <f t="shared" si="86"/>
        <v/>
      </c>
      <c r="M660" s="616" t="str">
        <f t="shared" si="87"/>
        <v/>
      </c>
    </row>
    <row r="661" spans="3:13" x14ac:dyDescent="0.25">
      <c r="C661" s="1401"/>
      <c r="D661" s="1402"/>
      <c r="E661" s="571"/>
      <c r="F661" s="579"/>
      <c r="G661" s="577"/>
      <c r="H661" s="670" t="str">
        <f t="shared" si="84"/>
        <v/>
      </c>
      <c r="I661" s="576"/>
      <c r="J661" s="577"/>
      <c r="K661" s="669" t="str">
        <f t="shared" si="85"/>
        <v/>
      </c>
      <c r="L661" s="616" t="str">
        <f t="shared" si="86"/>
        <v/>
      </c>
      <c r="M661" s="616" t="str">
        <f t="shared" si="87"/>
        <v/>
      </c>
    </row>
    <row r="662" spans="3:13" x14ac:dyDescent="0.25">
      <c r="C662" s="1401"/>
      <c r="D662" s="1402"/>
      <c r="E662" s="571"/>
      <c r="F662" s="579"/>
      <c r="G662" s="577"/>
      <c r="H662" s="670" t="str">
        <f t="shared" si="84"/>
        <v/>
      </c>
      <c r="I662" s="576"/>
      <c r="J662" s="577"/>
      <c r="K662" s="669" t="str">
        <f t="shared" si="85"/>
        <v/>
      </c>
      <c r="L662" s="616" t="str">
        <f t="shared" si="86"/>
        <v/>
      </c>
      <c r="M662" s="616" t="str">
        <f t="shared" si="87"/>
        <v/>
      </c>
    </row>
    <row r="663" spans="3:13" x14ac:dyDescent="0.25">
      <c r="C663" s="1403"/>
      <c r="D663" s="1402"/>
      <c r="E663" s="572"/>
      <c r="F663" s="579"/>
      <c r="G663" s="577"/>
      <c r="H663" s="670" t="str">
        <f t="shared" si="84"/>
        <v/>
      </c>
      <c r="I663" s="576"/>
      <c r="J663" s="577"/>
      <c r="K663" s="669" t="str">
        <f t="shared" si="85"/>
        <v/>
      </c>
      <c r="L663" s="616" t="str">
        <f t="shared" si="86"/>
        <v/>
      </c>
      <c r="M663" s="616" t="str">
        <f t="shared" si="87"/>
        <v/>
      </c>
    </row>
    <row r="664" spans="3:13" ht="13" thickBot="1" x14ac:dyDescent="0.3">
      <c r="C664" s="1401"/>
      <c r="D664" s="1402"/>
      <c r="E664" s="573"/>
      <c r="F664" s="580"/>
      <c r="G664" s="581"/>
      <c r="H664" s="666" t="str">
        <f t="shared" si="84"/>
        <v/>
      </c>
      <c r="I664" s="576"/>
      <c r="J664" s="577"/>
      <c r="K664" s="669" t="str">
        <f t="shared" si="85"/>
        <v/>
      </c>
      <c r="L664" s="616" t="str">
        <f t="shared" si="86"/>
        <v/>
      </c>
      <c r="M664" s="616" t="str">
        <f t="shared" si="87"/>
        <v/>
      </c>
    </row>
    <row r="665" spans="3:13" ht="13" thickBot="1" x14ac:dyDescent="0.3"/>
    <row r="666" spans="3:13" ht="13" thickBot="1" x14ac:dyDescent="0.3">
      <c r="C666" s="1035" t="str">
        <f>Translations!$B$834</f>
        <v>Resultat för hela bränsleflödet</v>
      </c>
      <c r="D666" s="1396"/>
      <c r="E666" s="1397" t="str">
        <f>E652</f>
        <v>Mängd på årsnivå</v>
      </c>
      <c r="H666" s="1399" t="str">
        <f>G653</f>
        <v>Effektivt värmevärde</v>
      </c>
      <c r="I666" s="1392" t="str">
        <f>I652</f>
        <v>Emissionsfaktor</v>
      </c>
      <c r="J666" s="1392" t="str">
        <f>J652</f>
        <v>Biomassafraktion</v>
      </c>
      <c r="K666" s="1392" t="str">
        <f>K652</f>
        <v>Energiinnehåll</v>
      </c>
      <c r="L666" s="1392" t="str">
        <f>L652</f>
        <v>Fossila utsläpp</v>
      </c>
      <c r="M666" s="1394" t="str">
        <f>M652</f>
        <v>Biogena utsläpp</v>
      </c>
    </row>
    <row r="667" spans="3:13" ht="13" thickBot="1" x14ac:dyDescent="0.3">
      <c r="C667" s="1396"/>
      <c r="D667" s="1396"/>
      <c r="E667" s="1398"/>
      <c r="H667" s="1400"/>
      <c r="I667" s="1393"/>
      <c r="J667" s="1393"/>
      <c r="K667" s="1393"/>
      <c r="L667" s="1393"/>
      <c r="M667" s="1395"/>
    </row>
    <row r="668" spans="3:13" ht="13" thickBot="1" x14ac:dyDescent="0.3">
      <c r="E668" s="618" t="str">
        <f>IF(ISBLANK(E654),"",E654)</f>
        <v/>
      </c>
      <c r="H668" s="619" t="str">
        <f>IF(E654=EUwideConstants!$A$148, G654,H654)</f>
        <v/>
      </c>
      <c r="I668" s="620" t="str">
        <f>I654</f>
        <v>t CO2/TJ</v>
      </c>
      <c r="J668" s="620" t="s">
        <v>154</v>
      </c>
      <c r="K668" s="620" t="s">
        <v>171</v>
      </c>
      <c r="L668" s="620" t="s">
        <v>170</v>
      </c>
      <c r="M668" s="621" t="s">
        <v>170</v>
      </c>
    </row>
    <row r="669" spans="3:13" ht="13.5" thickBot="1" x14ac:dyDescent="0.35">
      <c r="C669" s="622"/>
      <c r="D669" s="410"/>
      <c r="E669" s="623" t="str">
        <f>IF(ISBLANK(E655),"",SUM(E655:E664))</f>
        <v/>
      </c>
      <c r="G669" s="624"/>
      <c r="H669" s="625" t="str">
        <f>IF(OR(E654="TJ",E654="GWh",K669=""),"",IF(E654=EUwideConstants!$A$149,K669*10^6/E669,K669/E669*1000))</f>
        <v/>
      </c>
      <c r="I669" s="626" t="str">
        <f>IF(OR(L669="",M669="",K669=""),"",(L669+M669)/K669)</f>
        <v/>
      </c>
      <c r="J669" s="626" t="str">
        <f>IF(OR(L669="",M669=""),"",M669/(L669+M669)*100)</f>
        <v/>
      </c>
      <c r="K669" s="627" t="str">
        <f>IF(K655="","",SUM(K655:K664))</f>
        <v/>
      </c>
      <c r="L669" s="628" t="str">
        <f>IF(L655="","",SUM(L655:L664))</f>
        <v/>
      </c>
      <c r="M669" s="628" t="str">
        <f>IF(M655="","",SUM(M655:M664))</f>
        <v/>
      </c>
    </row>
    <row r="673" spans="3:13" ht="15.5" x14ac:dyDescent="0.25">
      <c r="C673" s="64" t="s">
        <v>5</v>
      </c>
      <c r="D673" s="600" t="str">
        <f>Translations!$B$824</f>
        <v>Uppgifter om bränsleflödet</v>
      </c>
      <c r="M673" s="251"/>
    </row>
    <row r="674" spans="3:13" ht="13" x14ac:dyDescent="0.25">
      <c r="C674" s="64"/>
      <c r="D674" s="1033"/>
      <c r="E674" s="1033"/>
      <c r="F674" s="1033"/>
      <c r="G674" s="1033"/>
      <c r="H674" s="1033"/>
      <c r="I674" s="1033"/>
      <c r="J674" s="1033"/>
      <c r="K674" s="1033"/>
      <c r="L674" s="1033"/>
      <c r="M674" s="1033"/>
    </row>
    <row r="675" spans="3:13" ht="13" x14ac:dyDescent="0.25">
      <c r="C675" s="64"/>
      <c r="D675" s="7" t="str">
        <f>Translations!$B$600</f>
        <v>Bränsleflödeskod B1, B2,...</v>
      </c>
      <c r="G675" s="568"/>
      <c r="L675" s="251"/>
      <c r="M675" s="251"/>
    </row>
    <row r="676" spans="3:13" ht="13" x14ac:dyDescent="0.25">
      <c r="C676" s="64"/>
      <c r="D676" s="7" t="str">
        <f>Translations!$B$601</f>
        <v>Bränsleflödets namn</v>
      </c>
      <c r="G676" s="1427"/>
      <c r="H676" s="1428"/>
      <c r="I676" s="1428"/>
      <c r="J676" s="1429"/>
      <c r="L676" s="251"/>
      <c r="M676" s="251"/>
    </row>
    <row r="677" spans="3:13" ht="13" x14ac:dyDescent="0.25">
      <c r="C677" s="64"/>
      <c r="D677" s="65"/>
      <c r="E677" s="251"/>
      <c r="F677" s="251"/>
      <c r="G677" s="251"/>
      <c r="L677" s="251"/>
      <c r="M677" s="251"/>
    </row>
    <row r="679" spans="3:13" ht="14" x14ac:dyDescent="0.25">
      <c r="C679" s="64" t="s">
        <v>6</v>
      </c>
      <c r="D679" s="1406" t="str">
        <f>Translations!$B$827</f>
        <v>Komponenter och standardvärden för bränsleflöde</v>
      </c>
      <c r="E679" s="1407"/>
      <c r="F679" s="1407"/>
      <c r="G679" s="1407"/>
      <c r="H679" s="1407"/>
      <c r="I679" s="1407"/>
      <c r="J679" s="1407"/>
      <c r="K679" s="1407"/>
      <c r="L679" s="1407"/>
      <c r="M679" s="1407"/>
    </row>
    <row r="680" spans="3:13" ht="13.5" thickBot="1" x14ac:dyDescent="0.3">
      <c r="G680" s="188"/>
    </row>
    <row r="681" spans="3:13" x14ac:dyDescent="0.25">
      <c r="C681" s="1408" t="str">
        <f>Translations!$B$830</f>
        <v>Bränslekomponentens namn</v>
      </c>
      <c r="D681" s="1409"/>
      <c r="E681" s="1414" t="str">
        <f>Translations!$B$831</f>
        <v>Mängd på årsnivå</v>
      </c>
      <c r="F681" s="1416" t="str">
        <f>Translations!$B$741</f>
        <v>Enhetens omvandlingsfaktor</v>
      </c>
      <c r="G681" s="1417"/>
      <c r="H681" s="1418"/>
      <c r="I681" s="1419" t="str">
        <f>Translations!$B$433</f>
        <v>Emissionsfaktor</v>
      </c>
      <c r="J681" s="1421" t="str">
        <f>Translations!$B$502</f>
        <v>Biomassafraktion</v>
      </c>
      <c r="K681" s="1421" t="str">
        <f>Translations!$B$839</f>
        <v>Energiinnehåll</v>
      </c>
      <c r="L681" s="1421" t="str">
        <f>Translations!$B$840</f>
        <v>Fossila utsläpp</v>
      </c>
      <c r="M681" s="1423" t="str">
        <f>Translations!$B$841</f>
        <v>Biogena utsläpp</v>
      </c>
    </row>
    <row r="682" spans="3:13" ht="13" x14ac:dyDescent="0.3">
      <c r="C682" s="1410"/>
      <c r="D682" s="1411"/>
      <c r="E682" s="1415"/>
      <c r="F682" s="607" t="str">
        <f>Translations!$B$832</f>
        <v>Densitet</v>
      </c>
      <c r="G682" s="1425" t="str">
        <f>Translations!$B$833</f>
        <v>Effektivt värmevärde</v>
      </c>
      <c r="H682" s="1426"/>
      <c r="I682" s="1420"/>
      <c r="J682" s="1422"/>
      <c r="K682" s="1422"/>
      <c r="L682" s="1422"/>
      <c r="M682" s="1424"/>
    </row>
    <row r="683" spans="3:13" ht="13" thickBot="1" x14ac:dyDescent="0.3">
      <c r="C683" s="1412"/>
      <c r="D683" s="1413"/>
      <c r="E683" s="569"/>
      <c r="F683" s="608" t="str">
        <f>IF(E683=EUwideConstants!$A$151,"t/m3",IF(E683=EUwideConstants!$A$149,"t/1000Nm³",""))</f>
        <v/>
      </c>
      <c r="G683" s="609" t="str">
        <f>IF(OR($E683="TJ",$E683="GWh"),"","GJ/t")</f>
        <v>GJ/t</v>
      </c>
      <c r="H683" s="610" t="str">
        <f>IF($E683=EUwideConstants!$A$151,EUwideConstants!$A$159,IF($E683=EUwideConstants!$A$149,EUwideConstants!$A$157,""))</f>
        <v/>
      </c>
      <c r="I683" s="611" t="s">
        <v>168</v>
      </c>
      <c r="J683" s="612" t="s">
        <v>154</v>
      </c>
      <c r="K683" s="612" t="s">
        <v>169</v>
      </c>
      <c r="L683" s="612" t="s">
        <v>170</v>
      </c>
      <c r="M683" s="613" t="s">
        <v>24</v>
      </c>
    </row>
    <row r="684" spans="3:13" x14ac:dyDescent="0.25">
      <c r="C684" s="1404"/>
      <c r="D684" s="1405"/>
      <c r="E684" s="570"/>
      <c r="F684" s="592" t="s">
        <v>178</v>
      </c>
      <c r="G684" s="593"/>
      <c r="H684" s="667" t="str">
        <f>IF(OR(ISBLANK(F684),ISBLANK(G684)),"",IF($E$683="Nm³",F684*G684,G684*F684/1000))</f>
        <v/>
      </c>
      <c r="I684" s="574"/>
      <c r="J684" s="575"/>
      <c r="K684" s="668" t="str">
        <f>IF(ISBLANK(E684),"",IF($E$683="TJ",E684,IF($E$683="t",E684*G684/1000,IF($E$683="Nm³",E684/1000*H684/1000,IF($E$683="GWh",E684*3.6,E684*H684/1000)))))</f>
        <v/>
      </c>
      <c r="L684" s="616" t="str">
        <f>IF(OR(K684="",ISBLANK(I684)),"",K684*I684*(1-(J684/100)))</f>
        <v/>
      </c>
      <c r="M684" s="616" t="str">
        <f>IF(OR(ISBLANK(K684),ISBLANK(I684)),"",K684*I684*(J684/100))</f>
        <v/>
      </c>
    </row>
    <row r="685" spans="3:13" x14ac:dyDescent="0.25">
      <c r="C685" s="1401"/>
      <c r="D685" s="1402"/>
      <c r="E685" s="571"/>
      <c r="F685" s="579"/>
      <c r="G685" s="577"/>
      <c r="H685" s="670" t="str">
        <f t="shared" ref="H685:H693" si="88">IF(OR(ISBLANK(F685),ISBLANK(G685)),"",IF($E$683="Nm³",F685*G685,G685*F685/1000))</f>
        <v/>
      </c>
      <c r="I685" s="576"/>
      <c r="J685" s="577"/>
      <c r="K685" s="669" t="str">
        <f t="shared" ref="K685:K693" si="89">IF(ISBLANK(E685),"",IF($E$683="TJ",E685,IF($E$683="t",E685*G685/1000,IF($E$683="Nm³",E685/1000*H685/1000,IF($E$683="GWh",E685*3.6,E685*H685/1000)))))</f>
        <v/>
      </c>
      <c r="L685" s="616" t="str">
        <f t="shared" ref="L685:L693" si="90">IF(OR(K685="",ISBLANK(I685)),"",K685*I685*(1-(J685/100)))</f>
        <v/>
      </c>
      <c r="M685" s="616" t="str">
        <f t="shared" ref="M685:M693" si="91">IF(OR(ISBLANK(K685),ISBLANK(I685)),"",K685*I685*(J685/100))</f>
        <v/>
      </c>
    </row>
    <row r="686" spans="3:13" x14ac:dyDescent="0.25">
      <c r="C686" s="1401"/>
      <c r="D686" s="1402"/>
      <c r="E686" s="571"/>
      <c r="F686" s="579"/>
      <c r="G686" s="577"/>
      <c r="H686" s="670" t="str">
        <f t="shared" si="88"/>
        <v/>
      </c>
      <c r="I686" s="576"/>
      <c r="J686" s="577"/>
      <c r="K686" s="669" t="str">
        <f t="shared" si="89"/>
        <v/>
      </c>
      <c r="L686" s="616" t="str">
        <f t="shared" si="90"/>
        <v/>
      </c>
      <c r="M686" s="616" t="str">
        <f t="shared" si="91"/>
        <v/>
      </c>
    </row>
    <row r="687" spans="3:13" x14ac:dyDescent="0.25">
      <c r="C687" s="1401"/>
      <c r="D687" s="1402"/>
      <c r="E687" s="571"/>
      <c r="F687" s="579"/>
      <c r="G687" s="577"/>
      <c r="H687" s="670" t="str">
        <f t="shared" si="88"/>
        <v/>
      </c>
      <c r="I687" s="576"/>
      <c r="J687" s="577"/>
      <c r="K687" s="669" t="str">
        <f t="shared" si="89"/>
        <v/>
      </c>
      <c r="L687" s="616" t="str">
        <f t="shared" si="90"/>
        <v/>
      </c>
      <c r="M687" s="616" t="str">
        <f t="shared" si="91"/>
        <v/>
      </c>
    </row>
    <row r="688" spans="3:13" x14ac:dyDescent="0.25">
      <c r="C688" s="1401"/>
      <c r="D688" s="1402"/>
      <c r="E688" s="571"/>
      <c r="F688" s="579"/>
      <c r="G688" s="577"/>
      <c r="H688" s="670" t="str">
        <f t="shared" si="88"/>
        <v/>
      </c>
      <c r="I688" s="576"/>
      <c r="J688" s="577"/>
      <c r="K688" s="669" t="str">
        <f t="shared" si="89"/>
        <v/>
      </c>
      <c r="L688" s="616" t="str">
        <f t="shared" si="90"/>
        <v/>
      </c>
      <c r="M688" s="616" t="str">
        <f t="shared" si="91"/>
        <v/>
      </c>
    </row>
    <row r="689" spans="3:13" x14ac:dyDescent="0.25">
      <c r="C689" s="1401"/>
      <c r="D689" s="1402"/>
      <c r="E689" s="571"/>
      <c r="F689" s="579"/>
      <c r="G689" s="577"/>
      <c r="H689" s="670" t="str">
        <f t="shared" si="88"/>
        <v/>
      </c>
      <c r="I689" s="576"/>
      <c r="J689" s="577"/>
      <c r="K689" s="669" t="str">
        <f t="shared" si="89"/>
        <v/>
      </c>
      <c r="L689" s="616" t="str">
        <f t="shared" si="90"/>
        <v/>
      </c>
      <c r="M689" s="616" t="str">
        <f t="shared" si="91"/>
        <v/>
      </c>
    </row>
    <row r="690" spans="3:13" x14ac:dyDescent="0.25">
      <c r="C690" s="1401"/>
      <c r="D690" s="1402"/>
      <c r="E690" s="571"/>
      <c r="F690" s="579"/>
      <c r="G690" s="577"/>
      <c r="H690" s="670" t="str">
        <f t="shared" si="88"/>
        <v/>
      </c>
      <c r="I690" s="576"/>
      <c r="J690" s="577"/>
      <c r="K690" s="669" t="str">
        <f t="shared" si="89"/>
        <v/>
      </c>
      <c r="L690" s="616" t="str">
        <f t="shared" si="90"/>
        <v/>
      </c>
      <c r="M690" s="616" t="str">
        <f t="shared" si="91"/>
        <v/>
      </c>
    </row>
    <row r="691" spans="3:13" x14ac:dyDescent="0.25">
      <c r="C691" s="1401"/>
      <c r="D691" s="1402"/>
      <c r="E691" s="571"/>
      <c r="F691" s="579"/>
      <c r="G691" s="577"/>
      <c r="H691" s="670" t="str">
        <f t="shared" si="88"/>
        <v/>
      </c>
      <c r="I691" s="576"/>
      <c r="J691" s="577"/>
      <c r="K691" s="669" t="str">
        <f t="shared" si="89"/>
        <v/>
      </c>
      <c r="L691" s="616" t="str">
        <f t="shared" si="90"/>
        <v/>
      </c>
      <c r="M691" s="616" t="str">
        <f t="shared" si="91"/>
        <v/>
      </c>
    </row>
    <row r="692" spans="3:13" x14ac:dyDescent="0.25">
      <c r="C692" s="1403"/>
      <c r="D692" s="1402"/>
      <c r="E692" s="572"/>
      <c r="F692" s="579"/>
      <c r="G692" s="577"/>
      <c r="H692" s="670" t="str">
        <f t="shared" si="88"/>
        <v/>
      </c>
      <c r="I692" s="576"/>
      <c r="J692" s="577"/>
      <c r="K692" s="669" t="str">
        <f t="shared" si="89"/>
        <v/>
      </c>
      <c r="L692" s="616" t="str">
        <f t="shared" si="90"/>
        <v/>
      </c>
      <c r="M692" s="616" t="str">
        <f t="shared" si="91"/>
        <v/>
      </c>
    </row>
    <row r="693" spans="3:13" ht="13" thickBot="1" x14ac:dyDescent="0.3">
      <c r="C693" s="1401"/>
      <c r="D693" s="1402"/>
      <c r="E693" s="573"/>
      <c r="F693" s="580"/>
      <c r="G693" s="581"/>
      <c r="H693" s="666" t="str">
        <f t="shared" si="88"/>
        <v/>
      </c>
      <c r="I693" s="576"/>
      <c r="J693" s="577"/>
      <c r="K693" s="669" t="str">
        <f t="shared" si="89"/>
        <v/>
      </c>
      <c r="L693" s="616" t="str">
        <f t="shared" si="90"/>
        <v/>
      </c>
      <c r="M693" s="616" t="str">
        <f t="shared" si="91"/>
        <v/>
      </c>
    </row>
    <row r="694" spans="3:13" ht="13" thickBot="1" x14ac:dyDescent="0.3"/>
    <row r="695" spans="3:13" ht="13" thickBot="1" x14ac:dyDescent="0.3">
      <c r="C695" s="1035" t="str">
        <f>Translations!$B$834</f>
        <v>Resultat för hela bränsleflödet</v>
      </c>
      <c r="D695" s="1396"/>
      <c r="E695" s="1397" t="str">
        <f>E681</f>
        <v>Mängd på årsnivå</v>
      </c>
      <c r="H695" s="1399" t="str">
        <f>G682</f>
        <v>Effektivt värmevärde</v>
      </c>
      <c r="I695" s="1392" t="str">
        <f>I681</f>
        <v>Emissionsfaktor</v>
      </c>
      <c r="J695" s="1392" t="str">
        <f>J681</f>
        <v>Biomassafraktion</v>
      </c>
      <c r="K695" s="1392" t="str">
        <f>K681</f>
        <v>Energiinnehåll</v>
      </c>
      <c r="L695" s="1392" t="str">
        <f>L681</f>
        <v>Fossila utsläpp</v>
      </c>
      <c r="M695" s="1394" t="str">
        <f>M681</f>
        <v>Biogena utsläpp</v>
      </c>
    </row>
    <row r="696" spans="3:13" ht="13" thickBot="1" x14ac:dyDescent="0.3">
      <c r="C696" s="1396"/>
      <c r="D696" s="1396"/>
      <c r="E696" s="1398"/>
      <c r="H696" s="1400"/>
      <c r="I696" s="1393"/>
      <c r="J696" s="1393"/>
      <c r="K696" s="1393"/>
      <c r="L696" s="1393"/>
      <c r="M696" s="1395"/>
    </row>
    <row r="697" spans="3:13" ht="13" thickBot="1" x14ac:dyDescent="0.3">
      <c r="E697" s="618" t="str">
        <f>IF(ISBLANK(E683),"",E683)</f>
        <v/>
      </c>
      <c r="H697" s="619" t="str">
        <f>IF(E683=EUwideConstants!$A$148, G683,H683)</f>
        <v/>
      </c>
      <c r="I697" s="620" t="str">
        <f>I683</f>
        <v>t CO2/TJ</v>
      </c>
      <c r="J697" s="620" t="s">
        <v>154</v>
      </c>
      <c r="K697" s="620" t="s">
        <v>171</v>
      </c>
      <c r="L697" s="620" t="s">
        <v>170</v>
      </c>
      <c r="M697" s="621" t="s">
        <v>170</v>
      </c>
    </row>
    <row r="698" spans="3:13" ht="13.5" thickBot="1" x14ac:dyDescent="0.35">
      <c r="C698" s="622"/>
      <c r="D698" s="410"/>
      <c r="E698" s="623" t="str">
        <f>IF(ISBLANK(E684),"",SUM(E684:E693))</f>
        <v/>
      </c>
      <c r="G698" s="624"/>
      <c r="H698" s="625" t="str">
        <f>IF(OR(E683="TJ",E683="GWh",K698=""),"",IF(E683=EUwideConstants!$A$149,K698*10^6/E698,K698/E698*1000))</f>
        <v/>
      </c>
      <c r="I698" s="626" t="str">
        <f>IF(OR(L698="",M698="",K698=""),"",(L698+M698)/K698)</f>
        <v/>
      </c>
      <c r="J698" s="626" t="str">
        <f>IF(OR(L698="",M698=""),"",M698/(L698+M698)*100)</f>
        <v/>
      </c>
      <c r="K698" s="627" t="str">
        <f>IF(K684="","",SUM(K684:K693))</f>
        <v/>
      </c>
      <c r="L698" s="628" t="str">
        <f>IF(L684="","",SUM(L684:L693))</f>
        <v/>
      </c>
      <c r="M698" s="628" t="str">
        <f>IF(M684="","",SUM(M684:M693))</f>
        <v/>
      </c>
    </row>
    <row r="700" spans="3:13" ht="18.649999999999999" customHeight="1" x14ac:dyDescent="0.25"/>
    <row r="702" spans="3:13" ht="15.5" x14ac:dyDescent="0.25">
      <c r="C702" s="64" t="s">
        <v>5</v>
      </c>
      <c r="D702" s="600" t="str">
        <f>Translations!$B$824</f>
        <v>Uppgifter om bränsleflödet</v>
      </c>
      <c r="M702" s="251"/>
    </row>
    <row r="703" spans="3:13" ht="13" x14ac:dyDescent="0.25">
      <c r="C703" s="64"/>
      <c r="D703" s="1033"/>
      <c r="E703" s="1033"/>
      <c r="F703" s="1033"/>
      <c r="G703" s="1033"/>
      <c r="H703" s="1033"/>
      <c r="I703" s="1033"/>
      <c r="J703" s="1033"/>
      <c r="K703" s="1033"/>
      <c r="L703" s="1033"/>
      <c r="M703" s="1033"/>
    </row>
    <row r="704" spans="3:13" ht="13" x14ac:dyDescent="0.25">
      <c r="C704" s="64"/>
      <c r="D704" s="7" t="str">
        <f>Translations!$B$600</f>
        <v>Bränsleflödeskod B1, B2,...</v>
      </c>
      <c r="G704" s="568"/>
      <c r="L704" s="251"/>
      <c r="M704" s="251"/>
    </row>
    <row r="705" spans="3:13" ht="13" x14ac:dyDescent="0.25">
      <c r="C705" s="64"/>
      <c r="D705" s="7" t="str">
        <f>Translations!$B$601</f>
        <v>Bränsleflödets namn</v>
      </c>
      <c r="G705" s="1427"/>
      <c r="H705" s="1428"/>
      <c r="I705" s="1428"/>
      <c r="J705" s="1429"/>
      <c r="L705" s="251"/>
      <c r="M705" s="251"/>
    </row>
    <row r="706" spans="3:13" ht="13" x14ac:dyDescent="0.25">
      <c r="C706" s="64"/>
      <c r="D706" s="65"/>
      <c r="E706" s="251"/>
      <c r="F706" s="251"/>
      <c r="G706" s="251"/>
      <c r="L706" s="251"/>
      <c r="M706" s="251"/>
    </row>
    <row r="708" spans="3:13" ht="14" x14ac:dyDescent="0.25">
      <c r="C708" s="64" t="s">
        <v>6</v>
      </c>
      <c r="D708" s="1406" t="str">
        <f>Translations!$B$827</f>
        <v>Komponenter och standardvärden för bränsleflöde</v>
      </c>
      <c r="E708" s="1407"/>
      <c r="F708" s="1407"/>
      <c r="G708" s="1407"/>
      <c r="H708" s="1407"/>
      <c r="I708" s="1407"/>
      <c r="J708" s="1407"/>
      <c r="K708" s="1407"/>
      <c r="L708" s="1407"/>
      <c r="M708" s="1407"/>
    </row>
    <row r="709" spans="3:13" ht="13.5" thickBot="1" x14ac:dyDescent="0.3">
      <c r="G709" s="188"/>
    </row>
    <row r="710" spans="3:13" x14ac:dyDescent="0.25">
      <c r="C710" s="1408" t="str">
        <f>Translations!$B$830</f>
        <v>Bränslekomponentens namn</v>
      </c>
      <c r="D710" s="1409"/>
      <c r="E710" s="1414" t="str">
        <f>Translations!$B$831</f>
        <v>Mängd på årsnivå</v>
      </c>
      <c r="F710" s="1416" t="str">
        <f>Translations!$B$741</f>
        <v>Enhetens omvandlingsfaktor</v>
      </c>
      <c r="G710" s="1417"/>
      <c r="H710" s="1418"/>
      <c r="I710" s="1419" t="str">
        <f>Translations!$B$433</f>
        <v>Emissionsfaktor</v>
      </c>
      <c r="J710" s="1421" t="str">
        <f>Translations!$B$502</f>
        <v>Biomassafraktion</v>
      </c>
      <c r="K710" s="1421" t="str">
        <f>Translations!$B$839</f>
        <v>Energiinnehåll</v>
      </c>
      <c r="L710" s="1421" t="str">
        <f>Translations!$B$840</f>
        <v>Fossila utsläpp</v>
      </c>
      <c r="M710" s="1423" t="str">
        <f>Translations!$B$841</f>
        <v>Biogena utsläpp</v>
      </c>
    </row>
    <row r="711" spans="3:13" ht="13" x14ac:dyDescent="0.3">
      <c r="C711" s="1410"/>
      <c r="D711" s="1411"/>
      <c r="E711" s="1415"/>
      <c r="F711" s="607" t="str">
        <f>Translations!$B$832</f>
        <v>Densitet</v>
      </c>
      <c r="G711" s="1425" t="str">
        <f>Translations!$B$833</f>
        <v>Effektivt värmevärde</v>
      </c>
      <c r="H711" s="1426"/>
      <c r="I711" s="1420"/>
      <c r="J711" s="1422"/>
      <c r="K711" s="1422"/>
      <c r="L711" s="1422"/>
      <c r="M711" s="1424"/>
    </row>
    <row r="712" spans="3:13" ht="13" thickBot="1" x14ac:dyDescent="0.3">
      <c r="C712" s="1412"/>
      <c r="D712" s="1413"/>
      <c r="E712" s="569"/>
      <c r="F712" s="608" t="str">
        <f>IF(E712=EUwideConstants!$A$151,"t/m3",IF(E712=EUwideConstants!$A$149,"t/1000Nm³",""))</f>
        <v/>
      </c>
      <c r="G712" s="609" t="str">
        <f>IF(OR($E712="TJ",$E712="GWh"),"","GJ/t")</f>
        <v>GJ/t</v>
      </c>
      <c r="H712" s="610" t="str">
        <f>IF($E712=EUwideConstants!$A$151,EUwideConstants!$A$159,IF($E712=EUwideConstants!$A$149,EUwideConstants!$A$157,""))</f>
        <v/>
      </c>
      <c r="I712" s="611" t="s">
        <v>168</v>
      </c>
      <c r="J712" s="612" t="s">
        <v>154</v>
      </c>
      <c r="K712" s="612" t="s">
        <v>169</v>
      </c>
      <c r="L712" s="612" t="s">
        <v>170</v>
      </c>
      <c r="M712" s="613" t="s">
        <v>24</v>
      </c>
    </row>
    <row r="713" spans="3:13" x14ac:dyDescent="0.25">
      <c r="C713" s="1404"/>
      <c r="D713" s="1405"/>
      <c r="E713" s="570"/>
      <c r="F713" s="592" t="s">
        <v>178</v>
      </c>
      <c r="G713" s="593"/>
      <c r="H713" s="667" t="str">
        <f>IF(OR(ISBLANK(F713),ISBLANK(G713)),"",IF($E$712="Nm³",F713*G713,G713*F713/1000))</f>
        <v/>
      </c>
      <c r="I713" s="574"/>
      <c r="J713" s="575"/>
      <c r="K713" s="668" t="str">
        <f>IF(ISBLANK(E713),"",IF($E$712="TJ",E713,IF($E$712="t",E713*G713/1000,IF($E$712="Nm³",E713/1000*H713/1000,IF($E$712="GWh",E713*3.6,E713*H713/1000)))))</f>
        <v/>
      </c>
      <c r="L713" s="616" t="str">
        <f>IF(OR(K713="",ISBLANK(I713)),"",K713*I713*(1-(J713/100)))</f>
        <v/>
      </c>
      <c r="M713" s="616" t="str">
        <f>IF(OR(ISBLANK(K713),ISBLANK(I713)),"",K713*I713*(J713/100))</f>
        <v/>
      </c>
    </row>
    <row r="714" spans="3:13" x14ac:dyDescent="0.25">
      <c r="C714" s="1401"/>
      <c r="D714" s="1402"/>
      <c r="E714" s="571"/>
      <c r="F714" s="579"/>
      <c r="G714" s="577"/>
      <c r="H714" s="670" t="str">
        <f t="shared" ref="H714:H722" si="92">IF(OR(ISBLANK(F714),ISBLANK(G714)),"",IF($E$712="Nm³",F714*G714,G714*F714/1000))</f>
        <v/>
      </c>
      <c r="I714" s="576"/>
      <c r="J714" s="577"/>
      <c r="K714" s="669" t="str">
        <f t="shared" ref="K714:K722" si="93">IF(ISBLANK(E714),"",IF($E$712="TJ",E714,IF($E$712="t",E714*G714/1000,IF($E$712="Nm³",E714/1000*H714/1000,IF($E$712="GWh",E714*3.6,E714*H714/1000)))))</f>
        <v/>
      </c>
      <c r="L714" s="616" t="str">
        <f t="shared" ref="L714:L722" si="94">IF(OR(K714="",ISBLANK(I714)),"",K714*I714*(1-(J714/100)))</f>
        <v/>
      </c>
      <c r="M714" s="616" t="str">
        <f t="shared" ref="M714:M722" si="95">IF(OR(ISBLANK(K714),ISBLANK(I714)),"",K714*I714*(J714/100))</f>
        <v/>
      </c>
    </row>
    <row r="715" spans="3:13" x14ac:dyDescent="0.25">
      <c r="C715" s="1401"/>
      <c r="D715" s="1402"/>
      <c r="E715" s="571"/>
      <c r="F715" s="579"/>
      <c r="G715" s="577"/>
      <c r="H715" s="670" t="str">
        <f t="shared" si="92"/>
        <v/>
      </c>
      <c r="I715" s="576"/>
      <c r="J715" s="577"/>
      <c r="K715" s="669" t="str">
        <f t="shared" si="93"/>
        <v/>
      </c>
      <c r="L715" s="616" t="str">
        <f t="shared" si="94"/>
        <v/>
      </c>
      <c r="M715" s="616" t="str">
        <f t="shared" si="95"/>
        <v/>
      </c>
    </row>
    <row r="716" spans="3:13" x14ac:dyDescent="0.25">
      <c r="C716" s="1401"/>
      <c r="D716" s="1402"/>
      <c r="E716" s="571"/>
      <c r="F716" s="579"/>
      <c r="G716" s="577"/>
      <c r="H716" s="670" t="str">
        <f t="shared" si="92"/>
        <v/>
      </c>
      <c r="I716" s="576"/>
      <c r="J716" s="577"/>
      <c r="K716" s="669" t="str">
        <f t="shared" si="93"/>
        <v/>
      </c>
      <c r="L716" s="616" t="str">
        <f t="shared" si="94"/>
        <v/>
      </c>
      <c r="M716" s="616" t="str">
        <f t="shared" si="95"/>
        <v/>
      </c>
    </row>
    <row r="717" spans="3:13" x14ac:dyDescent="0.25">
      <c r="C717" s="1401"/>
      <c r="D717" s="1402"/>
      <c r="E717" s="571"/>
      <c r="F717" s="579"/>
      <c r="G717" s="577"/>
      <c r="H717" s="670" t="str">
        <f t="shared" si="92"/>
        <v/>
      </c>
      <c r="I717" s="576"/>
      <c r="J717" s="577"/>
      <c r="K717" s="669" t="str">
        <f t="shared" si="93"/>
        <v/>
      </c>
      <c r="L717" s="616" t="str">
        <f t="shared" si="94"/>
        <v/>
      </c>
      <c r="M717" s="616" t="str">
        <f t="shared" si="95"/>
        <v/>
      </c>
    </row>
    <row r="718" spans="3:13" x14ac:dyDescent="0.25">
      <c r="C718" s="1401"/>
      <c r="D718" s="1402"/>
      <c r="E718" s="571"/>
      <c r="F718" s="579"/>
      <c r="G718" s="577"/>
      <c r="H718" s="670" t="str">
        <f t="shared" si="92"/>
        <v/>
      </c>
      <c r="I718" s="576"/>
      <c r="J718" s="577"/>
      <c r="K718" s="669" t="str">
        <f t="shared" si="93"/>
        <v/>
      </c>
      <c r="L718" s="616" t="str">
        <f t="shared" si="94"/>
        <v/>
      </c>
      <c r="M718" s="616" t="str">
        <f t="shared" si="95"/>
        <v/>
      </c>
    </row>
    <row r="719" spans="3:13" x14ac:dyDescent="0.25">
      <c r="C719" s="1401"/>
      <c r="D719" s="1402"/>
      <c r="E719" s="571"/>
      <c r="F719" s="579"/>
      <c r="G719" s="577"/>
      <c r="H719" s="670" t="str">
        <f t="shared" si="92"/>
        <v/>
      </c>
      <c r="I719" s="576"/>
      <c r="J719" s="577"/>
      <c r="K719" s="669" t="str">
        <f t="shared" si="93"/>
        <v/>
      </c>
      <c r="L719" s="616" t="str">
        <f t="shared" si="94"/>
        <v/>
      </c>
      <c r="M719" s="616" t="str">
        <f t="shared" si="95"/>
        <v/>
      </c>
    </row>
    <row r="720" spans="3:13" x14ac:dyDescent="0.25">
      <c r="C720" s="1401"/>
      <c r="D720" s="1402"/>
      <c r="E720" s="571"/>
      <c r="F720" s="579"/>
      <c r="G720" s="577"/>
      <c r="H720" s="670" t="str">
        <f t="shared" si="92"/>
        <v/>
      </c>
      <c r="I720" s="576"/>
      <c r="J720" s="577"/>
      <c r="K720" s="669" t="str">
        <f t="shared" si="93"/>
        <v/>
      </c>
      <c r="L720" s="616" t="str">
        <f t="shared" si="94"/>
        <v/>
      </c>
      <c r="M720" s="616" t="str">
        <f t="shared" si="95"/>
        <v/>
      </c>
    </row>
    <row r="721" spans="3:13" x14ac:dyDescent="0.25">
      <c r="C721" s="1403"/>
      <c r="D721" s="1402"/>
      <c r="E721" s="572"/>
      <c r="F721" s="579"/>
      <c r="G721" s="577"/>
      <c r="H721" s="670" t="str">
        <f t="shared" si="92"/>
        <v/>
      </c>
      <c r="I721" s="576"/>
      <c r="J721" s="577"/>
      <c r="K721" s="669" t="str">
        <f t="shared" si="93"/>
        <v/>
      </c>
      <c r="L721" s="616" t="str">
        <f t="shared" si="94"/>
        <v/>
      </c>
      <c r="M721" s="616" t="str">
        <f t="shared" si="95"/>
        <v/>
      </c>
    </row>
    <row r="722" spans="3:13" ht="13" thickBot="1" x14ac:dyDescent="0.3">
      <c r="C722" s="1401"/>
      <c r="D722" s="1402"/>
      <c r="E722" s="573"/>
      <c r="F722" s="580"/>
      <c r="G722" s="581"/>
      <c r="H722" s="666" t="str">
        <f t="shared" si="92"/>
        <v/>
      </c>
      <c r="I722" s="576"/>
      <c r="J722" s="577"/>
      <c r="K722" s="669" t="str">
        <f t="shared" si="93"/>
        <v/>
      </c>
      <c r="L722" s="616" t="str">
        <f t="shared" si="94"/>
        <v/>
      </c>
      <c r="M722" s="616" t="str">
        <f t="shared" si="95"/>
        <v/>
      </c>
    </row>
    <row r="723" spans="3:13" ht="13" thickBot="1" x14ac:dyDescent="0.3"/>
    <row r="724" spans="3:13" ht="13" thickBot="1" x14ac:dyDescent="0.3">
      <c r="C724" s="1035" t="str">
        <f>Translations!$B$834</f>
        <v>Resultat för hela bränsleflödet</v>
      </c>
      <c r="D724" s="1396"/>
      <c r="E724" s="1397" t="str">
        <f>E710</f>
        <v>Mängd på årsnivå</v>
      </c>
      <c r="H724" s="1399" t="str">
        <f>G711</f>
        <v>Effektivt värmevärde</v>
      </c>
      <c r="I724" s="1392" t="str">
        <f>I710</f>
        <v>Emissionsfaktor</v>
      </c>
      <c r="J724" s="1392" t="str">
        <f>J710</f>
        <v>Biomassafraktion</v>
      </c>
      <c r="K724" s="1392" t="str">
        <f>K710</f>
        <v>Energiinnehåll</v>
      </c>
      <c r="L724" s="1392" t="str">
        <f>L710</f>
        <v>Fossila utsläpp</v>
      </c>
      <c r="M724" s="1394" t="str">
        <f>M710</f>
        <v>Biogena utsläpp</v>
      </c>
    </row>
    <row r="725" spans="3:13" ht="13" thickBot="1" x14ac:dyDescent="0.3">
      <c r="C725" s="1396"/>
      <c r="D725" s="1396"/>
      <c r="E725" s="1398"/>
      <c r="H725" s="1400"/>
      <c r="I725" s="1393"/>
      <c r="J725" s="1393"/>
      <c r="K725" s="1393"/>
      <c r="L725" s="1393"/>
      <c r="M725" s="1395"/>
    </row>
    <row r="726" spans="3:13" ht="13" thickBot="1" x14ac:dyDescent="0.3">
      <c r="E726" s="618" t="str">
        <f>IF(ISBLANK(E712),"",E712)</f>
        <v/>
      </c>
      <c r="H726" s="619" t="str">
        <f>IF(E712=EUwideConstants!$A$148, G712,H712)</f>
        <v/>
      </c>
      <c r="I726" s="620" t="str">
        <f>I712</f>
        <v>t CO2/TJ</v>
      </c>
      <c r="J726" s="620" t="s">
        <v>154</v>
      </c>
      <c r="K726" s="620" t="s">
        <v>171</v>
      </c>
      <c r="L726" s="620" t="s">
        <v>170</v>
      </c>
      <c r="M726" s="621" t="s">
        <v>170</v>
      </c>
    </row>
    <row r="727" spans="3:13" ht="13.5" thickBot="1" x14ac:dyDescent="0.35">
      <c r="C727" s="622"/>
      <c r="D727" s="410"/>
      <c r="E727" s="623" t="str">
        <f>IF(ISBLANK(E713),"",SUM(E713:E722))</f>
        <v/>
      </c>
      <c r="G727" s="624"/>
      <c r="H727" s="625" t="str">
        <f>IF(OR(E712="TJ",E712="GWh",K727=""),"",IF(E712=EUwideConstants!$A$149,K727*10^6/E727,K727/E727*1000))</f>
        <v/>
      </c>
      <c r="I727" s="626" t="str">
        <f>IF(OR(L727="",M727="",K727=""),"",(L727+M727)/K727)</f>
        <v/>
      </c>
      <c r="J727" s="626" t="str">
        <f>IF(OR(L727="",M727=""),"",M727/(L727+M727)*100)</f>
        <v/>
      </c>
      <c r="K727" s="627" t="str">
        <f>IF(K713="","",SUM(K713:K722))</f>
        <v/>
      </c>
      <c r="L727" s="628" t="str">
        <f>IF(L713="","",SUM(L713:L722))</f>
        <v/>
      </c>
      <c r="M727" s="628" t="str">
        <f>IF(M713="","",SUM(M713:M722))</f>
        <v/>
      </c>
    </row>
    <row r="731" spans="3:13" ht="15.5" x14ac:dyDescent="0.25">
      <c r="C731" s="64" t="s">
        <v>5</v>
      </c>
      <c r="D731" s="600" t="str">
        <f>Translations!$B$824</f>
        <v>Uppgifter om bränsleflödet</v>
      </c>
      <c r="M731" s="251"/>
    </row>
    <row r="732" spans="3:13" ht="13" x14ac:dyDescent="0.25">
      <c r="C732" s="64"/>
      <c r="D732" s="1033"/>
      <c r="E732" s="1033"/>
      <c r="F732" s="1033"/>
      <c r="G732" s="1033"/>
      <c r="H732" s="1033"/>
      <c r="I732" s="1033"/>
      <c r="J732" s="1033"/>
      <c r="K732" s="1033"/>
      <c r="L732" s="1033"/>
      <c r="M732" s="1033"/>
    </row>
    <row r="733" spans="3:13" ht="13" x14ac:dyDescent="0.25">
      <c r="C733" s="64"/>
      <c r="D733" s="7" t="str">
        <f>Translations!$B$600</f>
        <v>Bränsleflödeskod B1, B2,...</v>
      </c>
      <c r="G733" s="568"/>
      <c r="L733" s="251"/>
      <c r="M733" s="251"/>
    </row>
    <row r="734" spans="3:13" ht="13" x14ac:dyDescent="0.25">
      <c r="C734" s="64"/>
      <c r="D734" s="7" t="str">
        <f>Translations!$B$601</f>
        <v>Bränsleflödets namn</v>
      </c>
      <c r="G734" s="1427"/>
      <c r="H734" s="1428"/>
      <c r="I734" s="1428"/>
      <c r="J734" s="1429"/>
      <c r="L734" s="251"/>
      <c r="M734" s="251"/>
    </row>
    <row r="735" spans="3:13" ht="13" x14ac:dyDescent="0.25">
      <c r="C735" s="64"/>
      <c r="D735" s="65"/>
      <c r="E735" s="251"/>
      <c r="F735" s="251"/>
      <c r="G735" s="251"/>
      <c r="L735" s="251"/>
      <c r="M735" s="251"/>
    </row>
    <row r="737" spans="3:13" ht="14" x14ac:dyDescent="0.25">
      <c r="C737" s="64" t="s">
        <v>6</v>
      </c>
      <c r="D737" s="1406" t="str">
        <f>Translations!$B$827</f>
        <v>Komponenter och standardvärden för bränsleflöde</v>
      </c>
      <c r="E737" s="1407"/>
      <c r="F737" s="1407"/>
      <c r="G737" s="1407"/>
      <c r="H737" s="1407"/>
      <c r="I737" s="1407"/>
      <c r="J737" s="1407"/>
      <c r="K737" s="1407"/>
      <c r="L737" s="1407"/>
      <c r="M737" s="1407"/>
    </row>
    <row r="738" spans="3:13" ht="13.5" thickBot="1" x14ac:dyDescent="0.3">
      <c r="G738" s="188"/>
    </row>
    <row r="739" spans="3:13" x14ac:dyDescent="0.25">
      <c r="C739" s="1408" t="str">
        <f>Translations!$B$830</f>
        <v>Bränslekomponentens namn</v>
      </c>
      <c r="D739" s="1409"/>
      <c r="E739" s="1414" t="str">
        <f>Translations!$B$831</f>
        <v>Mängd på årsnivå</v>
      </c>
      <c r="F739" s="1416" t="str">
        <f>Translations!$B$741</f>
        <v>Enhetens omvandlingsfaktor</v>
      </c>
      <c r="G739" s="1417"/>
      <c r="H739" s="1418"/>
      <c r="I739" s="1419" t="str">
        <f>Translations!$B$433</f>
        <v>Emissionsfaktor</v>
      </c>
      <c r="J739" s="1421" t="str">
        <f>Translations!$B$502</f>
        <v>Biomassafraktion</v>
      </c>
      <c r="K739" s="1421" t="str">
        <f>Translations!$B$839</f>
        <v>Energiinnehåll</v>
      </c>
      <c r="L739" s="1421" t="str">
        <f>Translations!$B$840</f>
        <v>Fossila utsläpp</v>
      </c>
      <c r="M739" s="1423" t="str">
        <f>Translations!$B$841</f>
        <v>Biogena utsläpp</v>
      </c>
    </row>
    <row r="740" spans="3:13" ht="13" x14ac:dyDescent="0.3">
      <c r="C740" s="1410"/>
      <c r="D740" s="1411"/>
      <c r="E740" s="1415"/>
      <c r="F740" s="607" t="str">
        <f>Translations!$B$832</f>
        <v>Densitet</v>
      </c>
      <c r="G740" s="1425" t="str">
        <f>Translations!$B$833</f>
        <v>Effektivt värmevärde</v>
      </c>
      <c r="H740" s="1426"/>
      <c r="I740" s="1420"/>
      <c r="J740" s="1422"/>
      <c r="K740" s="1422"/>
      <c r="L740" s="1422"/>
      <c r="M740" s="1424"/>
    </row>
    <row r="741" spans="3:13" ht="13" thickBot="1" x14ac:dyDescent="0.3">
      <c r="C741" s="1412"/>
      <c r="D741" s="1413"/>
      <c r="E741" s="569"/>
      <c r="F741" s="608" t="str">
        <f>IF(E741=EUwideConstants!$A$151,"t/m3",IF(E741=EUwideConstants!$A$149,"t/1000Nm³",""))</f>
        <v/>
      </c>
      <c r="G741" s="609" t="str">
        <f>IF(OR($E741="TJ",$E741="GWh"),"","GJ/t")</f>
        <v>GJ/t</v>
      </c>
      <c r="H741" s="610" t="str">
        <f>IF($E741=EUwideConstants!$A$151,EUwideConstants!$A$159,IF($E741=EUwideConstants!$A$149,EUwideConstants!$A$157,""))</f>
        <v/>
      </c>
      <c r="I741" s="611" t="s">
        <v>168</v>
      </c>
      <c r="J741" s="612" t="s">
        <v>154</v>
      </c>
      <c r="K741" s="612" t="s">
        <v>169</v>
      </c>
      <c r="L741" s="612" t="s">
        <v>170</v>
      </c>
      <c r="M741" s="613" t="s">
        <v>24</v>
      </c>
    </row>
    <row r="742" spans="3:13" x14ac:dyDescent="0.25">
      <c r="C742" s="1404"/>
      <c r="D742" s="1405"/>
      <c r="E742" s="570"/>
      <c r="F742" s="592" t="s">
        <v>178</v>
      </c>
      <c r="G742" s="593"/>
      <c r="H742" s="667" t="str">
        <f>IF(OR(ISBLANK(F742),ISBLANK(G742)),"",IF($E$741="Nm³",F742*G742,G742*F742/1000))</f>
        <v/>
      </c>
      <c r="I742" s="574"/>
      <c r="J742" s="575"/>
      <c r="K742" s="668" t="str">
        <f>IF(ISBLANK(E742),"",IF($E$741="TJ",E742,IF($E$741="t",E742*G742/1000,IF($E$741="Nm³",E742/1000*H742/1000,IF($E$741="GWh",E742*3.6,E742*H742/1000)))))</f>
        <v/>
      </c>
      <c r="L742" s="616" t="str">
        <f>IF(OR(K742="",ISBLANK(I742)),"",K742*I742*(1-(J742/100)))</f>
        <v/>
      </c>
      <c r="M742" s="616" t="str">
        <f>IF(OR(ISBLANK(K742),ISBLANK(I742)),"",K742*I742*(J742/100))</f>
        <v/>
      </c>
    </row>
    <row r="743" spans="3:13" x14ac:dyDescent="0.25">
      <c r="C743" s="1401"/>
      <c r="D743" s="1402"/>
      <c r="E743" s="571"/>
      <c r="F743" s="579"/>
      <c r="G743" s="577"/>
      <c r="H743" s="670" t="str">
        <f t="shared" ref="H743:H751" si="96">IF(OR(ISBLANK(F743),ISBLANK(G743)),"",IF($E$741="Nm³",F743*G743,G743*F743/1000))</f>
        <v/>
      </c>
      <c r="I743" s="576"/>
      <c r="J743" s="577"/>
      <c r="K743" s="669" t="str">
        <f t="shared" ref="K743:K751" si="97">IF(ISBLANK(E743),"",IF($E$741="TJ",E743,IF($E$741="t",E743*G743/1000,IF($E$741="Nm³",E743/1000*H743/1000,IF($E$741="GWh",E743*3.6,E743*H743/1000)))))</f>
        <v/>
      </c>
      <c r="L743" s="616" t="str">
        <f t="shared" ref="L743:L751" si="98">IF(OR(K743="",ISBLANK(I743)),"",K743*I743*(1-(J743/100)))</f>
        <v/>
      </c>
      <c r="M743" s="616" t="str">
        <f t="shared" ref="M743:M751" si="99">IF(OR(ISBLANK(K743),ISBLANK(I743)),"",K743*I743*(J743/100))</f>
        <v/>
      </c>
    </row>
    <row r="744" spans="3:13" x14ac:dyDescent="0.25">
      <c r="C744" s="1401"/>
      <c r="D744" s="1402"/>
      <c r="E744" s="571"/>
      <c r="F744" s="579"/>
      <c r="G744" s="577"/>
      <c r="H744" s="670" t="str">
        <f t="shared" si="96"/>
        <v/>
      </c>
      <c r="I744" s="576"/>
      <c r="J744" s="577"/>
      <c r="K744" s="669" t="str">
        <f t="shared" si="97"/>
        <v/>
      </c>
      <c r="L744" s="616" t="str">
        <f t="shared" si="98"/>
        <v/>
      </c>
      <c r="M744" s="616" t="str">
        <f t="shared" si="99"/>
        <v/>
      </c>
    </row>
    <row r="745" spans="3:13" x14ac:dyDescent="0.25">
      <c r="C745" s="1401"/>
      <c r="D745" s="1402"/>
      <c r="E745" s="571"/>
      <c r="F745" s="579"/>
      <c r="G745" s="577"/>
      <c r="H745" s="670" t="str">
        <f t="shared" si="96"/>
        <v/>
      </c>
      <c r="I745" s="576"/>
      <c r="J745" s="577"/>
      <c r="K745" s="669" t="str">
        <f t="shared" si="97"/>
        <v/>
      </c>
      <c r="L745" s="616" t="str">
        <f t="shared" si="98"/>
        <v/>
      </c>
      <c r="M745" s="616" t="str">
        <f t="shared" si="99"/>
        <v/>
      </c>
    </row>
    <row r="746" spans="3:13" x14ac:dyDescent="0.25">
      <c r="C746" s="1401"/>
      <c r="D746" s="1402"/>
      <c r="E746" s="571"/>
      <c r="F746" s="579"/>
      <c r="G746" s="577"/>
      <c r="H746" s="670" t="str">
        <f t="shared" si="96"/>
        <v/>
      </c>
      <c r="I746" s="576"/>
      <c r="J746" s="577"/>
      <c r="K746" s="669" t="str">
        <f t="shared" si="97"/>
        <v/>
      </c>
      <c r="L746" s="616" t="str">
        <f t="shared" si="98"/>
        <v/>
      </c>
      <c r="M746" s="616" t="str">
        <f t="shared" si="99"/>
        <v/>
      </c>
    </row>
    <row r="747" spans="3:13" x14ac:dyDescent="0.25">
      <c r="C747" s="1401"/>
      <c r="D747" s="1402"/>
      <c r="E747" s="571"/>
      <c r="F747" s="579"/>
      <c r="G747" s="577"/>
      <c r="H747" s="670" t="str">
        <f t="shared" si="96"/>
        <v/>
      </c>
      <c r="I747" s="576"/>
      <c r="J747" s="577"/>
      <c r="K747" s="669" t="str">
        <f t="shared" si="97"/>
        <v/>
      </c>
      <c r="L747" s="616" t="str">
        <f t="shared" si="98"/>
        <v/>
      </c>
      <c r="M747" s="616" t="str">
        <f t="shared" si="99"/>
        <v/>
      </c>
    </row>
    <row r="748" spans="3:13" x14ac:dyDescent="0.25">
      <c r="C748" s="1401"/>
      <c r="D748" s="1402"/>
      <c r="E748" s="571"/>
      <c r="F748" s="579"/>
      <c r="G748" s="577"/>
      <c r="H748" s="670" t="str">
        <f t="shared" si="96"/>
        <v/>
      </c>
      <c r="I748" s="576"/>
      <c r="J748" s="577"/>
      <c r="K748" s="669" t="str">
        <f t="shared" si="97"/>
        <v/>
      </c>
      <c r="L748" s="616" t="str">
        <f t="shared" si="98"/>
        <v/>
      </c>
      <c r="M748" s="616" t="str">
        <f t="shared" si="99"/>
        <v/>
      </c>
    </row>
    <row r="749" spans="3:13" x14ac:dyDescent="0.25">
      <c r="C749" s="1401"/>
      <c r="D749" s="1402"/>
      <c r="E749" s="571"/>
      <c r="F749" s="579"/>
      <c r="G749" s="577"/>
      <c r="H749" s="670" t="str">
        <f t="shared" si="96"/>
        <v/>
      </c>
      <c r="I749" s="576"/>
      <c r="J749" s="577"/>
      <c r="K749" s="669" t="str">
        <f t="shared" si="97"/>
        <v/>
      </c>
      <c r="L749" s="616" t="str">
        <f t="shared" si="98"/>
        <v/>
      </c>
      <c r="M749" s="616" t="str">
        <f t="shared" si="99"/>
        <v/>
      </c>
    </row>
    <row r="750" spans="3:13" x14ac:dyDescent="0.25">
      <c r="C750" s="1403"/>
      <c r="D750" s="1402"/>
      <c r="E750" s="572"/>
      <c r="F750" s="579"/>
      <c r="G750" s="577"/>
      <c r="H750" s="670" t="str">
        <f t="shared" si="96"/>
        <v/>
      </c>
      <c r="I750" s="576"/>
      <c r="J750" s="577"/>
      <c r="K750" s="669" t="str">
        <f t="shared" si="97"/>
        <v/>
      </c>
      <c r="L750" s="616" t="str">
        <f t="shared" si="98"/>
        <v/>
      </c>
      <c r="M750" s="616" t="str">
        <f t="shared" si="99"/>
        <v/>
      </c>
    </row>
    <row r="751" spans="3:13" ht="13" thickBot="1" x14ac:dyDescent="0.3">
      <c r="C751" s="1401"/>
      <c r="D751" s="1402"/>
      <c r="E751" s="573"/>
      <c r="F751" s="580"/>
      <c r="G751" s="581"/>
      <c r="H751" s="666" t="str">
        <f t="shared" si="96"/>
        <v/>
      </c>
      <c r="I751" s="576"/>
      <c r="J751" s="577"/>
      <c r="K751" s="669" t="str">
        <f t="shared" si="97"/>
        <v/>
      </c>
      <c r="L751" s="616" t="str">
        <f t="shared" si="98"/>
        <v/>
      </c>
      <c r="M751" s="616" t="str">
        <f t="shared" si="99"/>
        <v/>
      </c>
    </row>
    <row r="752" spans="3:13" ht="13" thickBot="1" x14ac:dyDescent="0.3"/>
    <row r="753" spans="3:13" ht="13" thickBot="1" x14ac:dyDescent="0.3">
      <c r="C753" s="1035" t="str">
        <f>Translations!$B$834</f>
        <v>Resultat för hela bränsleflödet</v>
      </c>
      <c r="D753" s="1396"/>
      <c r="E753" s="1397" t="str">
        <f>E739</f>
        <v>Mängd på årsnivå</v>
      </c>
      <c r="H753" s="1399" t="str">
        <f>G740</f>
        <v>Effektivt värmevärde</v>
      </c>
      <c r="I753" s="1392" t="str">
        <f>I739</f>
        <v>Emissionsfaktor</v>
      </c>
      <c r="J753" s="1392" t="str">
        <f>J739</f>
        <v>Biomassafraktion</v>
      </c>
      <c r="K753" s="1392" t="str">
        <f>K739</f>
        <v>Energiinnehåll</v>
      </c>
      <c r="L753" s="1392" t="str">
        <f>L739</f>
        <v>Fossila utsläpp</v>
      </c>
      <c r="M753" s="1394" t="str">
        <f>M739</f>
        <v>Biogena utsläpp</v>
      </c>
    </row>
    <row r="754" spans="3:13" ht="13" thickBot="1" x14ac:dyDescent="0.3">
      <c r="C754" s="1396"/>
      <c r="D754" s="1396"/>
      <c r="E754" s="1398"/>
      <c r="H754" s="1400"/>
      <c r="I754" s="1393"/>
      <c r="J754" s="1393"/>
      <c r="K754" s="1393"/>
      <c r="L754" s="1393"/>
      <c r="M754" s="1395"/>
    </row>
    <row r="755" spans="3:13" ht="13" thickBot="1" x14ac:dyDescent="0.3">
      <c r="E755" s="618" t="str">
        <f>IF(ISBLANK(E741),"",E741)</f>
        <v/>
      </c>
      <c r="H755" s="619" t="str">
        <f>IF(E741=EUwideConstants!$A$148, G741,H741)</f>
        <v/>
      </c>
      <c r="I755" s="620" t="str">
        <f>I741</f>
        <v>t CO2/TJ</v>
      </c>
      <c r="J755" s="620" t="s">
        <v>154</v>
      </c>
      <c r="K755" s="620" t="s">
        <v>171</v>
      </c>
      <c r="L755" s="620" t="s">
        <v>170</v>
      </c>
      <c r="M755" s="621" t="s">
        <v>170</v>
      </c>
    </row>
    <row r="756" spans="3:13" ht="13.5" thickBot="1" x14ac:dyDescent="0.35">
      <c r="C756" s="622"/>
      <c r="D756" s="410"/>
      <c r="E756" s="623" t="str">
        <f>IF(ISBLANK(E742),"",SUM(E742:E751))</f>
        <v/>
      </c>
      <c r="G756" s="624"/>
      <c r="H756" s="625" t="str">
        <f>IF(OR(E741="TJ",E741="GWh",K756=""),"",IF(E741=EUwideConstants!$A$149,K756*10^6/E756,K756/E756*1000))</f>
        <v/>
      </c>
      <c r="I756" s="626" t="str">
        <f>IF(OR(L756="",M756="",K756=""),"",(L756+M756)/K756)</f>
        <v/>
      </c>
      <c r="J756" s="626" t="str">
        <f>IF(OR(L756="",M756=""),"",M756/(L756+M756)*100)</f>
        <v/>
      </c>
      <c r="K756" s="627" t="str">
        <f>IF(K742="","",SUM(K742:K751))</f>
        <v/>
      </c>
      <c r="L756" s="628" t="str">
        <f>IF(L742="","",SUM(L742:L751))</f>
        <v/>
      </c>
      <c r="M756" s="628" t="str">
        <f>IF(M742="","",SUM(M742:M751))</f>
        <v/>
      </c>
    </row>
    <row r="760" spans="3:13" ht="15.5" x14ac:dyDescent="0.25">
      <c r="C760" s="64" t="s">
        <v>5</v>
      </c>
      <c r="D760" s="600" t="str">
        <f>Translations!$B$824</f>
        <v>Uppgifter om bränsleflödet</v>
      </c>
      <c r="M760" s="251"/>
    </row>
    <row r="761" spans="3:13" ht="13" x14ac:dyDescent="0.25">
      <c r="C761" s="64"/>
      <c r="D761" s="1033"/>
      <c r="E761" s="1033"/>
      <c r="F761" s="1033"/>
      <c r="G761" s="1033"/>
      <c r="H761" s="1033"/>
      <c r="I761" s="1033"/>
      <c r="J761" s="1033"/>
      <c r="K761" s="1033"/>
      <c r="L761" s="1033"/>
      <c r="M761" s="1033"/>
    </row>
    <row r="762" spans="3:13" ht="13" x14ac:dyDescent="0.25">
      <c r="C762" s="64"/>
      <c r="D762" s="7" t="str">
        <f>Translations!$B$600</f>
        <v>Bränsleflödeskod B1, B2,...</v>
      </c>
      <c r="G762" s="568"/>
      <c r="L762" s="251"/>
      <c r="M762" s="251"/>
    </row>
    <row r="763" spans="3:13" ht="13" x14ac:dyDescent="0.25">
      <c r="C763" s="64"/>
      <c r="D763" s="7" t="str">
        <f>Translations!$B$601</f>
        <v>Bränsleflödets namn</v>
      </c>
      <c r="G763" s="1427"/>
      <c r="H763" s="1428"/>
      <c r="I763" s="1428"/>
      <c r="J763" s="1429"/>
      <c r="L763" s="251"/>
      <c r="M763" s="251"/>
    </row>
    <row r="764" spans="3:13" ht="13" x14ac:dyDescent="0.25">
      <c r="C764" s="64"/>
      <c r="D764" s="65"/>
      <c r="E764" s="251"/>
      <c r="F764" s="251"/>
      <c r="G764" s="251"/>
      <c r="L764" s="251"/>
      <c r="M764" s="251"/>
    </row>
    <row r="766" spans="3:13" ht="14" x14ac:dyDescent="0.25">
      <c r="C766" s="64" t="s">
        <v>6</v>
      </c>
      <c r="D766" s="1406" t="str">
        <f>Translations!$B$827</f>
        <v>Komponenter och standardvärden för bränsleflöde</v>
      </c>
      <c r="E766" s="1407"/>
      <c r="F766" s="1407"/>
      <c r="G766" s="1407"/>
      <c r="H766" s="1407"/>
      <c r="I766" s="1407"/>
      <c r="J766" s="1407"/>
      <c r="K766" s="1407"/>
      <c r="L766" s="1407"/>
      <c r="M766" s="1407"/>
    </row>
    <row r="767" spans="3:13" ht="13.5" thickBot="1" x14ac:dyDescent="0.3">
      <c r="G767" s="188"/>
    </row>
    <row r="768" spans="3:13" x14ac:dyDescent="0.25">
      <c r="C768" s="1408" t="str">
        <f>Translations!$B$830</f>
        <v>Bränslekomponentens namn</v>
      </c>
      <c r="D768" s="1409"/>
      <c r="E768" s="1414" t="str">
        <f>Translations!$B$831</f>
        <v>Mängd på årsnivå</v>
      </c>
      <c r="F768" s="1416" t="str">
        <f>Translations!$B$741</f>
        <v>Enhetens omvandlingsfaktor</v>
      </c>
      <c r="G768" s="1417"/>
      <c r="H768" s="1418"/>
      <c r="I768" s="1419" t="str">
        <f>Translations!$B$433</f>
        <v>Emissionsfaktor</v>
      </c>
      <c r="J768" s="1421" t="str">
        <f>Translations!$B$502</f>
        <v>Biomassafraktion</v>
      </c>
      <c r="K768" s="1421" t="str">
        <f>Translations!$B$839</f>
        <v>Energiinnehåll</v>
      </c>
      <c r="L768" s="1421" t="str">
        <f>Translations!$B$840</f>
        <v>Fossila utsläpp</v>
      </c>
      <c r="M768" s="1423" t="str">
        <f>Translations!$B$841</f>
        <v>Biogena utsläpp</v>
      </c>
    </row>
    <row r="769" spans="3:13" ht="13" x14ac:dyDescent="0.3">
      <c r="C769" s="1410"/>
      <c r="D769" s="1411"/>
      <c r="E769" s="1415"/>
      <c r="F769" s="607" t="str">
        <f>Translations!$B$832</f>
        <v>Densitet</v>
      </c>
      <c r="G769" s="1425" t="str">
        <f>Translations!$B$833</f>
        <v>Effektivt värmevärde</v>
      </c>
      <c r="H769" s="1426"/>
      <c r="I769" s="1420"/>
      <c r="J769" s="1422"/>
      <c r="K769" s="1422"/>
      <c r="L769" s="1422"/>
      <c r="M769" s="1424"/>
    </row>
    <row r="770" spans="3:13" ht="13" thickBot="1" x14ac:dyDescent="0.3">
      <c r="C770" s="1412"/>
      <c r="D770" s="1413"/>
      <c r="E770" s="569"/>
      <c r="F770" s="608" t="str">
        <f>IF(E770=EUwideConstants!$A$151,"t/m3",IF(E770=EUwideConstants!$A$149,"t/1000Nm³",""))</f>
        <v/>
      </c>
      <c r="G770" s="609" t="str">
        <f>IF(OR($E770="TJ",$E770="GWh"),"","GJ/t")</f>
        <v>GJ/t</v>
      </c>
      <c r="H770" s="610" t="str">
        <f>IF($E770=EUwideConstants!$A$151,EUwideConstants!$A$159,IF($E770=EUwideConstants!$A$149,EUwideConstants!$A$157,""))</f>
        <v/>
      </c>
      <c r="I770" s="611" t="s">
        <v>168</v>
      </c>
      <c r="J770" s="612" t="s">
        <v>154</v>
      </c>
      <c r="K770" s="612" t="s">
        <v>169</v>
      </c>
      <c r="L770" s="612" t="s">
        <v>170</v>
      </c>
      <c r="M770" s="613" t="s">
        <v>24</v>
      </c>
    </row>
    <row r="771" spans="3:13" x14ac:dyDescent="0.25">
      <c r="C771" s="1404"/>
      <c r="D771" s="1405"/>
      <c r="E771" s="570"/>
      <c r="F771" s="592"/>
      <c r="G771" s="593"/>
      <c r="H771" s="667" t="str">
        <f>IF(OR(ISBLANK(F771),ISBLANK(G771)),"",IF($E$770="Nm³",F771*G771,G771*F771/1000))</f>
        <v/>
      </c>
      <c r="I771" s="574"/>
      <c r="J771" s="575"/>
      <c r="K771" s="668" t="str">
        <f>IF(ISBLANK(E771),"",IF($E$770="TJ",E771,IF($E$770="t",E771*G771/1000,IF($E$770="Nm³",E771/1000*H771/1000,IF($E$770="GWh",E771*3.6,E771*H771/1000)))))</f>
        <v/>
      </c>
      <c r="L771" s="616" t="str">
        <f>IF(OR(K771="",ISBLANK(I771)),"",K771*I771*(1-(J771/100)))</f>
        <v/>
      </c>
      <c r="M771" s="616" t="str">
        <f>IF(OR(ISBLANK(K771),ISBLANK(I771)),"",K771*I771*(J771/100))</f>
        <v/>
      </c>
    </row>
    <row r="772" spans="3:13" x14ac:dyDescent="0.25">
      <c r="C772" s="1401"/>
      <c r="D772" s="1402"/>
      <c r="E772" s="571"/>
      <c r="F772" s="579"/>
      <c r="G772" s="577"/>
      <c r="H772" s="670" t="str">
        <f t="shared" ref="H772:H780" si="100">IF(OR(ISBLANK(F772),ISBLANK(G772)),"",IF($E$770="Nm³",F772*G772,G772*F772/1000))</f>
        <v/>
      </c>
      <c r="I772" s="576"/>
      <c r="J772" s="577"/>
      <c r="K772" s="669" t="str">
        <f t="shared" ref="K772:K780" si="101">IF(ISBLANK(E772),"",IF($E$770="TJ",E772,IF($E$770="t",E772*G772/1000,IF($E$770="Nm³",E772/1000*H772/1000,IF($E$770="GWh",E772*3.6,E772*H772/1000)))))</f>
        <v/>
      </c>
      <c r="L772" s="616" t="str">
        <f t="shared" ref="L772:L780" si="102">IF(OR(K772="",ISBLANK(I772)),"",K772*I772*(1-(J772/100)))</f>
        <v/>
      </c>
      <c r="M772" s="616" t="str">
        <f t="shared" ref="M772:M780" si="103">IF(OR(ISBLANK(K772),ISBLANK(I772)),"",K772*I772*(J772/100))</f>
        <v/>
      </c>
    </row>
    <row r="773" spans="3:13" x14ac:dyDescent="0.25">
      <c r="C773" s="1401"/>
      <c r="D773" s="1402"/>
      <c r="E773" s="571"/>
      <c r="F773" s="579"/>
      <c r="G773" s="577"/>
      <c r="H773" s="670" t="str">
        <f t="shared" si="100"/>
        <v/>
      </c>
      <c r="I773" s="576"/>
      <c r="J773" s="577"/>
      <c r="K773" s="669" t="str">
        <f t="shared" si="101"/>
        <v/>
      </c>
      <c r="L773" s="616" t="str">
        <f t="shared" si="102"/>
        <v/>
      </c>
      <c r="M773" s="616" t="str">
        <f t="shared" si="103"/>
        <v/>
      </c>
    </row>
    <row r="774" spans="3:13" x14ac:dyDescent="0.25">
      <c r="C774" s="1401"/>
      <c r="D774" s="1402"/>
      <c r="E774" s="571"/>
      <c r="F774" s="579"/>
      <c r="G774" s="577"/>
      <c r="H774" s="670" t="str">
        <f t="shared" si="100"/>
        <v/>
      </c>
      <c r="I774" s="576"/>
      <c r="J774" s="577"/>
      <c r="K774" s="669" t="str">
        <f t="shared" si="101"/>
        <v/>
      </c>
      <c r="L774" s="616" t="str">
        <f t="shared" si="102"/>
        <v/>
      </c>
      <c r="M774" s="616" t="str">
        <f t="shared" si="103"/>
        <v/>
      </c>
    </row>
    <row r="775" spans="3:13" x14ac:dyDescent="0.25">
      <c r="C775" s="1401"/>
      <c r="D775" s="1402"/>
      <c r="E775" s="571"/>
      <c r="F775" s="579"/>
      <c r="G775" s="577"/>
      <c r="H775" s="670" t="str">
        <f t="shared" si="100"/>
        <v/>
      </c>
      <c r="I775" s="576"/>
      <c r="J775" s="577"/>
      <c r="K775" s="669" t="str">
        <f t="shared" si="101"/>
        <v/>
      </c>
      <c r="L775" s="616" t="str">
        <f t="shared" si="102"/>
        <v/>
      </c>
      <c r="M775" s="616" t="str">
        <f t="shared" si="103"/>
        <v/>
      </c>
    </row>
    <row r="776" spans="3:13" x14ac:dyDescent="0.25">
      <c r="C776" s="1401"/>
      <c r="D776" s="1402"/>
      <c r="E776" s="571"/>
      <c r="F776" s="579"/>
      <c r="G776" s="577"/>
      <c r="H776" s="670" t="str">
        <f t="shared" si="100"/>
        <v/>
      </c>
      <c r="I776" s="576"/>
      <c r="J776" s="577"/>
      <c r="K776" s="669" t="str">
        <f t="shared" si="101"/>
        <v/>
      </c>
      <c r="L776" s="616" t="str">
        <f t="shared" si="102"/>
        <v/>
      </c>
      <c r="M776" s="616" t="str">
        <f t="shared" si="103"/>
        <v/>
      </c>
    </row>
    <row r="777" spans="3:13" x14ac:dyDescent="0.25">
      <c r="C777" s="1401"/>
      <c r="D777" s="1402"/>
      <c r="E777" s="571"/>
      <c r="F777" s="579"/>
      <c r="G777" s="577"/>
      <c r="H777" s="670" t="str">
        <f t="shared" si="100"/>
        <v/>
      </c>
      <c r="I777" s="576"/>
      <c r="J777" s="577"/>
      <c r="K777" s="669" t="str">
        <f t="shared" si="101"/>
        <v/>
      </c>
      <c r="L777" s="616" t="str">
        <f t="shared" si="102"/>
        <v/>
      </c>
      <c r="M777" s="616" t="str">
        <f t="shared" si="103"/>
        <v/>
      </c>
    </row>
    <row r="778" spans="3:13" x14ac:dyDescent="0.25">
      <c r="C778" s="1401"/>
      <c r="D778" s="1402"/>
      <c r="E778" s="571"/>
      <c r="F778" s="579"/>
      <c r="G778" s="577"/>
      <c r="H778" s="670" t="str">
        <f t="shared" si="100"/>
        <v/>
      </c>
      <c r="I778" s="576"/>
      <c r="J778" s="577"/>
      <c r="K778" s="669" t="str">
        <f t="shared" si="101"/>
        <v/>
      </c>
      <c r="L778" s="616" t="str">
        <f t="shared" si="102"/>
        <v/>
      </c>
      <c r="M778" s="616" t="str">
        <f t="shared" si="103"/>
        <v/>
      </c>
    </row>
    <row r="779" spans="3:13" x14ac:dyDescent="0.25">
      <c r="C779" s="1403"/>
      <c r="D779" s="1402"/>
      <c r="E779" s="572"/>
      <c r="F779" s="579"/>
      <c r="G779" s="577"/>
      <c r="H779" s="670" t="str">
        <f t="shared" si="100"/>
        <v/>
      </c>
      <c r="I779" s="576"/>
      <c r="J779" s="577"/>
      <c r="K779" s="669" t="str">
        <f t="shared" si="101"/>
        <v/>
      </c>
      <c r="L779" s="616" t="str">
        <f t="shared" si="102"/>
        <v/>
      </c>
      <c r="M779" s="616" t="str">
        <f t="shared" si="103"/>
        <v/>
      </c>
    </row>
    <row r="780" spans="3:13" ht="13" thickBot="1" x14ac:dyDescent="0.3">
      <c r="C780" s="1401"/>
      <c r="D780" s="1402"/>
      <c r="E780" s="573"/>
      <c r="F780" s="580"/>
      <c r="G780" s="581"/>
      <c r="H780" s="666" t="str">
        <f t="shared" si="100"/>
        <v/>
      </c>
      <c r="I780" s="576"/>
      <c r="J780" s="577"/>
      <c r="K780" s="669" t="str">
        <f t="shared" si="101"/>
        <v/>
      </c>
      <c r="L780" s="616" t="str">
        <f t="shared" si="102"/>
        <v/>
      </c>
      <c r="M780" s="616" t="str">
        <f t="shared" si="103"/>
        <v/>
      </c>
    </row>
    <row r="781" spans="3:13" ht="13" thickBot="1" x14ac:dyDescent="0.3"/>
    <row r="782" spans="3:13" ht="13" thickBot="1" x14ac:dyDescent="0.3">
      <c r="C782" s="1035" t="str">
        <f>Translations!$B$834</f>
        <v>Resultat för hela bränsleflödet</v>
      </c>
      <c r="D782" s="1396"/>
      <c r="E782" s="1397" t="str">
        <f>E768</f>
        <v>Mängd på årsnivå</v>
      </c>
      <c r="H782" s="1399" t="str">
        <f>G769</f>
        <v>Effektivt värmevärde</v>
      </c>
      <c r="I782" s="1392" t="str">
        <f>I768</f>
        <v>Emissionsfaktor</v>
      </c>
      <c r="J782" s="1392" t="str">
        <f>J768</f>
        <v>Biomassafraktion</v>
      </c>
      <c r="K782" s="1392" t="str">
        <f>K768</f>
        <v>Energiinnehåll</v>
      </c>
      <c r="L782" s="1392" t="str">
        <f>L768</f>
        <v>Fossila utsläpp</v>
      </c>
      <c r="M782" s="1394" t="str">
        <f>M768</f>
        <v>Biogena utsläpp</v>
      </c>
    </row>
    <row r="783" spans="3:13" ht="13" thickBot="1" x14ac:dyDescent="0.3">
      <c r="C783" s="1396"/>
      <c r="D783" s="1396"/>
      <c r="E783" s="1398"/>
      <c r="H783" s="1400"/>
      <c r="I783" s="1393"/>
      <c r="J783" s="1393"/>
      <c r="K783" s="1393"/>
      <c r="L783" s="1393"/>
      <c r="M783" s="1395"/>
    </row>
    <row r="784" spans="3:13" ht="13" thickBot="1" x14ac:dyDescent="0.3">
      <c r="E784" s="618" t="str">
        <f>IF(ISBLANK(E770),"",E770)</f>
        <v/>
      </c>
      <c r="H784" s="619" t="str">
        <f>IF(E770=EUwideConstants!$A$148, G770,H770)</f>
        <v/>
      </c>
      <c r="I784" s="620" t="str">
        <f>I770</f>
        <v>t CO2/TJ</v>
      </c>
      <c r="J784" s="620" t="s">
        <v>154</v>
      </c>
      <c r="K784" s="620" t="s">
        <v>171</v>
      </c>
      <c r="L784" s="620" t="s">
        <v>170</v>
      </c>
      <c r="M784" s="621" t="s">
        <v>170</v>
      </c>
    </row>
    <row r="785" spans="3:13" ht="13.5" thickBot="1" x14ac:dyDescent="0.35">
      <c r="C785" s="622"/>
      <c r="D785" s="410"/>
      <c r="E785" s="623" t="str">
        <f>IF(ISBLANK(E771),"",SUM(E771:E780))</f>
        <v/>
      </c>
      <c r="G785" s="624"/>
      <c r="H785" s="625" t="str">
        <f>IF(OR(E770="TJ",E770="GWh",K785=""),"",IF(E770=EUwideConstants!$A$149,K785*10^6/E785,K785/E785*1000))</f>
        <v/>
      </c>
      <c r="I785" s="626" t="str">
        <f>IF(OR(L785="",M785="",K785=""),"",(L785+M785)/K785)</f>
        <v/>
      </c>
      <c r="J785" s="626" t="str">
        <f>IF(OR(L785="",M785=""),"",M785/(L785+M785)*100)</f>
        <v/>
      </c>
      <c r="K785" s="627" t="str">
        <f>IF(K771="","",SUM(K771:K780))</f>
        <v/>
      </c>
      <c r="L785" s="628" t="str">
        <f>IF(L771="","",SUM(L771:L780))</f>
        <v/>
      </c>
      <c r="M785" s="628" t="str">
        <f>IF(M771="","",SUM(M771:M780))</f>
        <v/>
      </c>
    </row>
  </sheetData>
  <sheetProtection sheet="1" objects="1" scenarios="1" formatCells="0" formatColumns="0" formatRows="0"/>
  <mergeCells count="794">
    <mergeCell ref="A1:C3"/>
    <mergeCell ref="D1:E1"/>
    <mergeCell ref="F1:G1"/>
    <mergeCell ref="H1:I1"/>
    <mergeCell ref="J1:K1"/>
    <mergeCell ref="D2:E2"/>
    <mergeCell ref="F2:G2"/>
    <mergeCell ref="H2:I2"/>
    <mergeCell ref="J2:K2"/>
    <mergeCell ref="D3:E3"/>
    <mergeCell ref="F3:G3"/>
    <mergeCell ref="E59:E60"/>
    <mergeCell ref="F79:H79"/>
    <mergeCell ref="K59:K60"/>
    <mergeCell ref="J59:J60"/>
    <mergeCell ref="I59:I60"/>
    <mergeCell ref="F59:H59"/>
    <mergeCell ref="G60:H60"/>
    <mergeCell ref="H3:I3"/>
    <mergeCell ref="D54:M54"/>
    <mergeCell ref="G47:J47"/>
    <mergeCell ref="G52:J52"/>
    <mergeCell ref="L59:L60"/>
    <mergeCell ref="M59:M60"/>
    <mergeCell ref="J79:J80"/>
    <mergeCell ref="K79:K80"/>
    <mergeCell ref="L79:L80"/>
    <mergeCell ref="M79:M80"/>
    <mergeCell ref="C59:D61"/>
    <mergeCell ref="C79:D81"/>
    <mergeCell ref="E79:E80"/>
    <mergeCell ref="B5:J5"/>
    <mergeCell ref="C38:M38"/>
    <mergeCell ref="D56:M56"/>
    <mergeCell ref="J3:K3"/>
    <mergeCell ref="J87:J88"/>
    <mergeCell ref="L87:L88"/>
    <mergeCell ref="M87:M88"/>
    <mergeCell ref="C62:D62"/>
    <mergeCell ref="C63:D63"/>
    <mergeCell ref="C64:D64"/>
    <mergeCell ref="C65:D65"/>
    <mergeCell ref="C66:D66"/>
    <mergeCell ref="C70:D70"/>
    <mergeCell ref="C71:D71"/>
    <mergeCell ref="C82:D82"/>
    <mergeCell ref="C83:D83"/>
    <mergeCell ref="C84:D84"/>
    <mergeCell ref="C85:D85"/>
    <mergeCell ref="I79:I80"/>
    <mergeCell ref="D94:M94"/>
    <mergeCell ref="C7:M7"/>
    <mergeCell ref="B9:M9"/>
    <mergeCell ref="B10:M35"/>
    <mergeCell ref="D42:M42"/>
    <mergeCell ref="D45:M45"/>
    <mergeCell ref="C69:D69"/>
    <mergeCell ref="D57:M57"/>
    <mergeCell ref="L73:L74"/>
    <mergeCell ref="M73:M74"/>
    <mergeCell ref="E87:E88"/>
    <mergeCell ref="C87:D88"/>
    <mergeCell ref="C67:D67"/>
    <mergeCell ref="C68:D68"/>
    <mergeCell ref="K87:K88"/>
    <mergeCell ref="C73:D74"/>
    <mergeCell ref="E73:E74"/>
    <mergeCell ref="H73:H74"/>
    <mergeCell ref="I73:I74"/>
    <mergeCell ref="J73:J74"/>
    <mergeCell ref="K73:K74"/>
    <mergeCell ref="G80:H80"/>
    <mergeCell ref="H87:H88"/>
    <mergeCell ref="I87:I88"/>
    <mergeCell ref="D122:M122"/>
    <mergeCell ref="C110:D110"/>
    <mergeCell ref="C111:D111"/>
    <mergeCell ref="C112:D112"/>
    <mergeCell ref="J101:J102"/>
    <mergeCell ref="K101:K102"/>
    <mergeCell ref="L101:L102"/>
    <mergeCell ref="M101:M102"/>
    <mergeCell ref="C104:D104"/>
    <mergeCell ref="C105:D105"/>
    <mergeCell ref="C106:D106"/>
    <mergeCell ref="C107:D107"/>
    <mergeCell ref="K115:K116"/>
    <mergeCell ref="L115:L116"/>
    <mergeCell ref="M115:M116"/>
    <mergeCell ref="I115:I116"/>
    <mergeCell ref="J115:J116"/>
    <mergeCell ref="C113:D113"/>
    <mergeCell ref="C115:D116"/>
    <mergeCell ref="E115:E116"/>
    <mergeCell ref="H115:H116"/>
    <mergeCell ref="G96:J96"/>
    <mergeCell ref="D99:M99"/>
    <mergeCell ref="C101:D103"/>
    <mergeCell ref="E101:E102"/>
    <mergeCell ref="F101:H101"/>
    <mergeCell ref="I101:I102"/>
    <mergeCell ref="G102:H102"/>
    <mergeCell ref="C108:D108"/>
    <mergeCell ref="C109:D109"/>
    <mergeCell ref="G124:J124"/>
    <mergeCell ref="D127:M127"/>
    <mergeCell ref="C129:D131"/>
    <mergeCell ref="E129:E130"/>
    <mergeCell ref="F129:H129"/>
    <mergeCell ref="I129:I130"/>
    <mergeCell ref="J129:J130"/>
    <mergeCell ref="K129:K130"/>
    <mergeCell ref="L129:L130"/>
    <mergeCell ref="M129:M130"/>
    <mergeCell ref="G130:H130"/>
    <mergeCell ref="C137:D137"/>
    <mergeCell ref="C138:D138"/>
    <mergeCell ref="C139:D139"/>
    <mergeCell ref="C140:D140"/>
    <mergeCell ref="C141:D141"/>
    <mergeCell ref="C132:D132"/>
    <mergeCell ref="C133:D133"/>
    <mergeCell ref="C134:D134"/>
    <mergeCell ref="C135:D135"/>
    <mergeCell ref="C136:D136"/>
    <mergeCell ref="I158:I159"/>
    <mergeCell ref="J158:J159"/>
    <mergeCell ref="K158:K159"/>
    <mergeCell ref="L158:L159"/>
    <mergeCell ref="M158:M159"/>
    <mergeCell ref="G159:H159"/>
    <mergeCell ref="K143:K144"/>
    <mergeCell ref="L143:L144"/>
    <mergeCell ref="M143:M144"/>
    <mergeCell ref="D151:M151"/>
    <mergeCell ref="G153:J153"/>
    <mergeCell ref="C143:D144"/>
    <mergeCell ref="E143:E144"/>
    <mergeCell ref="H143:H144"/>
    <mergeCell ref="I143:I144"/>
    <mergeCell ref="J143:J144"/>
    <mergeCell ref="K172:K173"/>
    <mergeCell ref="L172:L173"/>
    <mergeCell ref="M172:M173"/>
    <mergeCell ref="D40:M40"/>
    <mergeCell ref="D180:M180"/>
    <mergeCell ref="C172:D173"/>
    <mergeCell ref="E172:E173"/>
    <mergeCell ref="H172:H173"/>
    <mergeCell ref="I172:I173"/>
    <mergeCell ref="J172:J173"/>
    <mergeCell ref="C166:D166"/>
    <mergeCell ref="C167:D167"/>
    <mergeCell ref="C168:D168"/>
    <mergeCell ref="C169:D169"/>
    <mergeCell ref="C170:D170"/>
    <mergeCell ref="C161:D161"/>
    <mergeCell ref="C162:D162"/>
    <mergeCell ref="C163:D163"/>
    <mergeCell ref="C164:D164"/>
    <mergeCell ref="C165:D165"/>
    <mergeCell ref="D156:M156"/>
    <mergeCell ref="C158:D160"/>
    <mergeCell ref="E158:E159"/>
    <mergeCell ref="F158:H158"/>
    <mergeCell ref="G182:J182"/>
    <mergeCell ref="D185:M185"/>
    <mergeCell ref="C187:D189"/>
    <mergeCell ref="E187:E188"/>
    <mergeCell ref="F187:H187"/>
    <mergeCell ref="I187:I188"/>
    <mergeCell ref="J187:J188"/>
    <mergeCell ref="K187:K188"/>
    <mergeCell ref="L187:L188"/>
    <mergeCell ref="M187:M188"/>
    <mergeCell ref="G188:H188"/>
    <mergeCell ref="C195:D195"/>
    <mergeCell ref="C196:D196"/>
    <mergeCell ref="C197:D197"/>
    <mergeCell ref="C198:D198"/>
    <mergeCell ref="C199:D199"/>
    <mergeCell ref="C190:D190"/>
    <mergeCell ref="C191:D191"/>
    <mergeCell ref="C192:D192"/>
    <mergeCell ref="C193:D193"/>
    <mergeCell ref="C194:D194"/>
    <mergeCell ref="K201:K202"/>
    <mergeCell ref="L201:L202"/>
    <mergeCell ref="M201:M202"/>
    <mergeCell ref="D209:M209"/>
    <mergeCell ref="G211:J211"/>
    <mergeCell ref="C201:D202"/>
    <mergeCell ref="E201:E202"/>
    <mergeCell ref="H201:H202"/>
    <mergeCell ref="I201:I202"/>
    <mergeCell ref="J201:J202"/>
    <mergeCell ref="D214:M214"/>
    <mergeCell ref="C216:D218"/>
    <mergeCell ref="E216:E217"/>
    <mergeCell ref="F216:H216"/>
    <mergeCell ref="I216:I217"/>
    <mergeCell ref="J216:J217"/>
    <mergeCell ref="K216:K217"/>
    <mergeCell ref="L216:L217"/>
    <mergeCell ref="M216:M217"/>
    <mergeCell ref="G217:H217"/>
    <mergeCell ref="C224:D224"/>
    <mergeCell ref="C225:D225"/>
    <mergeCell ref="C226:D226"/>
    <mergeCell ref="C227:D227"/>
    <mergeCell ref="C228:D228"/>
    <mergeCell ref="C219:D219"/>
    <mergeCell ref="C220:D220"/>
    <mergeCell ref="C221:D221"/>
    <mergeCell ref="C222:D222"/>
    <mergeCell ref="C223:D223"/>
    <mergeCell ref="K230:K231"/>
    <mergeCell ref="L230:L231"/>
    <mergeCell ref="M230:M231"/>
    <mergeCell ref="D238:M238"/>
    <mergeCell ref="G240:J240"/>
    <mergeCell ref="C230:D231"/>
    <mergeCell ref="E230:E231"/>
    <mergeCell ref="H230:H231"/>
    <mergeCell ref="I230:I231"/>
    <mergeCell ref="J230:J231"/>
    <mergeCell ref="D243:M243"/>
    <mergeCell ref="C245:D247"/>
    <mergeCell ref="E245:E246"/>
    <mergeCell ref="F245:H245"/>
    <mergeCell ref="I245:I246"/>
    <mergeCell ref="J245:J246"/>
    <mergeCell ref="K245:K246"/>
    <mergeCell ref="L245:L246"/>
    <mergeCell ref="M245:M246"/>
    <mergeCell ref="G246:H246"/>
    <mergeCell ref="C253:D253"/>
    <mergeCell ref="C254:D254"/>
    <mergeCell ref="C255:D255"/>
    <mergeCell ref="C256:D256"/>
    <mergeCell ref="C257:D257"/>
    <mergeCell ref="C248:D248"/>
    <mergeCell ref="C249:D249"/>
    <mergeCell ref="C250:D250"/>
    <mergeCell ref="C251:D251"/>
    <mergeCell ref="C252:D252"/>
    <mergeCell ref="K259:K260"/>
    <mergeCell ref="L259:L260"/>
    <mergeCell ref="M259:M260"/>
    <mergeCell ref="D267:M267"/>
    <mergeCell ref="G269:J269"/>
    <mergeCell ref="C259:D260"/>
    <mergeCell ref="E259:E260"/>
    <mergeCell ref="H259:H260"/>
    <mergeCell ref="I259:I260"/>
    <mergeCell ref="J259:J260"/>
    <mergeCell ref="D272:M272"/>
    <mergeCell ref="C274:D276"/>
    <mergeCell ref="E274:E275"/>
    <mergeCell ref="F274:H274"/>
    <mergeCell ref="I274:I275"/>
    <mergeCell ref="J274:J275"/>
    <mergeCell ref="K274:K275"/>
    <mergeCell ref="L274:L275"/>
    <mergeCell ref="M274:M275"/>
    <mergeCell ref="G275:H275"/>
    <mergeCell ref="C282:D282"/>
    <mergeCell ref="C283:D283"/>
    <mergeCell ref="C284:D284"/>
    <mergeCell ref="C285:D285"/>
    <mergeCell ref="C286:D286"/>
    <mergeCell ref="C277:D277"/>
    <mergeCell ref="C278:D278"/>
    <mergeCell ref="C279:D279"/>
    <mergeCell ref="C280:D280"/>
    <mergeCell ref="C281:D281"/>
    <mergeCell ref="K288:K289"/>
    <mergeCell ref="L288:L289"/>
    <mergeCell ref="M288:M289"/>
    <mergeCell ref="D296:M296"/>
    <mergeCell ref="G298:J298"/>
    <mergeCell ref="C288:D289"/>
    <mergeCell ref="E288:E289"/>
    <mergeCell ref="H288:H289"/>
    <mergeCell ref="I288:I289"/>
    <mergeCell ref="J288:J289"/>
    <mergeCell ref="D301:M301"/>
    <mergeCell ref="C303:D305"/>
    <mergeCell ref="E303:E304"/>
    <mergeCell ref="F303:H303"/>
    <mergeCell ref="I303:I304"/>
    <mergeCell ref="J303:J304"/>
    <mergeCell ref="K303:K304"/>
    <mergeCell ref="L303:L304"/>
    <mergeCell ref="M303:M304"/>
    <mergeCell ref="G304:H304"/>
    <mergeCell ref="C311:D311"/>
    <mergeCell ref="C312:D312"/>
    <mergeCell ref="C313:D313"/>
    <mergeCell ref="C314:D314"/>
    <mergeCell ref="C315:D315"/>
    <mergeCell ref="C306:D306"/>
    <mergeCell ref="C307:D307"/>
    <mergeCell ref="C308:D308"/>
    <mergeCell ref="C309:D309"/>
    <mergeCell ref="C310:D310"/>
    <mergeCell ref="K317:K318"/>
    <mergeCell ref="L317:L318"/>
    <mergeCell ref="M317:M318"/>
    <mergeCell ref="D325:M325"/>
    <mergeCell ref="G327:J327"/>
    <mergeCell ref="C317:D318"/>
    <mergeCell ref="E317:E318"/>
    <mergeCell ref="H317:H318"/>
    <mergeCell ref="I317:I318"/>
    <mergeCell ref="J317:J318"/>
    <mergeCell ref="D330:M330"/>
    <mergeCell ref="C332:D334"/>
    <mergeCell ref="E332:E333"/>
    <mergeCell ref="F332:H332"/>
    <mergeCell ref="I332:I333"/>
    <mergeCell ref="J332:J333"/>
    <mergeCell ref="K332:K333"/>
    <mergeCell ref="L332:L333"/>
    <mergeCell ref="M332:M333"/>
    <mergeCell ref="G333:H333"/>
    <mergeCell ref="C340:D340"/>
    <mergeCell ref="C341:D341"/>
    <mergeCell ref="C342:D342"/>
    <mergeCell ref="C343:D343"/>
    <mergeCell ref="C344:D344"/>
    <mergeCell ref="C335:D335"/>
    <mergeCell ref="C336:D336"/>
    <mergeCell ref="C337:D337"/>
    <mergeCell ref="C338:D338"/>
    <mergeCell ref="C339:D339"/>
    <mergeCell ref="K346:K347"/>
    <mergeCell ref="L346:L347"/>
    <mergeCell ref="M346:M347"/>
    <mergeCell ref="D354:M354"/>
    <mergeCell ref="G356:J356"/>
    <mergeCell ref="C346:D347"/>
    <mergeCell ref="E346:E347"/>
    <mergeCell ref="H346:H347"/>
    <mergeCell ref="I346:I347"/>
    <mergeCell ref="J346:J347"/>
    <mergeCell ref="D359:M359"/>
    <mergeCell ref="C361:D363"/>
    <mergeCell ref="E361:E362"/>
    <mergeCell ref="F361:H361"/>
    <mergeCell ref="I361:I362"/>
    <mergeCell ref="J361:J362"/>
    <mergeCell ref="K361:K362"/>
    <mergeCell ref="L361:L362"/>
    <mergeCell ref="M361:M362"/>
    <mergeCell ref="G362:H362"/>
    <mergeCell ref="C369:D369"/>
    <mergeCell ref="C370:D370"/>
    <mergeCell ref="C371:D371"/>
    <mergeCell ref="C372:D372"/>
    <mergeCell ref="C373:D373"/>
    <mergeCell ref="C364:D364"/>
    <mergeCell ref="C365:D365"/>
    <mergeCell ref="C366:D366"/>
    <mergeCell ref="C367:D367"/>
    <mergeCell ref="C368:D368"/>
    <mergeCell ref="K375:K376"/>
    <mergeCell ref="L375:L376"/>
    <mergeCell ref="M375:M376"/>
    <mergeCell ref="D383:M383"/>
    <mergeCell ref="G385:J385"/>
    <mergeCell ref="C375:D376"/>
    <mergeCell ref="E375:E376"/>
    <mergeCell ref="H375:H376"/>
    <mergeCell ref="I375:I376"/>
    <mergeCell ref="J375:J376"/>
    <mergeCell ref="D388:M388"/>
    <mergeCell ref="C390:D392"/>
    <mergeCell ref="E390:E391"/>
    <mergeCell ref="F390:H390"/>
    <mergeCell ref="I390:I391"/>
    <mergeCell ref="J390:J391"/>
    <mergeCell ref="K390:K391"/>
    <mergeCell ref="L390:L391"/>
    <mergeCell ref="M390:M391"/>
    <mergeCell ref="G391:H391"/>
    <mergeCell ref="C398:D398"/>
    <mergeCell ref="C399:D399"/>
    <mergeCell ref="C400:D400"/>
    <mergeCell ref="C401:D401"/>
    <mergeCell ref="C402:D402"/>
    <mergeCell ref="C393:D393"/>
    <mergeCell ref="C394:D394"/>
    <mergeCell ref="C395:D395"/>
    <mergeCell ref="C396:D396"/>
    <mergeCell ref="C397:D397"/>
    <mergeCell ref="K404:K405"/>
    <mergeCell ref="L404:L405"/>
    <mergeCell ref="M404:M405"/>
    <mergeCell ref="D412:M412"/>
    <mergeCell ref="G414:J414"/>
    <mergeCell ref="C404:D405"/>
    <mergeCell ref="E404:E405"/>
    <mergeCell ref="H404:H405"/>
    <mergeCell ref="I404:I405"/>
    <mergeCell ref="J404:J405"/>
    <mergeCell ref="D417:M417"/>
    <mergeCell ref="C419:D421"/>
    <mergeCell ref="E419:E420"/>
    <mergeCell ref="F419:H419"/>
    <mergeCell ref="I419:I420"/>
    <mergeCell ref="J419:J420"/>
    <mergeCell ref="K419:K420"/>
    <mergeCell ref="L419:L420"/>
    <mergeCell ref="M419:M420"/>
    <mergeCell ref="G420:H420"/>
    <mergeCell ref="C427:D427"/>
    <mergeCell ref="C428:D428"/>
    <mergeCell ref="C429:D429"/>
    <mergeCell ref="C430:D430"/>
    <mergeCell ref="C431:D431"/>
    <mergeCell ref="C422:D422"/>
    <mergeCell ref="C423:D423"/>
    <mergeCell ref="C424:D424"/>
    <mergeCell ref="C425:D425"/>
    <mergeCell ref="C426:D426"/>
    <mergeCell ref="K433:K434"/>
    <mergeCell ref="L433:L434"/>
    <mergeCell ref="M433:M434"/>
    <mergeCell ref="D441:M441"/>
    <mergeCell ref="G443:J443"/>
    <mergeCell ref="C433:D434"/>
    <mergeCell ref="E433:E434"/>
    <mergeCell ref="H433:H434"/>
    <mergeCell ref="I433:I434"/>
    <mergeCell ref="J433:J434"/>
    <mergeCell ref="D446:M446"/>
    <mergeCell ref="C448:D450"/>
    <mergeCell ref="E448:E449"/>
    <mergeCell ref="F448:H448"/>
    <mergeCell ref="I448:I449"/>
    <mergeCell ref="J448:J449"/>
    <mergeCell ref="K448:K449"/>
    <mergeCell ref="L448:L449"/>
    <mergeCell ref="M448:M449"/>
    <mergeCell ref="G449:H449"/>
    <mergeCell ref="C456:D456"/>
    <mergeCell ref="C457:D457"/>
    <mergeCell ref="C458:D458"/>
    <mergeCell ref="C459:D459"/>
    <mergeCell ref="C460:D460"/>
    <mergeCell ref="C451:D451"/>
    <mergeCell ref="C452:D452"/>
    <mergeCell ref="C453:D453"/>
    <mergeCell ref="C454:D454"/>
    <mergeCell ref="C455:D455"/>
    <mergeCell ref="K462:K463"/>
    <mergeCell ref="L462:L463"/>
    <mergeCell ref="M462:M463"/>
    <mergeCell ref="D470:M470"/>
    <mergeCell ref="G472:J472"/>
    <mergeCell ref="C462:D463"/>
    <mergeCell ref="E462:E463"/>
    <mergeCell ref="H462:H463"/>
    <mergeCell ref="I462:I463"/>
    <mergeCell ref="J462:J463"/>
    <mergeCell ref="D475:M475"/>
    <mergeCell ref="C477:D479"/>
    <mergeCell ref="E477:E478"/>
    <mergeCell ref="F477:H477"/>
    <mergeCell ref="I477:I478"/>
    <mergeCell ref="J477:J478"/>
    <mergeCell ref="K477:K478"/>
    <mergeCell ref="L477:L478"/>
    <mergeCell ref="M477:M478"/>
    <mergeCell ref="G478:H478"/>
    <mergeCell ref="C485:D485"/>
    <mergeCell ref="C486:D486"/>
    <mergeCell ref="C487:D487"/>
    <mergeCell ref="C488:D488"/>
    <mergeCell ref="C489:D489"/>
    <mergeCell ref="C480:D480"/>
    <mergeCell ref="C481:D481"/>
    <mergeCell ref="C482:D482"/>
    <mergeCell ref="C483:D483"/>
    <mergeCell ref="C484:D484"/>
    <mergeCell ref="K491:K492"/>
    <mergeCell ref="L491:L492"/>
    <mergeCell ref="M491:M492"/>
    <mergeCell ref="D499:M499"/>
    <mergeCell ref="G501:J501"/>
    <mergeCell ref="C491:D492"/>
    <mergeCell ref="E491:E492"/>
    <mergeCell ref="H491:H492"/>
    <mergeCell ref="I491:I492"/>
    <mergeCell ref="J491:J492"/>
    <mergeCell ref="D504:M504"/>
    <mergeCell ref="C506:D508"/>
    <mergeCell ref="E506:E507"/>
    <mergeCell ref="F506:H506"/>
    <mergeCell ref="I506:I507"/>
    <mergeCell ref="J506:J507"/>
    <mergeCell ref="K506:K507"/>
    <mergeCell ref="L506:L507"/>
    <mergeCell ref="M506:M507"/>
    <mergeCell ref="G507:H507"/>
    <mergeCell ref="C514:D514"/>
    <mergeCell ref="C515:D515"/>
    <mergeCell ref="C516:D516"/>
    <mergeCell ref="C517:D517"/>
    <mergeCell ref="C518:D518"/>
    <mergeCell ref="C509:D509"/>
    <mergeCell ref="C510:D510"/>
    <mergeCell ref="C511:D511"/>
    <mergeCell ref="C512:D512"/>
    <mergeCell ref="C513:D513"/>
    <mergeCell ref="K520:K521"/>
    <mergeCell ref="L520:L521"/>
    <mergeCell ref="M520:M521"/>
    <mergeCell ref="D528:M528"/>
    <mergeCell ref="G530:J530"/>
    <mergeCell ref="C520:D521"/>
    <mergeCell ref="E520:E521"/>
    <mergeCell ref="H520:H521"/>
    <mergeCell ref="I520:I521"/>
    <mergeCell ref="J520:J521"/>
    <mergeCell ref="D533:M533"/>
    <mergeCell ref="C535:D537"/>
    <mergeCell ref="E535:E536"/>
    <mergeCell ref="F535:H535"/>
    <mergeCell ref="I535:I536"/>
    <mergeCell ref="J535:J536"/>
    <mergeCell ref="K535:K536"/>
    <mergeCell ref="L535:L536"/>
    <mergeCell ref="M535:M536"/>
    <mergeCell ref="G536:H536"/>
    <mergeCell ref="C543:D543"/>
    <mergeCell ref="C544:D544"/>
    <mergeCell ref="C545:D545"/>
    <mergeCell ref="C546:D546"/>
    <mergeCell ref="C547:D547"/>
    <mergeCell ref="C538:D538"/>
    <mergeCell ref="C539:D539"/>
    <mergeCell ref="C540:D540"/>
    <mergeCell ref="C541:D541"/>
    <mergeCell ref="C542:D542"/>
    <mergeCell ref="K549:K550"/>
    <mergeCell ref="L549:L550"/>
    <mergeCell ref="M549:M550"/>
    <mergeCell ref="D557:M557"/>
    <mergeCell ref="G559:J559"/>
    <mergeCell ref="C549:D550"/>
    <mergeCell ref="E549:E550"/>
    <mergeCell ref="H549:H550"/>
    <mergeCell ref="I549:I550"/>
    <mergeCell ref="J549:J550"/>
    <mergeCell ref="D562:M562"/>
    <mergeCell ref="C564:D566"/>
    <mergeCell ref="E564:E565"/>
    <mergeCell ref="F564:H564"/>
    <mergeCell ref="I564:I565"/>
    <mergeCell ref="J564:J565"/>
    <mergeCell ref="K564:K565"/>
    <mergeCell ref="L564:L565"/>
    <mergeCell ref="M564:M565"/>
    <mergeCell ref="G565:H565"/>
    <mergeCell ref="C572:D572"/>
    <mergeCell ref="C573:D573"/>
    <mergeCell ref="C574:D574"/>
    <mergeCell ref="C575:D575"/>
    <mergeCell ref="C576:D576"/>
    <mergeCell ref="C567:D567"/>
    <mergeCell ref="C568:D568"/>
    <mergeCell ref="C569:D569"/>
    <mergeCell ref="C570:D570"/>
    <mergeCell ref="C571:D571"/>
    <mergeCell ref="K578:K579"/>
    <mergeCell ref="L578:L579"/>
    <mergeCell ref="M578:M579"/>
    <mergeCell ref="D587:M587"/>
    <mergeCell ref="G589:J589"/>
    <mergeCell ref="C578:D579"/>
    <mergeCell ref="E578:E579"/>
    <mergeCell ref="H578:H579"/>
    <mergeCell ref="I578:I579"/>
    <mergeCell ref="J578:J579"/>
    <mergeCell ref="D592:M592"/>
    <mergeCell ref="C594:D596"/>
    <mergeCell ref="E594:E595"/>
    <mergeCell ref="F594:H594"/>
    <mergeCell ref="I594:I595"/>
    <mergeCell ref="J594:J595"/>
    <mergeCell ref="K594:K595"/>
    <mergeCell ref="L594:L595"/>
    <mergeCell ref="M594:M595"/>
    <mergeCell ref="G595:H595"/>
    <mergeCell ref="C602:D602"/>
    <mergeCell ref="C603:D603"/>
    <mergeCell ref="C604:D604"/>
    <mergeCell ref="C605:D605"/>
    <mergeCell ref="C606:D606"/>
    <mergeCell ref="C597:D597"/>
    <mergeCell ref="C598:D598"/>
    <mergeCell ref="C599:D599"/>
    <mergeCell ref="C600:D600"/>
    <mergeCell ref="C601:D601"/>
    <mergeCell ref="K608:K609"/>
    <mergeCell ref="L608:L609"/>
    <mergeCell ref="M608:M609"/>
    <mergeCell ref="D616:M616"/>
    <mergeCell ref="G618:J618"/>
    <mergeCell ref="C608:D609"/>
    <mergeCell ref="E608:E609"/>
    <mergeCell ref="H608:H609"/>
    <mergeCell ref="I608:I609"/>
    <mergeCell ref="J608:J609"/>
    <mergeCell ref="D621:M621"/>
    <mergeCell ref="C623:D625"/>
    <mergeCell ref="E623:E624"/>
    <mergeCell ref="F623:H623"/>
    <mergeCell ref="I623:I624"/>
    <mergeCell ref="J623:J624"/>
    <mergeCell ref="K623:K624"/>
    <mergeCell ref="L623:L624"/>
    <mergeCell ref="M623:M624"/>
    <mergeCell ref="G624:H624"/>
    <mergeCell ref="C631:D631"/>
    <mergeCell ref="C632:D632"/>
    <mergeCell ref="C633:D633"/>
    <mergeCell ref="C634:D634"/>
    <mergeCell ref="C635:D635"/>
    <mergeCell ref="C626:D626"/>
    <mergeCell ref="C627:D627"/>
    <mergeCell ref="C628:D628"/>
    <mergeCell ref="C629:D629"/>
    <mergeCell ref="C630:D630"/>
    <mergeCell ref="K637:K638"/>
    <mergeCell ref="L637:L638"/>
    <mergeCell ref="M637:M638"/>
    <mergeCell ref="D645:M645"/>
    <mergeCell ref="G647:J647"/>
    <mergeCell ref="C637:D638"/>
    <mergeCell ref="E637:E638"/>
    <mergeCell ref="H637:H638"/>
    <mergeCell ref="I637:I638"/>
    <mergeCell ref="J637:J638"/>
    <mergeCell ref="D650:M650"/>
    <mergeCell ref="C652:D654"/>
    <mergeCell ref="E652:E653"/>
    <mergeCell ref="F652:H652"/>
    <mergeCell ref="I652:I653"/>
    <mergeCell ref="J652:J653"/>
    <mergeCell ref="K652:K653"/>
    <mergeCell ref="L652:L653"/>
    <mergeCell ref="M652:M653"/>
    <mergeCell ref="G653:H653"/>
    <mergeCell ref="C660:D660"/>
    <mergeCell ref="C661:D661"/>
    <mergeCell ref="C662:D662"/>
    <mergeCell ref="C663:D663"/>
    <mergeCell ref="C664:D664"/>
    <mergeCell ref="C655:D655"/>
    <mergeCell ref="C656:D656"/>
    <mergeCell ref="C657:D657"/>
    <mergeCell ref="C658:D658"/>
    <mergeCell ref="C659:D659"/>
    <mergeCell ref="K666:K667"/>
    <mergeCell ref="L666:L667"/>
    <mergeCell ref="M666:M667"/>
    <mergeCell ref="D674:M674"/>
    <mergeCell ref="G676:J676"/>
    <mergeCell ref="C666:D667"/>
    <mergeCell ref="E666:E667"/>
    <mergeCell ref="H666:H667"/>
    <mergeCell ref="I666:I667"/>
    <mergeCell ref="J666:J667"/>
    <mergeCell ref="D679:M679"/>
    <mergeCell ref="C681:D683"/>
    <mergeCell ref="E681:E682"/>
    <mergeCell ref="F681:H681"/>
    <mergeCell ref="I681:I682"/>
    <mergeCell ref="J681:J682"/>
    <mergeCell ref="K681:K682"/>
    <mergeCell ref="L681:L682"/>
    <mergeCell ref="M681:M682"/>
    <mergeCell ref="G682:H682"/>
    <mergeCell ref="C689:D689"/>
    <mergeCell ref="C690:D690"/>
    <mergeCell ref="C691:D691"/>
    <mergeCell ref="C692:D692"/>
    <mergeCell ref="C693:D693"/>
    <mergeCell ref="C684:D684"/>
    <mergeCell ref="C685:D685"/>
    <mergeCell ref="C686:D686"/>
    <mergeCell ref="C687:D687"/>
    <mergeCell ref="C688:D688"/>
    <mergeCell ref="K695:K696"/>
    <mergeCell ref="L695:L696"/>
    <mergeCell ref="M695:M696"/>
    <mergeCell ref="D703:M703"/>
    <mergeCell ref="G705:J705"/>
    <mergeCell ref="C695:D696"/>
    <mergeCell ref="E695:E696"/>
    <mergeCell ref="H695:H696"/>
    <mergeCell ref="I695:I696"/>
    <mergeCell ref="J695:J696"/>
    <mergeCell ref="D708:M708"/>
    <mergeCell ref="C710:D712"/>
    <mergeCell ref="E710:E711"/>
    <mergeCell ref="F710:H710"/>
    <mergeCell ref="I710:I711"/>
    <mergeCell ref="J710:J711"/>
    <mergeCell ref="K710:K711"/>
    <mergeCell ref="L710:L711"/>
    <mergeCell ref="M710:M711"/>
    <mergeCell ref="G711:H711"/>
    <mergeCell ref="C718:D718"/>
    <mergeCell ref="C719:D719"/>
    <mergeCell ref="C720:D720"/>
    <mergeCell ref="C721:D721"/>
    <mergeCell ref="C722:D722"/>
    <mergeCell ref="C713:D713"/>
    <mergeCell ref="C714:D714"/>
    <mergeCell ref="C715:D715"/>
    <mergeCell ref="C716:D716"/>
    <mergeCell ref="C717:D717"/>
    <mergeCell ref="K724:K725"/>
    <mergeCell ref="L724:L725"/>
    <mergeCell ref="M724:M725"/>
    <mergeCell ref="D732:M732"/>
    <mergeCell ref="G734:J734"/>
    <mergeCell ref="C724:D725"/>
    <mergeCell ref="E724:E725"/>
    <mergeCell ref="H724:H725"/>
    <mergeCell ref="I724:I725"/>
    <mergeCell ref="J724:J725"/>
    <mergeCell ref="D737:M737"/>
    <mergeCell ref="C739:D741"/>
    <mergeCell ref="E739:E740"/>
    <mergeCell ref="F739:H739"/>
    <mergeCell ref="I739:I740"/>
    <mergeCell ref="J739:J740"/>
    <mergeCell ref="K739:K740"/>
    <mergeCell ref="L739:L740"/>
    <mergeCell ref="M739:M740"/>
    <mergeCell ref="G740:H740"/>
    <mergeCell ref="C747:D747"/>
    <mergeCell ref="C748:D748"/>
    <mergeCell ref="C749:D749"/>
    <mergeCell ref="C750:D750"/>
    <mergeCell ref="C751:D751"/>
    <mergeCell ref="C742:D742"/>
    <mergeCell ref="C743:D743"/>
    <mergeCell ref="C744:D744"/>
    <mergeCell ref="C745:D745"/>
    <mergeCell ref="C746:D746"/>
    <mergeCell ref="K753:K754"/>
    <mergeCell ref="L753:L754"/>
    <mergeCell ref="M753:M754"/>
    <mergeCell ref="D761:M761"/>
    <mergeCell ref="G763:J763"/>
    <mergeCell ref="C753:D754"/>
    <mergeCell ref="E753:E754"/>
    <mergeCell ref="H753:H754"/>
    <mergeCell ref="I753:I754"/>
    <mergeCell ref="J753:J754"/>
    <mergeCell ref="C771:D771"/>
    <mergeCell ref="C772:D772"/>
    <mergeCell ref="C773:D773"/>
    <mergeCell ref="C774:D774"/>
    <mergeCell ref="C775:D775"/>
    <mergeCell ref="D766:M766"/>
    <mergeCell ref="C768:D770"/>
    <mergeCell ref="E768:E769"/>
    <mergeCell ref="F768:H768"/>
    <mergeCell ref="I768:I769"/>
    <mergeCell ref="J768:J769"/>
    <mergeCell ref="K768:K769"/>
    <mergeCell ref="L768:L769"/>
    <mergeCell ref="M768:M769"/>
    <mergeCell ref="G769:H769"/>
    <mergeCell ref="K782:K783"/>
    <mergeCell ref="L782:L783"/>
    <mergeCell ref="M782:M783"/>
    <mergeCell ref="C782:D783"/>
    <mergeCell ref="E782:E783"/>
    <mergeCell ref="H782:H783"/>
    <mergeCell ref="I782:I783"/>
    <mergeCell ref="J782:J783"/>
    <mergeCell ref="C776:D776"/>
    <mergeCell ref="C777:D777"/>
    <mergeCell ref="C778:D778"/>
    <mergeCell ref="C779:D779"/>
    <mergeCell ref="C780:D780"/>
  </mergeCells>
  <phoneticPr fontId="9" type="noConversion"/>
  <conditionalFormatting sqref="F62:F71">
    <cfRule type="expression" dxfId="182" priority="174">
      <formula>IF($E$61="t",TRUE,FALSE)</formula>
    </cfRule>
  </conditionalFormatting>
  <conditionalFormatting sqref="F104:F113">
    <cfRule type="expression" dxfId="181" priority="154">
      <formula>IF($E$103="t",TRUE,FALSE)</formula>
    </cfRule>
  </conditionalFormatting>
  <conditionalFormatting sqref="F132:F141">
    <cfRule type="expression" dxfId="180" priority="144">
      <formula>IF($E$131="t",TRUE,FALSE)</formula>
    </cfRule>
  </conditionalFormatting>
  <conditionalFormatting sqref="F161:F170">
    <cfRule type="expression" dxfId="179" priority="139">
      <formula>IF($E$160="t",TRUE,FALSE)</formula>
    </cfRule>
  </conditionalFormatting>
  <conditionalFormatting sqref="F190:F199">
    <cfRule type="expression" dxfId="178" priority="134">
      <formula>IF($E$189="t",TRUE,FALSE)</formula>
    </cfRule>
  </conditionalFormatting>
  <conditionalFormatting sqref="F219:F228">
    <cfRule type="expression" dxfId="177" priority="129">
      <formula>IF($E$218="t",TRUE,FALSE)</formula>
    </cfRule>
  </conditionalFormatting>
  <conditionalFormatting sqref="F248:F257">
    <cfRule type="expression" dxfId="176" priority="124">
      <formula>IF($E$247="t",TRUE,FALSE)</formula>
    </cfRule>
  </conditionalFormatting>
  <conditionalFormatting sqref="F277:F286">
    <cfRule type="expression" dxfId="175" priority="119">
      <formula>IF($E$276="t",TRUE,FALSE)</formula>
    </cfRule>
  </conditionalFormatting>
  <conditionalFormatting sqref="F306:F315">
    <cfRule type="expression" dxfId="174" priority="114">
      <formula>IF($E$305="t",TRUE,FALSE)</formula>
    </cfRule>
  </conditionalFormatting>
  <conditionalFormatting sqref="F335:F344">
    <cfRule type="expression" dxfId="173" priority="109">
      <formula>IF($E$334="t",TRUE,FALSE)</formula>
    </cfRule>
  </conditionalFormatting>
  <conditionalFormatting sqref="F364:F373">
    <cfRule type="expression" dxfId="172" priority="104">
      <formula>IF($E$363="t",TRUE,FALSE)</formula>
    </cfRule>
  </conditionalFormatting>
  <conditionalFormatting sqref="F393:F402">
    <cfRule type="expression" dxfId="171" priority="99">
      <formula>IF($E$392="t",TRUE,FALSE)</formula>
    </cfRule>
  </conditionalFormatting>
  <conditionalFormatting sqref="F422:F431">
    <cfRule type="expression" dxfId="170" priority="94">
      <formula>IF($E$421="t",TRUE,FALSE)</formula>
    </cfRule>
  </conditionalFormatting>
  <conditionalFormatting sqref="F451:F460">
    <cfRule type="expression" dxfId="169" priority="89">
      <formula>IF($E$450="t",TRUE,FALSE)</formula>
    </cfRule>
  </conditionalFormatting>
  <conditionalFormatting sqref="F480:F489">
    <cfRule type="expression" dxfId="168" priority="84">
      <formula>IF($E$479="t",TRUE,FALSE)</formula>
    </cfRule>
  </conditionalFormatting>
  <conditionalFormatting sqref="F509:F518">
    <cfRule type="expression" dxfId="167" priority="79">
      <formula>IF($E$508="t",TRUE,FALSE)</formula>
    </cfRule>
  </conditionalFormatting>
  <conditionalFormatting sqref="F538:F547">
    <cfRule type="expression" dxfId="166" priority="74">
      <formula>IF($E$537="t",TRUE,FALSE)</formula>
    </cfRule>
  </conditionalFormatting>
  <conditionalFormatting sqref="F567:F576">
    <cfRule type="expression" dxfId="165" priority="69">
      <formula>IF($E$566="t",TRUE,FALSE)</formula>
    </cfRule>
  </conditionalFormatting>
  <conditionalFormatting sqref="F597:F606">
    <cfRule type="expression" dxfId="164" priority="64">
      <formula>IF($E$596="t",TRUE,FALSE)</formula>
    </cfRule>
  </conditionalFormatting>
  <conditionalFormatting sqref="F626:F635">
    <cfRule type="expression" dxfId="163" priority="59">
      <formula>IF($E$625="t",TRUE,FALSE)</formula>
    </cfRule>
  </conditionalFormatting>
  <conditionalFormatting sqref="F655:F664">
    <cfRule type="expression" dxfId="162" priority="54">
      <formula>IF($E$654="t",TRUE,FALSE)</formula>
    </cfRule>
  </conditionalFormatting>
  <conditionalFormatting sqref="F684:F693">
    <cfRule type="expression" dxfId="161" priority="49">
      <formula>IF($E$683="t",TRUE,FALSE)</formula>
    </cfRule>
  </conditionalFormatting>
  <conditionalFormatting sqref="F713:F722">
    <cfRule type="expression" dxfId="160" priority="44">
      <formula>IF($E$712="t",TRUE,FALSE)</formula>
    </cfRule>
  </conditionalFormatting>
  <conditionalFormatting sqref="F742:F751">
    <cfRule type="expression" dxfId="159" priority="39">
      <formula>IF($E$741="t",TRUE,FALSE)</formula>
    </cfRule>
  </conditionalFormatting>
  <conditionalFormatting sqref="F771:F780">
    <cfRule type="expression" dxfId="158" priority="34">
      <formula>IF($E$770="t",TRUE,FALSE)</formula>
    </cfRule>
  </conditionalFormatting>
  <conditionalFormatting sqref="F62:H71">
    <cfRule type="expression" dxfId="157" priority="177">
      <formula>IF(OR($E$61="TJ",$E$61="GWh"),TRUE,FALSE)</formula>
    </cfRule>
  </conditionalFormatting>
  <conditionalFormatting sqref="F104:H113">
    <cfRule type="expression" dxfId="156" priority="155">
      <formula>IF(OR($E$103="TJ",$E$103="GWh"),TRUE,FALSE)</formula>
    </cfRule>
  </conditionalFormatting>
  <conditionalFormatting sqref="F132:H141">
    <cfRule type="expression" dxfId="155" priority="145">
      <formula>IF(OR($E$131="TJ",$E$131="GWh"),TRUE,FALSE)</formula>
    </cfRule>
  </conditionalFormatting>
  <conditionalFormatting sqref="F161:H170">
    <cfRule type="expression" dxfId="154" priority="140">
      <formula>IF(OR($E$160="TJ",$E$160="GWh"),TRUE,FALSE)</formula>
    </cfRule>
  </conditionalFormatting>
  <conditionalFormatting sqref="F190:H199">
    <cfRule type="expression" dxfId="153" priority="135">
      <formula>IF(OR($E$189="TJ",$E$189="GWh"),TRUE,FALSE)</formula>
    </cfRule>
  </conditionalFormatting>
  <conditionalFormatting sqref="F219:H228">
    <cfRule type="expression" dxfId="152" priority="130">
      <formula>IF(OR($E$218="TJ",$E$218="GWh"),TRUE,FALSE)</formula>
    </cfRule>
  </conditionalFormatting>
  <conditionalFormatting sqref="F248:H257">
    <cfRule type="expression" dxfId="151" priority="125">
      <formula>IF(OR($E$247="TJ",$E$247="GWh"),TRUE,FALSE)</formula>
    </cfRule>
  </conditionalFormatting>
  <conditionalFormatting sqref="F277:H286">
    <cfRule type="expression" dxfId="150" priority="120">
      <formula>IF(OR($E$276="TJ",$E$276="GWh"),TRUE,FALSE)</formula>
    </cfRule>
  </conditionalFormatting>
  <conditionalFormatting sqref="F306:H315">
    <cfRule type="expression" dxfId="149" priority="115">
      <formula>IF(OR($E$305="TJ",$E$305="GWh"),TRUE,FALSE)</formula>
    </cfRule>
  </conditionalFormatting>
  <conditionalFormatting sqref="F335:H344">
    <cfRule type="expression" dxfId="148" priority="110">
      <formula>IF(OR($E$334="TJ",$E$334="GWh"),TRUE,FALSE)</formula>
    </cfRule>
  </conditionalFormatting>
  <conditionalFormatting sqref="F364:H373">
    <cfRule type="expression" dxfId="147" priority="105">
      <formula>IF(OR($E$363="TJ",$E$363="GWh"),TRUE,FALSE)</formula>
    </cfRule>
  </conditionalFormatting>
  <conditionalFormatting sqref="F393:H402">
    <cfRule type="expression" dxfId="146" priority="100">
      <formula>IF(OR($E$392="TJ",$E$392="GWh"),TRUE,FALSE)</formula>
    </cfRule>
  </conditionalFormatting>
  <conditionalFormatting sqref="F422:H431">
    <cfRule type="expression" dxfId="145" priority="95">
      <formula>IF(OR($E$421="TJ",$E$421="GWh"),TRUE,FALSE)</formula>
    </cfRule>
  </conditionalFormatting>
  <conditionalFormatting sqref="F451:H460">
    <cfRule type="expression" dxfId="144" priority="90">
      <formula>IF(OR($E$450="TJ",$E$450="GWh"),TRUE,FALSE)</formula>
    </cfRule>
  </conditionalFormatting>
  <conditionalFormatting sqref="F480:H489">
    <cfRule type="expression" dxfId="143" priority="85">
      <formula>IF(OR($E$479="TJ",$E$479="GWh"),TRUE,FALSE)</formula>
    </cfRule>
  </conditionalFormatting>
  <conditionalFormatting sqref="F509:H518">
    <cfRule type="expression" dxfId="142" priority="80">
      <formula>IF(OR($E$508="TJ",$E$508="GWh"),TRUE,FALSE)</formula>
    </cfRule>
  </conditionalFormatting>
  <conditionalFormatting sqref="F538:H547">
    <cfRule type="expression" dxfId="141" priority="75">
      <formula>IF(OR($E$537="TJ",$E$537="GWh"),TRUE,FALSE)</formula>
    </cfRule>
  </conditionalFormatting>
  <conditionalFormatting sqref="F567:H576">
    <cfRule type="expression" dxfId="140" priority="70">
      <formula>IF(OR($E$566="TJ",$E$566="GWh"),TRUE,FALSE)</formula>
    </cfRule>
  </conditionalFormatting>
  <conditionalFormatting sqref="F597:H606">
    <cfRule type="expression" dxfId="139" priority="65">
      <formula>IF(OR($E$596="TJ",$E$596="GWh"),TRUE,FALSE)</formula>
    </cfRule>
  </conditionalFormatting>
  <conditionalFormatting sqref="F626:H635">
    <cfRule type="expression" dxfId="138" priority="60">
      <formula>IF(OR($E$625="TJ",$E$625="GWh"),TRUE,FALSE)</formula>
    </cfRule>
  </conditionalFormatting>
  <conditionalFormatting sqref="F655:H664">
    <cfRule type="expression" dxfId="137" priority="55">
      <formula>IF(OR($E$654="TJ",$E$654="GWh"),TRUE,FALSE)</formula>
    </cfRule>
  </conditionalFormatting>
  <conditionalFormatting sqref="F684:H693">
    <cfRule type="expression" dxfId="136" priority="50">
      <formula>IF(OR($E$683="TJ",$E$683="GWh"),TRUE,FALSE)</formula>
    </cfRule>
  </conditionalFormatting>
  <conditionalFormatting sqref="F713:H722">
    <cfRule type="expression" dxfId="135" priority="45">
      <formula>IF(OR($E$712="TJ",$E$712="GWh"),TRUE,FALSE)</formula>
    </cfRule>
  </conditionalFormatting>
  <conditionalFormatting sqref="F742:H751">
    <cfRule type="expression" dxfId="134" priority="40">
      <formula>IF(OR($E$741="TJ",$E$741="GWh"),TRUE,FALSE)</formula>
    </cfRule>
  </conditionalFormatting>
  <conditionalFormatting sqref="F771:H780">
    <cfRule type="expression" dxfId="133" priority="35">
      <formula>IF(OR($E$770="TJ",$E$770="GWh"),TRUE,FALSE)</formula>
    </cfRule>
  </conditionalFormatting>
  <conditionalFormatting sqref="H62:H71">
    <cfRule type="expression" dxfId="132" priority="178">
      <formula>IF($E$61="t",TRUE,FALSE)</formula>
    </cfRule>
    <cfRule type="expression" dxfId="131" priority="173">
      <formula>IF($E$61="Nm³",TRUE,FALSE)</formula>
    </cfRule>
  </conditionalFormatting>
  <conditionalFormatting sqref="H104:H113">
    <cfRule type="expression" dxfId="129" priority="156">
      <formula>IF($E$103="t",TRUE,FALSE)</formula>
    </cfRule>
    <cfRule type="expression" dxfId="128" priority="153">
      <formula>IF($E$103="Nm³",TRUE,FALSE)</formula>
    </cfRule>
  </conditionalFormatting>
  <conditionalFormatting sqref="H132:H141">
    <cfRule type="expression" dxfId="126" priority="146">
      <formula>IF($E$131="t",TRUE,FALSE)</formula>
    </cfRule>
    <cfRule type="expression" dxfId="125" priority="143">
      <formula>IF($E$131="Nm³",TRUE,FALSE)</formula>
    </cfRule>
  </conditionalFormatting>
  <conditionalFormatting sqref="H161:H170">
    <cfRule type="expression" dxfId="123" priority="138">
      <formula>IF($E$160="Nm³",TRUE,FALSE)</formula>
    </cfRule>
    <cfRule type="expression" dxfId="122" priority="141">
      <formula>IF($E$160="t",TRUE,FALSE)</formula>
    </cfRule>
  </conditionalFormatting>
  <conditionalFormatting sqref="H190:H199">
    <cfRule type="expression" dxfId="120" priority="133">
      <formula>IF($E$189="Nm³",TRUE,FALSE)</formula>
    </cfRule>
    <cfRule type="expression" dxfId="119" priority="136">
      <formula>IF($E$189="t",TRUE,FALSE)</formula>
    </cfRule>
  </conditionalFormatting>
  <conditionalFormatting sqref="H219:H228">
    <cfRule type="expression" dxfId="117" priority="131">
      <formula>IF($E$218="t",TRUE,FALSE)</formula>
    </cfRule>
    <cfRule type="expression" dxfId="116" priority="128">
      <formula>IF($E$218="Nm³",TRUE,FALSE)</formula>
    </cfRule>
  </conditionalFormatting>
  <conditionalFormatting sqref="H248:H257">
    <cfRule type="expression" dxfId="114" priority="123">
      <formula>IF($E$247="Nm³",TRUE,FALSE)</formula>
    </cfRule>
    <cfRule type="expression" dxfId="113" priority="126">
      <formula>IF($E$247="t",TRUE,FALSE)</formula>
    </cfRule>
  </conditionalFormatting>
  <conditionalFormatting sqref="H277:H286">
    <cfRule type="expression" dxfId="111" priority="121">
      <formula>IF($E$276="t",TRUE,FALSE)</formula>
    </cfRule>
    <cfRule type="expression" dxfId="110" priority="118">
      <formula>IF($E$276="Nm³",TRUE,FALSE)</formula>
    </cfRule>
  </conditionalFormatting>
  <conditionalFormatting sqref="H306:H315">
    <cfRule type="expression" dxfId="108" priority="113">
      <formula>IF($E$305="Nm³",TRUE,FALSE)</formula>
    </cfRule>
    <cfRule type="expression" dxfId="107" priority="116">
      <formula>IF($E$305="t",TRUE,FALSE)</formula>
    </cfRule>
  </conditionalFormatting>
  <conditionalFormatting sqref="H335:H344">
    <cfRule type="expression" dxfId="105" priority="108">
      <formula>IF($E$334="Nm³",TRUE,FALSE)</formula>
    </cfRule>
    <cfRule type="expression" dxfId="104" priority="111">
      <formula>IF($E$334="t",TRUE,FALSE)</formula>
    </cfRule>
  </conditionalFormatting>
  <conditionalFormatting sqref="H364:H373">
    <cfRule type="expression" dxfId="102" priority="106">
      <formula>IF(E$363="t",TRUE,FALSE)</formula>
    </cfRule>
    <cfRule type="expression" dxfId="101" priority="103">
      <formula>IF($E$363="Nm³",TRUE,FALSE)</formula>
    </cfRule>
  </conditionalFormatting>
  <conditionalFormatting sqref="H393:H402">
    <cfRule type="expression" dxfId="99" priority="98">
      <formula>IF($E$392="Nm³",TRUE,FALSE)</formula>
    </cfRule>
    <cfRule type="expression" dxfId="98" priority="101">
      <formula>IF($E$392="t",TRUE,FALSE)</formula>
    </cfRule>
  </conditionalFormatting>
  <conditionalFormatting sqref="H422:H431">
    <cfRule type="expression" dxfId="96" priority="93">
      <formula>IF($E$421="Nm³",TRUE,FALSE)</formula>
    </cfRule>
    <cfRule type="expression" dxfId="95" priority="96">
      <formula>IF($E$421="t",TRUE,FALSE)</formula>
    </cfRule>
  </conditionalFormatting>
  <conditionalFormatting sqref="H451:H460">
    <cfRule type="expression" dxfId="93" priority="88">
      <formula>IF($E$450="Nm³",TRUE,FALSE)</formula>
    </cfRule>
    <cfRule type="expression" dxfId="92" priority="91">
      <formula>IF($E$450="t",TRUE,FALSE)</formula>
    </cfRule>
  </conditionalFormatting>
  <conditionalFormatting sqref="H480:H489">
    <cfRule type="expression" dxfId="90" priority="86">
      <formula>IF($E$479="t",TRUE,FALSE)</formula>
    </cfRule>
    <cfRule type="expression" dxfId="89" priority="83">
      <formula>IF($E$479="Nm³",TRUE,FALSE)</formula>
    </cfRule>
  </conditionalFormatting>
  <conditionalFormatting sqref="H509:H518">
    <cfRule type="expression" dxfId="87" priority="81">
      <formula>IF($E$508="t",TRUE,FALSE)</formula>
    </cfRule>
    <cfRule type="expression" dxfId="86" priority="78">
      <formula>IF($E$508="Nm³",TRUE,FALSE)</formula>
    </cfRule>
  </conditionalFormatting>
  <conditionalFormatting sqref="H538:H547">
    <cfRule type="expression" dxfId="84" priority="76">
      <formula>IF($E$537="t",TRUE,FALSE)</formula>
    </cfRule>
    <cfRule type="expression" dxfId="83" priority="73">
      <formula>IF($E$537="Nm³",TRUE,FALSE)</formula>
    </cfRule>
  </conditionalFormatting>
  <conditionalFormatting sqref="H567:H576">
    <cfRule type="expression" dxfId="81" priority="71">
      <formula>IF($E$566="t",TRUE,FALSE)</formula>
    </cfRule>
    <cfRule type="expression" dxfId="80" priority="68">
      <formula>IF($E$566="Nm³",TRUE,FALSE)</formula>
    </cfRule>
  </conditionalFormatting>
  <conditionalFormatting sqref="H597:H606">
    <cfRule type="expression" dxfId="78" priority="66">
      <formula>IF($E$596="t",TRUE,FALSE)</formula>
    </cfRule>
    <cfRule type="expression" dxfId="77" priority="63">
      <formula>IF($E$596="Nm³",TRUE,FALSE)</formula>
    </cfRule>
  </conditionalFormatting>
  <conditionalFormatting sqref="H626:H635">
    <cfRule type="expression" dxfId="75" priority="58">
      <formula>IF($E$625="Nm³",TRUE,FALSE)</formula>
    </cfRule>
    <cfRule type="expression" dxfId="74" priority="61">
      <formula>IF($E$625="t",TRUE,FALSE)</formula>
    </cfRule>
  </conditionalFormatting>
  <conditionalFormatting sqref="H655:H664">
    <cfRule type="expression" dxfId="72" priority="53">
      <formula>IF($E$654="Nm³",TRUE,FALSE)</formula>
    </cfRule>
    <cfRule type="expression" dxfId="71" priority="56">
      <formula>IF($E$654="t",TRUE,FALSE)</formula>
    </cfRule>
  </conditionalFormatting>
  <conditionalFormatting sqref="H684:H693">
    <cfRule type="expression" dxfId="69" priority="51">
      <formula>IF($E$683="t",TRUE,FALSE)</formula>
    </cfRule>
    <cfRule type="expression" dxfId="68" priority="48">
      <formula>IF($E$683="Nm³",TRUE,FALSE)</formula>
    </cfRule>
  </conditionalFormatting>
  <conditionalFormatting sqref="H713:H722">
    <cfRule type="expression" dxfId="66" priority="43">
      <formula>IF($E$712="Nm³",TRUE,FALSE)</formula>
    </cfRule>
    <cfRule type="expression" dxfId="65" priority="46">
      <formula>IF($E$712="t",TRUE,FALSE)</formula>
    </cfRule>
  </conditionalFormatting>
  <conditionalFormatting sqref="H742:H751">
    <cfRule type="expression" dxfId="63" priority="41">
      <formula>IF($E$741="t",TRUE,FALSE)</formula>
    </cfRule>
    <cfRule type="expression" dxfId="62" priority="38">
      <formula>IF($E$741="Nm³",TRUE,FALSE)</formula>
    </cfRule>
  </conditionalFormatting>
  <conditionalFormatting sqref="H771:H780">
    <cfRule type="expression" dxfId="60" priority="33">
      <formula>IF($E$770="Nm³",TRUE,FALSE)</formula>
    </cfRule>
    <cfRule type="expression" dxfId="59" priority="36">
      <formula>IF($E$770="t",TRUE,FALSE)</formula>
    </cfRule>
  </conditionalFormatting>
  <hyperlinks>
    <hyperlink ref="F1:G1" location="JUMP_a_Content" display="Table of contents" xr:uid="{00000000-0004-0000-0800-000000000000}"/>
  </hyperlinks>
  <pageMargins left="0.78740157480314965" right="0.78740157480314965" top="0.78740157480314965" bottom="0.78740157480314965" header="0.39370078740157483" footer="0.39370078740157483"/>
  <pageSetup paperSize="9" scale="55" fitToHeight="2" orientation="portrait" r:id="rId1"/>
  <headerFooter alignWithMargins="0">
    <oddHeader>&amp;L&amp;F, &amp;A&amp;R&amp;D, &amp;T</oddHeader>
    <oddFooter>&amp;C&amp;P / &amp;N</oddFooter>
  </headerFooter>
  <extLst>
    <ext xmlns:x14="http://schemas.microsoft.com/office/spreadsheetml/2009/9/main" uri="{78C0D931-6437-407d-A8EE-F0AAD7539E65}">
      <x14:conditionalFormattings>
        <x14:conditionalFormatting xmlns:xm="http://schemas.microsoft.com/office/excel/2006/main">
          <x14:cfRule type="expression" priority="26" id="{2AEBCE10-08CF-4801-9258-051BD00A1AC2}">
            <xm:f>IF($E$61=EUwideConstants!$A$151,TRUE,FALSE)</xm:f>
            <x14:dxf>
              <numFmt numFmtId="169" formatCode="0.0000"/>
            </x14:dxf>
          </x14:cfRule>
          <xm:sqref>H76</xm:sqref>
        </x14:conditionalFormatting>
        <x14:conditionalFormatting xmlns:xm="http://schemas.microsoft.com/office/excel/2006/main">
          <x14:cfRule type="expression" priority="27" id="{FB5FA0BC-82C3-4CBC-BC0D-B5A047E5D7AC}">
            <xm:f>IF($E$103=EUwideConstants!$A$151,TRUE,FALSE)</xm:f>
            <x14:dxf>
              <numFmt numFmtId="169" formatCode="0.0000"/>
            </x14:dxf>
          </x14:cfRule>
          <xm:sqref>H118</xm:sqref>
        </x14:conditionalFormatting>
        <x14:conditionalFormatting xmlns:xm="http://schemas.microsoft.com/office/excel/2006/main">
          <x14:cfRule type="expression" priority="25" id="{97BE4326-3EAF-4A3E-9B29-519327D6DEE8}">
            <xm:f>IF($E$131=EUwideConstants!$A$151,TRUE,FALSE)</xm:f>
            <x14:dxf>
              <numFmt numFmtId="169" formatCode="0.0000"/>
            </x14:dxf>
          </x14:cfRule>
          <xm:sqref>H146</xm:sqref>
        </x14:conditionalFormatting>
        <x14:conditionalFormatting xmlns:xm="http://schemas.microsoft.com/office/excel/2006/main">
          <x14:cfRule type="expression" priority="22" id="{2B9FB9EF-11D6-463C-8E5F-992FA933BF20}">
            <xm:f>IF($E$160=EUwideConstants!$A$151,TRUE,FALSE)</xm:f>
            <x14:dxf>
              <numFmt numFmtId="169" formatCode="0.0000"/>
            </x14:dxf>
          </x14:cfRule>
          <xm:sqref>H175</xm:sqref>
        </x14:conditionalFormatting>
        <x14:conditionalFormatting xmlns:xm="http://schemas.microsoft.com/office/excel/2006/main">
          <x14:cfRule type="expression" priority="21" id="{134E150E-12CD-40BF-B634-1A4EDD279D89}">
            <xm:f>IF($E$189=EUwideConstants!$A$151,TRUE,FALSE)</xm:f>
            <x14:dxf>
              <numFmt numFmtId="169" formatCode="0.0000"/>
            </x14:dxf>
          </x14:cfRule>
          <xm:sqref>H204</xm:sqref>
        </x14:conditionalFormatting>
        <x14:conditionalFormatting xmlns:xm="http://schemas.microsoft.com/office/excel/2006/main">
          <x14:cfRule type="expression" priority="20" id="{736B3DE0-7E88-41A3-9E98-3145C6990393}">
            <xm:f>IF($E$218=EUwideConstants!$A$151,TRUE,FALSE)</xm:f>
            <x14:dxf>
              <numFmt numFmtId="169" formatCode="0.0000"/>
            </x14:dxf>
          </x14:cfRule>
          <xm:sqref>H233</xm:sqref>
        </x14:conditionalFormatting>
        <x14:conditionalFormatting xmlns:xm="http://schemas.microsoft.com/office/excel/2006/main">
          <x14:cfRule type="expression" priority="19" id="{39054B7B-121A-4E42-9BDA-EF61E5BE9E1E}">
            <xm:f>IF($E$247=EUwideConstants!$A$151,TRUE,FALSE)</xm:f>
            <x14:dxf>
              <numFmt numFmtId="169" formatCode="0.0000"/>
            </x14:dxf>
          </x14:cfRule>
          <xm:sqref>H262</xm:sqref>
        </x14:conditionalFormatting>
        <x14:conditionalFormatting xmlns:xm="http://schemas.microsoft.com/office/excel/2006/main">
          <x14:cfRule type="expression" priority="18" id="{1D0B4993-0055-47A9-90C6-709A7C5C8B9A}">
            <xm:f>IF($E$276=EUwideConstants!$A$151,TRUE,FALSE)</xm:f>
            <x14:dxf>
              <numFmt numFmtId="169" formatCode="0.0000"/>
            </x14:dxf>
          </x14:cfRule>
          <xm:sqref>H291</xm:sqref>
        </x14:conditionalFormatting>
        <x14:conditionalFormatting xmlns:xm="http://schemas.microsoft.com/office/excel/2006/main">
          <x14:cfRule type="expression" priority="17" id="{35E1BCF8-DFA8-41FA-9805-B83114656F34}">
            <xm:f>IF($E$305=EUwideConstants!$A$151,TRUE,FALSE)</xm:f>
            <x14:dxf>
              <numFmt numFmtId="169" formatCode="0.0000"/>
            </x14:dxf>
          </x14:cfRule>
          <xm:sqref>H320</xm:sqref>
        </x14:conditionalFormatting>
        <x14:conditionalFormatting xmlns:xm="http://schemas.microsoft.com/office/excel/2006/main">
          <x14:cfRule type="expression" priority="16" id="{F5CAF7E2-F425-428F-8B09-A27221ABA9D2}">
            <xm:f>IF($E$334=EUwideConstants!$A$151,TRUE,FALSE)</xm:f>
            <x14:dxf>
              <numFmt numFmtId="169" formatCode="0.0000"/>
            </x14:dxf>
          </x14:cfRule>
          <xm:sqref>H349</xm:sqref>
        </x14:conditionalFormatting>
        <x14:conditionalFormatting xmlns:xm="http://schemas.microsoft.com/office/excel/2006/main">
          <x14:cfRule type="expression" priority="15" id="{219E38CF-37E2-4DB5-81C9-36B9C0987305}">
            <xm:f>IF($E$363=EUwideConstants!$A$151,TRUE,FALSE)</xm:f>
            <x14:dxf>
              <numFmt numFmtId="169" formatCode="0.0000"/>
            </x14:dxf>
          </x14:cfRule>
          <xm:sqref>H378</xm:sqref>
        </x14:conditionalFormatting>
        <x14:conditionalFormatting xmlns:xm="http://schemas.microsoft.com/office/excel/2006/main">
          <x14:cfRule type="expression" priority="14" id="{F1D0CB78-F6D8-48BB-B278-FDB6CA102A1C}">
            <xm:f>IF($E$392=EUwideConstants!$A$151,TRUE,FALSE)</xm:f>
            <x14:dxf>
              <numFmt numFmtId="169" formatCode="0.0000"/>
            </x14:dxf>
          </x14:cfRule>
          <xm:sqref>H407</xm:sqref>
        </x14:conditionalFormatting>
        <x14:conditionalFormatting xmlns:xm="http://schemas.microsoft.com/office/excel/2006/main">
          <x14:cfRule type="expression" priority="13" id="{37295343-7688-449F-BF24-D035C5A54407}">
            <xm:f>IF($E$421=EUwideConstants!$A$151,TRUE,FALSE)</xm:f>
            <x14:dxf>
              <numFmt numFmtId="169" formatCode="0.0000"/>
            </x14:dxf>
          </x14:cfRule>
          <xm:sqref>H436</xm:sqref>
        </x14:conditionalFormatting>
        <x14:conditionalFormatting xmlns:xm="http://schemas.microsoft.com/office/excel/2006/main">
          <x14:cfRule type="expression" priority="12" id="{CCD8427D-0DC0-43DC-B0BA-7C63C5D3918A}">
            <xm:f>IF($E$450=EUwideConstants!$A$151,TRUE,FALSE)</xm:f>
            <x14:dxf>
              <numFmt numFmtId="169" formatCode="0.0000"/>
            </x14:dxf>
          </x14:cfRule>
          <xm:sqref>H465</xm:sqref>
        </x14:conditionalFormatting>
        <x14:conditionalFormatting xmlns:xm="http://schemas.microsoft.com/office/excel/2006/main">
          <x14:cfRule type="expression" priority="11" id="{D2924FB1-4D45-4DCB-B84D-A362FADA1375}">
            <xm:f>IF($E$479=EUwideConstants!$A$151,TRUE,FALSE)</xm:f>
            <x14:dxf>
              <numFmt numFmtId="169" formatCode="0.0000"/>
            </x14:dxf>
          </x14:cfRule>
          <xm:sqref>H494</xm:sqref>
        </x14:conditionalFormatting>
        <x14:conditionalFormatting xmlns:xm="http://schemas.microsoft.com/office/excel/2006/main">
          <x14:cfRule type="expression" priority="10" id="{B37C04AB-AF12-4B1F-B2A0-A6A91487AF93}">
            <xm:f>IF($E$508=EUwideConstants!$A$151,TRUE,FALSE)</xm:f>
            <x14:dxf>
              <numFmt numFmtId="169" formatCode="0.0000"/>
            </x14:dxf>
          </x14:cfRule>
          <xm:sqref>H523</xm:sqref>
        </x14:conditionalFormatting>
        <x14:conditionalFormatting xmlns:xm="http://schemas.microsoft.com/office/excel/2006/main">
          <x14:cfRule type="expression" priority="9" id="{1BBC398D-BC96-4F1B-8BB9-FCA6B1049F18}">
            <xm:f>IF($E$537=EUwideConstants!$A$151,TRUE,FALSE)</xm:f>
            <x14:dxf>
              <numFmt numFmtId="169" formatCode="0.0000"/>
            </x14:dxf>
          </x14:cfRule>
          <xm:sqref>H552</xm:sqref>
        </x14:conditionalFormatting>
        <x14:conditionalFormatting xmlns:xm="http://schemas.microsoft.com/office/excel/2006/main">
          <x14:cfRule type="expression" priority="8" id="{461639BC-A3F3-4CA8-BF9B-20A3745A0C07}">
            <xm:f>IF($E$566=EUwideConstants!$A$151,TRUE,FALSE)</xm:f>
            <x14:dxf>
              <numFmt numFmtId="169" formatCode="0.0000"/>
            </x14:dxf>
          </x14:cfRule>
          <xm:sqref>H581</xm:sqref>
        </x14:conditionalFormatting>
        <x14:conditionalFormatting xmlns:xm="http://schemas.microsoft.com/office/excel/2006/main">
          <x14:cfRule type="expression" priority="7" id="{D29A3B38-AA50-40D2-B465-19B133C9F1FB}">
            <xm:f>IF($E$596=EUwideConstants!$A$151,TRUE,FALSE)</xm:f>
            <x14:dxf>
              <numFmt numFmtId="169" formatCode="0.0000"/>
            </x14:dxf>
          </x14:cfRule>
          <xm:sqref>H611</xm:sqref>
        </x14:conditionalFormatting>
        <x14:conditionalFormatting xmlns:xm="http://schemas.microsoft.com/office/excel/2006/main">
          <x14:cfRule type="expression" priority="6" id="{24CFB1F1-ED07-4BD5-B847-0041E3D8A793}">
            <xm:f>IF($E$625=EUwideConstants!$A$151,TRUE,FALSE)</xm:f>
            <x14:dxf>
              <numFmt numFmtId="169" formatCode="0.0000"/>
            </x14:dxf>
          </x14:cfRule>
          <xm:sqref>H640</xm:sqref>
        </x14:conditionalFormatting>
        <x14:conditionalFormatting xmlns:xm="http://schemas.microsoft.com/office/excel/2006/main">
          <x14:cfRule type="expression" priority="5" id="{85FF9DB8-FD06-4ED5-9982-6E4ABFB8E15D}">
            <xm:f>IF($E$654=EUwideConstants!$A$151,TRUE,FALSE)</xm:f>
            <x14:dxf>
              <numFmt numFmtId="169" formatCode="0.0000"/>
            </x14:dxf>
          </x14:cfRule>
          <xm:sqref>H669</xm:sqref>
        </x14:conditionalFormatting>
        <x14:conditionalFormatting xmlns:xm="http://schemas.microsoft.com/office/excel/2006/main">
          <x14:cfRule type="expression" priority="4" id="{85A9C900-9794-4BE1-98DD-3466EBEF4BA0}">
            <xm:f>IF($E$683=EUwideConstants!$A$151,TRUE,FALSE)</xm:f>
            <x14:dxf>
              <numFmt numFmtId="169" formatCode="0.0000"/>
            </x14:dxf>
          </x14:cfRule>
          <xm:sqref>H698</xm:sqref>
        </x14:conditionalFormatting>
        <x14:conditionalFormatting xmlns:xm="http://schemas.microsoft.com/office/excel/2006/main">
          <x14:cfRule type="expression" priority="3" id="{22EE725D-EDAF-440B-88E3-9F1A69127F68}">
            <xm:f>IF($E$712=EUwideConstants!$A$151,TRUE,FALSE)</xm:f>
            <x14:dxf>
              <numFmt numFmtId="169" formatCode="0.0000"/>
            </x14:dxf>
          </x14:cfRule>
          <xm:sqref>H727</xm:sqref>
        </x14:conditionalFormatting>
        <x14:conditionalFormatting xmlns:xm="http://schemas.microsoft.com/office/excel/2006/main">
          <x14:cfRule type="expression" priority="2" id="{47CD5954-0CBC-423F-BF17-6B21C43CE6D6}">
            <xm:f>IF($E$741=EUwideConstants!$A$151,TRUE,FALSE)</xm:f>
            <x14:dxf>
              <numFmt numFmtId="169" formatCode="0.0000"/>
            </x14:dxf>
          </x14:cfRule>
          <xm:sqref>H756</xm:sqref>
        </x14:conditionalFormatting>
        <x14:conditionalFormatting xmlns:xm="http://schemas.microsoft.com/office/excel/2006/main">
          <x14:cfRule type="expression" priority="1" id="{BC2AE0FC-A2DC-4C7D-BDFF-1E554BDB1106}">
            <xm:f>IF($E$770=EUwideConstants!$A$151,TRUE,FALSE)</xm:f>
            <x14:dxf>
              <numFmt numFmtId="169" formatCode="0.0000"/>
            </x14:dxf>
          </x14:cfRule>
          <xm:sqref>H785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1277D619-8CF4-4371-8BE9-3F9FE18CAA18}">
          <x14:formula1>
            <xm:f>EUwideConstants!$A$148:$A$152</xm:f>
          </x14:formula1>
          <xm:sqref>E61 E103 E131 E160 E189 E218 E247 E276 E305 E334 E363 E392 E421 E450 E479 E508 E537 E566 E596 E625 E654 E683 E712 E741 E770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499065-abd9-4bdd-b96d-335912bd6993">
      <Terms xmlns="http://schemas.microsoft.com/office/infopath/2007/PartnerControls"/>
    </lcf76f155ced4ddcb4097134ff3c332f>
    <TaxCatchAll xmlns="1563a83e-021a-40f3-8a7e-1e2e9474e31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81A1B67B85D1D8439B30D9C7AFD4A886" ma:contentTypeVersion="13" ma:contentTypeDescription="Luo uusi asiakirja." ma:contentTypeScope="" ma:versionID="24ffcb2ec40e746abc667441736a6485">
  <xsd:schema xmlns:xsd="http://www.w3.org/2001/XMLSchema" xmlns:xs="http://www.w3.org/2001/XMLSchema" xmlns:p="http://schemas.microsoft.com/office/2006/metadata/properties" xmlns:ns2="8d499065-abd9-4bdd-b96d-335912bd6993" xmlns:ns3="1563a83e-021a-40f3-8a7e-1e2e9474e31f" targetNamespace="http://schemas.microsoft.com/office/2006/metadata/properties" ma:root="true" ma:fieldsID="7d12e70e7f54d031deb0c549b1bcd921" ns2:_="" ns3:_="">
    <xsd:import namespace="8d499065-abd9-4bdd-b96d-335912bd6993"/>
    <xsd:import namespace="1563a83e-021a-40f3-8a7e-1e2e9474e31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99065-abd9-4bdd-b96d-335912bd6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Kuvien tunnisteet" ma:readOnly="false" ma:fieldId="{5cf76f15-5ced-4ddc-b409-7134ff3c332f}" ma:taxonomyMulti="true" ma:sspId="3e80df17-6dce-42fc-a3dc-94a0db4b211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63a83e-021a-40f3-8a7e-1e2e9474e31f" elementFormDefault="qualified">
    <xsd:import namespace="http://schemas.microsoft.com/office/2006/documentManagement/types"/>
    <xsd:import namespace="http://schemas.microsoft.com/office/infopath/2007/PartnerControls"/>
    <xsd:element name="SharedWithUsers" ma:index="11"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Jakamisen tiedot" ma:internalName="SharedWithDetails" ma:readOnly="true">
      <xsd:simpleType>
        <xsd:restriction base="dms:Note">
          <xsd:maxLength value="255"/>
        </xsd:restriction>
      </xsd:simpleType>
    </xsd:element>
    <xsd:element name="TaxCatchAll" ma:index="16" nillable="true" ma:displayName="Taxonomy Catch All Column" ma:hidden="true" ma:list="{a1a8b4bf-ff57-4adb-8d5b-c05db208d879}" ma:internalName="TaxCatchAll" ma:showField="CatchAllData" ma:web="1563a83e-021a-40f3-8a7e-1e2e9474e3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23892A-AB14-4AF5-9DEA-953E02753189}">
  <ds:schemaRefs>
    <ds:schemaRef ds:uri="http://schemas.microsoft.com/sharepoint/v3/contenttype/forms"/>
  </ds:schemaRefs>
</ds:datastoreItem>
</file>

<file path=customXml/itemProps2.xml><?xml version="1.0" encoding="utf-8"?>
<ds:datastoreItem xmlns:ds="http://schemas.openxmlformats.org/officeDocument/2006/customXml" ds:itemID="{15A5EA27-BC0D-4F09-AE93-E949CD8F5236}">
  <ds:schemaRefs>
    <ds:schemaRef ds:uri="http://schemas.microsoft.com/office/infopath/2007/PartnerControls"/>
    <ds:schemaRef ds:uri="http://purl.org/dc/terms/"/>
    <ds:schemaRef ds:uri="http://schemas.microsoft.com/office/2006/metadata/properties"/>
    <ds:schemaRef ds:uri="http://purl.org/dc/dcmitype/"/>
    <ds:schemaRef ds:uri="8d499065-abd9-4bdd-b96d-335912bd6993"/>
    <ds:schemaRef ds:uri="http://schemas.microsoft.com/office/2006/documentManagement/types"/>
    <ds:schemaRef ds:uri="http://schemas.openxmlformats.org/package/2006/metadata/core-properties"/>
    <ds:schemaRef ds:uri="1563a83e-021a-40f3-8a7e-1e2e9474e31f"/>
    <ds:schemaRef ds:uri="http://www.w3.org/XML/1998/namespace"/>
    <ds:schemaRef ds:uri="http://purl.org/dc/elements/1.1/"/>
  </ds:schemaRefs>
</ds:datastoreItem>
</file>

<file path=customXml/itemProps3.xml><?xml version="1.0" encoding="utf-8"?>
<ds:datastoreItem xmlns:ds="http://schemas.openxmlformats.org/officeDocument/2006/customXml" ds:itemID="{77F8E040-2D7D-4115-A906-0F39C2BD49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99065-abd9-4bdd-b96d-335912bd6993"/>
    <ds:schemaRef ds:uri="1563a83e-021a-40f3-8a7e-1e2e9474e3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15</vt:i4>
      </vt:variant>
      <vt:variant>
        <vt:lpstr>Nimetyt alueet</vt:lpstr>
      </vt:variant>
      <vt:variant>
        <vt:i4>95</vt:i4>
      </vt:variant>
    </vt:vector>
  </HeadingPairs>
  <TitlesOfParts>
    <vt:vector size="110" baseType="lpstr">
      <vt:lpstr>a_Inhållsförteckning</vt:lpstr>
      <vt:lpstr>b_Anvisningar och vilkor</vt:lpstr>
      <vt:lpstr>A_Versionsinformation</vt:lpstr>
      <vt:lpstr>B_Uppgifter om den RE</vt:lpstr>
      <vt:lpstr>C_Beskrivining av den RE</vt:lpstr>
      <vt:lpstr>D_Beräkningsmetod</vt:lpstr>
      <vt:lpstr>E_Bränsleflöden</vt:lpstr>
      <vt:lpstr>F_Datahantering och kontrollver</vt:lpstr>
      <vt:lpstr>G_Tillägsupg. och blandade br.</vt:lpstr>
      <vt:lpstr>H_Sammanfattning</vt:lpstr>
      <vt:lpstr>Taul1</vt:lpstr>
      <vt:lpstr>Translations</vt:lpstr>
      <vt:lpstr>EUwideConstants</vt:lpstr>
      <vt:lpstr>MSParameters</vt:lpstr>
      <vt:lpstr>VersionDocumentation</vt:lpstr>
      <vt:lpstr>ActivityDataTiers</vt:lpstr>
      <vt:lpstr>AnalysisFrequency</vt:lpstr>
      <vt:lpstr>BiomassTiers</vt:lpstr>
      <vt:lpstr>CNTR_Category</vt:lpstr>
      <vt:lpstr>CNTR_CheckPFC</vt:lpstr>
      <vt:lpstr>CNTR_EmissionPointsListEPx</vt:lpstr>
      <vt:lpstr>CNTR_InformationSourceListISx</vt:lpstr>
      <vt:lpstr>CNTR_LaboratoriesListLx</vt:lpstr>
      <vt:lpstr>CNTR_MeasurementInstrumentListMIx</vt:lpstr>
      <vt:lpstr>CNTR_SmallEmitter</vt:lpstr>
      <vt:lpstr>CNTR_SourceStreamListSx</vt:lpstr>
      <vt:lpstr>CNTR_TierList</vt:lpstr>
      <vt:lpstr>CNTR_TierListColumn</vt:lpstr>
      <vt:lpstr>CNTR_TotalEmissions</vt:lpstr>
      <vt:lpstr>EFTiers</vt:lpstr>
      <vt:lpstr>EFUnits</vt:lpstr>
      <vt:lpstr>EUconst_ActivityDeterminationMethod</vt:lpstr>
      <vt:lpstr>EUconst_CNTR_ActivityData</vt:lpstr>
      <vt:lpstr>EUconst_CNTR_BiomassContent</vt:lpstr>
      <vt:lpstr>EUconst_CNTR_CarbonContent</vt:lpstr>
      <vt:lpstr>EUconst_CNTR_ConversionFactor</vt:lpstr>
      <vt:lpstr>EUconst_CNTR_EF</vt:lpstr>
      <vt:lpstr>EUconst_CNTR_NCV</vt:lpstr>
      <vt:lpstr>EUconst_CNTR_NoSmallEmitter</vt:lpstr>
      <vt:lpstr>EUconst_CNTR_OxidationFactor</vt:lpstr>
      <vt:lpstr>EUconst_CNTR_ScopeFactor</vt:lpstr>
      <vt:lpstr>EUconst_CNTR_SmallEmitter</vt:lpstr>
      <vt:lpstr>EUconst_CNTR_SourceCategory</vt:lpstr>
      <vt:lpstr>EUconst_CNTR_SourceStreamClass</vt:lpstr>
      <vt:lpstr>EUconst_CNTR_SourceStreamName</vt:lpstr>
      <vt:lpstr>EUconst_ERR_CheckEstimatedEmissions</vt:lpstr>
      <vt:lpstr>EUconst_ERR_ThreshholdDeminimis</vt:lpstr>
      <vt:lpstr>EUconst_Fuel</vt:lpstr>
      <vt:lpstr>EUconst_FuelStream</vt:lpstr>
      <vt:lpstr>EUconst_FurtherGuidancePoint1</vt:lpstr>
      <vt:lpstr>EUconst_IRMonth</vt:lpstr>
      <vt:lpstr>EUconst_MassBalance</vt:lpstr>
      <vt:lpstr>Euconst_MPReferenceDateTypes</vt:lpstr>
      <vt:lpstr>EUconst_MsgDeMinimis</vt:lpstr>
      <vt:lpstr>EUconst_MsgEnterThisSection</vt:lpstr>
      <vt:lpstr>EUconst_MsgGoOn</vt:lpstr>
      <vt:lpstr>EUconst_MsgNextSheet</vt:lpstr>
      <vt:lpstr>EUconst_MsgSmallEmitters</vt:lpstr>
      <vt:lpstr>EUconst_MsgTierActivityLevel</vt:lpstr>
      <vt:lpstr>EUconst_MSlist</vt:lpstr>
      <vt:lpstr>EUconst_MSlistISOcodes</vt:lpstr>
      <vt:lpstr>EUconst_NA</vt:lpstr>
      <vt:lpstr>EUconst_NextSheet</vt:lpstr>
      <vt:lpstr>EUconst_NotApplicable</vt:lpstr>
      <vt:lpstr>EUconst_NoTier</vt:lpstr>
      <vt:lpstr>EUconst_NotRelevant</vt:lpstr>
      <vt:lpstr>EUconst_OwnerInstrument</vt:lpstr>
      <vt:lpstr>EUconst_PreviousSheet</vt:lpstr>
      <vt:lpstr>EUconst_ProcessCarbonate</vt:lpstr>
      <vt:lpstr>EUconst_Relevant</vt:lpstr>
      <vt:lpstr>EUConst_TierActivityListNames</vt:lpstr>
      <vt:lpstr>EUconst_TrueFalse</vt:lpstr>
      <vt:lpstr>Euconst_VersionTracking</vt:lpstr>
      <vt:lpstr>InformationSources</vt:lpstr>
      <vt:lpstr>JUMP_a_Content</vt:lpstr>
      <vt:lpstr>JUMP_A_Top</vt:lpstr>
      <vt:lpstr>JUMP_Accounting</vt:lpstr>
      <vt:lpstr>JUMP_B_2</vt:lpstr>
      <vt:lpstr>JUMP_B_3</vt:lpstr>
      <vt:lpstr>JUMP_B_4</vt:lpstr>
      <vt:lpstr>JUMP_b_Guidelines_Top</vt:lpstr>
      <vt:lpstr>JUMP_B_Top</vt:lpstr>
      <vt:lpstr>JUMP_C_Top</vt:lpstr>
      <vt:lpstr>JUMP_D_Top</vt:lpstr>
      <vt:lpstr>JUMP_E_Top</vt:lpstr>
      <vt:lpstr>JUMP_K_Top</vt:lpstr>
      <vt:lpstr>JUMP_L_Top</vt:lpstr>
      <vt:lpstr>MeansIntermediaries</vt:lpstr>
      <vt:lpstr>MeansReleased</vt:lpstr>
      <vt:lpstr>MeasurementTiers</vt:lpstr>
      <vt:lpstr>MeteringDevices</vt:lpstr>
      <vt:lpstr>NCVTiers</vt:lpstr>
      <vt:lpstr>NCVUnits</vt:lpstr>
      <vt:lpstr>PctUnits</vt:lpstr>
      <vt:lpstr>RFAUnits</vt:lpstr>
      <vt:lpstr>ScopeAddress</vt:lpstr>
      <vt:lpstr>ScopeMethods</vt:lpstr>
      <vt:lpstr>ScopeMethodsDetails</vt:lpstr>
      <vt:lpstr>ScopeTiers</vt:lpstr>
      <vt:lpstr>SourceCategory</vt:lpstr>
      <vt:lpstr>a_Inhållsförteckning!Tulostusalue</vt:lpstr>
      <vt:lpstr>A_Versionsinformation!Tulostusalue</vt:lpstr>
      <vt:lpstr>'b_Anvisningar och vilkor'!Tulostusalue</vt:lpstr>
      <vt:lpstr>'B_Uppgifter om den RE'!Tulostusalue</vt:lpstr>
      <vt:lpstr>'C_Beskrivining av den RE'!Tulostusalue</vt:lpstr>
      <vt:lpstr>D_Beräkningsmetod!Tulostusalue</vt:lpstr>
      <vt:lpstr>E_Bränsleflöden!Tulostusalue</vt:lpstr>
      <vt:lpstr>'F_Datahantering och kontrollver'!Tulostusalue</vt:lpstr>
      <vt:lpstr>'G_Tillägsupg. och blandade br.'!Tulostusalue</vt:lpstr>
      <vt:lpstr>VersionDocumentation!Tulostusalue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Monitoring Plan for EU ETS Installations</dc:title>
  <dc:subject>in accordance with the Regulation pursuant to Article 14 of the EU ETS Directive</dc:subject>
  <dc:creator>Christian.Heller@umweltbundesamt.at</dc:creator>
  <cp:keywords/>
  <dc:description>The template for Monitoring plans was developed by Umweltbundesamt on behalf of DG CLIMA. _x000d_
Authors: Christian Heller / Hubert Fallmann</dc:description>
  <cp:lastModifiedBy>Mirka Sandén</cp:lastModifiedBy>
  <cp:revision/>
  <dcterms:created xsi:type="dcterms:W3CDTF">2008-05-26T08:52:55Z</dcterms:created>
  <dcterms:modified xsi:type="dcterms:W3CDTF">2025-02-11T09:41:15Z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Version">
    <vt:lpwstr>2.0</vt:lpwstr>
  </property>
  <property fmtid="{D5CDD505-2E9C-101B-9397-08002B2CF9AE}" pid="4" name="hpsTasks">
    <vt:lpwstr/>
  </property>
  <property fmtid="{D5CDD505-2E9C-101B-9397-08002B2CF9AE}" pid="5" name="EC_Collab_DocumentLanguage">
    <vt:lpwstr>EN</vt:lpwstr>
  </property>
  <property fmtid="{D5CDD505-2E9C-101B-9397-08002B2CF9AE}" pid="6" name="_DCDateModified">
    <vt:lpwstr/>
  </property>
  <property fmtid="{D5CDD505-2E9C-101B-9397-08002B2CF9AE}" pid="7" name="Time">
    <vt:lpwstr/>
  </property>
  <property fmtid="{D5CDD505-2E9C-101B-9397-08002B2CF9AE}" pid="8" name="EC_Collab_Reference">
    <vt:lpwstr/>
  </property>
  <property fmtid="{D5CDD505-2E9C-101B-9397-08002B2CF9AE}" pid="9" name="_Status">
    <vt:lpwstr>Not Started</vt:lpwstr>
  </property>
  <property fmtid="{D5CDD505-2E9C-101B-9397-08002B2CF9AE}" pid="10" name="EC_Collab_Status">
    <vt:lpwstr>Not Started</vt:lpwstr>
  </property>
  <property fmtid="{D5CDD505-2E9C-101B-9397-08002B2CF9AE}" pid="11" name="Person">
    <vt:lpwstr/>
  </property>
  <property fmtid="{D5CDD505-2E9C-101B-9397-08002B2CF9AE}" pid="12" name="ContentTypeId">
    <vt:lpwstr>0x01010081A1B67B85D1D8439B30D9C7AFD4A886</vt:lpwstr>
  </property>
  <property fmtid="{D5CDD505-2E9C-101B-9397-08002B2CF9AE}" pid="13" name="MediaServiceImageTags">
    <vt:lpwstr/>
  </property>
</Properties>
</file>