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03059408\Desktop\"/>
    </mc:Choice>
  </mc:AlternateContent>
  <xr:revisionPtr revIDLastSave="0" documentId="13_ncr:1_{85A0EC43-4848-444C-A64B-6D3C835C84CE}" xr6:coauthVersionLast="45" xr6:coauthVersionMax="45" xr10:uidLastSave="{00000000-0000-0000-0000-000000000000}"/>
  <bookViews>
    <workbookView xWindow="28680" yWindow="-150" windowWidth="29040" windowHeight="15840" xr2:uid="{00000000-000D-0000-FFFF-FFFF00000000}"/>
  </bookViews>
  <sheets>
    <sheet name="Ohje" sheetId="9" r:id="rId1"/>
    <sheet name="Tehokkuusluku ja vertailutaso" sheetId="4" r:id="rId2"/>
    <sheet name="Laskenta" sheetId="1" r:id="rId3"/>
    <sheet name="Inflaatio" sheetId="5" r:id="rId4"/>
    <sheet name="2011-2014 ka ja tehokkuusluku" sheetId="22" r:id="rId5"/>
    <sheet name="Data 2008-2014" sheetId="21" r:id="rId6"/>
    <sheet name="Kustannukset &amp; inflaatiokorjaus" sheetId="20" r:id="rId7"/>
  </sheets>
  <definedNames>
    <definedName name="_FilterDatabase" localSheetId="2" hidden="1">Laskenta!$I$5:$W$694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5" l="1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L5" i="4" l="1"/>
  <c r="M18" i="4" l="1"/>
  <c r="M17" i="4"/>
  <c r="M16" i="4"/>
  <c r="M15" i="4"/>
  <c r="K15" i="4"/>
  <c r="K16" i="4" s="1"/>
  <c r="K17" i="4" s="1"/>
  <c r="K18" i="4" s="1"/>
  <c r="J15" i="4"/>
  <c r="J16" i="4" s="1"/>
  <c r="J17" i="4" s="1"/>
  <c r="J18" i="4" s="1"/>
  <c r="I15" i="4"/>
  <c r="I16" i="4" s="1"/>
  <c r="I17" i="4" s="1"/>
  <c r="I18" i="4" s="1"/>
  <c r="H15" i="4"/>
  <c r="H16" i="4" s="1"/>
  <c r="H17" i="4" s="1"/>
  <c r="H18" i="4" s="1"/>
  <c r="G15" i="4"/>
  <c r="G16" i="4" s="1"/>
  <c r="G17" i="4" s="1"/>
  <c r="G18" i="4" s="1"/>
  <c r="CQ108" i="21"/>
  <c r="CP108" i="21"/>
  <c r="CO108" i="21"/>
  <c r="CN108" i="21"/>
  <c r="CM108" i="21"/>
  <c r="CL108" i="21"/>
  <c r="CK108" i="21"/>
  <c r="CJ108" i="21"/>
  <c r="CI108" i="21"/>
  <c r="BT108" i="21"/>
  <c r="BH108" i="21"/>
  <c r="AV108" i="21"/>
  <c r="CR108" i="21" s="1"/>
  <c r="CQ106" i="21"/>
  <c r="CP106" i="21"/>
  <c r="CO106" i="21"/>
  <c r="CN106" i="21"/>
  <c r="CM106" i="21"/>
  <c r="CL106" i="21"/>
  <c r="CK106" i="21"/>
  <c r="CJ106" i="21"/>
  <c r="CI106" i="21"/>
  <c r="CF106" i="21"/>
  <c r="BT106" i="21"/>
  <c r="BH106" i="21"/>
  <c r="AV106" i="21"/>
  <c r="CR106" i="21" s="1"/>
  <c r="CQ104" i="21"/>
  <c r="BX104" i="21"/>
  <c r="BY104" i="21"/>
  <c r="BZ104" i="21"/>
  <c r="CA104" i="21"/>
  <c r="CB104" i="21"/>
  <c r="CF104" i="21" s="1"/>
  <c r="CC104" i="21"/>
  <c r="CD104" i="21"/>
  <c r="BW104" i="21"/>
  <c r="BL104" i="21"/>
  <c r="CJ104" i="21" s="1"/>
  <c r="BM104" i="21"/>
  <c r="BN104" i="21"/>
  <c r="BO104" i="21"/>
  <c r="BP104" i="21"/>
  <c r="BT104" i="21" s="1"/>
  <c r="BQ104" i="21"/>
  <c r="BR104" i="21"/>
  <c r="BK104" i="21"/>
  <c r="BH104" i="21"/>
  <c r="AZ104" i="21"/>
  <c r="BA104" i="21"/>
  <c r="BB104" i="21"/>
  <c r="BC104" i="21"/>
  <c r="BD104" i="21"/>
  <c r="BE104" i="21"/>
  <c r="BF104" i="21"/>
  <c r="AY104" i="21"/>
  <c r="AN104" i="21"/>
  <c r="AO104" i="21"/>
  <c r="CK104" i="21" s="1"/>
  <c r="AP104" i="21"/>
  <c r="CL104" i="21" s="1"/>
  <c r="AQ104" i="21"/>
  <c r="CM104" i="21" s="1"/>
  <c r="AR104" i="21"/>
  <c r="AV104" i="21" s="1"/>
  <c r="CR104" i="21" s="1"/>
  <c r="AS104" i="21"/>
  <c r="CO104" i="21" s="1"/>
  <c r="AT104" i="21"/>
  <c r="CP104" i="21" s="1"/>
  <c r="AM104" i="21"/>
  <c r="CI104" i="21" s="1"/>
  <c r="AB3" i="22"/>
  <c r="AB4" i="22"/>
  <c r="AB5" i="22"/>
  <c r="AB6" i="22"/>
  <c r="AB7" i="22"/>
  <c r="AB8" i="22"/>
  <c r="AB9" i="22"/>
  <c r="AB10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25" i="22"/>
  <c r="AB26" i="22"/>
  <c r="AB27" i="22"/>
  <c r="AB28" i="22"/>
  <c r="AB29" i="22"/>
  <c r="AB30" i="22"/>
  <c r="AB31" i="22"/>
  <c r="AB32" i="22"/>
  <c r="AB33" i="22"/>
  <c r="AB34" i="22"/>
  <c r="AB35" i="22"/>
  <c r="AB36" i="22"/>
  <c r="AB37" i="22"/>
  <c r="AB38" i="22"/>
  <c r="AB39" i="22"/>
  <c r="AB40" i="22"/>
  <c r="AB41" i="22"/>
  <c r="AB42" i="22"/>
  <c r="AB43" i="22"/>
  <c r="AB44" i="22"/>
  <c r="AB45" i="22"/>
  <c r="AB46" i="22"/>
  <c r="AB47" i="22"/>
  <c r="AB48" i="22"/>
  <c r="AB49" i="22"/>
  <c r="AB50" i="22"/>
  <c r="AB51" i="22"/>
  <c r="AB52" i="22"/>
  <c r="AB53" i="22"/>
  <c r="AB54" i="22"/>
  <c r="AB55" i="22"/>
  <c r="AB56" i="22"/>
  <c r="AB57" i="22"/>
  <c r="AB58" i="22"/>
  <c r="AB59" i="22"/>
  <c r="AB60" i="22"/>
  <c r="AB61" i="22"/>
  <c r="AB62" i="22"/>
  <c r="AB63" i="22"/>
  <c r="AB64" i="22"/>
  <c r="AB65" i="22"/>
  <c r="AB66" i="22"/>
  <c r="AB67" i="22"/>
  <c r="AB68" i="22"/>
  <c r="AB69" i="22"/>
  <c r="AB70" i="22"/>
  <c r="AB71" i="22"/>
  <c r="AB72" i="22"/>
  <c r="AB73" i="22"/>
  <c r="AB74" i="22"/>
  <c r="AB75" i="22"/>
  <c r="AB76" i="22"/>
  <c r="AB77" i="22"/>
  <c r="AB78" i="22"/>
  <c r="AB2" i="22"/>
  <c r="AA2" i="22"/>
  <c r="AA3" i="22"/>
  <c r="AA4" i="22"/>
  <c r="AA5" i="22"/>
  <c r="AA6" i="22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AA56" i="22"/>
  <c r="AA57" i="22"/>
  <c r="AA58" i="22"/>
  <c r="AA59" i="22"/>
  <c r="AA60" i="22"/>
  <c r="AA61" i="22"/>
  <c r="AA62" i="22"/>
  <c r="AA63" i="22"/>
  <c r="AA64" i="22"/>
  <c r="AA65" i="22"/>
  <c r="AA66" i="22"/>
  <c r="AA67" i="22"/>
  <c r="AA68" i="22"/>
  <c r="AA69" i="22"/>
  <c r="AA70" i="22"/>
  <c r="AA71" i="22"/>
  <c r="AA72" i="22"/>
  <c r="AA73" i="22"/>
  <c r="AA74" i="22"/>
  <c r="AA75" i="22"/>
  <c r="AA76" i="22"/>
  <c r="AA77" i="22"/>
  <c r="AA78" i="22"/>
  <c r="T85" i="22"/>
  <c r="U85" i="22"/>
  <c r="V85" i="22"/>
  <c r="W85" i="22"/>
  <c r="X85" i="22"/>
  <c r="Y85" i="22"/>
  <c r="S85" i="22"/>
  <c r="T84" i="22"/>
  <c r="U84" i="22"/>
  <c r="V84" i="22"/>
  <c r="W84" i="22"/>
  <c r="X84" i="22"/>
  <c r="Y84" i="22"/>
  <c r="S84" i="22"/>
  <c r="T83" i="22"/>
  <c r="U83" i="22"/>
  <c r="V83" i="22"/>
  <c r="W83" i="22"/>
  <c r="X83" i="22"/>
  <c r="Y83" i="22"/>
  <c r="S83" i="22"/>
  <c r="T82" i="22"/>
  <c r="U82" i="22"/>
  <c r="V82" i="22"/>
  <c r="W82" i="22"/>
  <c r="X82" i="22"/>
  <c r="Y82" i="22"/>
  <c r="S82" i="22"/>
  <c r="S81" i="22"/>
  <c r="T81" i="22"/>
  <c r="U81" i="22"/>
  <c r="V81" i="22"/>
  <c r="W81" i="22"/>
  <c r="X81" i="22"/>
  <c r="Y81" i="22"/>
  <c r="O85" i="22"/>
  <c r="N85" i="22"/>
  <c r="O84" i="22"/>
  <c r="N84" i="22"/>
  <c r="O83" i="22"/>
  <c r="N83" i="22"/>
  <c r="O82" i="22"/>
  <c r="N82" i="22"/>
  <c r="O81" i="22"/>
  <c r="N81" i="22"/>
  <c r="L79" i="22"/>
  <c r="D79" i="22"/>
  <c r="E79" i="22"/>
  <c r="F79" i="22"/>
  <c r="G79" i="22"/>
  <c r="H79" i="22"/>
  <c r="I79" i="22"/>
  <c r="J79" i="22"/>
  <c r="K79" i="22"/>
  <c r="C79" i="22"/>
  <c r="AA84" i="22" l="1"/>
  <c r="AB84" i="22"/>
  <c r="AA83" i="22"/>
  <c r="AB83" i="22"/>
  <c r="AA81" i="22"/>
  <c r="AA85" i="22"/>
  <c r="AB81" i="22"/>
  <c r="AB85" i="22"/>
  <c r="AA82" i="22"/>
  <c r="AB82" i="22"/>
  <c r="CN104" i="21"/>
  <c r="CQ102" i="21" l="1"/>
  <c r="CD102" i="21"/>
  <c r="CC102" i="21"/>
  <c r="CB102" i="21"/>
  <c r="CA102" i="21"/>
  <c r="BZ102" i="21"/>
  <c r="BY102" i="21"/>
  <c r="BX102" i="21"/>
  <c r="BW102" i="21"/>
  <c r="BV102" i="21"/>
  <c r="BR102" i="21"/>
  <c r="BQ102" i="21"/>
  <c r="BP102" i="21"/>
  <c r="BO102" i="21"/>
  <c r="BN102" i="21"/>
  <c r="BM102" i="21"/>
  <c r="BL102" i="21"/>
  <c r="BK102" i="21"/>
  <c r="BJ102" i="21"/>
  <c r="BF102" i="21"/>
  <c r="BE102" i="21"/>
  <c r="BD102" i="21"/>
  <c r="BC102" i="21"/>
  <c r="BB102" i="21"/>
  <c r="BA102" i="21"/>
  <c r="AZ102" i="21"/>
  <c r="AY102" i="21"/>
  <c r="AT102" i="21"/>
  <c r="AS102" i="21"/>
  <c r="AR102" i="21"/>
  <c r="AQ102" i="21"/>
  <c r="AP102" i="21"/>
  <c r="AO102" i="21"/>
  <c r="AN102" i="21"/>
  <c r="AM102" i="21"/>
  <c r="CQ101" i="21"/>
  <c r="CD101" i="21"/>
  <c r="CC101" i="21"/>
  <c r="CB101" i="21"/>
  <c r="CA101" i="21"/>
  <c r="BZ101" i="21"/>
  <c r="BY101" i="21"/>
  <c r="BX101" i="21"/>
  <c r="BW101" i="21"/>
  <c r="BV101" i="21"/>
  <c r="BR101" i="21"/>
  <c r="BQ101" i="21"/>
  <c r="BP101" i="21"/>
  <c r="BO101" i="21"/>
  <c r="BN101" i="21"/>
  <c r="BM101" i="21"/>
  <c r="BL101" i="21"/>
  <c r="BK101" i="21"/>
  <c r="BJ101" i="21"/>
  <c r="BF101" i="21"/>
  <c r="BE101" i="21"/>
  <c r="BD101" i="21"/>
  <c r="BC101" i="21"/>
  <c r="BB101" i="21"/>
  <c r="BA101" i="21"/>
  <c r="AZ101" i="21"/>
  <c r="AY101" i="21"/>
  <c r="AT101" i="21"/>
  <c r="AS101" i="21"/>
  <c r="CO101" i="21" s="1"/>
  <c r="AR101" i="21"/>
  <c r="AQ101" i="21"/>
  <c r="AP101" i="21"/>
  <c r="AO101" i="21"/>
  <c r="CK101" i="21" s="1"/>
  <c r="AN101" i="21"/>
  <c r="AM101" i="21"/>
  <c r="CE100" i="21"/>
  <c r="CQ100" i="21" s="1"/>
  <c r="CD100" i="21"/>
  <c r="CC100" i="21"/>
  <c r="CB100" i="21"/>
  <c r="CA100" i="21"/>
  <c r="BZ100" i="21"/>
  <c r="BY100" i="21"/>
  <c r="BX100" i="21"/>
  <c r="BW100" i="21"/>
  <c r="BV100" i="21"/>
  <c r="BR100" i="21"/>
  <c r="BQ100" i="21"/>
  <c r="BP100" i="21"/>
  <c r="BO100" i="21"/>
  <c r="BN100" i="21"/>
  <c r="BM100" i="21"/>
  <c r="BL100" i="21"/>
  <c r="BK100" i="21"/>
  <c r="BJ100" i="21"/>
  <c r="BF100" i="21"/>
  <c r="BE100" i="21"/>
  <c r="BD100" i="21"/>
  <c r="BH100" i="21" s="1"/>
  <c r="BC100" i="21"/>
  <c r="BB100" i="21"/>
  <c r="BA100" i="21"/>
  <c r="AZ100" i="21"/>
  <c r="AY100" i="21"/>
  <c r="AT100" i="21"/>
  <c r="AS100" i="21"/>
  <c r="AR100" i="21"/>
  <c r="CN100" i="21" s="1"/>
  <c r="AQ100" i="21"/>
  <c r="AP100" i="21"/>
  <c r="AO100" i="21"/>
  <c r="AN100" i="21"/>
  <c r="CJ100" i="21" s="1"/>
  <c r="AM100" i="21"/>
  <c r="CF99" i="21"/>
  <c r="CE98" i="21"/>
  <c r="CD98" i="21"/>
  <c r="CC98" i="21"/>
  <c r="CB98" i="21"/>
  <c r="CA98" i="21"/>
  <c r="BZ98" i="21"/>
  <c r="BY98" i="21"/>
  <c r="BX98" i="21"/>
  <c r="BW98" i="21"/>
  <c r="BV98" i="21"/>
  <c r="BS98" i="21"/>
  <c r="BR98" i="21"/>
  <c r="BQ98" i="21"/>
  <c r="BP98" i="21"/>
  <c r="BO98" i="21"/>
  <c r="BN98" i="21"/>
  <c r="BM98" i="21"/>
  <c r="BL98" i="21"/>
  <c r="BK98" i="21"/>
  <c r="BJ98" i="21"/>
  <c r="BF98" i="21"/>
  <c r="BE98" i="21"/>
  <c r="BD98" i="21"/>
  <c r="BC98" i="21"/>
  <c r="BB98" i="21"/>
  <c r="BA98" i="21"/>
  <c r="AZ98" i="21"/>
  <c r="AY98" i="21"/>
  <c r="AT98" i="21"/>
  <c r="AV98" i="21" s="1"/>
  <c r="AS98" i="21"/>
  <c r="AR98" i="21"/>
  <c r="AQ98" i="21"/>
  <c r="CM98" i="21" s="1"/>
  <c r="AP98" i="21"/>
  <c r="AO98" i="21"/>
  <c r="AN98" i="21"/>
  <c r="AM98" i="21"/>
  <c r="CI98" i="21" s="1"/>
  <c r="CE97" i="21"/>
  <c r="CD97" i="21"/>
  <c r="CC97" i="21"/>
  <c r="CB97" i="21"/>
  <c r="CA97" i="21"/>
  <c r="BZ97" i="21"/>
  <c r="BY97" i="21"/>
  <c r="BX97" i="21"/>
  <c r="BW97" i="21"/>
  <c r="BV97" i="21"/>
  <c r="BS97" i="21"/>
  <c r="BR97" i="21"/>
  <c r="BQ97" i="21"/>
  <c r="BP97" i="21"/>
  <c r="BO97" i="21"/>
  <c r="BN97" i="21"/>
  <c r="BM97" i="21"/>
  <c r="BL97" i="21"/>
  <c r="BK97" i="21"/>
  <c r="BJ97" i="21"/>
  <c r="BF97" i="21"/>
  <c r="BE97" i="21"/>
  <c r="BD97" i="21"/>
  <c r="BC97" i="21"/>
  <c r="BB97" i="21"/>
  <c r="BA97" i="21"/>
  <c r="AZ97" i="21"/>
  <c r="AY97" i="21"/>
  <c r="AX97" i="21"/>
  <c r="AT97" i="21"/>
  <c r="AS97" i="21"/>
  <c r="AR97" i="21"/>
  <c r="AQ97" i="21"/>
  <c r="AP97" i="21"/>
  <c r="AO97" i="21"/>
  <c r="AN97" i="21"/>
  <c r="AM97" i="21"/>
  <c r="CE96" i="21"/>
  <c r="CD96" i="21"/>
  <c r="CC96" i="21"/>
  <c r="CB96" i="21"/>
  <c r="CA96" i="21"/>
  <c r="BZ96" i="21"/>
  <c r="BY96" i="21"/>
  <c r="BX96" i="21"/>
  <c r="BW96" i="21"/>
  <c r="BV96" i="21"/>
  <c r="BS96" i="21"/>
  <c r="BR96" i="21"/>
  <c r="BQ96" i="21"/>
  <c r="BP96" i="21"/>
  <c r="BO96" i="21"/>
  <c r="BN96" i="21"/>
  <c r="BM96" i="21"/>
  <c r="BL96" i="21"/>
  <c r="BK96" i="21"/>
  <c r="BJ96" i="21"/>
  <c r="BG96" i="21"/>
  <c r="BF96" i="21"/>
  <c r="BE96" i="21"/>
  <c r="BD96" i="21"/>
  <c r="BC96" i="21"/>
  <c r="BB96" i="21"/>
  <c r="BA96" i="21"/>
  <c r="AZ96" i="21"/>
  <c r="AY96" i="21"/>
  <c r="AX96" i="21"/>
  <c r="AT96" i="21"/>
  <c r="AS96" i="21"/>
  <c r="AR96" i="21"/>
  <c r="AQ96" i="21"/>
  <c r="AP96" i="21"/>
  <c r="AO96" i="21"/>
  <c r="AN96" i="21"/>
  <c r="AM96" i="21"/>
  <c r="BH89" i="21"/>
  <c r="AV89" i="21"/>
  <c r="AJ89" i="21"/>
  <c r="X89" i="21"/>
  <c r="L89" i="21"/>
  <c r="BT88" i="21"/>
  <c r="BH88" i="21"/>
  <c r="AV88" i="21"/>
  <c r="AJ88" i="21"/>
  <c r="X88" i="21"/>
  <c r="L88" i="21"/>
  <c r="X87" i="21"/>
  <c r="L87" i="21"/>
  <c r="CQ86" i="21"/>
  <c r="CP86" i="21"/>
  <c r="CO86" i="21"/>
  <c r="CN86" i="21"/>
  <c r="CM86" i="21"/>
  <c r="CL86" i="21"/>
  <c r="CK86" i="21"/>
  <c r="CJ86" i="21"/>
  <c r="CI86" i="21"/>
  <c r="CF86" i="21"/>
  <c r="BT86" i="21"/>
  <c r="BH86" i="21"/>
  <c r="AV86" i="21"/>
  <c r="AJ86" i="21"/>
  <c r="X86" i="21"/>
  <c r="L86" i="21"/>
  <c r="CQ85" i="21"/>
  <c r="CP85" i="21"/>
  <c r="CO85" i="21"/>
  <c r="CN85" i="21"/>
  <c r="CM85" i="21"/>
  <c r="CL85" i="21"/>
  <c r="CK85" i="21"/>
  <c r="CJ85" i="21"/>
  <c r="CI85" i="21"/>
  <c r="CF85" i="21"/>
  <c r="BT85" i="21"/>
  <c r="BH85" i="21"/>
  <c r="AV85" i="21"/>
  <c r="AJ85" i="21"/>
  <c r="X85" i="21"/>
  <c r="L85" i="21"/>
  <c r="CQ84" i="21"/>
  <c r="CP84" i="21"/>
  <c r="CO84" i="21"/>
  <c r="CN84" i="21"/>
  <c r="CM84" i="21"/>
  <c r="CL84" i="21"/>
  <c r="CK84" i="21"/>
  <c r="CJ84" i="21"/>
  <c r="CI84" i="21"/>
  <c r="CF84" i="21"/>
  <c r="BT84" i="21"/>
  <c r="BH84" i="21"/>
  <c r="AV84" i="21"/>
  <c r="AJ84" i="21"/>
  <c r="X84" i="21"/>
  <c r="L84" i="21"/>
  <c r="X83" i="21"/>
  <c r="L83" i="21"/>
  <c r="BH82" i="21"/>
  <c r="AV82" i="21"/>
  <c r="AJ82" i="21"/>
  <c r="X82" i="21"/>
  <c r="L82" i="21"/>
  <c r="AV81" i="21"/>
  <c r="AJ81" i="21"/>
  <c r="X81" i="21"/>
  <c r="L81" i="21"/>
  <c r="CQ78" i="21"/>
  <c r="CP78" i="21"/>
  <c r="CO78" i="21"/>
  <c r="CN78" i="21"/>
  <c r="CM78" i="21"/>
  <c r="CL78" i="21"/>
  <c r="CK78" i="21"/>
  <c r="CJ78" i="21"/>
  <c r="CI78" i="21"/>
  <c r="CF78" i="21"/>
  <c r="BT78" i="21"/>
  <c r="BH78" i="21"/>
  <c r="AV78" i="21"/>
  <c r="AJ78" i="21"/>
  <c r="X78" i="21"/>
  <c r="L78" i="21"/>
  <c r="CQ77" i="21"/>
  <c r="CP77" i="21"/>
  <c r="CO77" i="21"/>
  <c r="CN77" i="21"/>
  <c r="CM77" i="21"/>
  <c r="CL77" i="21"/>
  <c r="CK77" i="21"/>
  <c r="CJ77" i="21"/>
  <c r="CI77" i="21"/>
  <c r="CF77" i="21"/>
  <c r="BT77" i="21"/>
  <c r="BH77" i="21"/>
  <c r="AV77" i="21"/>
  <c r="AJ77" i="21"/>
  <c r="X77" i="21"/>
  <c r="L77" i="21"/>
  <c r="CQ76" i="21"/>
  <c r="CP76" i="21"/>
  <c r="CO76" i="21"/>
  <c r="CN76" i="21"/>
  <c r="CM76" i="21"/>
  <c r="CL76" i="21"/>
  <c r="CK76" i="21"/>
  <c r="CJ76" i="21"/>
  <c r="CI76" i="21"/>
  <c r="CF76" i="21"/>
  <c r="BT76" i="21"/>
  <c r="BH76" i="21"/>
  <c r="AV76" i="21"/>
  <c r="AJ76" i="21"/>
  <c r="X76" i="21"/>
  <c r="L76" i="21"/>
  <c r="CQ75" i="21"/>
  <c r="CP75" i="21"/>
  <c r="CO75" i="21"/>
  <c r="CN75" i="21"/>
  <c r="CM75" i="21"/>
  <c r="CL75" i="21"/>
  <c r="CK75" i="21"/>
  <c r="CJ75" i="21"/>
  <c r="CI75" i="21"/>
  <c r="CF75" i="21"/>
  <c r="BT75" i="21"/>
  <c r="BH75" i="21"/>
  <c r="AV75" i="21"/>
  <c r="AJ75" i="21"/>
  <c r="X75" i="21"/>
  <c r="L75" i="21"/>
  <c r="CQ74" i="21"/>
  <c r="CP74" i="21"/>
  <c r="CO74" i="21"/>
  <c r="CN74" i="21"/>
  <c r="CM74" i="21"/>
  <c r="CL74" i="21"/>
  <c r="CK74" i="21"/>
  <c r="CJ74" i="21"/>
  <c r="CI74" i="21"/>
  <c r="CF74" i="21"/>
  <c r="BT74" i="21"/>
  <c r="BH74" i="21"/>
  <c r="AV74" i="21"/>
  <c r="AJ74" i="21"/>
  <c r="X74" i="21"/>
  <c r="L74" i="21"/>
  <c r="CQ73" i="21"/>
  <c r="CP73" i="21"/>
  <c r="CO73" i="21"/>
  <c r="CN73" i="21"/>
  <c r="CM73" i="21"/>
  <c r="CL73" i="21"/>
  <c r="CK73" i="21"/>
  <c r="CJ73" i="21"/>
  <c r="CI73" i="21"/>
  <c r="CF73" i="21"/>
  <c r="BT73" i="21"/>
  <c r="BH73" i="21"/>
  <c r="AV73" i="21"/>
  <c r="AJ73" i="21"/>
  <c r="X73" i="21"/>
  <c r="L73" i="21"/>
  <c r="CQ72" i="21"/>
  <c r="CP72" i="21"/>
  <c r="CO72" i="21"/>
  <c r="CN72" i="21"/>
  <c r="CM72" i="21"/>
  <c r="CL72" i="21"/>
  <c r="CK72" i="21"/>
  <c r="CJ72" i="21"/>
  <c r="CI72" i="21"/>
  <c r="CF72" i="21"/>
  <c r="BT72" i="21"/>
  <c r="BH72" i="21"/>
  <c r="AV72" i="21"/>
  <c r="AJ72" i="21"/>
  <c r="X72" i="21"/>
  <c r="L72" i="21"/>
  <c r="CQ71" i="21"/>
  <c r="CP71" i="21"/>
  <c r="CO71" i="21"/>
  <c r="CN71" i="21"/>
  <c r="CM71" i="21"/>
  <c r="CL71" i="21"/>
  <c r="CK71" i="21"/>
  <c r="CJ71" i="21"/>
  <c r="CI71" i="21"/>
  <c r="CF71" i="21"/>
  <c r="BT71" i="21"/>
  <c r="BH71" i="21"/>
  <c r="AV71" i="21"/>
  <c r="AJ71" i="21"/>
  <c r="X71" i="21"/>
  <c r="L71" i="21"/>
  <c r="CQ70" i="21"/>
  <c r="CP70" i="21"/>
  <c r="CO70" i="21"/>
  <c r="CN70" i="21"/>
  <c r="CM70" i="21"/>
  <c r="CL70" i="21"/>
  <c r="CK70" i="21"/>
  <c r="CJ70" i="21"/>
  <c r="CI70" i="21"/>
  <c r="CF70" i="21"/>
  <c r="BT70" i="21"/>
  <c r="BH70" i="21"/>
  <c r="AV70" i="21"/>
  <c r="AJ70" i="21"/>
  <c r="X70" i="21"/>
  <c r="L70" i="21"/>
  <c r="CQ69" i="21"/>
  <c r="CP69" i="21"/>
  <c r="CO69" i="21"/>
  <c r="CN69" i="21"/>
  <c r="CM69" i="21"/>
  <c r="CL69" i="21"/>
  <c r="CK69" i="21"/>
  <c r="CJ69" i="21"/>
  <c r="CI69" i="21"/>
  <c r="CF69" i="21"/>
  <c r="BT69" i="21"/>
  <c r="BH69" i="21"/>
  <c r="AV69" i="21"/>
  <c r="AJ69" i="21"/>
  <c r="X69" i="21"/>
  <c r="L69" i="21"/>
  <c r="CQ68" i="21"/>
  <c r="CP68" i="21"/>
  <c r="CO68" i="21"/>
  <c r="CN68" i="21"/>
  <c r="CM68" i="21"/>
  <c r="CL68" i="21"/>
  <c r="CK68" i="21"/>
  <c r="CJ68" i="21"/>
  <c r="CI68" i="21"/>
  <c r="CF68" i="21"/>
  <c r="BT68" i="21"/>
  <c r="BH68" i="21"/>
  <c r="AV68" i="21"/>
  <c r="AJ68" i="21"/>
  <c r="X68" i="21"/>
  <c r="L68" i="21"/>
  <c r="CQ67" i="21"/>
  <c r="CP67" i="21"/>
  <c r="CO67" i="21"/>
  <c r="CN67" i="21"/>
  <c r="CM67" i="21"/>
  <c r="CL67" i="21"/>
  <c r="CK67" i="21"/>
  <c r="CJ67" i="21"/>
  <c r="CI67" i="21"/>
  <c r="CF67" i="21"/>
  <c r="BT67" i="21"/>
  <c r="BH67" i="21"/>
  <c r="AV67" i="21"/>
  <c r="AJ67" i="21"/>
  <c r="X67" i="21"/>
  <c r="L67" i="21"/>
  <c r="CQ66" i="21"/>
  <c r="CP66" i="21"/>
  <c r="CO66" i="21"/>
  <c r="CN66" i="21"/>
  <c r="CM66" i="21"/>
  <c r="CL66" i="21"/>
  <c r="CK66" i="21"/>
  <c r="CJ66" i="21"/>
  <c r="CI66" i="21"/>
  <c r="CF66" i="21"/>
  <c r="BT66" i="21"/>
  <c r="BH66" i="21"/>
  <c r="AV66" i="21"/>
  <c r="AJ66" i="21"/>
  <c r="X66" i="21"/>
  <c r="L66" i="21"/>
  <c r="CQ65" i="21"/>
  <c r="CP65" i="21"/>
  <c r="CO65" i="21"/>
  <c r="CN65" i="21"/>
  <c r="CM65" i="21"/>
  <c r="CL65" i="21"/>
  <c r="CK65" i="21"/>
  <c r="CJ65" i="21"/>
  <c r="CI65" i="21"/>
  <c r="CF65" i="21"/>
  <c r="BT65" i="21"/>
  <c r="BH65" i="21"/>
  <c r="AV65" i="21"/>
  <c r="AJ65" i="21"/>
  <c r="X65" i="21"/>
  <c r="L65" i="21"/>
  <c r="CQ64" i="21"/>
  <c r="CP64" i="21"/>
  <c r="CO64" i="21"/>
  <c r="CN64" i="21"/>
  <c r="CM64" i="21"/>
  <c r="CL64" i="21"/>
  <c r="CK64" i="21"/>
  <c r="CJ64" i="21"/>
  <c r="CI64" i="21"/>
  <c r="CF64" i="21"/>
  <c r="BT64" i="21"/>
  <c r="BH64" i="21"/>
  <c r="AV64" i="21"/>
  <c r="AJ64" i="21"/>
  <c r="X64" i="21"/>
  <c r="L64" i="21"/>
  <c r="CQ63" i="21"/>
  <c r="CP63" i="21"/>
  <c r="CO63" i="21"/>
  <c r="CN63" i="21"/>
  <c r="CM63" i="21"/>
  <c r="CL63" i="21"/>
  <c r="CK63" i="21"/>
  <c r="CJ63" i="21"/>
  <c r="CI63" i="21"/>
  <c r="CF63" i="21"/>
  <c r="BT63" i="21"/>
  <c r="BH63" i="21"/>
  <c r="AV63" i="21"/>
  <c r="AJ63" i="21"/>
  <c r="X63" i="21"/>
  <c r="L63" i="21"/>
  <c r="CQ62" i="21"/>
  <c r="CP62" i="21"/>
  <c r="CO62" i="21"/>
  <c r="CN62" i="21"/>
  <c r="CM62" i="21"/>
  <c r="CL62" i="21"/>
  <c r="CK62" i="21"/>
  <c r="CJ62" i="21"/>
  <c r="CI62" i="21"/>
  <c r="CF62" i="21"/>
  <c r="BT62" i="21"/>
  <c r="BH62" i="21"/>
  <c r="AV62" i="21"/>
  <c r="AJ62" i="21"/>
  <c r="X62" i="21"/>
  <c r="L62" i="21"/>
  <c r="CQ61" i="21"/>
  <c r="CP61" i="21"/>
  <c r="CO61" i="21"/>
  <c r="CN61" i="21"/>
  <c r="CM61" i="21"/>
  <c r="CL61" i="21"/>
  <c r="CK61" i="21"/>
  <c r="CJ61" i="21"/>
  <c r="CI61" i="21"/>
  <c r="CF61" i="21"/>
  <c r="BT61" i="21"/>
  <c r="BH61" i="21"/>
  <c r="AV61" i="21"/>
  <c r="AJ61" i="21"/>
  <c r="X61" i="21"/>
  <c r="L61" i="21"/>
  <c r="CQ60" i="21"/>
  <c r="CP60" i="21"/>
  <c r="CO60" i="21"/>
  <c r="CN60" i="21"/>
  <c r="CM60" i="21"/>
  <c r="CL60" i="21"/>
  <c r="CK60" i="21"/>
  <c r="CJ60" i="21"/>
  <c r="CI60" i="21"/>
  <c r="CF60" i="21"/>
  <c r="BT60" i="21"/>
  <c r="BH60" i="21"/>
  <c r="AV60" i="21"/>
  <c r="AJ60" i="21"/>
  <c r="X60" i="21"/>
  <c r="L60" i="21"/>
  <c r="CQ59" i="21"/>
  <c r="CP59" i="21"/>
  <c r="CO59" i="21"/>
  <c r="CN59" i="21"/>
  <c r="CM59" i="21"/>
  <c r="CL59" i="21"/>
  <c r="CK59" i="21"/>
  <c r="CJ59" i="21"/>
  <c r="CI59" i="21"/>
  <c r="CF59" i="21"/>
  <c r="BT59" i="21"/>
  <c r="BH59" i="21"/>
  <c r="AV59" i="21"/>
  <c r="AJ59" i="21"/>
  <c r="X59" i="21"/>
  <c r="L59" i="21"/>
  <c r="CQ58" i="21"/>
  <c r="CP58" i="21"/>
  <c r="CO58" i="21"/>
  <c r="CN58" i="21"/>
  <c r="CM58" i="21"/>
  <c r="CL58" i="21"/>
  <c r="CK58" i="21"/>
  <c r="CJ58" i="21"/>
  <c r="CI58" i="21"/>
  <c r="CF58" i="21"/>
  <c r="BT58" i="21"/>
  <c r="BH58" i="21"/>
  <c r="AV58" i="21"/>
  <c r="AJ58" i="21"/>
  <c r="X58" i="21"/>
  <c r="L58" i="21"/>
  <c r="CQ57" i="21"/>
  <c r="CP57" i="21"/>
  <c r="CO57" i="21"/>
  <c r="CN57" i="21"/>
  <c r="CM57" i="21"/>
  <c r="CL57" i="21"/>
  <c r="CK57" i="21"/>
  <c r="CJ57" i="21"/>
  <c r="CI57" i="21"/>
  <c r="CF57" i="21"/>
  <c r="BT57" i="21"/>
  <c r="BH57" i="21"/>
  <c r="AV57" i="21"/>
  <c r="AJ57" i="21"/>
  <c r="X57" i="21"/>
  <c r="L57" i="21"/>
  <c r="CQ56" i="21"/>
  <c r="CP56" i="21"/>
  <c r="CO56" i="21"/>
  <c r="CN56" i="21"/>
  <c r="CM56" i="21"/>
  <c r="CL56" i="21"/>
  <c r="CK56" i="21"/>
  <c r="CJ56" i="21"/>
  <c r="CI56" i="21"/>
  <c r="CF56" i="21"/>
  <c r="BT56" i="21"/>
  <c r="BH56" i="21"/>
  <c r="AV56" i="21"/>
  <c r="AJ56" i="21"/>
  <c r="X56" i="21"/>
  <c r="L56" i="21"/>
  <c r="CQ55" i="21"/>
  <c r="CP55" i="21"/>
  <c r="CO55" i="21"/>
  <c r="CN55" i="21"/>
  <c r="CM55" i="21"/>
  <c r="CL55" i="21"/>
  <c r="CK55" i="21"/>
  <c r="CJ55" i="21"/>
  <c r="CI55" i="21"/>
  <c r="CF55" i="21"/>
  <c r="BT55" i="21"/>
  <c r="BH55" i="21"/>
  <c r="AV55" i="21"/>
  <c r="AJ55" i="21"/>
  <c r="X55" i="21"/>
  <c r="L55" i="21"/>
  <c r="CQ54" i="21"/>
  <c r="CP54" i="21"/>
  <c r="CO54" i="21"/>
  <c r="CN54" i="21"/>
  <c r="CM54" i="21"/>
  <c r="CL54" i="21"/>
  <c r="CK54" i="21"/>
  <c r="CJ54" i="21"/>
  <c r="CI54" i="21"/>
  <c r="CF54" i="21"/>
  <c r="BT54" i="21"/>
  <c r="BH54" i="21"/>
  <c r="AV54" i="21"/>
  <c r="AJ54" i="21"/>
  <c r="X54" i="21"/>
  <c r="L54" i="21"/>
  <c r="CQ53" i="21"/>
  <c r="CP53" i="21"/>
  <c r="CO53" i="21"/>
  <c r="CN53" i="21"/>
  <c r="CM53" i="21"/>
  <c r="CL53" i="21"/>
  <c r="CK53" i="21"/>
  <c r="CJ53" i="21"/>
  <c r="CI53" i="21"/>
  <c r="CF53" i="21"/>
  <c r="BT53" i="21"/>
  <c r="BH53" i="21"/>
  <c r="AV53" i="21"/>
  <c r="AJ53" i="21"/>
  <c r="X53" i="21"/>
  <c r="L53" i="21"/>
  <c r="CQ52" i="21"/>
  <c r="CP52" i="21"/>
  <c r="CO52" i="21"/>
  <c r="CN52" i="21"/>
  <c r="CM52" i="21"/>
  <c r="CL52" i="21"/>
  <c r="CK52" i="21"/>
  <c r="CJ52" i="21"/>
  <c r="CI52" i="21"/>
  <c r="CF52" i="21"/>
  <c r="BT52" i="21"/>
  <c r="BH52" i="21"/>
  <c r="AV52" i="21"/>
  <c r="AJ52" i="21"/>
  <c r="X52" i="21"/>
  <c r="L52" i="21"/>
  <c r="CQ51" i="21"/>
  <c r="CP51" i="21"/>
  <c r="CO51" i="21"/>
  <c r="CN51" i="21"/>
  <c r="CM51" i="21"/>
  <c r="CL51" i="21"/>
  <c r="CK51" i="21"/>
  <c r="CJ51" i="21"/>
  <c r="CI51" i="21"/>
  <c r="CF51" i="21"/>
  <c r="BT51" i="21"/>
  <c r="BH51" i="21"/>
  <c r="AV51" i="21"/>
  <c r="AJ51" i="21"/>
  <c r="X51" i="21"/>
  <c r="L51" i="21"/>
  <c r="CQ50" i="21"/>
  <c r="CP50" i="21"/>
  <c r="CO50" i="21"/>
  <c r="CN50" i="21"/>
  <c r="CM50" i="21"/>
  <c r="CL50" i="21"/>
  <c r="CK50" i="21"/>
  <c r="CJ50" i="21"/>
  <c r="CI50" i="21"/>
  <c r="CF50" i="21"/>
  <c r="BT50" i="21"/>
  <c r="BH50" i="21"/>
  <c r="AV50" i="21"/>
  <c r="AJ50" i="21"/>
  <c r="X50" i="21"/>
  <c r="L50" i="21"/>
  <c r="CQ49" i="21"/>
  <c r="CP49" i="21"/>
  <c r="CO49" i="21"/>
  <c r="CN49" i="21"/>
  <c r="CM49" i="21"/>
  <c r="CL49" i="21"/>
  <c r="CK49" i="21"/>
  <c r="CJ49" i="21"/>
  <c r="CI49" i="21"/>
  <c r="CF49" i="21"/>
  <c r="BT49" i="21"/>
  <c r="BH49" i="21"/>
  <c r="AV49" i="21"/>
  <c r="AJ49" i="21"/>
  <c r="X49" i="21"/>
  <c r="L49" i="21"/>
  <c r="CQ48" i="21"/>
  <c r="CP48" i="21"/>
  <c r="CO48" i="21"/>
  <c r="CN48" i="21"/>
  <c r="CM48" i="21"/>
  <c r="CL48" i="21"/>
  <c r="CK48" i="21"/>
  <c r="CJ48" i="21"/>
  <c r="CI48" i="21"/>
  <c r="CF48" i="21"/>
  <c r="BT48" i="21"/>
  <c r="BH48" i="21"/>
  <c r="AV48" i="21"/>
  <c r="AJ48" i="21"/>
  <c r="X48" i="21"/>
  <c r="L48" i="21"/>
  <c r="CQ47" i="21"/>
  <c r="CP47" i="21"/>
  <c r="CO47" i="21"/>
  <c r="CN47" i="21"/>
  <c r="CM47" i="21"/>
  <c r="CL47" i="21"/>
  <c r="CK47" i="21"/>
  <c r="CJ47" i="21"/>
  <c r="CI47" i="21"/>
  <c r="CF47" i="21"/>
  <c r="BT47" i="21"/>
  <c r="BH47" i="21"/>
  <c r="AV47" i="21"/>
  <c r="AJ47" i="21"/>
  <c r="X47" i="21"/>
  <c r="L47" i="21"/>
  <c r="CQ46" i="21"/>
  <c r="CP46" i="21"/>
  <c r="CO46" i="21"/>
  <c r="CN46" i="21"/>
  <c r="CM46" i="21"/>
  <c r="CL46" i="21"/>
  <c r="CK46" i="21"/>
  <c r="CJ46" i="21"/>
  <c r="CI46" i="21"/>
  <c r="CF46" i="21"/>
  <c r="BT46" i="21"/>
  <c r="BH46" i="21"/>
  <c r="AV46" i="21"/>
  <c r="AJ46" i="21"/>
  <c r="X46" i="21"/>
  <c r="L46" i="21"/>
  <c r="CQ45" i="21"/>
  <c r="CP45" i="21"/>
  <c r="CO45" i="21"/>
  <c r="CN45" i="21"/>
  <c r="CM45" i="21"/>
  <c r="CL45" i="21"/>
  <c r="CK45" i="21"/>
  <c r="CJ45" i="21"/>
  <c r="CI45" i="21"/>
  <c r="CF45" i="21"/>
  <c r="BT45" i="21"/>
  <c r="BH45" i="21"/>
  <c r="AV45" i="21"/>
  <c r="AJ45" i="21"/>
  <c r="X45" i="21"/>
  <c r="L45" i="21"/>
  <c r="CQ44" i="21"/>
  <c r="CP44" i="21"/>
  <c r="CO44" i="21"/>
  <c r="CN44" i="21"/>
  <c r="CM44" i="21"/>
  <c r="CL44" i="21"/>
  <c r="CK44" i="21"/>
  <c r="CJ44" i="21"/>
  <c r="CI44" i="21"/>
  <c r="CF44" i="21"/>
  <c r="BT44" i="21"/>
  <c r="BH44" i="21"/>
  <c r="AV44" i="21"/>
  <c r="AJ44" i="21"/>
  <c r="X44" i="21"/>
  <c r="L44" i="21"/>
  <c r="CQ43" i="21"/>
  <c r="CP43" i="21"/>
  <c r="CO43" i="21"/>
  <c r="CN43" i="21"/>
  <c r="CM43" i="21"/>
  <c r="CL43" i="21"/>
  <c r="CK43" i="21"/>
  <c r="CJ43" i="21"/>
  <c r="CI43" i="21"/>
  <c r="CF43" i="21"/>
  <c r="BT43" i="21"/>
  <c r="BH43" i="21"/>
  <c r="AV43" i="21"/>
  <c r="AJ43" i="21"/>
  <c r="X43" i="21"/>
  <c r="L43" i="21"/>
  <c r="CQ42" i="21"/>
  <c r="CP42" i="21"/>
  <c r="CO42" i="21"/>
  <c r="CN42" i="21"/>
  <c r="CM42" i="21"/>
  <c r="CL42" i="21"/>
  <c r="CK42" i="21"/>
  <c r="CJ42" i="21"/>
  <c r="CI42" i="21"/>
  <c r="CF42" i="21"/>
  <c r="BT42" i="21"/>
  <c r="BH42" i="21"/>
  <c r="AV42" i="21"/>
  <c r="AJ42" i="21"/>
  <c r="X42" i="21"/>
  <c r="L42" i="21"/>
  <c r="CQ41" i="21"/>
  <c r="CP41" i="21"/>
  <c r="CO41" i="21"/>
  <c r="CN41" i="21"/>
  <c r="CM41" i="21"/>
  <c r="CL41" i="21"/>
  <c r="CK41" i="21"/>
  <c r="CJ41" i="21"/>
  <c r="CI41" i="21"/>
  <c r="CF41" i="21"/>
  <c r="BT41" i="21"/>
  <c r="BH41" i="21"/>
  <c r="AV41" i="21"/>
  <c r="AJ41" i="21"/>
  <c r="X41" i="21"/>
  <c r="L41" i="21"/>
  <c r="CQ40" i="21"/>
  <c r="CP40" i="21"/>
  <c r="CO40" i="21"/>
  <c r="CN40" i="21"/>
  <c r="CM40" i="21"/>
  <c r="CL40" i="21"/>
  <c r="CK40" i="21"/>
  <c r="CJ40" i="21"/>
  <c r="CI40" i="21"/>
  <c r="CF40" i="21"/>
  <c r="BT40" i="21"/>
  <c r="BH40" i="21"/>
  <c r="AV40" i="21"/>
  <c r="AJ40" i="21"/>
  <c r="X40" i="21"/>
  <c r="L40" i="21"/>
  <c r="CQ39" i="21"/>
  <c r="CP39" i="21"/>
  <c r="CO39" i="21"/>
  <c r="CN39" i="21"/>
  <c r="CM39" i="21"/>
  <c r="CL39" i="21"/>
  <c r="CK39" i="21"/>
  <c r="CJ39" i="21"/>
  <c r="CI39" i="21"/>
  <c r="CF39" i="21"/>
  <c r="BT39" i="21"/>
  <c r="BH39" i="21"/>
  <c r="AV39" i="21"/>
  <c r="AJ39" i="21"/>
  <c r="X39" i="21"/>
  <c r="L39" i="21"/>
  <c r="CQ38" i="21"/>
  <c r="CP38" i="21"/>
  <c r="CO38" i="21"/>
  <c r="CN38" i="21"/>
  <c r="CM38" i="21"/>
  <c r="CL38" i="21"/>
  <c r="CK38" i="21"/>
  <c r="CJ38" i="21"/>
  <c r="CI38" i="21"/>
  <c r="CF38" i="21"/>
  <c r="BT38" i="21"/>
  <c r="BH38" i="21"/>
  <c r="AV38" i="21"/>
  <c r="AJ38" i="21"/>
  <c r="X38" i="21"/>
  <c r="L38" i="21"/>
  <c r="CQ37" i="21"/>
  <c r="CP37" i="21"/>
  <c r="CO37" i="21"/>
  <c r="CN37" i="21"/>
  <c r="CM37" i="21"/>
  <c r="CL37" i="21"/>
  <c r="CK37" i="21"/>
  <c r="CJ37" i="21"/>
  <c r="CI37" i="21"/>
  <c r="CF37" i="21"/>
  <c r="BT37" i="21"/>
  <c r="BH37" i="21"/>
  <c r="AV37" i="21"/>
  <c r="AJ37" i="21"/>
  <c r="X37" i="21"/>
  <c r="L37" i="21"/>
  <c r="CQ36" i="21"/>
  <c r="CP36" i="21"/>
  <c r="CO36" i="21"/>
  <c r="CN36" i="21"/>
  <c r="CM36" i="21"/>
  <c r="CL36" i="21"/>
  <c r="CK36" i="21"/>
  <c r="CJ36" i="21"/>
  <c r="CI36" i="21"/>
  <c r="CF36" i="21"/>
  <c r="BT36" i="21"/>
  <c r="BH36" i="21"/>
  <c r="AV36" i="21"/>
  <c r="AJ36" i="21"/>
  <c r="X36" i="21"/>
  <c r="L36" i="21"/>
  <c r="CQ35" i="21"/>
  <c r="CP35" i="21"/>
  <c r="CO35" i="21"/>
  <c r="CN35" i="21"/>
  <c r="CM35" i="21"/>
  <c r="CL35" i="21"/>
  <c r="CK35" i="21"/>
  <c r="CJ35" i="21"/>
  <c r="CI35" i="21"/>
  <c r="CF35" i="21"/>
  <c r="BT35" i="21"/>
  <c r="BH35" i="21"/>
  <c r="AV35" i="21"/>
  <c r="AJ35" i="21"/>
  <c r="X35" i="21"/>
  <c r="L35" i="21"/>
  <c r="CQ34" i="21"/>
  <c r="CP34" i="21"/>
  <c r="CO34" i="21"/>
  <c r="CN34" i="21"/>
  <c r="CM34" i="21"/>
  <c r="CL34" i="21"/>
  <c r="CK34" i="21"/>
  <c r="CJ34" i="21"/>
  <c r="CI34" i="21"/>
  <c r="CF34" i="21"/>
  <c r="BT34" i="21"/>
  <c r="BH34" i="21"/>
  <c r="AV34" i="21"/>
  <c r="AJ34" i="21"/>
  <c r="X34" i="21"/>
  <c r="L34" i="21"/>
  <c r="CQ33" i="21"/>
  <c r="CP33" i="21"/>
  <c r="CO33" i="21"/>
  <c r="CN33" i="21"/>
  <c r="CM33" i="21"/>
  <c r="CL33" i="21"/>
  <c r="CK33" i="21"/>
  <c r="CJ33" i="21"/>
  <c r="CI33" i="21"/>
  <c r="CF33" i="21"/>
  <c r="BT33" i="21"/>
  <c r="BH33" i="21"/>
  <c r="AV33" i="21"/>
  <c r="AJ33" i="21"/>
  <c r="X33" i="21"/>
  <c r="L33" i="21"/>
  <c r="CQ32" i="21"/>
  <c r="CP32" i="21"/>
  <c r="CO32" i="21"/>
  <c r="CN32" i="21"/>
  <c r="CM32" i="21"/>
  <c r="CL32" i="21"/>
  <c r="CK32" i="21"/>
  <c r="CJ32" i="21"/>
  <c r="CI32" i="21"/>
  <c r="CF32" i="21"/>
  <c r="BT32" i="21"/>
  <c r="BH32" i="21"/>
  <c r="AV32" i="21"/>
  <c r="AJ32" i="21"/>
  <c r="X32" i="21"/>
  <c r="L32" i="21"/>
  <c r="CQ31" i="21"/>
  <c r="CP31" i="21"/>
  <c r="CO31" i="21"/>
  <c r="CN31" i="21"/>
  <c r="CM31" i="21"/>
  <c r="CL31" i="21"/>
  <c r="CK31" i="21"/>
  <c r="CJ31" i="21"/>
  <c r="CI31" i="21"/>
  <c r="CF31" i="21"/>
  <c r="BT31" i="21"/>
  <c r="BH31" i="21"/>
  <c r="AV31" i="21"/>
  <c r="AJ31" i="21"/>
  <c r="X31" i="21"/>
  <c r="L31" i="21"/>
  <c r="CQ30" i="21"/>
  <c r="CP30" i="21"/>
  <c r="CO30" i="21"/>
  <c r="CN30" i="21"/>
  <c r="CM30" i="21"/>
  <c r="CL30" i="21"/>
  <c r="CK30" i="21"/>
  <c r="CJ30" i="21"/>
  <c r="CI30" i="21"/>
  <c r="CF30" i="21"/>
  <c r="BT30" i="21"/>
  <c r="BH30" i="21"/>
  <c r="AV30" i="21"/>
  <c r="AJ30" i="21"/>
  <c r="X30" i="21"/>
  <c r="L30" i="21"/>
  <c r="CQ29" i="21"/>
  <c r="CP29" i="21"/>
  <c r="CO29" i="21"/>
  <c r="CN29" i="21"/>
  <c r="CM29" i="21"/>
  <c r="CL29" i="21"/>
  <c r="CK29" i="21"/>
  <c r="CJ29" i="21"/>
  <c r="CI29" i="21"/>
  <c r="CF29" i="21"/>
  <c r="BT29" i="21"/>
  <c r="BH29" i="21"/>
  <c r="AV29" i="21"/>
  <c r="AJ29" i="21"/>
  <c r="X29" i="21"/>
  <c r="L29" i="21"/>
  <c r="CQ28" i="21"/>
  <c r="CP28" i="21"/>
  <c r="CO28" i="21"/>
  <c r="CN28" i="21"/>
  <c r="CM28" i="21"/>
  <c r="CL28" i="21"/>
  <c r="CK28" i="21"/>
  <c r="CJ28" i="21"/>
  <c r="CI28" i="21"/>
  <c r="CF28" i="21"/>
  <c r="BT28" i="21"/>
  <c r="BH28" i="21"/>
  <c r="AV28" i="21"/>
  <c r="AJ28" i="21"/>
  <c r="X28" i="21"/>
  <c r="L28" i="21"/>
  <c r="CQ27" i="21"/>
  <c r="CP27" i="21"/>
  <c r="CO27" i="21"/>
  <c r="CN27" i="21"/>
  <c r="CM27" i="21"/>
  <c r="CL27" i="21"/>
  <c r="CK27" i="21"/>
  <c r="CJ27" i="21"/>
  <c r="CI27" i="21"/>
  <c r="CF27" i="21"/>
  <c r="BT27" i="21"/>
  <c r="BH27" i="21"/>
  <c r="AV27" i="21"/>
  <c r="AJ27" i="21"/>
  <c r="X27" i="21"/>
  <c r="L27" i="21"/>
  <c r="CQ26" i="21"/>
  <c r="CP26" i="21"/>
  <c r="CO26" i="21"/>
  <c r="CN26" i="21"/>
  <c r="CM26" i="21"/>
  <c r="CL26" i="21"/>
  <c r="CK26" i="21"/>
  <c r="CJ26" i="21"/>
  <c r="CI26" i="21"/>
  <c r="CF26" i="21"/>
  <c r="BT26" i="21"/>
  <c r="BH26" i="21"/>
  <c r="AV26" i="21"/>
  <c r="AJ26" i="21"/>
  <c r="X26" i="21"/>
  <c r="L26" i="21"/>
  <c r="CQ25" i="21"/>
  <c r="CP25" i="21"/>
  <c r="CO25" i="21"/>
  <c r="CN25" i="21"/>
  <c r="CM25" i="21"/>
  <c r="CL25" i="21"/>
  <c r="CK25" i="21"/>
  <c r="CJ25" i="21"/>
  <c r="CI25" i="21"/>
  <c r="CF25" i="21"/>
  <c r="BT25" i="21"/>
  <c r="BH25" i="21"/>
  <c r="AV25" i="21"/>
  <c r="AJ25" i="21"/>
  <c r="X25" i="21"/>
  <c r="L25" i="21"/>
  <c r="CQ24" i="21"/>
  <c r="CP24" i="21"/>
  <c r="CO24" i="21"/>
  <c r="CN24" i="21"/>
  <c r="CM24" i="21"/>
  <c r="CL24" i="21"/>
  <c r="CK24" i="21"/>
  <c r="CJ24" i="21"/>
  <c r="CI24" i="21"/>
  <c r="CF24" i="21"/>
  <c r="BT24" i="21"/>
  <c r="BH24" i="21"/>
  <c r="AV24" i="21"/>
  <c r="AJ24" i="21"/>
  <c r="X24" i="21"/>
  <c r="L24" i="21"/>
  <c r="CQ23" i="21"/>
  <c r="CP23" i="21"/>
  <c r="CO23" i="21"/>
  <c r="CN23" i="21"/>
  <c r="CM23" i="21"/>
  <c r="CL23" i="21"/>
  <c r="CK23" i="21"/>
  <c r="CJ23" i="21"/>
  <c r="CI23" i="21"/>
  <c r="CF23" i="21"/>
  <c r="BT23" i="21"/>
  <c r="BH23" i="21"/>
  <c r="AV23" i="21"/>
  <c r="AJ23" i="21"/>
  <c r="X23" i="21"/>
  <c r="L23" i="21"/>
  <c r="CQ22" i="21"/>
  <c r="CP22" i="21"/>
  <c r="CO22" i="21"/>
  <c r="CN22" i="21"/>
  <c r="CM22" i="21"/>
  <c r="CL22" i="21"/>
  <c r="CK22" i="21"/>
  <c r="CJ22" i="21"/>
  <c r="CI22" i="21"/>
  <c r="CF22" i="21"/>
  <c r="BT22" i="21"/>
  <c r="BH22" i="21"/>
  <c r="AV22" i="21"/>
  <c r="AJ22" i="21"/>
  <c r="X22" i="21"/>
  <c r="L22" i="21"/>
  <c r="CQ21" i="21"/>
  <c r="CP21" i="21"/>
  <c r="CO21" i="21"/>
  <c r="CN21" i="21"/>
  <c r="CM21" i="21"/>
  <c r="CL21" i="21"/>
  <c r="CK21" i="21"/>
  <c r="CJ21" i="21"/>
  <c r="CI21" i="21"/>
  <c r="CF21" i="21"/>
  <c r="BT21" i="21"/>
  <c r="BH21" i="21"/>
  <c r="AV21" i="21"/>
  <c r="AJ21" i="21"/>
  <c r="X21" i="21"/>
  <c r="L21" i="21"/>
  <c r="CQ20" i="21"/>
  <c r="CP20" i="21"/>
  <c r="CO20" i="21"/>
  <c r="CN20" i="21"/>
  <c r="CM20" i="21"/>
  <c r="CL20" i="21"/>
  <c r="CK20" i="21"/>
  <c r="CJ20" i="21"/>
  <c r="CI20" i="21"/>
  <c r="CF20" i="21"/>
  <c r="BT20" i="21"/>
  <c r="BH20" i="21"/>
  <c r="AV20" i="21"/>
  <c r="AJ20" i="21"/>
  <c r="X20" i="21"/>
  <c r="L20" i="21"/>
  <c r="CQ19" i="21"/>
  <c r="CP19" i="21"/>
  <c r="CO19" i="21"/>
  <c r="CN19" i="21"/>
  <c r="CM19" i="21"/>
  <c r="CL19" i="21"/>
  <c r="CK19" i="21"/>
  <c r="CJ19" i="21"/>
  <c r="CI19" i="21"/>
  <c r="CF19" i="21"/>
  <c r="BT19" i="21"/>
  <c r="BH19" i="21"/>
  <c r="AV19" i="21"/>
  <c r="AJ19" i="21"/>
  <c r="X19" i="21"/>
  <c r="L19" i="21"/>
  <c r="CQ18" i="21"/>
  <c r="CP18" i="21"/>
  <c r="CO18" i="21"/>
  <c r="CN18" i="21"/>
  <c r="CM18" i="21"/>
  <c r="CL18" i="21"/>
  <c r="CK18" i="21"/>
  <c r="CJ18" i="21"/>
  <c r="CI18" i="21"/>
  <c r="CF18" i="21"/>
  <c r="BT18" i="21"/>
  <c r="BH18" i="21"/>
  <c r="AV18" i="21"/>
  <c r="AJ18" i="21"/>
  <c r="X18" i="21"/>
  <c r="L18" i="21"/>
  <c r="CQ17" i="21"/>
  <c r="CP17" i="21"/>
  <c r="CO17" i="21"/>
  <c r="CN17" i="21"/>
  <c r="CM17" i="21"/>
  <c r="CL17" i="21"/>
  <c r="CK17" i="21"/>
  <c r="CJ17" i="21"/>
  <c r="CI17" i="21"/>
  <c r="CF17" i="21"/>
  <c r="BT17" i="21"/>
  <c r="BH17" i="21"/>
  <c r="AV17" i="21"/>
  <c r="AJ17" i="21"/>
  <c r="X17" i="21"/>
  <c r="L17" i="21"/>
  <c r="CQ16" i="21"/>
  <c r="CP16" i="21"/>
  <c r="CO16" i="21"/>
  <c r="CN16" i="21"/>
  <c r="CM16" i="21"/>
  <c r="CL16" i="21"/>
  <c r="CK16" i="21"/>
  <c r="CJ16" i="21"/>
  <c r="CI16" i="21"/>
  <c r="CF16" i="21"/>
  <c r="BT16" i="21"/>
  <c r="BH16" i="21"/>
  <c r="AV16" i="21"/>
  <c r="AJ16" i="21"/>
  <c r="X16" i="21"/>
  <c r="L16" i="21"/>
  <c r="CQ15" i="21"/>
  <c r="CP15" i="21"/>
  <c r="CO15" i="21"/>
  <c r="CN15" i="21"/>
  <c r="CM15" i="21"/>
  <c r="CL15" i="21"/>
  <c r="CK15" i="21"/>
  <c r="CJ15" i="21"/>
  <c r="CI15" i="21"/>
  <c r="CF15" i="21"/>
  <c r="BT15" i="21"/>
  <c r="BH15" i="21"/>
  <c r="AV15" i="21"/>
  <c r="AJ15" i="21"/>
  <c r="X15" i="21"/>
  <c r="L15" i="21"/>
  <c r="CQ14" i="21"/>
  <c r="CP14" i="21"/>
  <c r="CO14" i="21"/>
  <c r="CN14" i="21"/>
  <c r="CM14" i="21"/>
  <c r="CL14" i="21"/>
  <c r="CK14" i="21"/>
  <c r="CJ14" i="21"/>
  <c r="CI14" i="21"/>
  <c r="CF14" i="21"/>
  <c r="BT14" i="21"/>
  <c r="BH14" i="21"/>
  <c r="AV14" i="21"/>
  <c r="AJ14" i="21"/>
  <c r="X14" i="21"/>
  <c r="L14" i="21"/>
  <c r="CQ13" i="21"/>
  <c r="CP13" i="21"/>
  <c r="CO13" i="21"/>
  <c r="CN13" i="21"/>
  <c r="CM13" i="21"/>
  <c r="CL13" i="21"/>
  <c r="CK13" i="21"/>
  <c r="CJ13" i="21"/>
  <c r="CI13" i="21"/>
  <c r="CF13" i="21"/>
  <c r="BT13" i="21"/>
  <c r="BH13" i="21"/>
  <c r="AV13" i="21"/>
  <c r="AJ13" i="21"/>
  <c r="X13" i="21"/>
  <c r="L13" i="21"/>
  <c r="CQ12" i="21"/>
  <c r="CP12" i="21"/>
  <c r="CO12" i="21"/>
  <c r="CN12" i="21"/>
  <c r="CM12" i="21"/>
  <c r="CL12" i="21"/>
  <c r="CK12" i="21"/>
  <c r="CJ12" i="21"/>
  <c r="CI12" i="21"/>
  <c r="CF12" i="21"/>
  <c r="BT12" i="21"/>
  <c r="BH12" i="21"/>
  <c r="AV12" i="21"/>
  <c r="AJ12" i="21"/>
  <c r="X12" i="21"/>
  <c r="L12" i="21"/>
  <c r="CQ11" i="21"/>
  <c r="CP11" i="21"/>
  <c r="CO11" i="21"/>
  <c r="CN11" i="21"/>
  <c r="CM11" i="21"/>
  <c r="CL11" i="21"/>
  <c r="CK11" i="21"/>
  <c r="CJ11" i="21"/>
  <c r="CI11" i="21"/>
  <c r="CF11" i="21"/>
  <c r="BT11" i="21"/>
  <c r="BH11" i="21"/>
  <c r="AV11" i="21"/>
  <c r="AJ11" i="21"/>
  <c r="X11" i="21"/>
  <c r="L11" i="21"/>
  <c r="CQ10" i="21"/>
  <c r="CP10" i="21"/>
  <c r="CO10" i="21"/>
  <c r="CN10" i="21"/>
  <c r="CM10" i="21"/>
  <c r="CL10" i="21"/>
  <c r="CK10" i="21"/>
  <c r="CJ10" i="21"/>
  <c r="CI10" i="21"/>
  <c r="CF10" i="21"/>
  <c r="BT10" i="21"/>
  <c r="BH10" i="21"/>
  <c r="AV10" i="21"/>
  <c r="AJ10" i="21"/>
  <c r="X10" i="21"/>
  <c r="L10" i="21"/>
  <c r="CQ9" i="21"/>
  <c r="CP9" i="21"/>
  <c r="CO9" i="21"/>
  <c r="CN9" i="21"/>
  <c r="CM9" i="21"/>
  <c r="CL9" i="21"/>
  <c r="CK9" i="21"/>
  <c r="CJ9" i="21"/>
  <c r="CI9" i="21"/>
  <c r="CF9" i="21"/>
  <c r="BT9" i="21"/>
  <c r="BH9" i="21"/>
  <c r="AV9" i="21"/>
  <c r="AJ9" i="21"/>
  <c r="X9" i="21"/>
  <c r="L9" i="21"/>
  <c r="CQ8" i="21"/>
  <c r="CP8" i="21"/>
  <c r="CO8" i="21"/>
  <c r="CN8" i="21"/>
  <c r="CM8" i="21"/>
  <c r="CL8" i="21"/>
  <c r="CK8" i="21"/>
  <c r="CJ8" i="21"/>
  <c r="CI8" i="21"/>
  <c r="CF8" i="21"/>
  <c r="BT8" i="21"/>
  <c r="BH8" i="21"/>
  <c r="AV8" i="21"/>
  <c r="AJ8" i="21"/>
  <c r="X8" i="21"/>
  <c r="L8" i="21"/>
  <c r="CQ7" i="21"/>
  <c r="CP7" i="21"/>
  <c r="CO7" i="21"/>
  <c r="CN7" i="21"/>
  <c r="CM7" i="21"/>
  <c r="CL7" i="21"/>
  <c r="CK7" i="21"/>
  <c r="CJ7" i="21"/>
  <c r="CI7" i="21"/>
  <c r="CF7" i="21"/>
  <c r="BT7" i="21"/>
  <c r="BH7" i="21"/>
  <c r="AV7" i="21"/>
  <c r="AJ7" i="21"/>
  <c r="X7" i="21"/>
  <c r="L7" i="21"/>
  <c r="CQ6" i="21"/>
  <c r="CP6" i="21"/>
  <c r="CO6" i="21"/>
  <c r="CN6" i="21"/>
  <c r="CM6" i="21"/>
  <c r="CL6" i="21"/>
  <c r="CK6" i="21"/>
  <c r="CJ6" i="21"/>
  <c r="CI6" i="21"/>
  <c r="CF6" i="21"/>
  <c r="BT6" i="21"/>
  <c r="BH6" i="21"/>
  <c r="AV6" i="21"/>
  <c r="AJ6" i="21"/>
  <c r="X6" i="21"/>
  <c r="L6" i="21"/>
  <c r="CQ5" i="21"/>
  <c r="CP5" i="21"/>
  <c r="CO5" i="21"/>
  <c r="CN5" i="21"/>
  <c r="CM5" i="21"/>
  <c r="CL5" i="21"/>
  <c r="CK5" i="21"/>
  <c r="CJ5" i="21"/>
  <c r="CI5" i="21"/>
  <c r="CF5" i="21"/>
  <c r="BT5" i="21"/>
  <c r="BH5" i="21"/>
  <c r="AV5" i="21"/>
  <c r="AJ5" i="21"/>
  <c r="X5" i="21"/>
  <c r="L5" i="21"/>
  <c r="CQ4" i="21"/>
  <c r="CP4" i="21"/>
  <c r="CO4" i="21"/>
  <c r="CN4" i="21"/>
  <c r="CM4" i="21"/>
  <c r="CL4" i="21"/>
  <c r="CK4" i="21"/>
  <c r="CJ4" i="21"/>
  <c r="CI4" i="21"/>
  <c r="CF4" i="21"/>
  <c r="BT4" i="21"/>
  <c r="BH4" i="21"/>
  <c r="AV4" i="21"/>
  <c r="AJ4" i="21"/>
  <c r="X4" i="21"/>
  <c r="L4" i="21"/>
  <c r="CQ3" i="21"/>
  <c r="CP3" i="21"/>
  <c r="CO3" i="21"/>
  <c r="CN3" i="21"/>
  <c r="CM3" i="21"/>
  <c r="CL3" i="21"/>
  <c r="CK3" i="21"/>
  <c r="CJ3" i="21"/>
  <c r="CI3" i="21"/>
  <c r="CF3" i="21"/>
  <c r="BT3" i="21"/>
  <c r="BH3" i="21"/>
  <c r="AV3" i="21"/>
  <c r="AJ3" i="21"/>
  <c r="X3" i="21"/>
  <c r="L3" i="21"/>
  <c r="CQ2" i="21"/>
  <c r="CP2" i="21"/>
  <c r="CO2" i="21"/>
  <c r="CN2" i="21"/>
  <c r="CM2" i="21"/>
  <c r="CL2" i="21"/>
  <c r="CK2" i="21"/>
  <c r="CJ2" i="21"/>
  <c r="CI2" i="21"/>
  <c r="CF2" i="21"/>
  <c r="BT2" i="21"/>
  <c r="BH2" i="21"/>
  <c r="AV2" i="21"/>
  <c r="AJ2" i="21"/>
  <c r="X2" i="21"/>
  <c r="L2" i="21"/>
  <c r="T74" i="20"/>
  <c r="AM71" i="20"/>
  <c r="V69" i="20"/>
  <c r="Y68" i="20"/>
  <c r="AJ66" i="20"/>
  <c r="W65" i="20"/>
  <c r="V65" i="20"/>
  <c r="BF63" i="20"/>
  <c r="AJ62" i="20"/>
  <c r="W61" i="20"/>
  <c r="V61" i="20"/>
  <c r="BF59" i="20"/>
  <c r="AJ58" i="20"/>
  <c r="W57" i="20"/>
  <c r="V57" i="20"/>
  <c r="BF55" i="20"/>
  <c r="AJ54" i="20"/>
  <c r="W53" i="20"/>
  <c r="V53" i="20"/>
  <c r="BF51" i="20"/>
  <c r="AJ50" i="20"/>
  <c r="AN48" i="20"/>
  <c r="W48" i="20"/>
  <c r="V48" i="20"/>
  <c r="AN46" i="20"/>
  <c r="W46" i="20"/>
  <c r="V46" i="20"/>
  <c r="AN44" i="20"/>
  <c r="W44" i="20"/>
  <c r="V44" i="20"/>
  <c r="AZ42" i="20"/>
  <c r="X42" i="20"/>
  <c r="T42" i="20"/>
  <c r="AO41" i="20"/>
  <c r="AJ41" i="20"/>
  <c r="V41" i="20"/>
  <c r="T41" i="20"/>
  <c r="BC40" i="20"/>
  <c r="W40" i="20"/>
  <c r="V40" i="20"/>
  <c r="X39" i="20"/>
  <c r="W39" i="20"/>
  <c r="BF38" i="20"/>
  <c r="AZ38" i="20"/>
  <c r="X38" i="20"/>
  <c r="T38" i="20"/>
  <c r="AO37" i="20"/>
  <c r="V37" i="20"/>
  <c r="T37" i="20"/>
  <c r="BC36" i="20"/>
  <c r="W36" i="20"/>
  <c r="V36" i="20"/>
  <c r="X35" i="20"/>
  <c r="W35" i="20"/>
  <c r="AZ34" i="20"/>
  <c r="AN34" i="20"/>
  <c r="AJ34" i="20"/>
  <c r="X34" i="20"/>
  <c r="T34" i="20"/>
  <c r="BC33" i="20"/>
  <c r="AP33" i="20"/>
  <c r="AJ33" i="20"/>
  <c r="V33" i="20"/>
  <c r="T33" i="20"/>
  <c r="BC32" i="20"/>
  <c r="AP32" i="20"/>
  <c r="W32" i="20"/>
  <c r="V32" i="20"/>
  <c r="BF31" i="20"/>
  <c r="X31" i="20"/>
  <c r="W31" i="20"/>
  <c r="BF30" i="20"/>
  <c r="AO30" i="20"/>
  <c r="X30" i="20"/>
  <c r="T30" i="20"/>
  <c r="AO29" i="20"/>
  <c r="V29" i="20"/>
  <c r="T29" i="20"/>
  <c r="BD28" i="20"/>
  <c r="W28" i="20"/>
  <c r="V28" i="20"/>
  <c r="BD27" i="20"/>
  <c r="AZ27" i="20"/>
  <c r="AN27" i="20"/>
  <c r="X27" i="20"/>
  <c r="W27" i="20"/>
  <c r="AZ26" i="20"/>
  <c r="AN26" i="20"/>
  <c r="AJ26" i="20"/>
  <c r="X26" i="20"/>
  <c r="T26" i="20"/>
  <c r="BC25" i="20"/>
  <c r="AP25" i="20"/>
  <c r="AJ25" i="20"/>
  <c r="V25" i="20"/>
  <c r="T25" i="20"/>
  <c r="BC24" i="20"/>
  <c r="AP24" i="20"/>
  <c r="W24" i="20"/>
  <c r="V24" i="20"/>
  <c r="BF23" i="20"/>
  <c r="X23" i="20"/>
  <c r="W23" i="20"/>
  <c r="BF22" i="20"/>
  <c r="AO22" i="20"/>
  <c r="X22" i="20"/>
  <c r="T22" i="20"/>
  <c r="AO21" i="20"/>
  <c r="V21" i="20"/>
  <c r="T21" i="20"/>
  <c r="BW20" i="20"/>
  <c r="BV20" i="20"/>
  <c r="AP20" i="20"/>
  <c r="AN20" i="20"/>
  <c r="T20" i="20"/>
  <c r="BW19" i="20"/>
  <c r="BV19" i="20"/>
  <c r="BF19" i="20"/>
  <c r="BD19" i="20"/>
  <c r="X19" i="20"/>
  <c r="W19" i="20"/>
  <c r="BW18" i="20"/>
  <c r="BV18" i="20"/>
  <c r="BE18" i="20"/>
  <c r="AZ18" i="20"/>
  <c r="AM18" i="20"/>
  <c r="X18" i="20"/>
  <c r="V18" i="20"/>
  <c r="BW17" i="20"/>
  <c r="BV17" i="20"/>
  <c r="BC17" i="20"/>
  <c r="AP17" i="20"/>
  <c r="AJ17" i="20"/>
  <c r="V17" i="20"/>
  <c r="T17" i="20"/>
  <c r="BW16" i="20"/>
  <c r="BV16" i="20"/>
  <c r="BF16" i="20"/>
  <c r="AN16" i="20"/>
  <c r="AJ16" i="20"/>
  <c r="Y16" i="20"/>
  <c r="T16" i="20"/>
  <c r="BW15" i="20"/>
  <c r="BV15" i="20"/>
  <c r="BD15" i="20"/>
  <c r="AZ15" i="20"/>
  <c r="AN15" i="20"/>
  <c r="AL15" i="20"/>
  <c r="X15" i="20"/>
  <c r="W15" i="20"/>
  <c r="BW14" i="20"/>
  <c r="BV14" i="20"/>
  <c r="BE14" i="20"/>
  <c r="BD14" i="20"/>
  <c r="AZ14" i="20"/>
  <c r="AM14" i="20"/>
  <c r="X14" i="20"/>
  <c r="V14" i="20"/>
  <c r="BW13" i="20"/>
  <c r="BV13" i="20"/>
  <c r="U12" i="20" s="1"/>
  <c r="BC13" i="20"/>
  <c r="AU13" i="20"/>
  <c r="AP13" i="20"/>
  <c r="AO13" i="20"/>
  <c r="AJ13" i="20"/>
  <c r="V13" i="20"/>
  <c r="T13" i="20"/>
  <c r="BW12" i="20"/>
  <c r="BV12" i="20"/>
  <c r="BF12" i="20"/>
  <c r="AN12" i="20"/>
  <c r="AM12" i="20"/>
  <c r="AJ12" i="20"/>
  <c r="Y12" i="20"/>
  <c r="V12" i="20"/>
  <c r="BW11" i="20"/>
  <c r="BV11" i="20"/>
  <c r="BD11" i="20"/>
  <c r="BC11" i="20"/>
  <c r="AZ11" i="20"/>
  <c r="AP11" i="20"/>
  <c r="AO11" i="20"/>
  <c r="X11" i="20"/>
  <c r="W11" i="20"/>
  <c r="AV11" i="20" s="1"/>
  <c r="T11" i="20"/>
  <c r="BW10" i="20"/>
  <c r="BV10" i="20"/>
  <c r="BF10" i="20"/>
  <c r="BE10" i="20"/>
  <c r="AN10" i="20"/>
  <c r="AM10" i="20"/>
  <c r="AJ10" i="20"/>
  <c r="Y10" i="20"/>
  <c r="V10" i="20"/>
  <c r="BW9" i="20"/>
  <c r="BV9" i="20"/>
  <c r="BD9" i="20"/>
  <c r="BC9" i="20"/>
  <c r="AZ9" i="20"/>
  <c r="AP9" i="20"/>
  <c r="AO9" i="20"/>
  <c r="X9" i="20"/>
  <c r="W9" i="20"/>
  <c r="T9" i="20"/>
  <c r="BW8" i="20"/>
  <c r="BV8" i="20"/>
  <c r="BF8" i="20"/>
  <c r="BE8" i="20"/>
  <c r="AN8" i="20"/>
  <c r="AM8" i="20"/>
  <c r="AJ8" i="20"/>
  <c r="Y8" i="20"/>
  <c r="W8" i="20"/>
  <c r="V8" i="20"/>
  <c r="U8" i="20"/>
  <c r="BW7" i="20"/>
  <c r="BV7" i="20"/>
  <c r="BD7" i="20"/>
  <c r="BC7" i="20"/>
  <c r="AZ7" i="20"/>
  <c r="AP7" i="20"/>
  <c r="AO7" i="20"/>
  <c r="AK7" i="20"/>
  <c r="X7" i="20"/>
  <c r="W7" i="20"/>
  <c r="T7" i="20"/>
  <c r="S7" i="20"/>
  <c r="BW6" i="20"/>
  <c r="BV6" i="20"/>
  <c r="BF6" i="20"/>
  <c r="BE6" i="20"/>
  <c r="AV6" i="20"/>
  <c r="AN6" i="20"/>
  <c r="AM6" i="20"/>
  <c r="AJ6" i="20"/>
  <c r="W6" i="20"/>
  <c r="V6" i="20"/>
  <c r="U6" i="20"/>
  <c r="BW5" i="20"/>
  <c r="BV5" i="20"/>
  <c r="BD5" i="20"/>
  <c r="BC5" i="20"/>
  <c r="AZ5" i="20"/>
  <c r="AP5" i="20"/>
  <c r="AO5" i="20"/>
  <c r="AL5" i="20"/>
  <c r="AK5" i="20"/>
  <c r="X5" i="20"/>
  <c r="W5" i="20"/>
  <c r="T5" i="20"/>
  <c r="S5" i="20"/>
  <c r="BW4" i="20"/>
  <c r="BV4" i="20"/>
  <c r="BF4" i="20"/>
  <c r="BE4" i="20"/>
  <c r="AV4" i="20"/>
  <c r="AN4" i="20"/>
  <c r="AM4" i="20"/>
  <c r="AJ4" i="20"/>
  <c r="Y4" i="20"/>
  <c r="W4" i="20"/>
  <c r="V4" i="20"/>
  <c r="BF3" i="20"/>
  <c r="BE3" i="20"/>
  <c r="BB3" i="20"/>
  <c r="AV3" i="20"/>
  <c r="AN3" i="20"/>
  <c r="AM3" i="20"/>
  <c r="AJ3" i="20"/>
  <c r="W3" i="20"/>
  <c r="V3" i="20"/>
  <c r="U3" i="20"/>
  <c r="BF2" i="20"/>
  <c r="BE2" i="20"/>
  <c r="BA2" i="20"/>
  <c r="AN2" i="20"/>
  <c r="AM2" i="20"/>
  <c r="AJ2" i="20"/>
  <c r="Y2" i="20"/>
  <c r="W2" i="20"/>
  <c r="V2" i="20"/>
  <c r="U2" i="20"/>
  <c r="BH98" i="21" l="1"/>
  <c r="CK97" i="21"/>
  <c r="CO97" i="21"/>
  <c r="CQ97" i="21"/>
  <c r="CJ98" i="21"/>
  <c r="AV102" i="21"/>
  <c r="CQ96" i="21"/>
  <c r="CL97" i="21"/>
  <c r="AV97" i="21"/>
  <c r="BT97" i="21"/>
  <c r="CQ98" i="21"/>
  <c r="CL100" i="21"/>
  <c r="CP100" i="21"/>
  <c r="CJ101" i="21"/>
  <c r="CN101" i="21"/>
  <c r="CO102" i="21"/>
  <c r="CK102" i="21"/>
  <c r="BT102" i="21"/>
  <c r="CR84" i="21"/>
  <c r="CR85" i="21"/>
  <c r="CR86" i="21"/>
  <c r="CJ96" i="21"/>
  <c r="CN96" i="21"/>
  <c r="CF96" i="21"/>
  <c r="CI97" i="21"/>
  <c r="CM97" i="21"/>
  <c r="CN98" i="21"/>
  <c r="CF98" i="21"/>
  <c r="CR98" i="21" s="1"/>
  <c r="CF101" i="21"/>
  <c r="CI102" i="21"/>
  <c r="CM102" i="21"/>
  <c r="CL102" i="21"/>
  <c r="CP102" i="21"/>
  <c r="CL96" i="21"/>
  <c r="CP96" i="21"/>
  <c r="CK96" i="21"/>
  <c r="CO96" i="21"/>
  <c r="CJ97" i="21"/>
  <c r="CN97" i="21"/>
  <c r="CF97" i="21"/>
  <c r="CK98" i="21"/>
  <c r="CO98" i="21"/>
  <c r="BT101" i="21"/>
  <c r="CJ102" i="21"/>
  <c r="CN102" i="21"/>
  <c r="CR5" i="21"/>
  <c r="CR9" i="21"/>
  <c r="CR13" i="21"/>
  <c r="CR17" i="21"/>
  <c r="CR21" i="21"/>
  <c r="CR25" i="21"/>
  <c r="CR29" i="21"/>
  <c r="CR33" i="21"/>
  <c r="CR37" i="21"/>
  <c r="CR41" i="21"/>
  <c r="CR45" i="21"/>
  <c r="CR49" i="21"/>
  <c r="CR53" i="21"/>
  <c r="CR57" i="21"/>
  <c r="CR61" i="21"/>
  <c r="CR65" i="21"/>
  <c r="CR69" i="21"/>
  <c r="CR73" i="21"/>
  <c r="CR77" i="21"/>
  <c r="CI96" i="21"/>
  <c r="CM96" i="21"/>
  <c r="BT96" i="21"/>
  <c r="BH97" i="21"/>
  <c r="CR97" i="21" s="1"/>
  <c r="CL98" i="21"/>
  <c r="CP98" i="21"/>
  <c r="BT98" i="21"/>
  <c r="CI100" i="21"/>
  <c r="CM100" i="21"/>
  <c r="CK100" i="21"/>
  <c r="CO100" i="21"/>
  <c r="CF100" i="21"/>
  <c r="CI101" i="21"/>
  <c r="CM101" i="21"/>
  <c r="AV101" i="21"/>
  <c r="CL101" i="21"/>
  <c r="CP101" i="21"/>
  <c r="CF102" i="21"/>
  <c r="CR2" i="21"/>
  <c r="CR3" i="21"/>
  <c r="CR4" i="21"/>
  <c r="CR6" i="21"/>
  <c r="CR7" i="21"/>
  <c r="CR8" i="21"/>
  <c r="CR10" i="21"/>
  <c r="CR11" i="21"/>
  <c r="CR12" i="21"/>
  <c r="CR14" i="21"/>
  <c r="CR15" i="21"/>
  <c r="CR16" i="21"/>
  <c r="CR18" i="21"/>
  <c r="CR19" i="21"/>
  <c r="CR20" i="21"/>
  <c r="CR22" i="21"/>
  <c r="CR23" i="21"/>
  <c r="CR24" i="21"/>
  <c r="CR26" i="21"/>
  <c r="CR27" i="21"/>
  <c r="CR28" i="21"/>
  <c r="CR30" i="21"/>
  <c r="CR31" i="21"/>
  <c r="CR32" i="21"/>
  <c r="CR34" i="21"/>
  <c r="CR35" i="21"/>
  <c r="CR36" i="21"/>
  <c r="CR38" i="21"/>
  <c r="CR39" i="21"/>
  <c r="CR40" i="21"/>
  <c r="CR42" i="21"/>
  <c r="CR43" i="21"/>
  <c r="CR44" i="21"/>
  <c r="CR46" i="21"/>
  <c r="CR47" i="21"/>
  <c r="CR48" i="21"/>
  <c r="CR50" i="21"/>
  <c r="CR51" i="21"/>
  <c r="CR52" i="21"/>
  <c r="CR54" i="21"/>
  <c r="CR55" i="21"/>
  <c r="CR56" i="21"/>
  <c r="CR58" i="21"/>
  <c r="CR59" i="21"/>
  <c r="CR60" i="21"/>
  <c r="CR62" i="21"/>
  <c r="CR63" i="21"/>
  <c r="CR64" i="21"/>
  <c r="CR66" i="21"/>
  <c r="CR67" i="21"/>
  <c r="CR68" i="21"/>
  <c r="CR70" i="21"/>
  <c r="CR71" i="21"/>
  <c r="CR72" i="21"/>
  <c r="CR74" i="21"/>
  <c r="CR75" i="21"/>
  <c r="CR76" i="21"/>
  <c r="CR78" i="21"/>
  <c r="BH96" i="21"/>
  <c r="AV96" i="21"/>
  <c r="CP97" i="21"/>
  <c r="BH101" i="21"/>
  <c r="CR101" i="21" s="1"/>
  <c r="BH102" i="21"/>
  <c r="CR102" i="21" s="1"/>
  <c r="BT100" i="21"/>
  <c r="AV100" i="21"/>
  <c r="AK17" i="20"/>
  <c r="BA16" i="20"/>
  <c r="BA6" i="20"/>
  <c r="BA3" i="20"/>
  <c r="AK36" i="20"/>
  <c r="AK28" i="20"/>
  <c r="AK11" i="20"/>
  <c r="AK9" i="20"/>
  <c r="BA4" i="20"/>
  <c r="AK76" i="20"/>
  <c r="AK29" i="20"/>
  <c r="AK21" i="20"/>
  <c r="BA20" i="20"/>
  <c r="AL11" i="20"/>
  <c r="AL9" i="20"/>
  <c r="BB4" i="20"/>
  <c r="BB47" i="20"/>
  <c r="BB45" i="20"/>
  <c r="BB43" i="20"/>
  <c r="AL31" i="20"/>
  <c r="BB29" i="20"/>
  <c r="AL23" i="20"/>
  <c r="BB21" i="20"/>
  <c r="BB20" i="20"/>
  <c r="AL18" i="20"/>
  <c r="BB13" i="20"/>
  <c r="BB12" i="20"/>
  <c r="AL7" i="20"/>
  <c r="AL39" i="20"/>
  <c r="AL32" i="20"/>
  <c r="BB30" i="20"/>
  <c r="AL24" i="20"/>
  <c r="BB22" i="20"/>
  <c r="BB2" i="20"/>
  <c r="BA8" i="20"/>
  <c r="AV12" i="20"/>
  <c r="AU11" i="20"/>
  <c r="AX7" i="20"/>
  <c r="AR3" i="20"/>
  <c r="AW2" i="20"/>
  <c r="AS60" i="20"/>
  <c r="AW46" i="20"/>
  <c r="AU37" i="20"/>
  <c r="AX35" i="20"/>
  <c r="AU33" i="20"/>
  <c r="AT30" i="20"/>
  <c r="AW28" i="20"/>
  <c r="AU25" i="20"/>
  <c r="AT22" i="20"/>
  <c r="AW18" i="20"/>
  <c r="AU17" i="20"/>
  <c r="AV16" i="20"/>
  <c r="AV10" i="20"/>
  <c r="AV8" i="20"/>
  <c r="AU7" i="20"/>
  <c r="AV2" i="20"/>
  <c r="AS45" i="20"/>
  <c r="AS43" i="20"/>
  <c r="AS35" i="20"/>
  <c r="AU34" i="20"/>
  <c r="AS28" i="20"/>
  <c r="AW21" i="20"/>
  <c r="BA10" i="20"/>
  <c r="S8" i="20"/>
  <c r="AR8" i="20" s="1"/>
  <c r="S6" i="20"/>
  <c r="AR6" i="20" s="1"/>
  <c r="S4" i="20"/>
  <c r="AR4" i="20" s="1"/>
  <c r="S3" i="20"/>
  <c r="S2" i="20"/>
  <c r="S64" i="20"/>
  <c r="S60" i="20"/>
  <c r="S56" i="20"/>
  <c r="S52" i="20"/>
  <c r="S49" i="20"/>
  <c r="AR49" i="20" s="1"/>
  <c r="S47" i="20"/>
  <c r="S45" i="20"/>
  <c r="S43" i="20"/>
  <c r="AR43" i="20" s="1"/>
  <c r="S39" i="20"/>
  <c r="AR39" i="20" s="1"/>
  <c r="S38" i="20"/>
  <c r="S30" i="20"/>
  <c r="S22" i="20"/>
  <c r="S19" i="20"/>
  <c r="AR19" i="20" s="1"/>
  <c r="S74" i="20"/>
  <c r="S31" i="20"/>
  <c r="S23" i="20"/>
  <c r="AR23" i="20" s="1"/>
  <c r="S34" i="20"/>
  <c r="AR34" i="20" s="1"/>
  <c r="S26" i="20"/>
  <c r="S15" i="20"/>
  <c r="S11" i="20"/>
  <c r="S9" i="20"/>
  <c r="AR9" i="20" s="1"/>
  <c r="S42" i="20"/>
  <c r="S35" i="20"/>
  <c r="S27" i="20"/>
  <c r="AR27" i="20" s="1"/>
  <c r="AW12" i="20"/>
  <c r="AK13" i="20"/>
  <c r="AR2" i="20"/>
  <c r="BB6" i="20"/>
  <c r="AT7" i="20"/>
  <c r="BB8" i="20"/>
  <c r="BB10" i="20"/>
  <c r="BA12" i="20"/>
  <c r="AU16" i="20"/>
  <c r="U10" i="20"/>
  <c r="Y7" i="20"/>
  <c r="Y5" i="20"/>
  <c r="AX5" i="20" s="1"/>
  <c r="U20" i="20"/>
  <c r="U69" i="20"/>
  <c r="Y3" i="20"/>
  <c r="U4" i="20"/>
  <c r="AT4" i="20" s="1"/>
  <c r="Y6" i="20"/>
  <c r="AX6" i="20" s="1"/>
  <c r="BD89" i="20"/>
  <c r="AZ89" i="20"/>
  <c r="AS89" i="20"/>
  <c r="AL89" i="20"/>
  <c r="BE88" i="20"/>
  <c r="BA88" i="20"/>
  <c r="AU88" i="20"/>
  <c r="AO88" i="20"/>
  <c r="AK88" i="20"/>
  <c r="BA87" i="20"/>
  <c r="AK87" i="20"/>
  <c r="BF86" i="20"/>
  <c r="BB86" i="20"/>
  <c r="AN86" i="20"/>
  <c r="AJ86" i="20"/>
  <c r="BF85" i="20"/>
  <c r="BB85" i="20"/>
  <c r="AW85" i="20"/>
  <c r="AN85" i="20"/>
  <c r="AJ85" i="20"/>
  <c r="BF84" i="20"/>
  <c r="BB84" i="20"/>
  <c r="AN84" i="20"/>
  <c r="AJ84" i="20"/>
  <c r="BA83" i="20"/>
  <c r="AK83" i="20"/>
  <c r="BD82" i="20"/>
  <c r="AZ82" i="20"/>
  <c r="AL82" i="20"/>
  <c r="BC81" i="20"/>
  <c r="AM81" i="20"/>
  <c r="BF78" i="20"/>
  <c r="BB78" i="20"/>
  <c r="AN78" i="20"/>
  <c r="AJ78" i="20"/>
  <c r="BF77" i="20"/>
  <c r="BB77" i="20"/>
  <c r="AS77" i="20"/>
  <c r="AN77" i="20"/>
  <c r="AJ77" i="20"/>
  <c r="BF76" i="20"/>
  <c r="BB76" i="20"/>
  <c r="AN76" i="20"/>
  <c r="AJ76" i="20"/>
  <c r="BF75" i="20"/>
  <c r="BB75" i="20"/>
  <c r="AW75" i="20"/>
  <c r="AN75" i="20"/>
  <c r="AJ75" i="20"/>
  <c r="BF74" i="20"/>
  <c r="BB74" i="20"/>
  <c r="AS74" i="20"/>
  <c r="AN74" i="20"/>
  <c r="AJ74" i="20"/>
  <c r="BF73" i="20"/>
  <c r="BB73" i="20"/>
  <c r="AW73" i="20"/>
  <c r="AS73" i="20"/>
  <c r="AN73" i="20"/>
  <c r="BC89" i="20"/>
  <c r="AV89" i="20"/>
  <c r="AK89" i="20"/>
  <c r="BD88" i="20"/>
  <c r="AZ88" i="20"/>
  <c r="AT88" i="20"/>
  <c r="AN88" i="20"/>
  <c r="AJ88" i="20"/>
  <c r="AZ87" i="20"/>
  <c r="AJ87" i="20"/>
  <c r="BE86" i="20"/>
  <c r="BA86" i="20"/>
  <c r="AR86" i="20"/>
  <c r="AM86" i="20"/>
  <c r="BE85" i="20"/>
  <c r="BA85" i="20"/>
  <c r="AV85" i="20"/>
  <c r="AM85" i="20"/>
  <c r="BE84" i="20"/>
  <c r="BA84" i="20"/>
  <c r="AM84" i="20"/>
  <c r="AZ83" i="20"/>
  <c r="AJ83" i="20"/>
  <c r="BC82" i="20"/>
  <c r="AR82" i="20"/>
  <c r="AK82" i="20"/>
  <c r="BB81" i="20"/>
  <c r="AT81" i="20"/>
  <c r="AL81" i="20"/>
  <c r="BE78" i="20"/>
  <c r="BA78" i="20"/>
  <c r="AM78" i="20"/>
  <c r="BE77" i="20"/>
  <c r="BA77" i="20"/>
  <c r="AM77" i="20"/>
  <c r="BE76" i="20"/>
  <c r="BA76" i="20"/>
  <c r="AM76" i="20"/>
  <c r="BE75" i="20"/>
  <c r="BA75" i="20"/>
  <c r="AM75" i="20"/>
  <c r="BE74" i="20"/>
  <c r="BA74" i="20"/>
  <c r="AR74" i="20"/>
  <c r="AM74" i="20"/>
  <c r="BE73" i="20"/>
  <c r="BA73" i="20"/>
  <c r="AV73" i="20"/>
  <c r="AM73" i="20"/>
  <c r="BB89" i="20"/>
  <c r="AN89" i="20"/>
  <c r="AM88" i="20"/>
  <c r="AZ86" i="20"/>
  <c r="AP86" i="20"/>
  <c r="BD85" i="20"/>
  <c r="AL85" i="20"/>
  <c r="AZ84" i="20"/>
  <c r="AP84" i="20"/>
  <c r="BB82" i="20"/>
  <c r="AN82" i="20"/>
  <c r="AZ78" i="20"/>
  <c r="AP78" i="20"/>
  <c r="BD77" i="20"/>
  <c r="AL77" i="20"/>
  <c r="AZ76" i="20"/>
  <c r="AP76" i="20"/>
  <c r="BD75" i="20"/>
  <c r="AL75" i="20"/>
  <c r="AZ74" i="20"/>
  <c r="AP74" i="20"/>
  <c r="BD73" i="20"/>
  <c r="AU73" i="20"/>
  <c r="AL73" i="20"/>
  <c r="BD72" i="20"/>
  <c r="AZ72" i="20"/>
  <c r="AU72" i="20"/>
  <c r="AP72" i="20"/>
  <c r="AL72" i="20"/>
  <c r="BD71" i="20"/>
  <c r="AZ71" i="20"/>
  <c r="AU71" i="20"/>
  <c r="AP71" i="20"/>
  <c r="AL71" i="20"/>
  <c r="BD70" i="20"/>
  <c r="AZ70" i="20"/>
  <c r="AP70" i="20"/>
  <c r="AL70" i="20"/>
  <c r="BD69" i="20"/>
  <c r="AZ69" i="20"/>
  <c r="AU69" i="20"/>
  <c r="AP69" i="20"/>
  <c r="AL69" i="20"/>
  <c r="BD68" i="20"/>
  <c r="BA89" i="20"/>
  <c r="AM89" i="20"/>
  <c r="AV88" i="20"/>
  <c r="AL88" i="20"/>
  <c r="AO86" i="20"/>
  <c r="BC85" i="20"/>
  <c r="AK85" i="20"/>
  <c r="AO84" i="20"/>
  <c r="BA82" i="20"/>
  <c r="AM82" i="20"/>
  <c r="AR81" i="20"/>
  <c r="AO78" i="20"/>
  <c r="BC77" i="20"/>
  <c r="AT77" i="20"/>
  <c r="AK77" i="20"/>
  <c r="AO76" i="20"/>
  <c r="BC75" i="20"/>
  <c r="AK75" i="20"/>
  <c r="AO74" i="20"/>
  <c r="BC73" i="20"/>
  <c r="AK73" i="20"/>
  <c r="BC72" i="20"/>
  <c r="AO72" i="20"/>
  <c r="AK72" i="20"/>
  <c r="BC71" i="20"/>
  <c r="AT71" i="20"/>
  <c r="AO71" i="20"/>
  <c r="AK71" i="20"/>
  <c r="BC70" i="20"/>
  <c r="AT70" i="20"/>
  <c r="AO70" i="20"/>
  <c r="AK70" i="20"/>
  <c r="BC69" i="20"/>
  <c r="AX69" i="20"/>
  <c r="AT69" i="20"/>
  <c r="AO69" i="20"/>
  <c r="AK69" i="20"/>
  <c r="BC68" i="20"/>
  <c r="AX68" i="20"/>
  <c r="AO68" i="20"/>
  <c r="AK68" i="20"/>
  <c r="BC67" i="20"/>
  <c r="AT67" i="20"/>
  <c r="AO67" i="20"/>
  <c r="AK67" i="20"/>
  <c r="BC88" i="20"/>
  <c r="BD86" i="20"/>
  <c r="AL86" i="20"/>
  <c r="AZ85" i="20"/>
  <c r="AU84" i="20"/>
  <c r="AU82" i="20"/>
  <c r="BA81" i="20"/>
  <c r="BD78" i="20"/>
  <c r="AL78" i="20"/>
  <c r="AZ77" i="20"/>
  <c r="AP75" i="20"/>
  <c r="BD74" i="20"/>
  <c r="AL74" i="20"/>
  <c r="AZ73" i="20"/>
  <c r="AJ73" i="20"/>
  <c r="BF72" i="20"/>
  <c r="AN72" i="20"/>
  <c r="BB71" i="20"/>
  <c r="AJ71" i="20"/>
  <c r="BF70" i="20"/>
  <c r="AN70" i="20"/>
  <c r="BB69" i="20"/>
  <c r="AJ69" i="20"/>
  <c r="BF68" i="20"/>
  <c r="AZ68" i="20"/>
  <c r="AM68" i="20"/>
  <c r="BF67" i="20"/>
  <c r="BA67" i="20"/>
  <c r="AN67" i="20"/>
  <c r="BE66" i="20"/>
  <c r="BA66" i="20"/>
  <c r="AM66" i="20"/>
  <c r="BE65" i="20"/>
  <c r="BA65" i="20"/>
  <c r="AV65" i="20"/>
  <c r="AM65" i="20"/>
  <c r="BE64" i="20"/>
  <c r="BA64" i="20"/>
  <c r="AR64" i="20"/>
  <c r="AM64" i="20"/>
  <c r="BE63" i="20"/>
  <c r="BA63" i="20"/>
  <c r="AV63" i="20"/>
  <c r="AM63" i="20"/>
  <c r="BE62" i="20"/>
  <c r="BA62" i="20"/>
  <c r="AM62" i="20"/>
  <c r="BE61" i="20"/>
  <c r="BA61" i="20"/>
  <c r="AV61" i="20"/>
  <c r="AM61" i="20"/>
  <c r="BE60" i="20"/>
  <c r="BA60" i="20"/>
  <c r="AR60" i="20"/>
  <c r="AM60" i="20"/>
  <c r="BE59" i="20"/>
  <c r="BA59" i="20"/>
  <c r="AM59" i="20"/>
  <c r="BE58" i="20"/>
  <c r="BA58" i="20"/>
  <c r="AM58" i="20"/>
  <c r="BE57" i="20"/>
  <c r="BA57" i="20"/>
  <c r="AV57" i="20"/>
  <c r="AM57" i="20"/>
  <c r="BE56" i="20"/>
  <c r="BA56" i="20"/>
  <c r="AR56" i="20"/>
  <c r="AM56" i="20"/>
  <c r="BE55" i="20"/>
  <c r="BA55" i="20"/>
  <c r="AV55" i="20"/>
  <c r="AM55" i="20"/>
  <c r="BE54" i="20"/>
  <c r="BA54" i="20"/>
  <c r="AM54" i="20"/>
  <c r="BE53" i="20"/>
  <c r="BA53" i="20"/>
  <c r="AV53" i="20"/>
  <c r="AM53" i="20"/>
  <c r="BE52" i="20"/>
  <c r="BA52" i="20"/>
  <c r="AR52" i="20"/>
  <c r="AM52" i="20"/>
  <c r="BE51" i="20"/>
  <c r="BA51" i="20"/>
  <c r="AM51" i="20"/>
  <c r="BE50" i="20"/>
  <c r="BA50" i="20"/>
  <c r="AM50" i="20"/>
  <c r="BE49" i="20"/>
  <c r="BA49" i="20"/>
  <c r="AT89" i="20"/>
  <c r="BB88" i="20"/>
  <c r="BC86" i="20"/>
  <c r="AK86" i="20"/>
  <c r="AX85" i="20"/>
  <c r="AZ81" i="20"/>
  <c r="BC78" i="20"/>
  <c r="AK78" i="20"/>
  <c r="AO75" i="20"/>
  <c r="BC74" i="20"/>
  <c r="AK74" i="20"/>
  <c r="AX73" i="20"/>
  <c r="BE72" i="20"/>
  <c r="AM72" i="20"/>
  <c r="BA71" i="20"/>
  <c r="AR71" i="20"/>
  <c r="BE70" i="20"/>
  <c r="AM70" i="20"/>
  <c r="BA69" i="20"/>
  <c r="BE68" i="20"/>
  <c r="AL68" i="20"/>
  <c r="BE67" i="20"/>
  <c r="AZ67" i="20"/>
  <c r="AS67" i="20"/>
  <c r="AM67" i="20"/>
  <c r="BD66" i="20"/>
  <c r="AZ66" i="20"/>
  <c r="AP66" i="20"/>
  <c r="AL66" i="20"/>
  <c r="BD65" i="20"/>
  <c r="AZ65" i="20"/>
  <c r="AU65" i="20"/>
  <c r="AP65" i="20"/>
  <c r="AL65" i="20"/>
  <c r="BD64" i="20"/>
  <c r="AZ64" i="20"/>
  <c r="AP64" i="20"/>
  <c r="AL64" i="20"/>
  <c r="BD63" i="20"/>
  <c r="AZ63" i="20"/>
  <c r="AP63" i="20"/>
  <c r="AL63" i="20"/>
  <c r="BD62" i="20"/>
  <c r="AZ62" i="20"/>
  <c r="AU62" i="20"/>
  <c r="AP62" i="20"/>
  <c r="AL62" i="20"/>
  <c r="BD61" i="20"/>
  <c r="AZ61" i="20"/>
  <c r="AU61" i="20"/>
  <c r="AP61" i="20"/>
  <c r="AL61" i="20"/>
  <c r="BD60" i="20"/>
  <c r="AZ60" i="20"/>
  <c r="AP60" i="20"/>
  <c r="AL60" i="20"/>
  <c r="BD59" i="20"/>
  <c r="AZ59" i="20"/>
  <c r="AU59" i="20"/>
  <c r="AP59" i="20"/>
  <c r="AL59" i="20"/>
  <c r="BD58" i="20"/>
  <c r="AZ58" i="20"/>
  <c r="AP58" i="20"/>
  <c r="AL58" i="20"/>
  <c r="BD57" i="20"/>
  <c r="AZ57" i="20"/>
  <c r="AU57" i="20"/>
  <c r="AP57" i="20"/>
  <c r="AL57" i="20"/>
  <c r="BD56" i="20"/>
  <c r="AZ56" i="20"/>
  <c r="AP56" i="20"/>
  <c r="AL56" i="20"/>
  <c r="BD55" i="20"/>
  <c r="AZ55" i="20"/>
  <c r="AU55" i="20"/>
  <c r="AP55" i="20"/>
  <c r="AL55" i="20"/>
  <c r="BD54" i="20"/>
  <c r="AZ54" i="20"/>
  <c r="AU54" i="20"/>
  <c r="AP54" i="20"/>
  <c r="AL54" i="20"/>
  <c r="BD53" i="20"/>
  <c r="AZ53" i="20"/>
  <c r="AU53" i="20"/>
  <c r="AP53" i="20"/>
  <c r="AL53" i="20"/>
  <c r="BD52" i="20"/>
  <c r="AZ52" i="20"/>
  <c r="AP52" i="20"/>
  <c r="AL52" i="20"/>
  <c r="BD51" i="20"/>
  <c r="AZ51" i="20"/>
  <c r="AP51" i="20"/>
  <c r="AL51" i="20"/>
  <c r="BD50" i="20"/>
  <c r="AZ50" i="20"/>
  <c r="AP50" i="20"/>
  <c r="AL50" i="20"/>
  <c r="BD49" i="20"/>
  <c r="AZ49" i="20"/>
  <c r="AP49" i="20"/>
  <c r="AJ89" i="20"/>
  <c r="AS87" i="20"/>
  <c r="BD84" i="20"/>
  <c r="AK81" i="20"/>
  <c r="BD76" i="20"/>
  <c r="AZ75" i="20"/>
  <c r="AP73" i="20"/>
  <c r="BB72" i="20"/>
  <c r="AJ72" i="20"/>
  <c r="BF69" i="20"/>
  <c r="AN69" i="20"/>
  <c r="BB68" i="20"/>
  <c r="AP68" i="20"/>
  <c r="AL67" i="20"/>
  <c r="AO66" i="20"/>
  <c r="BC65" i="20"/>
  <c r="AT65" i="20"/>
  <c r="AK65" i="20"/>
  <c r="AO64" i="20"/>
  <c r="BC63" i="20"/>
  <c r="AK63" i="20"/>
  <c r="AO62" i="20"/>
  <c r="BC61" i="20"/>
  <c r="AK61" i="20"/>
  <c r="AX60" i="20"/>
  <c r="AO60" i="20"/>
  <c r="BC59" i="20"/>
  <c r="AT59" i="20"/>
  <c r="AK59" i="20"/>
  <c r="AO58" i="20"/>
  <c r="BC57" i="20"/>
  <c r="AT57" i="20"/>
  <c r="AK57" i="20"/>
  <c r="AO56" i="20"/>
  <c r="BC55" i="20"/>
  <c r="AK55" i="20"/>
  <c r="AO54" i="20"/>
  <c r="BC53" i="20"/>
  <c r="AK53" i="20"/>
  <c r="AX52" i="20"/>
  <c r="AO52" i="20"/>
  <c r="BC51" i="20"/>
  <c r="AT51" i="20"/>
  <c r="AK51" i="20"/>
  <c r="AO50" i="20"/>
  <c r="BC49" i="20"/>
  <c r="AM49" i="20"/>
  <c r="BE48" i="20"/>
  <c r="BA48" i="20"/>
  <c r="AV48" i="20"/>
  <c r="AM48" i="20"/>
  <c r="BE47" i="20"/>
  <c r="BA47" i="20"/>
  <c r="AR47" i="20"/>
  <c r="AM47" i="20"/>
  <c r="BE46" i="20"/>
  <c r="BA46" i="20"/>
  <c r="AV46" i="20"/>
  <c r="AM46" i="20"/>
  <c r="BE45" i="20"/>
  <c r="BA45" i="20"/>
  <c r="AV45" i="20"/>
  <c r="AR45" i="20"/>
  <c r="AM45" i="20"/>
  <c r="BE44" i="20"/>
  <c r="BA44" i="20"/>
  <c r="AV44" i="20"/>
  <c r="AM44" i="20"/>
  <c r="BE43" i="20"/>
  <c r="BA43" i="20"/>
  <c r="AM43" i="20"/>
  <c r="BE42" i="20"/>
  <c r="BA42" i="20"/>
  <c r="AR42" i="20"/>
  <c r="AM42" i="20"/>
  <c r="BE41" i="20"/>
  <c r="BA41" i="20"/>
  <c r="AV41" i="20"/>
  <c r="AR41" i="20"/>
  <c r="AM41" i="20"/>
  <c r="BE40" i="20"/>
  <c r="BA40" i="20"/>
  <c r="AV40" i="20"/>
  <c r="AM40" i="20"/>
  <c r="BE39" i="20"/>
  <c r="BA39" i="20"/>
  <c r="AV39" i="20"/>
  <c r="AM39" i="20"/>
  <c r="BE38" i="20"/>
  <c r="BA38" i="20"/>
  <c r="AR38" i="20"/>
  <c r="AM38" i="20"/>
  <c r="BE37" i="20"/>
  <c r="BA37" i="20"/>
  <c r="AV37" i="20"/>
  <c r="AM37" i="20"/>
  <c r="BE36" i="20"/>
  <c r="BA36" i="20"/>
  <c r="AV36" i="20"/>
  <c r="AM36" i="20"/>
  <c r="BE35" i="20"/>
  <c r="BA35" i="20"/>
  <c r="AV35" i="20"/>
  <c r="AR35" i="20"/>
  <c r="AM35" i="20"/>
  <c r="BE34" i="20"/>
  <c r="BA34" i="20"/>
  <c r="AM34" i="20"/>
  <c r="BE33" i="20"/>
  <c r="BA33" i="20"/>
  <c r="AR33" i="20"/>
  <c r="AM33" i="20"/>
  <c r="BE32" i="20"/>
  <c r="BA32" i="20"/>
  <c r="AV32" i="20"/>
  <c r="AM32" i="20"/>
  <c r="BE31" i="20"/>
  <c r="BA31" i="20"/>
  <c r="AV31" i="20"/>
  <c r="AR31" i="20"/>
  <c r="AM31" i="20"/>
  <c r="BE30" i="20"/>
  <c r="BA30" i="20"/>
  <c r="AR30" i="20"/>
  <c r="AM30" i="20"/>
  <c r="BE29" i="20"/>
  <c r="BA29" i="20"/>
  <c r="AR29" i="20"/>
  <c r="AM29" i="20"/>
  <c r="BE28" i="20"/>
  <c r="BA28" i="20"/>
  <c r="AV28" i="20"/>
  <c r="AM28" i="20"/>
  <c r="BE27" i="20"/>
  <c r="BA27" i="20"/>
  <c r="AV27" i="20"/>
  <c r="AM27" i="20"/>
  <c r="BE26" i="20"/>
  <c r="BA26" i="20"/>
  <c r="AR26" i="20"/>
  <c r="AM26" i="20"/>
  <c r="BE25" i="20"/>
  <c r="BA25" i="20"/>
  <c r="AV25" i="20"/>
  <c r="AR25" i="20"/>
  <c r="AM25" i="20"/>
  <c r="BE24" i="20"/>
  <c r="BA24" i="20"/>
  <c r="AV24" i="20"/>
  <c r="AM24" i="20"/>
  <c r="BE23" i="20"/>
  <c r="BA23" i="20"/>
  <c r="AV23" i="20"/>
  <c r="AM23" i="20"/>
  <c r="BE22" i="20"/>
  <c r="BA22" i="20"/>
  <c r="AR22" i="20"/>
  <c r="AM22" i="20"/>
  <c r="BE21" i="20"/>
  <c r="BA21" i="20"/>
  <c r="AV21" i="20"/>
  <c r="AM21" i="20"/>
  <c r="BC20" i="20"/>
  <c r="AX20" i="20"/>
  <c r="AT20" i="20"/>
  <c r="AO20" i="20"/>
  <c r="AK20" i="20"/>
  <c r="BE19" i="20"/>
  <c r="BA19" i="20"/>
  <c r="AV19" i="20"/>
  <c r="AM19" i="20"/>
  <c r="BC18" i="20"/>
  <c r="AO18" i="20"/>
  <c r="AK18" i="20"/>
  <c r="BE17" i="20"/>
  <c r="BA17" i="20"/>
  <c r="AR17" i="20"/>
  <c r="AM17" i="20"/>
  <c r="BC16" i="20"/>
  <c r="AX16" i="20"/>
  <c r="AT16" i="20"/>
  <c r="AO16" i="20"/>
  <c r="AK16" i="20"/>
  <c r="BE15" i="20"/>
  <c r="BA15" i="20"/>
  <c r="AV15" i="20"/>
  <c r="AR15" i="20"/>
  <c r="AM15" i="20"/>
  <c r="BC14" i="20"/>
  <c r="AO14" i="20"/>
  <c r="AK14" i="20"/>
  <c r="BE13" i="20"/>
  <c r="BA13" i="20"/>
  <c r="AR13" i="20"/>
  <c r="AM13" i="20"/>
  <c r="BC12" i="20"/>
  <c r="AR87" i="20"/>
  <c r="BC84" i="20"/>
  <c r="AJ81" i="20"/>
  <c r="BC76" i="20"/>
  <c r="AX75" i="20"/>
  <c r="AO73" i="20"/>
  <c r="BA72" i="20"/>
  <c r="AV71" i="20"/>
  <c r="BE69" i="20"/>
  <c r="AM69" i="20"/>
  <c r="BA68" i="20"/>
  <c r="AN68" i="20"/>
  <c r="AJ67" i="20"/>
  <c r="BF66" i="20"/>
  <c r="AW66" i="20"/>
  <c r="AN66" i="20"/>
  <c r="BB65" i="20"/>
  <c r="AS65" i="20"/>
  <c r="AJ65" i="20"/>
  <c r="BF64" i="20"/>
  <c r="AN64" i="20"/>
  <c r="BB63" i="20"/>
  <c r="AJ63" i="20"/>
  <c r="BF62" i="20"/>
  <c r="AW62" i="20"/>
  <c r="AN62" i="20"/>
  <c r="BB61" i="20"/>
  <c r="AS61" i="20"/>
  <c r="AJ61" i="20"/>
  <c r="BF60" i="20"/>
  <c r="AN60" i="20"/>
  <c r="BB59" i="20"/>
  <c r="AJ59" i="20"/>
  <c r="BF58" i="20"/>
  <c r="AW58" i="20"/>
  <c r="AN58" i="20"/>
  <c r="BB57" i="20"/>
  <c r="AS57" i="20"/>
  <c r="AJ57" i="20"/>
  <c r="BF56" i="20"/>
  <c r="AN56" i="20"/>
  <c r="BB55" i="20"/>
  <c r="AJ55" i="20"/>
  <c r="BF54" i="20"/>
  <c r="AW54" i="20"/>
  <c r="AN54" i="20"/>
  <c r="BB53" i="20"/>
  <c r="AS53" i="20"/>
  <c r="AJ53" i="20"/>
  <c r="BF52" i="20"/>
  <c r="AN52" i="20"/>
  <c r="BB51" i="20"/>
  <c r="AJ51" i="20"/>
  <c r="BF50" i="20"/>
  <c r="AW50" i="20"/>
  <c r="AN50" i="20"/>
  <c r="BB49" i="20"/>
  <c r="AS49" i="20"/>
  <c r="AL49" i="20"/>
  <c r="BD48" i="20"/>
  <c r="AZ48" i="20"/>
  <c r="AU48" i="20"/>
  <c r="AP48" i="20"/>
  <c r="AL48" i="20"/>
  <c r="BD47" i="20"/>
  <c r="AZ47" i="20"/>
  <c r="AU47" i="20"/>
  <c r="AP47" i="20"/>
  <c r="AL47" i="20"/>
  <c r="BD46" i="20"/>
  <c r="AZ46" i="20"/>
  <c r="AU46" i="20"/>
  <c r="AP46" i="20"/>
  <c r="AL46" i="20"/>
  <c r="BD45" i="20"/>
  <c r="AZ45" i="20"/>
  <c r="AP45" i="20"/>
  <c r="AL45" i="20"/>
  <c r="BD44" i="20"/>
  <c r="AZ44" i="20"/>
  <c r="AU44" i="20"/>
  <c r="AP44" i="20"/>
  <c r="AL44" i="20"/>
  <c r="BD43" i="20"/>
  <c r="AZ43" i="20"/>
  <c r="AP43" i="20"/>
  <c r="AL43" i="20"/>
  <c r="AS88" i="20"/>
  <c r="AP85" i="20"/>
  <c r="AJ82" i="20"/>
  <c r="AP77" i="20"/>
  <c r="BF71" i="20"/>
  <c r="BB70" i="20"/>
  <c r="BD67" i="20"/>
  <c r="AO65" i="20"/>
  <c r="BC64" i="20"/>
  <c r="AK64" i="20"/>
  <c r="AX63" i="20"/>
  <c r="AO61" i="20"/>
  <c r="BC60" i="20"/>
  <c r="AK60" i="20"/>
  <c r="AO57" i="20"/>
  <c r="BC56" i="20"/>
  <c r="AK56" i="20"/>
  <c r="AO53" i="20"/>
  <c r="BC52" i="20"/>
  <c r="AK52" i="20"/>
  <c r="AX51" i="20"/>
  <c r="AO49" i="20"/>
  <c r="BC48" i="20"/>
  <c r="AT48" i="20"/>
  <c r="AK48" i="20"/>
  <c r="AO47" i="20"/>
  <c r="BC46" i="20"/>
  <c r="AT46" i="20"/>
  <c r="AK46" i="20"/>
  <c r="AO45" i="20"/>
  <c r="BC44" i="20"/>
  <c r="AK44" i="20"/>
  <c r="AO43" i="20"/>
  <c r="BD42" i="20"/>
  <c r="AS42" i="20"/>
  <c r="AL42" i="20"/>
  <c r="BF41" i="20"/>
  <c r="AZ41" i="20"/>
  <c r="AN41" i="20"/>
  <c r="BB40" i="20"/>
  <c r="AU40" i="20"/>
  <c r="AO40" i="20"/>
  <c r="AJ40" i="20"/>
  <c r="BC39" i="20"/>
  <c r="AW39" i="20"/>
  <c r="AP39" i="20"/>
  <c r="AK39" i="20"/>
  <c r="BD38" i="20"/>
  <c r="AS38" i="20"/>
  <c r="AL38" i="20"/>
  <c r="BF37" i="20"/>
  <c r="AZ37" i="20"/>
  <c r="AN37" i="20"/>
  <c r="BB36" i="20"/>
  <c r="AU36" i="20"/>
  <c r="AO36" i="20"/>
  <c r="AJ36" i="20"/>
  <c r="BC35" i="20"/>
  <c r="AW35" i="20"/>
  <c r="AP35" i="20"/>
  <c r="AK35" i="20"/>
  <c r="BD34" i="20"/>
  <c r="AS34" i="20"/>
  <c r="AL34" i="20"/>
  <c r="BF33" i="20"/>
  <c r="AZ33" i="20"/>
  <c r="AN33" i="20"/>
  <c r="BB32" i="20"/>
  <c r="AU32" i="20"/>
  <c r="AO32" i="20"/>
  <c r="AJ32" i="20"/>
  <c r="BC31" i="20"/>
  <c r="AW31" i="20"/>
  <c r="AP31" i="20"/>
  <c r="AK31" i="20"/>
  <c r="BD30" i="20"/>
  <c r="AS30" i="20"/>
  <c r="AL30" i="20"/>
  <c r="BF29" i="20"/>
  <c r="AZ29" i="20"/>
  <c r="AN29" i="20"/>
  <c r="BB28" i="20"/>
  <c r="AU28" i="20"/>
  <c r="AO28" i="20"/>
  <c r="AJ28" i="20"/>
  <c r="BC27" i="20"/>
  <c r="AW27" i="20"/>
  <c r="AP27" i="20"/>
  <c r="AK27" i="20"/>
  <c r="BD26" i="20"/>
  <c r="AS26" i="20"/>
  <c r="AL26" i="20"/>
  <c r="BF25" i="20"/>
  <c r="AZ25" i="20"/>
  <c r="AN25" i="20"/>
  <c r="BB24" i="20"/>
  <c r="AU24" i="20"/>
  <c r="AO24" i="20"/>
  <c r="AJ24" i="20"/>
  <c r="BC23" i="20"/>
  <c r="AW23" i="20"/>
  <c r="AP23" i="20"/>
  <c r="AK23" i="20"/>
  <c r="BD22" i="20"/>
  <c r="AS22" i="20"/>
  <c r="AL22" i="20"/>
  <c r="BF21" i="20"/>
  <c r="AZ21" i="20"/>
  <c r="AN21" i="20"/>
  <c r="BE20" i="20"/>
  <c r="AZ20" i="20"/>
  <c r="AS20" i="20"/>
  <c r="AM20" i="20"/>
  <c r="BC19" i="20"/>
  <c r="AW19" i="20"/>
  <c r="AP19" i="20"/>
  <c r="AK19" i="20"/>
  <c r="BB18" i="20"/>
  <c r="AP18" i="20"/>
  <c r="AJ18" i="20"/>
  <c r="BF17" i="20"/>
  <c r="AZ17" i="20"/>
  <c r="AN17" i="20"/>
  <c r="BE16" i="20"/>
  <c r="AZ16" i="20"/>
  <c r="AS16" i="20"/>
  <c r="AM16" i="20"/>
  <c r="BC15" i="20"/>
  <c r="AW15" i="20"/>
  <c r="AP15" i="20"/>
  <c r="AK15" i="20"/>
  <c r="BB14" i="20"/>
  <c r="AP14" i="20"/>
  <c r="AJ14" i="20"/>
  <c r="BF13" i="20"/>
  <c r="AZ13" i="20"/>
  <c r="AN13" i="20"/>
  <c r="BE12" i="20"/>
  <c r="AZ12" i="20"/>
  <c r="AU12" i="20"/>
  <c r="AP12" i="20"/>
  <c r="AL12" i="20"/>
  <c r="BF11" i="20"/>
  <c r="BB11" i="20"/>
  <c r="AW11" i="20"/>
  <c r="AS11" i="20"/>
  <c r="AN11" i="20"/>
  <c r="AJ11" i="20"/>
  <c r="BD10" i="20"/>
  <c r="AZ10" i="20"/>
  <c r="AU10" i="20"/>
  <c r="AP10" i="20"/>
  <c r="AL10" i="20"/>
  <c r="BF9" i="20"/>
  <c r="BB9" i="20"/>
  <c r="AW9" i="20"/>
  <c r="AS9" i="20"/>
  <c r="AN9" i="20"/>
  <c r="AJ9" i="20"/>
  <c r="BD8" i="20"/>
  <c r="AZ8" i="20"/>
  <c r="AU8" i="20"/>
  <c r="AP8" i="20"/>
  <c r="AL8" i="20"/>
  <c r="BF7" i="20"/>
  <c r="BB7" i="20"/>
  <c r="AW7" i="20"/>
  <c r="AS7" i="20"/>
  <c r="AN7" i="20"/>
  <c r="AJ7" i="20"/>
  <c r="BD6" i="20"/>
  <c r="AZ6" i="20"/>
  <c r="AU6" i="20"/>
  <c r="AP6" i="20"/>
  <c r="AL6" i="20"/>
  <c r="BF5" i="20"/>
  <c r="BB5" i="20"/>
  <c r="AW5" i="20"/>
  <c r="AS5" i="20"/>
  <c r="AN5" i="20"/>
  <c r="AJ5" i="20"/>
  <c r="BD4" i="20"/>
  <c r="AZ4" i="20"/>
  <c r="AU4" i="20"/>
  <c r="AP4" i="20"/>
  <c r="AL4" i="20"/>
  <c r="BD3" i="20"/>
  <c r="AZ3" i="20"/>
  <c r="AU3" i="20"/>
  <c r="AP3" i="20"/>
  <c r="AL3" i="20"/>
  <c r="BD2" i="20"/>
  <c r="AZ2" i="20"/>
  <c r="AU2" i="20"/>
  <c r="AP2" i="20"/>
  <c r="AL2" i="20"/>
  <c r="AR88" i="20"/>
  <c r="AO85" i="20"/>
  <c r="AO77" i="20"/>
  <c r="BE71" i="20"/>
  <c r="BA70" i="20"/>
  <c r="BB67" i="20"/>
  <c r="AS66" i="20"/>
  <c r="BF65" i="20"/>
  <c r="AN65" i="20"/>
  <c r="BB64" i="20"/>
  <c r="AJ64" i="20"/>
  <c r="BF61" i="20"/>
  <c r="AN61" i="20"/>
  <c r="BB60" i="20"/>
  <c r="AJ60" i="20"/>
  <c r="AS58" i="20"/>
  <c r="BF57" i="20"/>
  <c r="AN57" i="20"/>
  <c r="BB56" i="20"/>
  <c r="AJ56" i="20"/>
  <c r="BF53" i="20"/>
  <c r="AN53" i="20"/>
  <c r="BB52" i="20"/>
  <c r="AJ52" i="20"/>
  <c r="AS50" i="20"/>
  <c r="BF49" i="20"/>
  <c r="AN49" i="20"/>
  <c r="BB48" i="20"/>
  <c r="AJ48" i="20"/>
  <c r="BF47" i="20"/>
  <c r="AW47" i="20"/>
  <c r="AN47" i="20"/>
  <c r="BB46" i="20"/>
  <c r="AJ46" i="20"/>
  <c r="BF45" i="20"/>
  <c r="AN45" i="20"/>
  <c r="BB44" i="20"/>
  <c r="AJ44" i="20"/>
  <c r="BF43" i="20"/>
  <c r="AW43" i="20"/>
  <c r="AN43" i="20"/>
  <c r="BC42" i="20"/>
  <c r="AW42" i="20"/>
  <c r="AP42" i="20"/>
  <c r="AK42" i="20"/>
  <c r="BD41" i="20"/>
  <c r="AS41" i="20"/>
  <c r="AL41" i="20"/>
  <c r="BF40" i="20"/>
  <c r="AZ40" i="20"/>
  <c r="AT40" i="20"/>
  <c r="AN40" i="20"/>
  <c r="BB39" i="20"/>
  <c r="AO39" i="20"/>
  <c r="AJ39" i="20"/>
  <c r="BC38" i="20"/>
  <c r="AW38" i="20"/>
  <c r="AP38" i="20"/>
  <c r="AK38" i="20"/>
  <c r="BD37" i="20"/>
  <c r="AS37" i="20"/>
  <c r="AL37" i="20"/>
  <c r="BF36" i="20"/>
  <c r="AZ36" i="20"/>
  <c r="AT36" i="20"/>
  <c r="AN36" i="20"/>
  <c r="BB35" i="20"/>
  <c r="AO35" i="20"/>
  <c r="AJ35" i="20"/>
  <c r="BC34" i="20"/>
  <c r="AW34" i="20"/>
  <c r="AP34" i="20"/>
  <c r="AK34" i="20"/>
  <c r="BD33" i="20"/>
  <c r="AS33" i="20"/>
  <c r="AL33" i="20"/>
  <c r="BF32" i="20"/>
  <c r="AZ32" i="20"/>
  <c r="AT32" i="20"/>
  <c r="AN32" i="20"/>
  <c r="BB31" i="20"/>
  <c r="AO31" i="20"/>
  <c r="AJ31" i="20"/>
  <c r="BC30" i="20"/>
  <c r="AW30" i="20"/>
  <c r="AP30" i="20"/>
  <c r="AK30" i="20"/>
  <c r="BD29" i="20"/>
  <c r="AS29" i="20"/>
  <c r="AL29" i="20"/>
  <c r="BF28" i="20"/>
  <c r="AZ28" i="20"/>
  <c r="AT28" i="20"/>
  <c r="AN28" i="20"/>
  <c r="BB27" i="20"/>
  <c r="AO27" i="20"/>
  <c r="AJ27" i="20"/>
  <c r="BC26" i="20"/>
  <c r="AW26" i="20"/>
  <c r="AP26" i="20"/>
  <c r="AK26" i="20"/>
  <c r="BD25" i="20"/>
  <c r="AS25" i="20"/>
  <c r="AL25" i="20"/>
  <c r="BF24" i="20"/>
  <c r="AZ24" i="20"/>
  <c r="AT24" i="20"/>
  <c r="AN24" i="20"/>
  <c r="BB23" i="20"/>
  <c r="AO23" i="20"/>
  <c r="AJ23" i="20"/>
  <c r="BC22" i="20"/>
  <c r="AW22" i="20"/>
  <c r="AP22" i="20"/>
  <c r="AK22" i="20"/>
  <c r="BD21" i="20"/>
  <c r="AS21" i="20"/>
  <c r="AL21" i="20"/>
  <c r="BD20" i="20"/>
  <c r="AR20" i="20"/>
  <c r="AL20" i="20"/>
  <c r="BB19" i="20"/>
  <c r="AO19" i="20"/>
  <c r="AJ19" i="20"/>
  <c r="BF18" i="20"/>
  <c r="BA18" i="20"/>
  <c r="AU18" i="20"/>
  <c r="AN18" i="20"/>
  <c r="BD17" i="20"/>
  <c r="AS17" i="20"/>
  <c r="AL17" i="20"/>
  <c r="BD16" i="20"/>
  <c r="AR16" i="20"/>
  <c r="AL16" i="20"/>
  <c r="BB15" i="20"/>
  <c r="AO15" i="20"/>
  <c r="AJ15" i="20"/>
  <c r="BF14" i="20"/>
  <c r="BA14" i="20"/>
  <c r="AU14" i="20"/>
  <c r="AN14" i="20"/>
  <c r="BD13" i="20"/>
  <c r="AS13" i="20"/>
  <c r="AL13" i="20"/>
  <c r="BD12" i="20"/>
  <c r="AX12" i="20"/>
  <c r="AT12" i="20"/>
  <c r="AO12" i="20"/>
  <c r="AK12" i="20"/>
  <c r="BE11" i="20"/>
  <c r="BA11" i="20"/>
  <c r="AR11" i="20"/>
  <c r="AM11" i="20"/>
  <c r="BC10" i="20"/>
  <c r="AX10" i="20"/>
  <c r="AT10" i="20"/>
  <c r="AO10" i="20"/>
  <c r="AK10" i="20"/>
  <c r="BE9" i="20"/>
  <c r="BA9" i="20"/>
  <c r="AV9" i="20"/>
  <c r="AM9" i="20"/>
  <c r="BC8" i="20"/>
  <c r="AX8" i="20"/>
  <c r="AT8" i="20"/>
  <c r="AO8" i="20"/>
  <c r="AK8" i="20"/>
  <c r="BE7" i="20"/>
  <c r="BA7" i="20"/>
  <c r="AV7" i="20"/>
  <c r="AR7" i="20"/>
  <c r="AM7" i="20"/>
  <c r="BC6" i="20"/>
  <c r="AT6" i="20"/>
  <c r="AO6" i="20"/>
  <c r="AK6" i="20"/>
  <c r="BE5" i="20"/>
  <c r="BA5" i="20"/>
  <c r="AV5" i="20"/>
  <c r="AR5" i="20"/>
  <c r="AM5" i="20"/>
  <c r="BC4" i="20"/>
  <c r="AX4" i="20"/>
  <c r="AO4" i="20"/>
  <c r="AK4" i="20"/>
  <c r="BC3" i="20"/>
  <c r="AX3" i="20"/>
  <c r="AT3" i="20"/>
  <c r="AO3" i="20"/>
  <c r="AK3" i="20"/>
  <c r="BC2" i="20"/>
  <c r="AX2" i="20"/>
  <c r="AT2" i="20"/>
  <c r="AO2" i="20"/>
  <c r="AK2" i="20"/>
  <c r="AL84" i="20"/>
  <c r="AL76" i="20"/>
  <c r="AS72" i="20"/>
  <c r="AN71" i="20"/>
  <c r="AJ70" i="20"/>
  <c r="AJ68" i="20"/>
  <c r="AR67" i="20"/>
  <c r="BC66" i="20"/>
  <c r="AK66" i="20"/>
  <c r="AO63" i="20"/>
  <c r="BC62" i="20"/>
  <c r="AK62" i="20"/>
  <c r="AX61" i="20"/>
  <c r="AO59" i="20"/>
  <c r="BC58" i="20"/>
  <c r="AK58" i="20"/>
  <c r="AX57" i="20"/>
  <c r="AO55" i="20"/>
  <c r="BC54" i="20"/>
  <c r="AK54" i="20"/>
  <c r="AO51" i="20"/>
  <c r="BC50" i="20"/>
  <c r="AK50" i="20"/>
  <c r="AK49" i="20"/>
  <c r="AX48" i="20"/>
  <c r="AO48" i="20"/>
  <c r="BC47" i="20"/>
  <c r="AK47" i="20"/>
  <c r="AO46" i="20"/>
  <c r="BC45" i="20"/>
  <c r="AK45" i="20"/>
  <c r="AO44" i="20"/>
  <c r="BC43" i="20"/>
  <c r="AK43" i="20"/>
  <c r="BB42" i="20"/>
  <c r="AU42" i="20"/>
  <c r="AO42" i="20"/>
  <c r="AJ42" i="20"/>
  <c r="BC41" i="20"/>
  <c r="AW41" i="20"/>
  <c r="AP41" i="20"/>
  <c r="AK41" i="20"/>
  <c r="BD40" i="20"/>
  <c r="AX40" i="20"/>
  <c r="AL40" i="20"/>
  <c r="BF39" i="20"/>
  <c r="AZ39" i="20"/>
  <c r="AN39" i="20"/>
  <c r="BB38" i="20"/>
  <c r="AU38" i="20"/>
  <c r="AO38" i="20"/>
  <c r="AJ38" i="20"/>
  <c r="BC37" i="20"/>
  <c r="AW37" i="20"/>
  <c r="AP37" i="20"/>
  <c r="AK37" i="20"/>
  <c r="BD36" i="20"/>
  <c r="AX36" i="20"/>
  <c r="AL36" i="20"/>
  <c r="BF35" i="20"/>
  <c r="AZ35" i="20"/>
  <c r="AN35" i="20"/>
  <c r="AL19" i="20"/>
  <c r="AX19" i="20"/>
  <c r="Y20" i="20"/>
  <c r="BF20" i="20"/>
  <c r="AP21" i="20"/>
  <c r="BC21" i="20"/>
  <c r="AJ22" i="20"/>
  <c r="AU22" i="20"/>
  <c r="AN23" i="20"/>
  <c r="AZ23" i="20"/>
  <c r="BD24" i="20"/>
  <c r="AK25" i="20"/>
  <c r="AO26" i="20"/>
  <c r="BB26" i="20"/>
  <c r="BF27" i="20"/>
  <c r="AL28" i="20"/>
  <c r="AX28" i="20"/>
  <c r="AP29" i="20"/>
  <c r="BC29" i="20"/>
  <c r="AJ30" i="20"/>
  <c r="AN31" i="20"/>
  <c r="AZ31" i="20"/>
  <c r="BD32" i="20"/>
  <c r="AK33" i="20"/>
  <c r="AO34" i="20"/>
  <c r="BB34" i="20"/>
  <c r="BD35" i="20"/>
  <c r="AP36" i="20"/>
  <c r="BB37" i="20"/>
  <c r="AN38" i="20"/>
  <c r="AX39" i="20"/>
  <c r="AK40" i="20"/>
  <c r="AU41" i="20"/>
  <c r="BF42" i="20"/>
  <c r="BF44" i="20"/>
  <c r="BF46" i="20"/>
  <c r="BF48" i="20"/>
  <c r="BB50" i="20"/>
  <c r="BB54" i="20"/>
  <c r="BB58" i="20"/>
  <c r="BB62" i="20"/>
  <c r="BB66" i="20"/>
  <c r="AK84" i="20"/>
  <c r="U7" i="20"/>
  <c r="U5" i="20"/>
  <c r="AT5" i="20" s="1"/>
  <c r="AL14" i="20"/>
  <c r="AW14" i="20"/>
  <c r="BF15" i="20"/>
  <c r="U16" i="20"/>
  <c r="AP16" i="20"/>
  <c r="BB16" i="20"/>
  <c r="AO17" i="20"/>
  <c r="BB17" i="20"/>
  <c r="AR18" i="20"/>
  <c r="BD18" i="20"/>
  <c r="AN19" i="20"/>
  <c r="AZ19" i="20"/>
  <c r="AJ20" i="20"/>
  <c r="AJ21" i="20"/>
  <c r="AU21" i="20"/>
  <c r="AN22" i="20"/>
  <c r="AZ22" i="20"/>
  <c r="BD23" i="20"/>
  <c r="AK24" i="20"/>
  <c r="AO25" i="20"/>
  <c r="BB25" i="20"/>
  <c r="AT26" i="20"/>
  <c r="BF26" i="20"/>
  <c r="AL27" i="20"/>
  <c r="AP28" i="20"/>
  <c r="BC28" i="20"/>
  <c r="AJ29" i="20"/>
  <c r="AU29" i="20"/>
  <c r="AN30" i="20"/>
  <c r="AZ30" i="20"/>
  <c r="BD31" i="20"/>
  <c r="AK32" i="20"/>
  <c r="AO33" i="20"/>
  <c r="BB33" i="20"/>
  <c r="AT34" i="20"/>
  <c r="BF34" i="20"/>
  <c r="AL35" i="20"/>
  <c r="AJ37" i="20"/>
  <c r="BD39" i="20"/>
  <c r="AP40" i="20"/>
  <c r="BB41" i="20"/>
  <c r="AN42" i="20"/>
  <c r="AJ43" i="20"/>
  <c r="AJ45" i="20"/>
  <c r="AJ47" i="20"/>
  <c r="AJ49" i="20"/>
  <c r="AN51" i="20"/>
  <c r="AN55" i="20"/>
  <c r="AN59" i="20"/>
  <c r="AN63" i="20"/>
  <c r="AP67" i="20"/>
  <c r="Y70" i="20"/>
  <c r="AX70" i="20" s="1"/>
  <c r="V89" i="20"/>
  <c r="AU89" i="20" s="1"/>
  <c r="V88" i="20"/>
  <c r="V86" i="20"/>
  <c r="AU86" i="20" s="1"/>
  <c r="V85" i="20"/>
  <c r="AU85" i="20" s="1"/>
  <c r="V84" i="20"/>
  <c r="V82" i="20"/>
  <c r="V81" i="20"/>
  <c r="AU81" i="20" s="1"/>
  <c r="V78" i="20"/>
  <c r="AU78" i="20" s="1"/>
  <c r="V77" i="20"/>
  <c r="AU77" i="20" s="1"/>
  <c r="V76" i="20"/>
  <c r="AU76" i="20" s="1"/>
  <c r="V75" i="20"/>
  <c r="AU75" i="20" s="1"/>
  <c r="V74" i="20"/>
  <c r="AU74" i="20" s="1"/>
  <c r="U89" i="20"/>
  <c r="U88" i="20"/>
  <c r="Y86" i="20"/>
  <c r="AX86" i="20" s="1"/>
  <c r="U86" i="20"/>
  <c r="AT86" i="20" s="1"/>
  <c r="Y85" i="20"/>
  <c r="U85" i="20"/>
  <c r="AT85" i="20" s="1"/>
  <c r="Y84" i="20"/>
  <c r="AX84" i="20" s="1"/>
  <c r="U84" i="20"/>
  <c r="AT84" i="20" s="1"/>
  <c r="U82" i="20"/>
  <c r="AT82" i="20" s="1"/>
  <c r="U81" i="20"/>
  <c r="Y78" i="20"/>
  <c r="AX78" i="20" s="1"/>
  <c r="U78" i="20"/>
  <c r="AT78" i="20" s="1"/>
  <c r="Y77" i="20"/>
  <c r="AX77" i="20" s="1"/>
  <c r="U77" i="20"/>
  <c r="Y76" i="20"/>
  <c r="AX76" i="20" s="1"/>
  <c r="U76" i="20"/>
  <c r="AT76" i="20" s="1"/>
  <c r="Y75" i="20"/>
  <c r="U75" i="20"/>
  <c r="AT75" i="20" s="1"/>
  <c r="Y74" i="20"/>
  <c r="AX74" i="20" s="1"/>
  <c r="U74" i="20"/>
  <c r="AT74" i="20" s="1"/>
  <c r="T89" i="20"/>
  <c r="T88" i="20"/>
  <c r="T87" i="20"/>
  <c r="X86" i="20"/>
  <c r="AW86" i="20" s="1"/>
  <c r="T85" i="20"/>
  <c r="AS85" i="20" s="1"/>
  <c r="X84" i="20"/>
  <c r="AW84" i="20" s="1"/>
  <c r="T82" i="20"/>
  <c r="AS82" i="20" s="1"/>
  <c r="T81" i="20"/>
  <c r="AS81" i="20" s="1"/>
  <c r="X78" i="20"/>
  <c r="AW78" i="20" s="1"/>
  <c r="T77" i="20"/>
  <c r="X76" i="20"/>
  <c r="AW76" i="20" s="1"/>
  <c r="T75" i="20"/>
  <c r="AS75" i="20" s="1"/>
  <c r="X74" i="20"/>
  <c r="AW74" i="20" s="1"/>
  <c r="X73" i="20"/>
  <c r="T73" i="20"/>
  <c r="X72" i="20"/>
  <c r="AW72" i="20" s="1"/>
  <c r="T72" i="20"/>
  <c r="X71" i="20"/>
  <c r="AW71" i="20" s="1"/>
  <c r="T71" i="20"/>
  <c r="AS71" i="20" s="1"/>
  <c r="X70" i="20"/>
  <c r="AW70" i="20" s="1"/>
  <c r="T70" i="20"/>
  <c r="AS70" i="20" s="1"/>
  <c r="X69" i="20"/>
  <c r="AW69" i="20" s="1"/>
  <c r="T69" i="20"/>
  <c r="AS69" i="20" s="1"/>
  <c r="S89" i="20"/>
  <c r="AR89" i="20" s="1"/>
  <c r="S88" i="20"/>
  <c r="S87" i="20"/>
  <c r="W86" i="20"/>
  <c r="AV86" i="20" s="1"/>
  <c r="S85" i="20"/>
  <c r="AR85" i="20" s="1"/>
  <c r="W84" i="20"/>
  <c r="AV84" i="20" s="1"/>
  <c r="S82" i="20"/>
  <c r="S81" i="20"/>
  <c r="W78" i="20"/>
  <c r="AV78" i="20" s="1"/>
  <c r="S77" i="20"/>
  <c r="AR77" i="20" s="1"/>
  <c r="W76" i="20"/>
  <c r="AV76" i="20" s="1"/>
  <c r="S75" i="20"/>
  <c r="AR75" i="20" s="1"/>
  <c r="W74" i="20"/>
  <c r="AV74" i="20" s="1"/>
  <c r="W73" i="20"/>
  <c r="S73" i="20"/>
  <c r="AR73" i="20" s="1"/>
  <c r="W72" i="20"/>
  <c r="AV72" i="20" s="1"/>
  <c r="S72" i="20"/>
  <c r="AR72" i="20" s="1"/>
  <c r="W71" i="20"/>
  <c r="S71" i="20"/>
  <c r="W70" i="20"/>
  <c r="AV70" i="20" s="1"/>
  <c r="S70" i="20"/>
  <c r="AR70" i="20" s="1"/>
  <c r="W69" i="20"/>
  <c r="AV69" i="20" s="1"/>
  <c r="S69" i="20"/>
  <c r="AR69" i="20" s="1"/>
  <c r="W68" i="20"/>
  <c r="AV68" i="20" s="1"/>
  <c r="S68" i="20"/>
  <c r="AR68" i="20" s="1"/>
  <c r="X88" i="20"/>
  <c r="AW88" i="20" s="1"/>
  <c r="X85" i="20"/>
  <c r="T84" i="20"/>
  <c r="AS84" i="20" s="1"/>
  <c r="X77" i="20"/>
  <c r="AW77" i="20" s="1"/>
  <c r="T76" i="20"/>
  <c r="AS76" i="20" s="1"/>
  <c r="V72" i="20"/>
  <c r="V70" i="20"/>
  <c r="AU70" i="20" s="1"/>
  <c r="X68" i="20"/>
  <c r="AW68" i="20" s="1"/>
  <c r="Y67" i="20"/>
  <c r="AX67" i="20" s="1"/>
  <c r="U67" i="20"/>
  <c r="Y66" i="20"/>
  <c r="AX66" i="20" s="1"/>
  <c r="U66" i="20"/>
  <c r="AT66" i="20" s="1"/>
  <c r="Y65" i="20"/>
  <c r="AX65" i="20" s="1"/>
  <c r="U65" i="20"/>
  <c r="Y64" i="20"/>
  <c r="AX64" i="20" s="1"/>
  <c r="U64" i="20"/>
  <c r="AT64" i="20" s="1"/>
  <c r="Y63" i="20"/>
  <c r="U63" i="20"/>
  <c r="AT63" i="20" s="1"/>
  <c r="Y62" i="20"/>
  <c r="AX62" i="20" s="1"/>
  <c r="U62" i="20"/>
  <c r="AT62" i="20" s="1"/>
  <c r="Y61" i="20"/>
  <c r="U61" i="20"/>
  <c r="AT61" i="20" s="1"/>
  <c r="Y60" i="20"/>
  <c r="U60" i="20"/>
  <c r="AT60" i="20" s="1"/>
  <c r="Y59" i="20"/>
  <c r="AX59" i="20" s="1"/>
  <c r="U59" i="20"/>
  <c r="Y58" i="20"/>
  <c r="AX58" i="20" s="1"/>
  <c r="U58" i="20"/>
  <c r="AT58" i="20" s="1"/>
  <c r="Y57" i="20"/>
  <c r="U57" i="20"/>
  <c r="Y56" i="20"/>
  <c r="AX56" i="20" s="1"/>
  <c r="U56" i="20"/>
  <c r="AT56" i="20" s="1"/>
  <c r="Y55" i="20"/>
  <c r="AX55" i="20" s="1"/>
  <c r="U55" i="20"/>
  <c r="AT55" i="20" s="1"/>
  <c r="Y54" i="20"/>
  <c r="AX54" i="20" s="1"/>
  <c r="U54" i="20"/>
  <c r="AT54" i="20" s="1"/>
  <c r="Y53" i="20"/>
  <c r="AX53" i="20" s="1"/>
  <c r="U53" i="20"/>
  <c r="AT53" i="20" s="1"/>
  <c r="Y52" i="20"/>
  <c r="U52" i="20"/>
  <c r="AT52" i="20" s="1"/>
  <c r="Y51" i="20"/>
  <c r="U51" i="20"/>
  <c r="Y50" i="20"/>
  <c r="AX50" i="20" s="1"/>
  <c r="U50" i="20"/>
  <c r="AT50" i="20" s="1"/>
  <c r="W88" i="20"/>
  <c r="W85" i="20"/>
  <c r="S84" i="20"/>
  <c r="AR84" i="20" s="1"/>
  <c r="W77" i="20"/>
  <c r="AV77" i="20" s="1"/>
  <c r="S76" i="20"/>
  <c r="AR76" i="20" s="1"/>
  <c r="Y73" i="20"/>
  <c r="U72" i="20"/>
  <c r="AT72" i="20" s="1"/>
  <c r="Y71" i="20"/>
  <c r="AX71" i="20" s="1"/>
  <c r="U70" i="20"/>
  <c r="Y69" i="20"/>
  <c r="V68" i="20"/>
  <c r="AU68" i="20" s="1"/>
  <c r="X67" i="20"/>
  <c r="AW67" i="20" s="1"/>
  <c r="T67" i="20"/>
  <c r="X66" i="20"/>
  <c r="T66" i="20"/>
  <c r="X65" i="20"/>
  <c r="AW65" i="20" s="1"/>
  <c r="T65" i="20"/>
  <c r="X64" i="20"/>
  <c r="AW64" i="20" s="1"/>
  <c r="T64" i="20"/>
  <c r="AS64" i="20" s="1"/>
  <c r="X63" i="20"/>
  <c r="AW63" i="20" s="1"/>
  <c r="T63" i="20"/>
  <c r="AS63" i="20" s="1"/>
  <c r="X62" i="20"/>
  <c r="T62" i="20"/>
  <c r="AS62" i="20" s="1"/>
  <c r="X61" i="20"/>
  <c r="AW61" i="20" s="1"/>
  <c r="T61" i="20"/>
  <c r="X60" i="20"/>
  <c r="AW60" i="20" s="1"/>
  <c r="T60" i="20"/>
  <c r="X59" i="20"/>
  <c r="AW59" i="20" s="1"/>
  <c r="T59" i="20"/>
  <c r="AS59" i="20" s="1"/>
  <c r="X58" i="20"/>
  <c r="T58" i="20"/>
  <c r="X57" i="20"/>
  <c r="AW57" i="20" s="1"/>
  <c r="T57" i="20"/>
  <c r="X56" i="20"/>
  <c r="AW56" i="20" s="1"/>
  <c r="T56" i="20"/>
  <c r="AS56" i="20" s="1"/>
  <c r="X55" i="20"/>
  <c r="AW55" i="20" s="1"/>
  <c r="T55" i="20"/>
  <c r="AS55" i="20" s="1"/>
  <c r="X54" i="20"/>
  <c r="T54" i="20"/>
  <c r="AS54" i="20" s="1"/>
  <c r="X53" i="20"/>
  <c r="AW53" i="20" s="1"/>
  <c r="T53" i="20"/>
  <c r="X52" i="20"/>
  <c r="AW52" i="20" s="1"/>
  <c r="T52" i="20"/>
  <c r="AS52" i="20" s="1"/>
  <c r="X51" i="20"/>
  <c r="AW51" i="20" s="1"/>
  <c r="T51" i="20"/>
  <c r="AS51" i="20" s="1"/>
  <c r="X50" i="20"/>
  <c r="T50" i="20"/>
  <c r="T86" i="20"/>
  <c r="AS86" i="20" s="1"/>
  <c r="T83" i="20"/>
  <c r="AS83" i="20" s="1"/>
  <c r="T78" i="20"/>
  <c r="AS78" i="20" s="1"/>
  <c r="V71" i="20"/>
  <c r="U68" i="20"/>
  <c r="AT68" i="20" s="1"/>
  <c r="S67" i="20"/>
  <c r="W66" i="20"/>
  <c r="AV66" i="20" s="1"/>
  <c r="S65" i="20"/>
  <c r="AR65" i="20" s="1"/>
  <c r="W64" i="20"/>
  <c r="AV64" i="20" s="1"/>
  <c r="S63" i="20"/>
  <c r="AR63" i="20" s="1"/>
  <c r="W62" i="20"/>
  <c r="AV62" i="20" s="1"/>
  <c r="S61" i="20"/>
  <c r="AR61" i="20" s="1"/>
  <c r="W60" i="20"/>
  <c r="AV60" i="20" s="1"/>
  <c r="S59" i="20"/>
  <c r="AR59" i="20" s="1"/>
  <c r="W58" i="20"/>
  <c r="AV58" i="20" s="1"/>
  <c r="S57" i="20"/>
  <c r="AR57" i="20" s="1"/>
  <c r="W56" i="20"/>
  <c r="AV56" i="20" s="1"/>
  <c r="S55" i="20"/>
  <c r="AR55" i="20" s="1"/>
  <c r="W54" i="20"/>
  <c r="AV54" i="20" s="1"/>
  <c r="S53" i="20"/>
  <c r="AR53" i="20" s="1"/>
  <c r="W52" i="20"/>
  <c r="AV52" i="20" s="1"/>
  <c r="S51" i="20"/>
  <c r="AR51" i="20" s="1"/>
  <c r="W50" i="20"/>
  <c r="AV50" i="20" s="1"/>
  <c r="Y49" i="20"/>
  <c r="AX49" i="20" s="1"/>
  <c r="U49" i="20"/>
  <c r="AT49" i="20" s="1"/>
  <c r="Y48" i="20"/>
  <c r="U48" i="20"/>
  <c r="Y47" i="20"/>
  <c r="AX47" i="20" s="1"/>
  <c r="U47" i="20"/>
  <c r="AT47" i="20" s="1"/>
  <c r="Y46" i="20"/>
  <c r="AX46" i="20" s="1"/>
  <c r="U46" i="20"/>
  <c r="Y45" i="20"/>
  <c r="AX45" i="20" s="1"/>
  <c r="U45" i="20"/>
  <c r="AT45" i="20" s="1"/>
  <c r="Y44" i="20"/>
  <c r="AX44" i="20" s="1"/>
  <c r="U44" i="20"/>
  <c r="AT44" i="20" s="1"/>
  <c r="Y43" i="20"/>
  <c r="AX43" i="20" s="1"/>
  <c r="U43" i="20"/>
  <c r="AT43" i="20" s="1"/>
  <c r="Y42" i="20"/>
  <c r="AX42" i="20" s="1"/>
  <c r="U42" i="20"/>
  <c r="AT42" i="20" s="1"/>
  <c r="Y41" i="20"/>
  <c r="AX41" i="20" s="1"/>
  <c r="U41" i="20"/>
  <c r="AT41" i="20" s="1"/>
  <c r="Y40" i="20"/>
  <c r="U40" i="20"/>
  <c r="Y39" i="20"/>
  <c r="U39" i="20"/>
  <c r="AT39" i="20" s="1"/>
  <c r="Y38" i="20"/>
  <c r="AX38" i="20" s="1"/>
  <c r="U38" i="20"/>
  <c r="AT38" i="20" s="1"/>
  <c r="Y37" i="20"/>
  <c r="AX37" i="20" s="1"/>
  <c r="U37" i="20"/>
  <c r="AT37" i="20" s="1"/>
  <c r="Y36" i="20"/>
  <c r="U36" i="20"/>
  <c r="Y35" i="20"/>
  <c r="U35" i="20"/>
  <c r="AT35" i="20" s="1"/>
  <c r="Y34" i="20"/>
  <c r="AX34" i="20" s="1"/>
  <c r="U34" i="20"/>
  <c r="Y33" i="20"/>
  <c r="AX33" i="20" s="1"/>
  <c r="U33" i="20"/>
  <c r="AT33" i="20" s="1"/>
  <c r="Y32" i="20"/>
  <c r="AX32" i="20" s="1"/>
  <c r="U32" i="20"/>
  <c r="Y31" i="20"/>
  <c r="AX31" i="20" s="1"/>
  <c r="U31" i="20"/>
  <c r="AT31" i="20" s="1"/>
  <c r="Y30" i="20"/>
  <c r="AX30" i="20" s="1"/>
  <c r="U30" i="20"/>
  <c r="Y29" i="20"/>
  <c r="AX29" i="20" s="1"/>
  <c r="U29" i="20"/>
  <c r="AT29" i="20" s="1"/>
  <c r="Y28" i="20"/>
  <c r="U28" i="20"/>
  <c r="Y27" i="20"/>
  <c r="AX27" i="20" s="1"/>
  <c r="U27" i="20"/>
  <c r="AT27" i="20" s="1"/>
  <c r="Y26" i="20"/>
  <c r="AX26" i="20" s="1"/>
  <c r="U26" i="20"/>
  <c r="Y25" i="20"/>
  <c r="AX25" i="20" s="1"/>
  <c r="U25" i="20"/>
  <c r="AT25" i="20" s="1"/>
  <c r="Y24" i="20"/>
  <c r="AX24" i="20" s="1"/>
  <c r="U24" i="20"/>
  <c r="Y23" i="20"/>
  <c r="AX23" i="20" s="1"/>
  <c r="U23" i="20"/>
  <c r="AT23" i="20" s="1"/>
  <c r="Y22" i="20"/>
  <c r="AX22" i="20" s="1"/>
  <c r="U22" i="20"/>
  <c r="Y21" i="20"/>
  <c r="AX21" i="20" s="1"/>
  <c r="U21" i="20"/>
  <c r="AT21" i="20" s="1"/>
  <c r="W20" i="20"/>
  <c r="AV20" i="20" s="1"/>
  <c r="S20" i="20"/>
  <c r="Y19" i="20"/>
  <c r="U19" i="20"/>
  <c r="AT19" i="20" s="1"/>
  <c r="W18" i="20"/>
  <c r="AV18" i="20" s="1"/>
  <c r="S18" i="20"/>
  <c r="Y17" i="20"/>
  <c r="AX17" i="20" s="1"/>
  <c r="U17" i="20"/>
  <c r="AT17" i="20" s="1"/>
  <c r="W16" i="20"/>
  <c r="S16" i="20"/>
  <c r="Y15" i="20"/>
  <c r="AX15" i="20" s="1"/>
  <c r="U15" i="20"/>
  <c r="AT15" i="20" s="1"/>
  <c r="W14" i="20"/>
  <c r="AV14" i="20" s="1"/>
  <c r="S14" i="20"/>
  <c r="AR14" i="20" s="1"/>
  <c r="Y13" i="20"/>
  <c r="AX13" i="20" s="1"/>
  <c r="U13" i="20"/>
  <c r="AT13" i="20" s="1"/>
  <c r="W89" i="20"/>
  <c r="S86" i="20"/>
  <c r="S83" i="20"/>
  <c r="AR83" i="20" s="1"/>
  <c r="S78" i="20"/>
  <c r="AR78" i="20" s="1"/>
  <c r="Y72" i="20"/>
  <c r="AX72" i="20" s="1"/>
  <c r="U71" i="20"/>
  <c r="T68" i="20"/>
  <c r="AS68" i="20" s="1"/>
  <c r="V66" i="20"/>
  <c r="AU66" i="20" s="1"/>
  <c r="V64" i="20"/>
  <c r="AU64" i="20" s="1"/>
  <c r="V62" i="20"/>
  <c r="V60" i="20"/>
  <c r="AU60" i="20" s="1"/>
  <c r="V58" i="20"/>
  <c r="AU58" i="20" s="1"/>
  <c r="V56" i="20"/>
  <c r="AU56" i="20" s="1"/>
  <c r="V54" i="20"/>
  <c r="V52" i="20"/>
  <c r="AU52" i="20" s="1"/>
  <c r="V50" i="20"/>
  <c r="AU50" i="20" s="1"/>
  <c r="X49" i="20"/>
  <c r="AW49" i="20" s="1"/>
  <c r="T49" i="20"/>
  <c r="X48" i="20"/>
  <c r="AW48" i="20" s="1"/>
  <c r="T48" i="20"/>
  <c r="AS48" i="20" s="1"/>
  <c r="X47" i="20"/>
  <c r="T47" i="20"/>
  <c r="AS47" i="20" s="1"/>
  <c r="X46" i="20"/>
  <c r="T46" i="20"/>
  <c r="AS46" i="20" s="1"/>
  <c r="X45" i="20"/>
  <c r="AW45" i="20" s="1"/>
  <c r="T45" i="20"/>
  <c r="X44" i="20"/>
  <c r="AW44" i="20" s="1"/>
  <c r="T44" i="20"/>
  <c r="AS44" i="20" s="1"/>
  <c r="X43" i="20"/>
  <c r="T43" i="20"/>
  <c r="U9" i="20"/>
  <c r="AT9" i="20" s="1"/>
  <c r="Y9" i="20"/>
  <c r="AX9" i="20" s="1"/>
  <c r="S10" i="20"/>
  <c r="AR10" i="20" s="1"/>
  <c r="W10" i="20"/>
  <c r="U11" i="20"/>
  <c r="AT11" i="20" s="1"/>
  <c r="Y11" i="20"/>
  <c r="AX11" i="20" s="1"/>
  <c r="S12" i="20"/>
  <c r="AR12" i="20" s="1"/>
  <c r="W12" i="20"/>
  <c r="W13" i="20"/>
  <c r="AV13" i="20" s="1"/>
  <c r="T14" i="20"/>
  <c r="AS14" i="20" s="1"/>
  <c r="Y14" i="20"/>
  <c r="AX14" i="20" s="1"/>
  <c r="T15" i="20"/>
  <c r="AS15" i="20" s="1"/>
  <c r="V16" i="20"/>
  <c r="W17" i="20"/>
  <c r="AV17" i="20" s="1"/>
  <c r="T18" i="20"/>
  <c r="AS18" i="20" s="1"/>
  <c r="Y18" i="20"/>
  <c r="AX18" i="20" s="1"/>
  <c r="T19" i="20"/>
  <c r="AS19" i="20" s="1"/>
  <c r="V20" i="20"/>
  <c r="AU20" i="20" s="1"/>
  <c r="W21" i="20"/>
  <c r="V22" i="20"/>
  <c r="T23" i="20"/>
  <c r="AS23" i="20" s="1"/>
  <c r="S24" i="20"/>
  <c r="AR24" i="20" s="1"/>
  <c r="X24" i="20"/>
  <c r="AW24" i="20" s="1"/>
  <c r="W25" i="20"/>
  <c r="V26" i="20"/>
  <c r="AU26" i="20" s="1"/>
  <c r="T27" i="20"/>
  <c r="AS27" i="20" s="1"/>
  <c r="S28" i="20"/>
  <c r="AR28" i="20" s="1"/>
  <c r="X28" i="20"/>
  <c r="W29" i="20"/>
  <c r="AV29" i="20" s="1"/>
  <c r="V30" i="20"/>
  <c r="AU30" i="20" s="1"/>
  <c r="T31" i="20"/>
  <c r="AS31" i="20" s="1"/>
  <c r="S32" i="20"/>
  <c r="AR32" i="20" s="1"/>
  <c r="X32" i="20"/>
  <c r="AW32" i="20" s="1"/>
  <c r="W33" i="20"/>
  <c r="AV33" i="20" s="1"/>
  <c r="V34" i="20"/>
  <c r="T35" i="20"/>
  <c r="S36" i="20"/>
  <c r="AR36" i="20" s="1"/>
  <c r="X36" i="20"/>
  <c r="AW36" i="20" s="1"/>
  <c r="W37" i="20"/>
  <c r="V38" i="20"/>
  <c r="T39" i="20"/>
  <c r="AS39" i="20" s="1"/>
  <c r="S40" i="20"/>
  <c r="AR40" i="20" s="1"/>
  <c r="X40" i="20"/>
  <c r="AW40" i="20" s="1"/>
  <c r="W41" i="20"/>
  <c r="V42" i="20"/>
  <c r="V43" i="20"/>
  <c r="AU43" i="20" s="1"/>
  <c r="V45" i="20"/>
  <c r="AU45" i="20" s="1"/>
  <c r="V47" i="20"/>
  <c r="V49" i="20"/>
  <c r="AU49" i="20" s="1"/>
  <c r="V51" i="20"/>
  <c r="AU51" i="20" s="1"/>
  <c r="V55" i="20"/>
  <c r="V59" i="20"/>
  <c r="V63" i="20"/>
  <c r="AU63" i="20" s="1"/>
  <c r="V67" i="20"/>
  <c r="AU67" i="20" s="1"/>
  <c r="U73" i="20"/>
  <c r="AT73" i="20" s="1"/>
  <c r="W75" i="20"/>
  <c r="AV75" i="20" s="1"/>
  <c r="W82" i="20"/>
  <c r="AV82" i="20" s="1"/>
  <c r="T2" i="20"/>
  <c r="AS2" i="20" s="1"/>
  <c r="X2" i="20"/>
  <c r="T3" i="20"/>
  <c r="AS3" i="20" s="1"/>
  <c r="X3" i="20"/>
  <c r="AW3" i="20" s="1"/>
  <c r="T4" i="20"/>
  <c r="AS4" i="20" s="1"/>
  <c r="X4" i="20"/>
  <c r="AW4" i="20" s="1"/>
  <c r="V5" i="20"/>
  <c r="AU5" i="20" s="1"/>
  <c r="T6" i="20"/>
  <c r="AS6" i="20" s="1"/>
  <c r="X6" i="20"/>
  <c r="AW6" i="20" s="1"/>
  <c r="V7" i="20"/>
  <c r="T8" i="20"/>
  <c r="AS8" i="20" s="1"/>
  <c r="X8" i="20"/>
  <c r="AW8" i="20" s="1"/>
  <c r="V9" i="20"/>
  <c r="AU9" i="20" s="1"/>
  <c r="T10" i="20"/>
  <c r="AS10" i="20" s="1"/>
  <c r="X10" i="20"/>
  <c r="AW10" i="20" s="1"/>
  <c r="V11" i="20"/>
  <c r="T12" i="20"/>
  <c r="AS12" i="20" s="1"/>
  <c r="X12" i="20"/>
  <c r="S13" i="20"/>
  <c r="X13" i="20"/>
  <c r="AW13" i="20" s="1"/>
  <c r="U14" i="20"/>
  <c r="AT14" i="20" s="1"/>
  <c r="V15" i="20"/>
  <c r="AU15" i="20" s="1"/>
  <c r="X16" i="20"/>
  <c r="AW16" i="20" s="1"/>
  <c r="S17" i="20"/>
  <c r="X17" i="20"/>
  <c r="AW17" i="20" s="1"/>
  <c r="U18" i="20"/>
  <c r="AT18" i="20" s="1"/>
  <c r="V19" i="20"/>
  <c r="AU19" i="20" s="1"/>
  <c r="X20" i="20"/>
  <c r="AW20" i="20" s="1"/>
  <c r="S21" i="20"/>
  <c r="AR21" i="20" s="1"/>
  <c r="X21" i="20"/>
  <c r="W22" i="20"/>
  <c r="AV22" i="20" s="1"/>
  <c r="V23" i="20"/>
  <c r="AU23" i="20" s="1"/>
  <c r="T24" i="20"/>
  <c r="AS24" i="20" s="1"/>
  <c r="S25" i="20"/>
  <c r="X25" i="20"/>
  <c r="AW25" i="20" s="1"/>
  <c r="W26" i="20"/>
  <c r="AV26" i="20" s="1"/>
  <c r="V27" i="20"/>
  <c r="AU27" i="20" s="1"/>
  <c r="T28" i="20"/>
  <c r="S29" i="20"/>
  <c r="X29" i="20"/>
  <c r="AW29" i="20" s="1"/>
  <c r="W30" i="20"/>
  <c r="AV30" i="20" s="1"/>
  <c r="V31" i="20"/>
  <c r="AU31" i="20" s="1"/>
  <c r="T32" i="20"/>
  <c r="AS32" i="20" s="1"/>
  <c r="S33" i="20"/>
  <c r="X33" i="20"/>
  <c r="AW33" i="20" s="1"/>
  <c r="W34" i="20"/>
  <c r="AV34" i="20" s="1"/>
  <c r="V35" i="20"/>
  <c r="AU35" i="20" s="1"/>
  <c r="T36" i="20"/>
  <c r="AS36" i="20" s="1"/>
  <c r="S37" i="20"/>
  <c r="AR37" i="20" s="1"/>
  <c r="X37" i="20"/>
  <c r="W38" i="20"/>
  <c r="AV38" i="20" s="1"/>
  <c r="V39" i="20"/>
  <c r="AU39" i="20" s="1"/>
  <c r="T40" i="20"/>
  <c r="AS40" i="20" s="1"/>
  <c r="S41" i="20"/>
  <c r="X41" i="20"/>
  <c r="W42" i="20"/>
  <c r="AV42" i="20" s="1"/>
  <c r="W43" i="20"/>
  <c r="AV43" i="20" s="1"/>
  <c r="S44" i="20"/>
  <c r="AR44" i="20" s="1"/>
  <c r="W45" i="20"/>
  <c r="S46" i="20"/>
  <c r="AR46" i="20" s="1"/>
  <c r="W47" i="20"/>
  <c r="AV47" i="20" s="1"/>
  <c r="S48" i="20"/>
  <c r="AR48" i="20" s="1"/>
  <c r="W49" i="20"/>
  <c r="AV49" i="20" s="1"/>
  <c r="S50" i="20"/>
  <c r="AR50" i="20" s="1"/>
  <c r="W51" i="20"/>
  <c r="AV51" i="20" s="1"/>
  <c r="S54" i="20"/>
  <c r="AR54" i="20" s="1"/>
  <c r="W55" i="20"/>
  <c r="S58" i="20"/>
  <c r="AR58" i="20" s="1"/>
  <c r="W59" i="20"/>
  <c r="AV59" i="20" s="1"/>
  <c r="S62" i="20"/>
  <c r="AR62" i="20" s="1"/>
  <c r="W63" i="20"/>
  <c r="S66" i="20"/>
  <c r="AR66" i="20" s="1"/>
  <c r="W67" i="20"/>
  <c r="AV67" i="20" s="1"/>
  <c r="V73" i="20"/>
  <c r="X75" i="20"/>
  <c r="CR100" i="21" l="1"/>
  <c r="CR96" i="21"/>
  <c r="M20" i="4" l="1"/>
  <c r="M21" i="4"/>
  <c r="M22" i="4"/>
  <c r="M23" i="4"/>
  <c r="F3" i="1" l="1"/>
  <c r="E3" i="1"/>
  <c r="C3" i="1"/>
  <c r="B3" i="1"/>
  <c r="B28" i="4"/>
  <c r="N6" i="1"/>
  <c r="F15" i="4"/>
  <c r="F16" i="4" s="1"/>
  <c r="E15" i="4"/>
  <c r="J6" i="1" s="1"/>
  <c r="D20" i="4"/>
  <c r="D21" i="4" s="1"/>
  <c r="D22" i="4" s="1"/>
  <c r="D23" i="4" s="1"/>
  <c r="D3" i="1"/>
  <c r="M6" i="1" l="1"/>
  <c r="H6" i="1"/>
  <c r="H9" i="1"/>
  <c r="J20" i="4"/>
  <c r="J21" i="4" s="1"/>
  <c r="J22" i="4" s="1"/>
  <c r="J23" i="4" s="1"/>
  <c r="H16" i="1"/>
  <c r="K7" i="1"/>
  <c r="F17" i="4"/>
  <c r="H12" i="1"/>
  <c r="H72" i="1"/>
  <c r="H64" i="1"/>
  <c r="H60" i="1"/>
  <c r="H48" i="1"/>
  <c r="H143" i="1"/>
  <c r="H95" i="1"/>
  <c r="H418" i="1"/>
  <c r="H269" i="1"/>
  <c r="H205" i="1"/>
  <c r="H191" i="1"/>
  <c r="H175" i="1"/>
  <c r="H159" i="1"/>
  <c r="H127" i="1"/>
  <c r="H111" i="1"/>
  <c r="H79" i="1"/>
  <c r="H76" i="1"/>
  <c r="H68" i="1"/>
  <c r="H56" i="1"/>
  <c r="H52" i="1"/>
  <c r="L16" i="4"/>
  <c r="L7" i="1" s="1"/>
  <c r="H8" i="1"/>
  <c r="H20" i="1"/>
  <c r="H36" i="1"/>
  <c r="H32" i="1"/>
  <c r="K6" i="1"/>
  <c r="H24" i="1"/>
  <c r="H40" i="1"/>
  <c r="H28" i="1"/>
  <c r="H44" i="1"/>
  <c r="H584" i="1"/>
  <c r="H580" i="1"/>
  <c r="H576" i="1"/>
  <c r="H572" i="1"/>
  <c r="H568" i="1"/>
  <c r="H564" i="1"/>
  <c r="H560" i="1"/>
  <c r="H587" i="1"/>
  <c r="H583" i="1"/>
  <c r="H579" i="1"/>
  <c r="H575" i="1"/>
  <c r="H571" i="1"/>
  <c r="H567" i="1"/>
  <c r="H563" i="1"/>
  <c r="H559" i="1"/>
  <c r="H586" i="1"/>
  <c r="H582" i="1"/>
  <c r="H578" i="1"/>
  <c r="H574" i="1"/>
  <c r="H570" i="1"/>
  <c r="H566" i="1"/>
  <c r="H562" i="1"/>
  <c r="H558" i="1"/>
  <c r="H585" i="1"/>
  <c r="H569" i="1"/>
  <c r="H557" i="1"/>
  <c r="H553" i="1"/>
  <c r="H549" i="1"/>
  <c r="H545" i="1"/>
  <c r="H541" i="1"/>
  <c r="H537" i="1"/>
  <c r="H533" i="1"/>
  <c r="H529" i="1"/>
  <c r="H581" i="1"/>
  <c r="H565" i="1"/>
  <c r="H556" i="1"/>
  <c r="H552" i="1"/>
  <c r="H548" i="1"/>
  <c r="H544" i="1"/>
  <c r="H540" i="1"/>
  <c r="H536" i="1"/>
  <c r="H532" i="1"/>
  <c r="H577" i="1"/>
  <c r="H561" i="1"/>
  <c r="H555" i="1"/>
  <c r="H551" i="1"/>
  <c r="H547" i="1"/>
  <c r="H543" i="1"/>
  <c r="H539" i="1"/>
  <c r="H535" i="1"/>
  <c r="H531" i="1"/>
  <c r="H546" i="1"/>
  <c r="H525" i="1"/>
  <c r="H521" i="1"/>
  <c r="H517" i="1"/>
  <c r="H513" i="1"/>
  <c r="H509" i="1"/>
  <c r="H505" i="1"/>
  <c r="H501" i="1"/>
  <c r="H542" i="1"/>
  <c r="H530" i="1"/>
  <c r="H528" i="1"/>
  <c r="H524" i="1"/>
  <c r="H520" i="1"/>
  <c r="H516" i="1"/>
  <c r="H512" i="1"/>
  <c r="H508" i="1"/>
  <c r="H504" i="1"/>
  <c r="H573" i="1"/>
  <c r="H554" i="1"/>
  <c r="H538" i="1"/>
  <c r="H527" i="1"/>
  <c r="H523" i="1"/>
  <c r="H519" i="1"/>
  <c r="H515" i="1"/>
  <c r="H511" i="1"/>
  <c r="H507" i="1"/>
  <c r="H503" i="1"/>
  <c r="H534" i="1"/>
  <c r="H518" i="1"/>
  <c r="H502" i="1"/>
  <c r="H500" i="1"/>
  <c r="H496" i="1"/>
  <c r="H492" i="1"/>
  <c r="H488" i="1"/>
  <c r="H484" i="1"/>
  <c r="H480" i="1"/>
  <c r="H476" i="1"/>
  <c r="H472" i="1"/>
  <c r="H468" i="1"/>
  <c r="H464" i="1"/>
  <c r="H460" i="1"/>
  <c r="H456" i="1"/>
  <c r="H452" i="1"/>
  <c r="H448" i="1"/>
  <c r="H444" i="1"/>
  <c r="H440" i="1"/>
  <c r="H436" i="1"/>
  <c r="H514" i="1"/>
  <c r="H499" i="1"/>
  <c r="H495" i="1"/>
  <c r="H491" i="1"/>
  <c r="H487" i="1"/>
  <c r="H483" i="1"/>
  <c r="H479" i="1"/>
  <c r="H475" i="1"/>
  <c r="H471" i="1"/>
  <c r="H467" i="1"/>
  <c r="H463" i="1"/>
  <c r="H459" i="1"/>
  <c r="H455" i="1"/>
  <c r="H451" i="1"/>
  <c r="H447" i="1"/>
  <c r="H526" i="1"/>
  <c r="H510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550" i="1"/>
  <c r="H506" i="1"/>
  <c r="H493" i="1"/>
  <c r="H477" i="1"/>
  <c r="H461" i="1"/>
  <c r="H445" i="1"/>
  <c r="H443" i="1"/>
  <c r="H435" i="1"/>
  <c r="H433" i="1"/>
  <c r="H429" i="1"/>
  <c r="H425" i="1"/>
  <c r="H421" i="1"/>
  <c r="H417" i="1"/>
  <c r="H413" i="1"/>
  <c r="H409" i="1"/>
  <c r="H405" i="1"/>
  <c r="H401" i="1"/>
  <c r="H397" i="1"/>
  <c r="H393" i="1"/>
  <c r="H389" i="1"/>
  <c r="H385" i="1"/>
  <c r="H381" i="1"/>
  <c r="H489" i="1"/>
  <c r="H473" i="1"/>
  <c r="H457" i="1"/>
  <c r="H441" i="1"/>
  <c r="H432" i="1"/>
  <c r="H428" i="1"/>
  <c r="H424" i="1"/>
  <c r="H420" i="1"/>
  <c r="H416" i="1"/>
  <c r="H412" i="1"/>
  <c r="H408" i="1"/>
  <c r="H404" i="1"/>
  <c r="H400" i="1"/>
  <c r="H396" i="1"/>
  <c r="H392" i="1"/>
  <c r="H388" i="1"/>
  <c r="H384" i="1"/>
  <c r="H485" i="1"/>
  <c r="H469" i="1"/>
  <c r="H453" i="1"/>
  <c r="H439" i="1"/>
  <c r="H431" i="1"/>
  <c r="H427" i="1"/>
  <c r="H423" i="1"/>
  <c r="H419" i="1"/>
  <c r="H415" i="1"/>
  <c r="H411" i="1"/>
  <c r="H407" i="1"/>
  <c r="H403" i="1"/>
  <c r="H399" i="1"/>
  <c r="H395" i="1"/>
  <c r="H391" i="1"/>
  <c r="H387" i="1"/>
  <c r="H383" i="1"/>
  <c r="H522" i="1"/>
  <c r="H449" i="1"/>
  <c r="H430" i="1"/>
  <c r="H414" i="1"/>
  <c r="H398" i="1"/>
  <c r="H379" i="1"/>
  <c r="H375" i="1"/>
  <c r="H371" i="1"/>
  <c r="H367" i="1"/>
  <c r="H363" i="1"/>
  <c r="H359" i="1"/>
  <c r="H355" i="1"/>
  <c r="H351" i="1"/>
  <c r="H347" i="1"/>
  <c r="H343" i="1"/>
  <c r="H339" i="1"/>
  <c r="H335" i="1"/>
  <c r="H331" i="1"/>
  <c r="H327" i="1"/>
  <c r="H497" i="1"/>
  <c r="H426" i="1"/>
  <c r="H410" i="1"/>
  <c r="H394" i="1"/>
  <c r="H382" i="1"/>
  <c r="H378" i="1"/>
  <c r="H374" i="1"/>
  <c r="H370" i="1"/>
  <c r="H366" i="1"/>
  <c r="H362" i="1"/>
  <c r="H358" i="1"/>
  <c r="H354" i="1"/>
  <c r="H350" i="1"/>
  <c r="H346" i="1"/>
  <c r="H342" i="1"/>
  <c r="H338" i="1"/>
  <c r="H334" i="1"/>
  <c r="H330" i="1"/>
  <c r="H326" i="1"/>
  <c r="H481" i="1"/>
  <c r="H422" i="1"/>
  <c r="H406" i="1"/>
  <c r="H390" i="1"/>
  <c r="H377" i="1"/>
  <c r="H373" i="1"/>
  <c r="H369" i="1"/>
  <c r="H365" i="1"/>
  <c r="H361" i="1"/>
  <c r="H357" i="1"/>
  <c r="H353" i="1"/>
  <c r="H349" i="1"/>
  <c r="H345" i="1"/>
  <c r="H341" i="1"/>
  <c r="H337" i="1"/>
  <c r="H333" i="1"/>
  <c r="H329" i="1"/>
  <c r="H325" i="1"/>
  <c r="H465" i="1"/>
  <c r="H402" i="1"/>
  <c r="H372" i="1"/>
  <c r="H356" i="1"/>
  <c r="H340" i="1"/>
  <c r="H324" i="1"/>
  <c r="H320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437" i="1"/>
  <c r="H386" i="1"/>
  <c r="H368" i="1"/>
  <c r="H352" i="1"/>
  <c r="H336" i="1"/>
  <c r="H323" i="1"/>
  <c r="H319" i="1"/>
  <c r="H315" i="1"/>
  <c r="H311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434" i="1"/>
  <c r="H380" i="1"/>
  <c r="H364" i="1"/>
  <c r="H348" i="1"/>
  <c r="H332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360" i="1"/>
  <c r="H313" i="1"/>
  <c r="H297" i="1"/>
  <c r="H281" i="1"/>
  <c r="H265" i="1"/>
  <c r="H249" i="1"/>
  <c r="H233" i="1"/>
  <c r="H217" i="1"/>
  <c r="H201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344" i="1"/>
  <c r="H309" i="1"/>
  <c r="H293" i="1"/>
  <c r="H277" i="1"/>
  <c r="H261" i="1"/>
  <c r="H245" i="1"/>
  <c r="H229" i="1"/>
  <c r="H213" i="1"/>
  <c r="H197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328" i="1"/>
  <c r="H321" i="1"/>
  <c r="H305" i="1"/>
  <c r="H289" i="1"/>
  <c r="H273" i="1"/>
  <c r="H257" i="1"/>
  <c r="H241" i="1"/>
  <c r="H225" i="1"/>
  <c r="H209" i="1"/>
  <c r="H193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" i="1"/>
  <c r="H11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3" i="1"/>
  <c r="H99" i="1"/>
  <c r="H115" i="1"/>
  <c r="H131" i="1"/>
  <c r="H147" i="1"/>
  <c r="H163" i="1"/>
  <c r="H179" i="1"/>
  <c r="H221" i="1"/>
  <c r="H285" i="1"/>
  <c r="L15" i="4"/>
  <c r="L6" i="1" s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87" i="1"/>
  <c r="H103" i="1"/>
  <c r="H119" i="1"/>
  <c r="H135" i="1"/>
  <c r="H151" i="1"/>
  <c r="H167" i="1"/>
  <c r="H183" i="1"/>
  <c r="H237" i="1"/>
  <c r="H301" i="1"/>
  <c r="H376" i="1"/>
  <c r="E16" i="4"/>
  <c r="H13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91" i="1"/>
  <c r="H107" i="1"/>
  <c r="H123" i="1"/>
  <c r="H139" i="1"/>
  <c r="H155" i="1"/>
  <c r="H171" i="1"/>
  <c r="H187" i="1"/>
  <c r="H253" i="1"/>
  <c r="H317" i="1"/>
  <c r="H2" i="1" l="1"/>
  <c r="B8" i="4" s="1"/>
  <c r="L17" i="4"/>
  <c r="L8" i="1" s="1"/>
  <c r="K20" i="4"/>
  <c r="K21" i="4" s="1"/>
  <c r="K22" i="4" s="1"/>
  <c r="K23" i="4" s="1"/>
  <c r="Q40" i="1"/>
  <c r="Q60" i="1"/>
  <c r="Q22" i="1"/>
  <c r="Q156" i="1"/>
  <c r="Q224" i="1"/>
  <c r="Q206" i="1"/>
  <c r="Q243" i="1"/>
  <c r="Q405" i="1"/>
  <c r="Q7" i="1"/>
  <c r="Q63" i="1"/>
  <c r="Q10" i="1"/>
  <c r="Q76" i="1"/>
  <c r="Q29" i="1"/>
  <c r="Q126" i="1"/>
  <c r="Q38" i="1"/>
  <c r="Q178" i="1"/>
  <c r="Q131" i="1"/>
  <c r="Q216" i="1"/>
  <c r="Q108" i="1"/>
  <c r="Q172" i="1"/>
  <c r="Q89" i="1"/>
  <c r="Q153" i="1"/>
  <c r="Q288" i="1"/>
  <c r="Q237" i="1"/>
  <c r="Q301" i="1"/>
  <c r="Q222" i="1"/>
  <c r="Q286" i="1"/>
  <c r="Q195" i="1"/>
  <c r="Q259" i="1"/>
  <c r="Q323" i="1"/>
  <c r="Q364" i="1"/>
  <c r="Q349" i="1"/>
  <c r="Q338" i="1"/>
  <c r="Q382" i="1"/>
  <c r="Q476" i="1"/>
  <c r="Q448" i="1"/>
  <c r="Q432" i="1"/>
  <c r="Q473" i="1"/>
  <c r="Q470" i="1"/>
  <c r="Q459" i="1"/>
  <c r="Q510" i="1"/>
  <c r="Q549" i="1"/>
  <c r="Q554" i="1"/>
  <c r="Q548" i="1"/>
  <c r="Q562" i="1"/>
  <c r="Q587" i="1"/>
  <c r="Q75" i="1"/>
  <c r="Q77" i="1"/>
  <c r="Q115" i="1"/>
  <c r="Q179" i="1"/>
  <c r="Q137" i="1"/>
  <c r="Q285" i="1"/>
  <c r="Q359" i="1"/>
  <c r="Q348" i="1"/>
  <c r="Q433" i="1"/>
  <c r="Q423" i="1"/>
  <c r="Q457" i="1"/>
  <c r="Q443" i="1"/>
  <c r="Q525" i="1"/>
  <c r="Q538" i="1"/>
  <c r="Q585" i="1"/>
  <c r="Q134" i="1"/>
  <c r="Q28" i="1"/>
  <c r="Q138" i="1"/>
  <c r="Q45" i="1"/>
  <c r="Q190" i="1"/>
  <c r="Q54" i="1"/>
  <c r="Q83" i="1"/>
  <c r="Q147" i="1"/>
  <c r="Q280" i="1"/>
  <c r="Q124" i="1"/>
  <c r="Q188" i="1"/>
  <c r="Q105" i="1"/>
  <c r="Q169" i="1"/>
  <c r="Q444" i="1"/>
  <c r="Q253" i="1"/>
  <c r="Q317" i="1"/>
  <c r="Q238" i="1"/>
  <c r="Q302" i="1"/>
  <c r="Q211" i="1"/>
  <c r="Q275" i="1"/>
  <c r="Q379" i="1"/>
  <c r="Q380" i="1"/>
  <c r="Q365" i="1"/>
  <c r="Q354" i="1"/>
  <c r="Q398" i="1"/>
  <c r="Q391" i="1"/>
  <c r="Q384" i="1"/>
  <c r="Q484" i="1"/>
  <c r="Q489" i="1"/>
  <c r="Q486" i="1"/>
  <c r="Q475" i="1"/>
  <c r="Q526" i="1"/>
  <c r="Q516" i="1"/>
  <c r="Q535" i="1"/>
  <c r="Q576" i="1"/>
  <c r="Q578" i="1"/>
  <c r="Q15" i="1"/>
  <c r="Q13" i="1"/>
  <c r="Q114" i="1"/>
  <c r="Q92" i="1"/>
  <c r="Q316" i="1"/>
  <c r="Q221" i="1"/>
  <c r="Q270" i="1"/>
  <c r="Q307" i="1"/>
  <c r="Q333" i="1"/>
  <c r="Q430" i="1"/>
  <c r="Q416" i="1"/>
  <c r="Q454" i="1"/>
  <c r="Q523" i="1"/>
  <c r="Q532" i="1"/>
  <c r="Q571" i="1"/>
  <c r="Q43" i="1"/>
  <c r="Q276" i="1"/>
  <c r="Q44" i="1"/>
  <c r="Q228" i="1"/>
  <c r="Q61" i="1"/>
  <c r="Q8" i="1"/>
  <c r="Q70" i="1"/>
  <c r="Q99" i="1"/>
  <c r="Q163" i="1"/>
  <c r="Q425" i="1"/>
  <c r="Q140" i="1"/>
  <c r="Q252" i="1"/>
  <c r="Q121" i="1"/>
  <c r="Q185" i="1"/>
  <c r="Q205" i="1"/>
  <c r="Q269" i="1"/>
  <c r="Q371" i="1"/>
  <c r="Q254" i="1"/>
  <c r="Q318" i="1"/>
  <c r="Q227" i="1"/>
  <c r="Q291" i="1"/>
  <c r="Q332" i="1"/>
  <c r="Q488" i="1"/>
  <c r="Q381" i="1"/>
  <c r="Q370" i="1"/>
  <c r="Q414" i="1"/>
  <c r="Q407" i="1"/>
  <c r="Q400" i="1"/>
  <c r="Q441" i="1"/>
  <c r="Q517" i="1"/>
  <c r="Q505" i="1"/>
  <c r="Q491" i="1"/>
  <c r="Q507" i="1"/>
  <c r="Q537" i="1"/>
  <c r="Q551" i="1"/>
  <c r="Q569" i="1"/>
  <c r="Q35" i="1"/>
  <c r="Q11" i="1"/>
  <c r="Q71" i="1"/>
  <c r="Q166" i="1"/>
  <c r="Q51" i="1"/>
  <c r="Q102" i="1"/>
  <c r="Q16" i="1"/>
  <c r="Q32" i="1"/>
  <c r="Q48" i="1"/>
  <c r="Q64" i="1"/>
  <c r="Q90" i="1"/>
  <c r="Q154" i="1"/>
  <c r="Q292" i="1"/>
  <c r="Q17" i="1"/>
  <c r="Q33" i="1"/>
  <c r="Q49" i="1"/>
  <c r="Q65" i="1"/>
  <c r="Q78" i="1"/>
  <c r="Q142" i="1"/>
  <c r="Q244" i="1"/>
  <c r="Q12" i="1"/>
  <c r="Q26" i="1"/>
  <c r="Q42" i="1"/>
  <c r="Q58" i="1"/>
  <c r="Q74" i="1"/>
  <c r="Q130" i="1"/>
  <c r="Q196" i="1"/>
  <c r="Q87" i="1"/>
  <c r="Q103" i="1"/>
  <c r="Q119" i="1"/>
  <c r="Q135" i="1"/>
  <c r="Q151" i="1"/>
  <c r="Q167" i="1"/>
  <c r="Q183" i="1"/>
  <c r="Q232" i="1"/>
  <c r="Q296" i="1"/>
  <c r="Q80" i="1"/>
  <c r="Q96" i="1"/>
  <c r="Q112" i="1"/>
  <c r="Q128" i="1"/>
  <c r="Q144" i="1"/>
  <c r="Q160" i="1"/>
  <c r="Q176" i="1"/>
  <c r="Q204" i="1"/>
  <c r="Q268" i="1"/>
  <c r="Q351" i="1"/>
  <c r="Q93" i="1"/>
  <c r="Q109" i="1"/>
  <c r="Q125" i="1"/>
  <c r="Q141" i="1"/>
  <c r="Q157" i="1"/>
  <c r="Q173" i="1"/>
  <c r="Q189" i="1"/>
  <c r="Q240" i="1"/>
  <c r="Q304" i="1"/>
  <c r="Q193" i="1"/>
  <c r="Q209" i="1"/>
  <c r="Q225" i="1"/>
  <c r="Q241" i="1"/>
  <c r="Q257" i="1"/>
  <c r="Q273" i="1"/>
  <c r="Q289" i="1"/>
  <c r="Q305" i="1"/>
  <c r="Q321" i="1"/>
  <c r="Q194" i="1"/>
  <c r="Q210" i="1"/>
  <c r="Q226" i="1"/>
  <c r="Q242" i="1"/>
  <c r="Q258" i="1"/>
  <c r="Q274" i="1"/>
  <c r="Q290" i="1"/>
  <c r="Q306" i="1"/>
  <c r="Q322" i="1"/>
  <c r="Q375" i="1"/>
  <c r="Q199" i="1"/>
  <c r="Q215" i="1"/>
  <c r="Q231" i="1"/>
  <c r="Q247" i="1"/>
  <c r="Q263" i="1"/>
  <c r="Q279" i="1"/>
  <c r="Q295" i="1"/>
  <c r="Q311" i="1"/>
  <c r="Q331" i="1"/>
  <c r="Q409" i="1"/>
  <c r="Q336" i="1"/>
  <c r="Q352" i="1"/>
  <c r="Q368" i="1"/>
  <c r="Q397" i="1"/>
  <c r="Q557" i="1"/>
  <c r="Q337" i="1"/>
  <c r="Q353" i="1"/>
  <c r="Q369" i="1"/>
  <c r="Q385" i="1"/>
  <c r="Q326" i="1"/>
  <c r="Q342" i="1"/>
  <c r="Q358" i="1"/>
  <c r="Q374" i="1"/>
  <c r="Q421" i="1"/>
  <c r="Q386" i="1"/>
  <c r="Q402" i="1"/>
  <c r="Q418" i="1"/>
  <c r="Q434" i="1"/>
  <c r="Q492" i="1"/>
  <c r="Q395" i="1"/>
  <c r="Q411" i="1"/>
  <c r="Q427" i="1"/>
  <c r="Q464" i="1"/>
  <c r="Q388" i="1"/>
  <c r="Q404" i="1"/>
  <c r="Q420" i="1"/>
  <c r="Q442" i="1"/>
  <c r="Q500" i="1"/>
  <c r="Q445" i="1"/>
  <c r="Q461" i="1"/>
  <c r="Q477" i="1"/>
  <c r="Q493" i="1"/>
  <c r="Q564" i="1"/>
  <c r="Q458" i="1"/>
  <c r="Q474" i="1"/>
  <c r="Q490" i="1"/>
  <c r="Q521" i="1"/>
  <c r="Q447" i="1"/>
  <c r="Q463" i="1"/>
  <c r="Q479" i="1"/>
  <c r="Q495" i="1"/>
  <c r="Q541" i="1"/>
  <c r="Q514" i="1"/>
  <c r="Q545" i="1"/>
  <c r="Q511" i="1"/>
  <c r="Q527" i="1"/>
  <c r="Q504" i="1"/>
  <c r="Q520" i="1"/>
  <c r="Q553" i="1"/>
  <c r="Q542" i="1"/>
  <c r="Q568" i="1"/>
  <c r="Q539" i="1"/>
  <c r="Q555" i="1"/>
  <c r="Q536" i="1"/>
  <c r="Q552" i="1"/>
  <c r="Q573" i="1"/>
  <c r="Q566" i="1"/>
  <c r="Q582" i="1"/>
  <c r="Q559" i="1"/>
  <c r="Q575" i="1"/>
  <c r="Q31" i="1"/>
  <c r="Q39" i="1"/>
  <c r="Q23" i="1"/>
  <c r="Q27" i="1"/>
  <c r="I20" i="4"/>
  <c r="Q86" i="1"/>
  <c r="Q182" i="1"/>
  <c r="Q59" i="1"/>
  <c r="Q150" i="1"/>
  <c r="Q20" i="1"/>
  <c r="Q36" i="1"/>
  <c r="Q52" i="1"/>
  <c r="Q68" i="1"/>
  <c r="Q106" i="1"/>
  <c r="Q170" i="1"/>
  <c r="Q472" i="1"/>
  <c r="Q21" i="1"/>
  <c r="Q37" i="1"/>
  <c r="Q53" i="1"/>
  <c r="Q69" i="1"/>
  <c r="Q94" i="1"/>
  <c r="Q158" i="1"/>
  <c r="Q308" i="1"/>
  <c r="Q14" i="1"/>
  <c r="Q30" i="1"/>
  <c r="Q46" i="1"/>
  <c r="Q62" i="1"/>
  <c r="Q82" i="1"/>
  <c r="Q146" i="1"/>
  <c r="Q260" i="1"/>
  <c r="Q91" i="1"/>
  <c r="Q107" i="1"/>
  <c r="Q123" i="1"/>
  <c r="Q139" i="1"/>
  <c r="Q155" i="1"/>
  <c r="Q171" i="1"/>
  <c r="Q187" i="1"/>
  <c r="Q248" i="1"/>
  <c r="Q312" i="1"/>
  <c r="Q84" i="1"/>
  <c r="Q100" i="1"/>
  <c r="Q116" i="1"/>
  <c r="Q132" i="1"/>
  <c r="Q148" i="1"/>
  <c r="Q164" i="1"/>
  <c r="Q180" i="1"/>
  <c r="Q220" i="1"/>
  <c r="Q284" i="1"/>
  <c r="Q81" i="1"/>
  <c r="Q97" i="1"/>
  <c r="Q113" i="1"/>
  <c r="Q129" i="1"/>
  <c r="Q145" i="1"/>
  <c r="Q161" i="1"/>
  <c r="Q177" i="1"/>
  <c r="Q192" i="1"/>
  <c r="Q256" i="1"/>
  <c r="Q320" i="1"/>
  <c r="Q197" i="1"/>
  <c r="Q213" i="1"/>
  <c r="Q229" i="1"/>
  <c r="Q245" i="1"/>
  <c r="Q261" i="1"/>
  <c r="Q277" i="1"/>
  <c r="Q293" i="1"/>
  <c r="Q309" i="1"/>
  <c r="Q339" i="1"/>
  <c r="Q198" i="1"/>
  <c r="Q214" i="1"/>
  <c r="Q230" i="1"/>
  <c r="Q246" i="1"/>
  <c r="Q262" i="1"/>
  <c r="Q278" i="1"/>
  <c r="Q294" i="1"/>
  <c r="Q310" i="1"/>
  <c r="Q327" i="1"/>
  <c r="Q393" i="1"/>
  <c r="Q203" i="1"/>
  <c r="Q219" i="1"/>
  <c r="Q235" i="1"/>
  <c r="Q251" i="1"/>
  <c r="Q267" i="1"/>
  <c r="Q283" i="1"/>
  <c r="Q299" i="1"/>
  <c r="Q315" i="1"/>
  <c r="Q347" i="1"/>
  <c r="Q324" i="1"/>
  <c r="Q340" i="1"/>
  <c r="Q356" i="1"/>
  <c r="Q372" i="1"/>
  <c r="Q413" i="1"/>
  <c r="Q325" i="1"/>
  <c r="Q341" i="1"/>
  <c r="Q357" i="1"/>
  <c r="Q373" i="1"/>
  <c r="Q401" i="1"/>
  <c r="Q330" i="1"/>
  <c r="Q346" i="1"/>
  <c r="Q362" i="1"/>
  <c r="Q378" i="1"/>
  <c r="Q436" i="1"/>
  <c r="Q390" i="1"/>
  <c r="Q406" i="1"/>
  <c r="Q422" i="1"/>
  <c r="Q438" i="1"/>
  <c r="Q383" i="1"/>
  <c r="Q399" i="1"/>
  <c r="Q415" i="1"/>
  <c r="Q431" i="1"/>
  <c r="Q480" i="1"/>
  <c r="Q392" i="1"/>
  <c r="Q408" i="1"/>
  <c r="Q424" i="1"/>
  <c r="Q452" i="1"/>
  <c r="Q513" i="1"/>
  <c r="Q449" i="1"/>
  <c r="Q465" i="1"/>
  <c r="Q481" i="1"/>
  <c r="Q497" i="1"/>
  <c r="Q446" i="1"/>
  <c r="Q462" i="1"/>
  <c r="Q478" i="1"/>
  <c r="Q494" i="1"/>
  <c r="Q435" i="1"/>
  <c r="Q451" i="1"/>
  <c r="Q467" i="1"/>
  <c r="Q483" i="1"/>
  <c r="Q499" i="1"/>
  <c r="Q502" i="1"/>
  <c r="Q518" i="1"/>
  <c r="Q580" i="1"/>
  <c r="Q515" i="1"/>
  <c r="Q529" i="1"/>
  <c r="Q508" i="1"/>
  <c r="Q524" i="1"/>
  <c r="Q530" i="1"/>
  <c r="Q546" i="1"/>
  <c r="Q584" i="1"/>
  <c r="Q543" i="1"/>
  <c r="Q572" i="1"/>
  <c r="Q540" i="1"/>
  <c r="Q556" i="1"/>
  <c r="Q561" i="1"/>
  <c r="Q577" i="1"/>
  <c r="Q570" i="1"/>
  <c r="Q586" i="1"/>
  <c r="Q563" i="1"/>
  <c r="Q579" i="1"/>
  <c r="K8" i="1"/>
  <c r="F18" i="4"/>
  <c r="F20" i="4" s="1"/>
  <c r="F21" i="4" s="1"/>
  <c r="F22" i="4" s="1"/>
  <c r="F23" i="4" s="1"/>
  <c r="N7" i="1"/>
  <c r="E17" i="4"/>
  <c r="J7" i="1"/>
  <c r="M7" i="1"/>
  <c r="Q19" i="1"/>
  <c r="Q47" i="1"/>
  <c r="Q118" i="1"/>
  <c r="Q212" i="1"/>
  <c r="Q67" i="1"/>
  <c r="Q6" i="1"/>
  <c r="Q24" i="1"/>
  <c r="Q56" i="1"/>
  <c r="Q72" i="1"/>
  <c r="Q122" i="1"/>
  <c r="Q186" i="1"/>
  <c r="Q9" i="1"/>
  <c r="Q25" i="1"/>
  <c r="Q41" i="1"/>
  <c r="Q57" i="1"/>
  <c r="Q73" i="1"/>
  <c r="Q110" i="1"/>
  <c r="Q174" i="1"/>
  <c r="Q55" i="1"/>
  <c r="Q18" i="1"/>
  <c r="Q34" i="1"/>
  <c r="Q50" i="1"/>
  <c r="Q66" i="1"/>
  <c r="Q98" i="1"/>
  <c r="Q162" i="1"/>
  <c r="Q79" i="1"/>
  <c r="Q95" i="1"/>
  <c r="Q111" i="1"/>
  <c r="Q127" i="1"/>
  <c r="Q143" i="1"/>
  <c r="Q159" i="1"/>
  <c r="Q175" i="1"/>
  <c r="Q200" i="1"/>
  <c r="Q264" i="1"/>
  <c r="Q335" i="1"/>
  <c r="Q88" i="1"/>
  <c r="Q104" i="1"/>
  <c r="Q120" i="1"/>
  <c r="Q136" i="1"/>
  <c r="Q152" i="1"/>
  <c r="Q168" i="1"/>
  <c r="Q184" i="1"/>
  <c r="Q236" i="1"/>
  <c r="Q300" i="1"/>
  <c r="Q85" i="1"/>
  <c r="Q101" i="1"/>
  <c r="Q117" i="1"/>
  <c r="Q133" i="1"/>
  <c r="Q149" i="1"/>
  <c r="Q165" i="1"/>
  <c r="Q181" i="1"/>
  <c r="Q208" i="1"/>
  <c r="Q272" i="1"/>
  <c r="Q367" i="1"/>
  <c r="Q201" i="1"/>
  <c r="Q217" i="1"/>
  <c r="Q233" i="1"/>
  <c r="Q249" i="1"/>
  <c r="Q265" i="1"/>
  <c r="Q281" i="1"/>
  <c r="Q297" i="1"/>
  <c r="Q313" i="1"/>
  <c r="Q355" i="1"/>
  <c r="Q202" i="1"/>
  <c r="Q218" i="1"/>
  <c r="Q234" i="1"/>
  <c r="Q250" i="1"/>
  <c r="Q266" i="1"/>
  <c r="Q282" i="1"/>
  <c r="Q298" i="1"/>
  <c r="Q314" i="1"/>
  <c r="Q343" i="1"/>
  <c r="Q191" i="1"/>
  <c r="Q207" i="1"/>
  <c r="Q223" i="1"/>
  <c r="Q239" i="1"/>
  <c r="Q255" i="1"/>
  <c r="Q271" i="1"/>
  <c r="Q287" i="1"/>
  <c r="Q303" i="1"/>
  <c r="Q319" i="1"/>
  <c r="Q363" i="1"/>
  <c r="Q328" i="1"/>
  <c r="Q344" i="1"/>
  <c r="Q360" i="1"/>
  <c r="Q376" i="1"/>
  <c r="Q429" i="1"/>
  <c r="Q329" i="1"/>
  <c r="Q345" i="1"/>
  <c r="Q361" i="1"/>
  <c r="Q377" i="1"/>
  <c r="Q417" i="1"/>
  <c r="Q334" i="1"/>
  <c r="Q350" i="1"/>
  <c r="Q366" i="1"/>
  <c r="Q389" i="1"/>
  <c r="Q456" i="1"/>
  <c r="Q394" i="1"/>
  <c r="Q410" i="1"/>
  <c r="Q426" i="1"/>
  <c r="Q460" i="1"/>
  <c r="Q387" i="1"/>
  <c r="Q403" i="1"/>
  <c r="Q419" i="1"/>
  <c r="Q440" i="1"/>
  <c r="Q496" i="1"/>
  <c r="Q396" i="1"/>
  <c r="Q412" i="1"/>
  <c r="Q428" i="1"/>
  <c r="Q468" i="1"/>
  <c r="Q437" i="1"/>
  <c r="Q453" i="1"/>
  <c r="Q469" i="1"/>
  <c r="Q485" i="1"/>
  <c r="Q501" i="1"/>
  <c r="Q450" i="1"/>
  <c r="Q466" i="1"/>
  <c r="Q482" i="1"/>
  <c r="Q498" i="1"/>
  <c r="Q439" i="1"/>
  <c r="Q455" i="1"/>
  <c r="Q471" i="1"/>
  <c r="Q487" i="1"/>
  <c r="Q509" i="1"/>
  <c r="Q506" i="1"/>
  <c r="Q522" i="1"/>
  <c r="Q503" i="1"/>
  <c r="Q519" i="1"/>
  <c r="Q533" i="1"/>
  <c r="Q512" i="1"/>
  <c r="Q528" i="1"/>
  <c r="Q534" i="1"/>
  <c r="Q550" i="1"/>
  <c r="Q531" i="1"/>
  <c r="Q547" i="1"/>
  <c r="Q544" i="1"/>
  <c r="Q560" i="1"/>
  <c r="Q565" i="1"/>
  <c r="Q581" i="1"/>
  <c r="Q558" i="1"/>
  <c r="Q574" i="1"/>
  <c r="Q567" i="1"/>
  <c r="Q583" i="1"/>
  <c r="C8" i="4" l="1"/>
  <c r="G8" i="4" s="1"/>
  <c r="L20" i="4"/>
  <c r="I21" i="4"/>
  <c r="P6" i="1"/>
  <c r="L18" i="4"/>
  <c r="L9" i="1" s="1"/>
  <c r="H20" i="4"/>
  <c r="H21" i="4" s="1"/>
  <c r="H22" i="4" s="1"/>
  <c r="H23" i="4" s="1"/>
  <c r="N8" i="1"/>
  <c r="R586" i="1"/>
  <c r="R582" i="1"/>
  <c r="R578" i="1"/>
  <c r="R574" i="1"/>
  <c r="R570" i="1"/>
  <c r="R566" i="1"/>
  <c r="R562" i="1"/>
  <c r="R558" i="1"/>
  <c r="R585" i="1"/>
  <c r="R581" i="1"/>
  <c r="R577" i="1"/>
  <c r="R573" i="1"/>
  <c r="R569" i="1"/>
  <c r="R565" i="1"/>
  <c r="R561" i="1"/>
  <c r="R557" i="1"/>
  <c r="R584" i="1"/>
  <c r="R580" i="1"/>
  <c r="R576" i="1"/>
  <c r="R572" i="1"/>
  <c r="R568" i="1"/>
  <c r="R564" i="1"/>
  <c r="R560" i="1"/>
  <c r="R583" i="1"/>
  <c r="R567" i="1"/>
  <c r="R555" i="1"/>
  <c r="R551" i="1"/>
  <c r="R547" i="1"/>
  <c r="R543" i="1"/>
  <c r="R539" i="1"/>
  <c r="R535" i="1"/>
  <c r="R531" i="1"/>
  <c r="R579" i="1"/>
  <c r="R563" i="1"/>
  <c r="R554" i="1"/>
  <c r="R550" i="1"/>
  <c r="R546" i="1"/>
  <c r="R542" i="1"/>
  <c r="R538" i="1"/>
  <c r="R534" i="1"/>
  <c r="R575" i="1"/>
  <c r="R559" i="1"/>
  <c r="R553" i="1"/>
  <c r="R549" i="1"/>
  <c r="R545" i="1"/>
  <c r="R541" i="1"/>
  <c r="R537" i="1"/>
  <c r="R533" i="1"/>
  <c r="R529" i="1"/>
  <c r="R544" i="1"/>
  <c r="R530" i="1"/>
  <c r="R527" i="1"/>
  <c r="R523" i="1"/>
  <c r="R519" i="1"/>
  <c r="R515" i="1"/>
  <c r="R511" i="1"/>
  <c r="R507" i="1"/>
  <c r="R503" i="1"/>
  <c r="R556" i="1"/>
  <c r="R540" i="1"/>
  <c r="R526" i="1"/>
  <c r="R522" i="1"/>
  <c r="R518" i="1"/>
  <c r="R514" i="1"/>
  <c r="R510" i="1"/>
  <c r="R506" i="1"/>
  <c r="R502" i="1"/>
  <c r="R587" i="1"/>
  <c r="R552" i="1"/>
  <c r="R536" i="1"/>
  <c r="R525" i="1"/>
  <c r="R521" i="1"/>
  <c r="R517" i="1"/>
  <c r="R513" i="1"/>
  <c r="R509" i="1"/>
  <c r="R505" i="1"/>
  <c r="R501" i="1"/>
  <c r="R548" i="1"/>
  <c r="R516" i="1"/>
  <c r="R498" i="1"/>
  <c r="R494" i="1"/>
  <c r="R490" i="1"/>
  <c r="R486" i="1"/>
  <c r="R482" i="1"/>
  <c r="R478" i="1"/>
  <c r="R474" i="1"/>
  <c r="R470" i="1"/>
  <c r="R466" i="1"/>
  <c r="R462" i="1"/>
  <c r="R458" i="1"/>
  <c r="R454" i="1"/>
  <c r="R450" i="1"/>
  <c r="R446" i="1"/>
  <c r="R442" i="1"/>
  <c r="R438" i="1"/>
  <c r="R571" i="1"/>
  <c r="R532" i="1"/>
  <c r="R528" i="1"/>
  <c r="R512" i="1"/>
  <c r="R497" i="1"/>
  <c r="R493" i="1"/>
  <c r="R489" i="1"/>
  <c r="R485" i="1"/>
  <c r="R481" i="1"/>
  <c r="R477" i="1"/>
  <c r="R473" i="1"/>
  <c r="R469" i="1"/>
  <c r="R465" i="1"/>
  <c r="R461" i="1"/>
  <c r="R457" i="1"/>
  <c r="R453" i="1"/>
  <c r="R449" i="1"/>
  <c r="R445" i="1"/>
  <c r="R524" i="1"/>
  <c r="R508" i="1"/>
  <c r="R500" i="1"/>
  <c r="R496" i="1"/>
  <c r="R492" i="1"/>
  <c r="R488" i="1"/>
  <c r="R484" i="1"/>
  <c r="R480" i="1"/>
  <c r="R476" i="1"/>
  <c r="R472" i="1"/>
  <c r="R468" i="1"/>
  <c r="R464" i="1"/>
  <c r="R460" i="1"/>
  <c r="R456" i="1"/>
  <c r="R452" i="1"/>
  <c r="R448" i="1"/>
  <c r="R444" i="1"/>
  <c r="R440" i="1"/>
  <c r="R436" i="1"/>
  <c r="R520" i="1"/>
  <c r="R491" i="1"/>
  <c r="R475" i="1"/>
  <c r="R459" i="1"/>
  <c r="R441" i="1"/>
  <c r="R431" i="1"/>
  <c r="R427" i="1"/>
  <c r="R423" i="1"/>
  <c r="R419" i="1"/>
  <c r="R415" i="1"/>
  <c r="R411" i="1"/>
  <c r="R407" i="1"/>
  <c r="R403" i="1"/>
  <c r="R399" i="1"/>
  <c r="R395" i="1"/>
  <c r="R391" i="1"/>
  <c r="R387" i="1"/>
  <c r="R383" i="1"/>
  <c r="R504" i="1"/>
  <c r="R487" i="1"/>
  <c r="R471" i="1"/>
  <c r="R455" i="1"/>
  <c r="R439" i="1"/>
  <c r="R434" i="1"/>
  <c r="R430" i="1"/>
  <c r="R426" i="1"/>
  <c r="R422" i="1"/>
  <c r="R418" i="1"/>
  <c r="R414" i="1"/>
  <c r="R410" i="1"/>
  <c r="R406" i="1"/>
  <c r="R402" i="1"/>
  <c r="R398" i="1"/>
  <c r="R394" i="1"/>
  <c r="R390" i="1"/>
  <c r="R386" i="1"/>
  <c r="R499" i="1"/>
  <c r="R483" i="1"/>
  <c r="R467" i="1"/>
  <c r="R451" i="1"/>
  <c r="R437" i="1"/>
  <c r="R433" i="1"/>
  <c r="R429" i="1"/>
  <c r="R425" i="1"/>
  <c r="R421" i="1"/>
  <c r="R417" i="1"/>
  <c r="R413" i="1"/>
  <c r="R409" i="1"/>
  <c r="R405" i="1"/>
  <c r="R401" i="1"/>
  <c r="R397" i="1"/>
  <c r="R393" i="1"/>
  <c r="R389" i="1"/>
  <c r="R385" i="1"/>
  <c r="R381" i="1"/>
  <c r="R463" i="1"/>
  <c r="R443" i="1"/>
  <c r="R428" i="1"/>
  <c r="R412" i="1"/>
  <c r="R396" i="1"/>
  <c r="R382" i="1"/>
  <c r="R377" i="1"/>
  <c r="R373" i="1"/>
  <c r="R369" i="1"/>
  <c r="R365" i="1"/>
  <c r="R361" i="1"/>
  <c r="R357" i="1"/>
  <c r="R353" i="1"/>
  <c r="R349" i="1"/>
  <c r="R345" i="1"/>
  <c r="R341" i="1"/>
  <c r="R337" i="1"/>
  <c r="R333" i="1"/>
  <c r="R329" i="1"/>
  <c r="R325" i="1"/>
  <c r="R447" i="1"/>
  <c r="R435" i="1"/>
  <c r="R424" i="1"/>
  <c r="R408" i="1"/>
  <c r="R392" i="1"/>
  <c r="R380" i="1"/>
  <c r="R376" i="1"/>
  <c r="R372" i="1"/>
  <c r="R368" i="1"/>
  <c r="R364" i="1"/>
  <c r="R360" i="1"/>
  <c r="R356" i="1"/>
  <c r="R352" i="1"/>
  <c r="R348" i="1"/>
  <c r="R344" i="1"/>
  <c r="R340" i="1"/>
  <c r="R336" i="1"/>
  <c r="R332" i="1"/>
  <c r="R328" i="1"/>
  <c r="R324" i="1"/>
  <c r="R495" i="1"/>
  <c r="R420" i="1"/>
  <c r="R404" i="1"/>
  <c r="R388" i="1"/>
  <c r="R379" i="1"/>
  <c r="R375" i="1"/>
  <c r="R371" i="1"/>
  <c r="R367" i="1"/>
  <c r="R363" i="1"/>
  <c r="R359" i="1"/>
  <c r="R355" i="1"/>
  <c r="R351" i="1"/>
  <c r="R347" i="1"/>
  <c r="R343" i="1"/>
  <c r="R339" i="1"/>
  <c r="R335" i="1"/>
  <c r="R331" i="1"/>
  <c r="R327" i="1"/>
  <c r="R323" i="1"/>
  <c r="R416" i="1"/>
  <c r="R370" i="1"/>
  <c r="R354" i="1"/>
  <c r="R338" i="1"/>
  <c r="R322" i="1"/>
  <c r="R318" i="1"/>
  <c r="R314" i="1"/>
  <c r="R310" i="1"/>
  <c r="R306" i="1"/>
  <c r="R302" i="1"/>
  <c r="R298" i="1"/>
  <c r="R294" i="1"/>
  <c r="R290" i="1"/>
  <c r="R286" i="1"/>
  <c r="R282" i="1"/>
  <c r="R278" i="1"/>
  <c r="R274" i="1"/>
  <c r="R270" i="1"/>
  <c r="R266" i="1"/>
  <c r="R262" i="1"/>
  <c r="R258" i="1"/>
  <c r="R254" i="1"/>
  <c r="R250" i="1"/>
  <c r="R246" i="1"/>
  <c r="R242" i="1"/>
  <c r="R238" i="1"/>
  <c r="R234" i="1"/>
  <c r="R230" i="1"/>
  <c r="R226" i="1"/>
  <c r="R222" i="1"/>
  <c r="R218" i="1"/>
  <c r="R214" i="1"/>
  <c r="R210" i="1"/>
  <c r="R206" i="1"/>
  <c r="R202" i="1"/>
  <c r="R198" i="1"/>
  <c r="R194" i="1"/>
  <c r="R400" i="1"/>
  <c r="R366" i="1"/>
  <c r="R350" i="1"/>
  <c r="R334" i="1"/>
  <c r="R321" i="1"/>
  <c r="R317" i="1"/>
  <c r="R313" i="1"/>
  <c r="R309" i="1"/>
  <c r="R305" i="1"/>
  <c r="R301" i="1"/>
  <c r="R297" i="1"/>
  <c r="R293" i="1"/>
  <c r="R289" i="1"/>
  <c r="R285" i="1"/>
  <c r="R281" i="1"/>
  <c r="R277" i="1"/>
  <c r="R273" i="1"/>
  <c r="R269" i="1"/>
  <c r="R265" i="1"/>
  <c r="R261" i="1"/>
  <c r="R257" i="1"/>
  <c r="R253" i="1"/>
  <c r="R249" i="1"/>
  <c r="R245" i="1"/>
  <c r="R241" i="1"/>
  <c r="R237" i="1"/>
  <c r="R233" i="1"/>
  <c r="R229" i="1"/>
  <c r="R225" i="1"/>
  <c r="R221" i="1"/>
  <c r="R217" i="1"/>
  <c r="R213" i="1"/>
  <c r="R209" i="1"/>
  <c r="R205" i="1"/>
  <c r="R201" i="1"/>
  <c r="R197" i="1"/>
  <c r="R193" i="1"/>
  <c r="R479" i="1"/>
  <c r="R384" i="1"/>
  <c r="R378" i="1"/>
  <c r="R362" i="1"/>
  <c r="R346" i="1"/>
  <c r="R330" i="1"/>
  <c r="R320" i="1"/>
  <c r="R316" i="1"/>
  <c r="R312" i="1"/>
  <c r="R308" i="1"/>
  <c r="R304" i="1"/>
  <c r="R300" i="1"/>
  <c r="R296" i="1"/>
  <c r="R292" i="1"/>
  <c r="R288" i="1"/>
  <c r="R284" i="1"/>
  <c r="R280" i="1"/>
  <c r="R276" i="1"/>
  <c r="R272" i="1"/>
  <c r="R268" i="1"/>
  <c r="R264" i="1"/>
  <c r="R260" i="1"/>
  <c r="R256" i="1"/>
  <c r="R252" i="1"/>
  <c r="R248" i="1"/>
  <c r="R244" i="1"/>
  <c r="R240" i="1"/>
  <c r="R236" i="1"/>
  <c r="R232" i="1"/>
  <c r="R228" i="1"/>
  <c r="R224" i="1"/>
  <c r="R220" i="1"/>
  <c r="R216" i="1"/>
  <c r="R212" i="1"/>
  <c r="R208" i="1"/>
  <c r="R204" i="1"/>
  <c r="R200" i="1"/>
  <c r="R196" i="1"/>
  <c r="R192" i="1"/>
  <c r="R374" i="1"/>
  <c r="R311" i="1"/>
  <c r="R295" i="1"/>
  <c r="R279" i="1"/>
  <c r="R263" i="1"/>
  <c r="R247" i="1"/>
  <c r="R231" i="1"/>
  <c r="R215" i="1"/>
  <c r="R199" i="1"/>
  <c r="R188" i="1"/>
  <c r="R184" i="1"/>
  <c r="R180" i="1"/>
  <c r="R176" i="1"/>
  <c r="R172" i="1"/>
  <c r="R168" i="1"/>
  <c r="R164" i="1"/>
  <c r="R160" i="1"/>
  <c r="R156" i="1"/>
  <c r="R152" i="1"/>
  <c r="R148" i="1"/>
  <c r="R144" i="1"/>
  <c r="R140" i="1"/>
  <c r="R136" i="1"/>
  <c r="R132" i="1"/>
  <c r="R128" i="1"/>
  <c r="R124" i="1"/>
  <c r="R120" i="1"/>
  <c r="R116" i="1"/>
  <c r="R112" i="1"/>
  <c r="R108" i="1"/>
  <c r="R104" i="1"/>
  <c r="R100" i="1"/>
  <c r="R96" i="1"/>
  <c r="R92" i="1"/>
  <c r="R88" i="1"/>
  <c r="R84" i="1"/>
  <c r="R80" i="1"/>
  <c r="R432" i="1"/>
  <c r="R358" i="1"/>
  <c r="R307" i="1"/>
  <c r="R291" i="1"/>
  <c r="R275" i="1"/>
  <c r="R259" i="1"/>
  <c r="R243" i="1"/>
  <c r="R227" i="1"/>
  <c r="R211" i="1"/>
  <c r="R195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342" i="1"/>
  <c r="R319" i="1"/>
  <c r="R303" i="1"/>
  <c r="R287" i="1"/>
  <c r="R271" i="1"/>
  <c r="R255" i="1"/>
  <c r="R239" i="1"/>
  <c r="R223" i="1"/>
  <c r="R207" i="1"/>
  <c r="R191" i="1"/>
  <c r="R190" i="1"/>
  <c r="R186" i="1"/>
  <c r="R182" i="1"/>
  <c r="R178" i="1"/>
  <c r="R174" i="1"/>
  <c r="R170" i="1"/>
  <c r="R166" i="1"/>
  <c r="R162" i="1"/>
  <c r="R158" i="1"/>
  <c r="R154" i="1"/>
  <c r="R150" i="1"/>
  <c r="R146" i="1"/>
  <c r="R142" i="1"/>
  <c r="R138" i="1"/>
  <c r="R134" i="1"/>
  <c r="R130" i="1"/>
  <c r="R126" i="1"/>
  <c r="R122" i="1"/>
  <c r="R118" i="1"/>
  <c r="R114" i="1"/>
  <c r="R110" i="1"/>
  <c r="R106" i="1"/>
  <c r="R102" i="1"/>
  <c r="R98" i="1"/>
  <c r="R94" i="1"/>
  <c r="R90" i="1"/>
  <c r="R86" i="1"/>
  <c r="R82" i="1"/>
  <c r="R78" i="1"/>
  <c r="R326" i="1"/>
  <c r="R267" i="1"/>
  <c r="R203" i="1"/>
  <c r="R185" i="1"/>
  <c r="R169" i="1"/>
  <c r="R153" i="1"/>
  <c r="R137" i="1"/>
  <c r="R121" i="1"/>
  <c r="R105" i="1"/>
  <c r="R89" i="1"/>
  <c r="R77" i="1"/>
  <c r="R73" i="1"/>
  <c r="R69" i="1"/>
  <c r="R65" i="1"/>
  <c r="R61" i="1"/>
  <c r="R57" i="1"/>
  <c r="R53" i="1"/>
  <c r="R49" i="1"/>
  <c r="R45" i="1"/>
  <c r="R41" i="1"/>
  <c r="R37" i="1"/>
  <c r="R33" i="1"/>
  <c r="R29" i="1"/>
  <c r="R25" i="1"/>
  <c r="R21" i="1"/>
  <c r="R17" i="1"/>
  <c r="R13" i="1"/>
  <c r="R9" i="1"/>
  <c r="R93" i="1"/>
  <c r="R54" i="1"/>
  <c r="R315" i="1"/>
  <c r="R251" i="1"/>
  <c r="R181" i="1"/>
  <c r="R165" i="1"/>
  <c r="R149" i="1"/>
  <c r="R133" i="1"/>
  <c r="R117" i="1"/>
  <c r="R101" i="1"/>
  <c r="R85" i="1"/>
  <c r="R76" i="1"/>
  <c r="R72" i="1"/>
  <c r="R68" i="1"/>
  <c r="R64" i="1"/>
  <c r="R60" i="1"/>
  <c r="R56" i="1"/>
  <c r="R52" i="1"/>
  <c r="R48" i="1"/>
  <c r="R44" i="1"/>
  <c r="R40" i="1"/>
  <c r="R36" i="1"/>
  <c r="R32" i="1"/>
  <c r="R28" i="1"/>
  <c r="R24" i="1"/>
  <c r="R20" i="1"/>
  <c r="R16" i="1"/>
  <c r="R10" i="1"/>
  <c r="R6" i="1"/>
  <c r="R299" i="1"/>
  <c r="R235" i="1"/>
  <c r="R177" i="1"/>
  <c r="R161" i="1"/>
  <c r="R145" i="1"/>
  <c r="R129" i="1"/>
  <c r="R113" i="1"/>
  <c r="R97" i="1"/>
  <c r="R81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125" i="1"/>
  <c r="R109" i="1"/>
  <c r="R74" i="1"/>
  <c r="R66" i="1"/>
  <c r="R58" i="1"/>
  <c r="R50" i="1"/>
  <c r="R283" i="1"/>
  <c r="R219" i="1"/>
  <c r="R189" i="1"/>
  <c r="R173" i="1"/>
  <c r="R157" i="1"/>
  <c r="R141" i="1"/>
  <c r="R70" i="1"/>
  <c r="R62" i="1"/>
  <c r="R46" i="1"/>
  <c r="R42" i="1"/>
  <c r="R26" i="1"/>
  <c r="R8" i="1"/>
  <c r="R38" i="1"/>
  <c r="R22" i="1"/>
  <c r="R12" i="1"/>
  <c r="R14" i="1"/>
  <c r="R34" i="1"/>
  <c r="R18" i="1"/>
  <c r="R30" i="1"/>
  <c r="K9" i="1"/>
  <c r="G20" i="4"/>
  <c r="G21" i="4" s="1"/>
  <c r="G22" i="4" s="1"/>
  <c r="G23" i="4" s="1"/>
  <c r="M8" i="1"/>
  <c r="E18" i="4"/>
  <c r="E20" i="4" s="1"/>
  <c r="E21" i="4" s="1"/>
  <c r="E22" i="4" s="1"/>
  <c r="E23" i="4" s="1"/>
  <c r="J8" i="1"/>
  <c r="C15" i="4" l="1"/>
  <c r="B15" i="4" s="1"/>
  <c r="C18" i="4"/>
  <c r="C16" i="4"/>
  <c r="C17" i="4"/>
  <c r="D8" i="4"/>
  <c r="E8" i="4" s="1"/>
  <c r="I22" i="4"/>
  <c r="L21" i="4"/>
  <c r="S276" i="1"/>
  <c r="P7" i="1"/>
  <c r="L10" i="1"/>
  <c r="M9" i="1"/>
  <c r="S585" i="1"/>
  <c r="S581" i="1"/>
  <c r="S577" i="1"/>
  <c r="S573" i="1"/>
  <c r="S569" i="1"/>
  <c r="S565" i="1"/>
  <c r="S561" i="1"/>
  <c r="S557" i="1"/>
  <c r="S584" i="1"/>
  <c r="S580" i="1"/>
  <c r="S576" i="1"/>
  <c r="S572" i="1"/>
  <c r="S568" i="1"/>
  <c r="S564" i="1"/>
  <c r="S560" i="1"/>
  <c r="S587" i="1"/>
  <c r="S583" i="1"/>
  <c r="S579" i="1"/>
  <c r="S575" i="1"/>
  <c r="S571" i="1"/>
  <c r="S567" i="1"/>
  <c r="S563" i="1"/>
  <c r="S559" i="1"/>
  <c r="S574" i="1"/>
  <c r="S558" i="1"/>
  <c r="S554" i="1"/>
  <c r="S550" i="1"/>
  <c r="S546" i="1"/>
  <c r="S542" i="1"/>
  <c r="S538" i="1"/>
  <c r="S534" i="1"/>
  <c r="S530" i="1"/>
  <c r="S586" i="1"/>
  <c r="S570" i="1"/>
  <c r="S553" i="1"/>
  <c r="S549" i="1"/>
  <c r="S545" i="1"/>
  <c r="S541" i="1"/>
  <c r="S537" i="1"/>
  <c r="S533" i="1"/>
  <c r="S582" i="1"/>
  <c r="S566" i="1"/>
  <c r="S556" i="1"/>
  <c r="S552" i="1"/>
  <c r="S548" i="1"/>
  <c r="S544" i="1"/>
  <c r="S540" i="1"/>
  <c r="S536" i="1"/>
  <c r="S532" i="1"/>
  <c r="S562" i="1"/>
  <c r="S551" i="1"/>
  <c r="S535" i="1"/>
  <c r="S529" i="1"/>
  <c r="S526" i="1"/>
  <c r="S522" i="1"/>
  <c r="S518" i="1"/>
  <c r="S514" i="1"/>
  <c r="S510" i="1"/>
  <c r="S506" i="1"/>
  <c r="S502" i="1"/>
  <c r="S547" i="1"/>
  <c r="S531" i="1"/>
  <c r="S525" i="1"/>
  <c r="S521" i="1"/>
  <c r="S517" i="1"/>
  <c r="S513" i="1"/>
  <c r="S509" i="1"/>
  <c r="S505" i="1"/>
  <c r="S501" i="1"/>
  <c r="S543" i="1"/>
  <c r="S528" i="1"/>
  <c r="S524" i="1"/>
  <c r="S520" i="1"/>
  <c r="S516" i="1"/>
  <c r="S512" i="1"/>
  <c r="S508" i="1"/>
  <c r="S504" i="1"/>
  <c r="S578" i="1"/>
  <c r="S555" i="1"/>
  <c r="S523" i="1"/>
  <c r="S507" i="1"/>
  <c r="S497" i="1"/>
  <c r="S493" i="1"/>
  <c r="S489" i="1"/>
  <c r="S485" i="1"/>
  <c r="S481" i="1"/>
  <c r="S477" i="1"/>
  <c r="S473" i="1"/>
  <c r="S469" i="1"/>
  <c r="S465" i="1"/>
  <c r="S461" i="1"/>
  <c r="S457" i="1"/>
  <c r="S453" i="1"/>
  <c r="S449" i="1"/>
  <c r="S445" i="1"/>
  <c r="S441" i="1"/>
  <c r="S437" i="1"/>
  <c r="S539" i="1"/>
  <c r="S519" i="1"/>
  <c r="S503" i="1"/>
  <c r="S500" i="1"/>
  <c r="S496" i="1"/>
  <c r="S492" i="1"/>
  <c r="S488" i="1"/>
  <c r="S484" i="1"/>
  <c r="S480" i="1"/>
  <c r="S476" i="1"/>
  <c r="S472" i="1"/>
  <c r="S468" i="1"/>
  <c r="S464" i="1"/>
  <c r="S460" i="1"/>
  <c r="S456" i="1"/>
  <c r="S452" i="1"/>
  <c r="S448" i="1"/>
  <c r="S515" i="1"/>
  <c r="S499" i="1"/>
  <c r="S495" i="1"/>
  <c r="S491" i="1"/>
  <c r="S487" i="1"/>
  <c r="S483" i="1"/>
  <c r="S479" i="1"/>
  <c r="S475" i="1"/>
  <c r="S471" i="1"/>
  <c r="S467" i="1"/>
  <c r="S463" i="1"/>
  <c r="S459" i="1"/>
  <c r="S455" i="1"/>
  <c r="S451" i="1"/>
  <c r="S447" i="1"/>
  <c r="S443" i="1"/>
  <c r="S439" i="1"/>
  <c r="S435" i="1"/>
  <c r="S527" i="1"/>
  <c r="S498" i="1"/>
  <c r="S482" i="1"/>
  <c r="S466" i="1"/>
  <c r="S450" i="1"/>
  <c r="S440" i="1"/>
  <c r="S434" i="1"/>
  <c r="S430" i="1"/>
  <c r="S426" i="1"/>
  <c r="S422" i="1"/>
  <c r="S418" i="1"/>
  <c r="S414" i="1"/>
  <c r="S410" i="1"/>
  <c r="S406" i="1"/>
  <c r="S402" i="1"/>
  <c r="S398" i="1"/>
  <c r="S394" i="1"/>
  <c r="S390" i="1"/>
  <c r="S386" i="1"/>
  <c r="S382" i="1"/>
  <c r="S511" i="1"/>
  <c r="S494" i="1"/>
  <c r="S478" i="1"/>
  <c r="S462" i="1"/>
  <c r="S446" i="1"/>
  <c r="S438" i="1"/>
  <c r="S433" i="1"/>
  <c r="S429" i="1"/>
  <c r="S425" i="1"/>
  <c r="S421" i="1"/>
  <c r="S417" i="1"/>
  <c r="S413" i="1"/>
  <c r="S409" i="1"/>
  <c r="S405" i="1"/>
  <c r="S401" i="1"/>
  <c r="S397" i="1"/>
  <c r="S393" i="1"/>
  <c r="S389" i="1"/>
  <c r="S385" i="1"/>
  <c r="S490" i="1"/>
  <c r="S474" i="1"/>
  <c r="S458" i="1"/>
  <c r="S444" i="1"/>
  <c r="S436" i="1"/>
  <c r="S432" i="1"/>
  <c r="S428" i="1"/>
  <c r="S424" i="1"/>
  <c r="S420" i="1"/>
  <c r="S416" i="1"/>
  <c r="S412" i="1"/>
  <c r="S408" i="1"/>
  <c r="S404" i="1"/>
  <c r="S400" i="1"/>
  <c r="S396" i="1"/>
  <c r="S392" i="1"/>
  <c r="S388" i="1"/>
  <c r="S384" i="1"/>
  <c r="S380" i="1"/>
  <c r="S470" i="1"/>
  <c r="S419" i="1"/>
  <c r="S403" i="1"/>
  <c r="S387" i="1"/>
  <c r="S381" i="1"/>
  <c r="S376" i="1"/>
  <c r="S372" i="1"/>
  <c r="S368" i="1"/>
  <c r="S364" i="1"/>
  <c r="S360" i="1"/>
  <c r="S356" i="1"/>
  <c r="S352" i="1"/>
  <c r="S348" i="1"/>
  <c r="S344" i="1"/>
  <c r="S340" i="1"/>
  <c r="S336" i="1"/>
  <c r="S332" i="1"/>
  <c r="S328" i="1"/>
  <c r="S324" i="1"/>
  <c r="S454" i="1"/>
  <c r="S442" i="1"/>
  <c r="S431" i="1"/>
  <c r="S415" i="1"/>
  <c r="S399" i="1"/>
  <c r="S383" i="1"/>
  <c r="S379" i="1"/>
  <c r="S375" i="1"/>
  <c r="S371" i="1"/>
  <c r="S367" i="1"/>
  <c r="S363" i="1"/>
  <c r="S359" i="1"/>
  <c r="S355" i="1"/>
  <c r="S351" i="1"/>
  <c r="S347" i="1"/>
  <c r="S343" i="1"/>
  <c r="S339" i="1"/>
  <c r="S335" i="1"/>
  <c r="S331" i="1"/>
  <c r="S327" i="1"/>
  <c r="S427" i="1"/>
  <c r="S411" i="1"/>
  <c r="S395" i="1"/>
  <c r="S378" i="1"/>
  <c r="S374" i="1"/>
  <c r="S370" i="1"/>
  <c r="S366" i="1"/>
  <c r="S362" i="1"/>
  <c r="S358" i="1"/>
  <c r="S354" i="1"/>
  <c r="S350" i="1"/>
  <c r="S346" i="1"/>
  <c r="S342" i="1"/>
  <c r="S338" i="1"/>
  <c r="S334" i="1"/>
  <c r="S330" i="1"/>
  <c r="S326" i="1"/>
  <c r="S423" i="1"/>
  <c r="S377" i="1"/>
  <c r="S361" i="1"/>
  <c r="S345" i="1"/>
  <c r="S329" i="1"/>
  <c r="S321" i="1"/>
  <c r="S317" i="1"/>
  <c r="S313" i="1"/>
  <c r="S309" i="1"/>
  <c r="S305" i="1"/>
  <c r="S301" i="1"/>
  <c r="S297" i="1"/>
  <c r="S293" i="1"/>
  <c r="S289" i="1"/>
  <c r="S285" i="1"/>
  <c r="S281" i="1"/>
  <c r="S277" i="1"/>
  <c r="S273" i="1"/>
  <c r="S269" i="1"/>
  <c r="S265" i="1"/>
  <c r="S261" i="1"/>
  <c r="S257" i="1"/>
  <c r="S253" i="1"/>
  <c r="S249" i="1"/>
  <c r="S245" i="1"/>
  <c r="S241" i="1"/>
  <c r="S237" i="1"/>
  <c r="S233" i="1"/>
  <c r="S229" i="1"/>
  <c r="S225" i="1"/>
  <c r="S221" i="1"/>
  <c r="S217" i="1"/>
  <c r="S213" i="1"/>
  <c r="S209" i="1"/>
  <c r="S205" i="1"/>
  <c r="S201" i="1"/>
  <c r="S197" i="1"/>
  <c r="S193" i="1"/>
  <c r="S486" i="1"/>
  <c r="S407" i="1"/>
  <c r="S373" i="1"/>
  <c r="S357" i="1"/>
  <c r="S341" i="1"/>
  <c r="S325" i="1"/>
  <c r="S320" i="1"/>
  <c r="S316" i="1"/>
  <c r="S312" i="1"/>
  <c r="S308" i="1"/>
  <c r="S304" i="1"/>
  <c r="S300" i="1"/>
  <c r="S296" i="1"/>
  <c r="S292" i="1"/>
  <c r="S288" i="1"/>
  <c r="S284" i="1"/>
  <c r="S280" i="1"/>
  <c r="S272" i="1"/>
  <c r="S268" i="1"/>
  <c r="S264" i="1"/>
  <c r="S260" i="1"/>
  <c r="S256" i="1"/>
  <c r="S252" i="1"/>
  <c r="S248" i="1"/>
  <c r="S244" i="1"/>
  <c r="S240" i="1"/>
  <c r="S236" i="1"/>
  <c r="S232" i="1"/>
  <c r="S228" i="1"/>
  <c r="S224" i="1"/>
  <c r="S220" i="1"/>
  <c r="S216" i="1"/>
  <c r="S212" i="1"/>
  <c r="S208" i="1"/>
  <c r="S204" i="1"/>
  <c r="S200" i="1"/>
  <c r="S196" i="1"/>
  <c r="S192" i="1"/>
  <c r="S391" i="1"/>
  <c r="S369" i="1"/>
  <c r="S353" i="1"/>
  <c r="S337" i="1"/>
  <c r="S319" i="1"/>
  <c r="S315" i="1"/>
  <c r="S311" i="1"/>
  <c r="S307" i="1"/>
  <c r="S303" i="1"/>
  <c r="S299" i="1"/>
  <c r="S295" i="1"/>
  <c r="S291" i="1"/>
  <c r="S287" i="1"/>
  <c r="S283" i="1"/>
  <c r="S279" i="1"/>
  <c r="S275" i="1"/>
  <c r="S271" i="1"/>
  <c r="S267" i="1"/>
  <c r="S263" i="1"/>
  <c r="S259" i="1"/>
  <c r="S255" i="1"/>
  <c r="S251" i="1"/>
  <c r="S247" i="1"/>
  <c r="S243" i="1"/>
  <c r="S239" i="1"/>
  <c r="S235" i="1"/>
  <c r="S231" i="1"/>
  <c r="S227" i="1"/>
  <c r="S223" i="1"/>
  <c r="S219" i="1"/>
  <c r="S215" i="1"/>
  <c r="S211" i="1"/>
  <c r="S207" i="1"/>
  <c r="S203" i="1"/>
  <c r="S199" i="1"/>
  <c r="S195" i="1"/>
  <c r="S191" i="1"/>
  <c r="S318" i="1"/>
  <c r="S302" i="1"/>
  <c r="S286" i="1"/>
  <c r="S270" i="1"/>
  <c r="S254" i="1"/>
  <c r="S238" i="1"/>
  <c r="S222" i="1"/>
  <c r="S206" i="1"/>
  <c r="S187" i="1"/>
  <c r="S183" i="1"/>
  <c r="S179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365" i="1"/>
  <c r="S323" i="1"/>
  <c r="S314" i="1"/>
  <c r="S298" i="1"/>
  <c r="S282" i="1"/>
  <c r="S266" i="1"/>
  <c r="S250" i="1"/>
  <c r="S234" i="1"/>
  <c r="S218" i="1"/>
  <c r="S202" i="1"/>
  <c r="S190" i="1"/>
  <c r="S186" i="1"/>
  <c r="S182" i="1"/>
  <c r="S178" i="1"/>
  <c r="S174" i="1"/>
  <c r="S170" i="1"/>
  <c r="S166" i="1"/>
  <c r="S162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06" i="1"/>
  <c r="S102" i="1"/>
  <c r="S98" i="1"/>
  <c r="S94" i="1"/>
  <c r="S90" i="1"/>
  <c r="S86" i="1"/>
  <c r="S82" i="1"/>
  <c r="S78" i="1"/>
  <c r="S349" i="1"/>
  <c r="S310" i="1"/>
  <c r="S294" i="1"/>
  <c r="S278" i="1"/>
  <c r="S262" i="1"/>
  <c r="S246" i="1"/>
  <c r="S230" i="1"/>
  <c r="S214" i="1"/>
  <c r="S198" i="1"/>
  <c r="S189" i="1"/>
  <c r="S185" i="1"/>
  <c r="S181" i="1"/>
  <c r="S177" i="1"/>
  <c r="S173" i="1"/>
  <c r="S169" i="1"/>
  <c r="S165" i="1"/>
  <c r="S161" i="1"/>
  <c r="S157" i="1"/>
  <c r="S153" i="1"/>
  <c r="S149" i="1"/>
  <c r="S145" i="1"/>
  <c r="S141" i="1"/>
  <c r="S137" i="1"/>
  <c r="S133" i="1"/>
  <c r="S129" i="1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274" i="1"/>
  <c r="S210" i="1"/>
  <c r="S176" i="1"/>
  <c r="S160" i="1"/>
  <c r="S144" i="1"/>
  <c r="S128" i="1"/>
  <c r="S112" i="1"/>
  <c r="S96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0" i="1"/>
  <c r="S6" i="1"/>
  <c r="S65" i="1"/>
  <c r="S61" i="1"/>
  <c r="S49" i="1"/>
  <c r="S322" i="1"/>
  <c r="S258" i="1"/>
  <c r="S194" i="1"/>
  <c r="S188" i="1"/>
  <c r="S172" i="1"/>
  <c r="S156" i="1"/>
  <c r="S140" i="1"/>
  <c r="S124" i="1"/>
  <c r="S108" i="1"/>
  <c r="S92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306" i="1"/>
  <c r="S242" i="1"/>
  <c r="S184" i="1"/>
  <c r="S168" i="1"/>
  <c r="S152" i="1"/>
  <c r="S136" i="1"/>
  <c r="S120" i="1"/>
  <c r="S104" i="1"/>
  <c r="S8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2" i="1"/>
  <c r="S8" i="1"/>
  <c r="S180" i="1"/>
  <c r="S132" i="1"/>
  <c r="S116" i="1"/>
  <c r="S84" i="1"/>
  <c r="S45" i="1"/>
  <c r="S333" i="1"/>
  <c r="S290" i="1"/>
  <c r="S226" i="1"/>
  <c r="S164" i="1"/>
  <c r="S148" i="1"/>
  <c r="S100" i="1"/>
  <c r="S73" i="1"/>
  <c r="S69" i="1"/>
  <c r="S57" i="1"/>
  <c r="S53" i="1"/>
  <c r="S33" i="1"/>
  <c r="S17" i="1"/>
  <c r="S9" i="1"/>
  <c r="S29" i="1"/>
  <c r="S13" i="1"/>
  <c r="S37" i="1"/>
  <c r="S21" i="1"/>
  <c r="S41" i="1"/>
  <c r="S25" i="1"/>
  <c r="N9" i="1"/>
  <c r="J9" i="1"/>
  <c r="K10" i="1"/>
  <c r="B16" i="4" l="1"/>
  <c r="L22" i="4"/>
  <c r="I23" i="4"/>
  <c r="L23" i="4" s="1"/>
  <c r="T7" i="1"/>
  <c r="P8" i="1"/>
  <c r="B17" i="4" s="1"/>
  <c r="K11" i="1"/>
  <c r="N10" i="1"/>
  <c r="T584" i="1"/>
  <c r="T580" i="1"/>
  <c r="T576" i="1"/>
  <c r="T572" i="1"/>
  <c r="T568" i="1"/>
  <c r="T564" i="1"/>
  <c r="T560" i="1"/>
  <c r="T587" i="1"/>
  <c r="T583" i="1"/>
  <c r="T579" i="1"/>
  <c r="T575" i="1"/>
  <c r="T571" i="1"/>
  <c r="T567" i="1"/>
  <c r="T563" i="1"/>
  <c r="T559" i="1"/>
  <c r="T586" i="1"/>
  <c r="T582" i="1"/>
  <c r="T578" i="1"/>
  <c r="T574" i="1"/>
  <c r="T570" i="1"/>
  <c r="T566" i="1"/>
  <c r="T562" i="1"/>
  <c r="T558" i="1"/>
  <c r="T581" i="1"/>
  <c r="T565" i="1"/>
  <c r="T553" i="1"/>
  <c r="T549" i="1"/>
  <c r="T545" i="1"/>
  <c r="T541" i="1"/>
  <c r="T537" i="1"/>
  <c r="T533" i="1"/>
  <c r="T529" i="1"/>
  <c r="T577" i="1"/>
  <c r="T561" i="1"/>
  <c r="T556" i="1"/>
  <c r="T552" i="1"/>
  <c r="T548" i="1"/>
  <c r="T544" i="1"/>
  <c r="T540" i="1"/>
  <c r="T536" i="1"/>
  <c r="T532" i="1"/>
  <c r="T573" i="1"/>
  <c r="T557" i="1"/>
  <c r="T555" i="1"/>
  <c r="T551" i="1"/>
  <c r="T547" i="1"/>
  <c r="T543" i="1"/>
  <c r="T539" i="1"/>
  <c r="T535" i="1"/>
  <c r="T531" i="1"/>
  <c r="T569" i="1"/>
  <c r="T542" i="1"/>
  <c r="T525" i="1"/>
  <c r="T521" i="1"/>
  <c r="T517" i="1"/>
  <c r="T513" i="1"/>
  <c r="T509" i="1"/>
  <c r="T505" i="1"/>
  <c r="T501" i="1"/>
  <c r="T554" i="1"/>
  <c r="T538" i="1"/>
  <c r="T528" i="1"/>
  <c r="T524" i="1"/>
  <c r="T520" i="1"/>
  <c r="T516" i="1"/>
  <c r="T512" i="1"/>
  <c r="T508" i="1"/>
  <c r="T504" i="1"/>
  <c r="T550" i="1"/>
  <c r="T534" i="1"/>
  <c r="T527" i="1"/>
  <c r="T523" i="1"/>
  <c r="T519" i="1"/>
  <c r="T515" i="1"/>
  <c r="T511" i="1"/>
  <c r="T507" i="1"/>
  <c r="T503" i="1"/>
  <c r="T514" i="1"/>
  <c r="T500" i="1"/>
  <c r="T496" i="1"/>
  <c r="T492" i="1"/>
  <c r="T488" i="1"/>
  <c r="T484" i="1"/>
  <c r="T480" i="1"/>
  <c r="T476" i="1"/>
  <c r="T472" i="1"/>
  <c r="T468" i="1"/>
  <c r="T464" i="1"/>
  <c r="T460" i="1"/>
  <c r="T456" i="1"/>
  <c r="T452" i="1"/>
  <c r="T448" i="1"/>
  <c r="T444" i="1"/>
  <c r="T440" i="1"/>
  <c r="T436" i="1"/>
  <c r="T546" i="1"/>
  <c r="T526" i="1"/>
  <c r="T510" i="1"/>
  <c r="T499" i="1"/>
  <c r="T495" i="1"/>
  <c r="T491" i="1"/>
  <c r="T487" i="1"/>
  <c r="T483" i="1"/>
  <c r="T479" i="1"/>
  <c r="T475" i="1"/>
  <c r="T471" i="1"/>
  <c r="T467" i="1"/>
  <c r="T463" i="1"/>
  <c r="T459" i="1"/>
  <c r="T455" i="1"/>
  <c r="T451" i="1"/>
  <c r="T447" i="1"/>
  <c r="T530" i="1"/>
  <c r="T522" i="1"/>
  <c r="T506" i="1"/>
  <c r="T498" i="1"/>
  <c r="T494" i="1"/>
  <c r="T490" i="1"/>
  <c r="T486" i="1"/>
  <c r="T482" i="1"/>
  <c r="T478" i="1"/>
  <c r="T474" i="1"/>
  <c r="T470" i="1"/>
  <c r="T466" i="1"/>
  <c r="T462" i="1"/>
  <c r="T458" i="1"/>
  <c r="T454" i="1"/>
  <c r="T450" i="1"/>
  <c r="T446" i="1"/>
  <c r="T442" i="1"/>
  <c r="T438" i="1"/>
  <c r="T489" i="1"/>
  <c r="T473" i="1"/>
  <c r="T457" i="1"/>
  <c r="T439" i="1"/>
  <c r="T433" i="1"/>
  <c r="T429" i="1"/>
  <c r="T425" i="1"/>
  <c r="T421" i="1"/>
  <c r="T417" i="1"/>
  <c r="T413" i="1"/>
  <c r="T409" i="1"/>
  <c r="T405" i="1"/>
  <c r="T401" i="1"/>
  <c r="T397" i="1"/>
  <c r="T393" i="1"/>
  <c r="T389" i="1"/>
  <c r="T385" i="1"/>
  <c r="T381" i="1"/>
  <c r="T518" i="1"/>
  <c r="T485" i="1"/>
  <c r="T469" i="1"/>
  <c r="T453" i="1"/>
  <c r="T437" i="1"/>
  <c r="T432" i="1"/>
  <c r="T428" i="1"/>
  <c r="T424" i="1"/>
  <c r="T420" i="1"/>
  <c r="T416" i="1"/>
  <c r="T412" i="1"/>
  <c r="T408" i="1"/>
  <c r="T404" i="1"/>
  <c r="T400" i="1"/>
  <c r="T396" i="1"/>
  <c r="T392" i="1"/>
  <c r="T388" i="1"/>
  <c r="T384" i="1"/>
  <c r="T585" i="1"/>
  <c r="T502" i="1"/>
  <c r="T497" i="1"/>
  <c r="T481" i="1"/>
  <c r="T465" i="1"/>
  <c r="T449" i="1"/>
  <c r="T443" i="1"/>
  <c r="T435" i="1"/>
  <c r="T431" i="1"/>
  <c r="T427" i="1"/>
  <c r="T423" i="1"/>
  <c r="T419" i="1"/>
  <c r="T415" i="1"/>
  <c r="T411" i="1"/>
  <c r="T407" i="1"/>
  <c r="T403" i="1"/>
  <c r="T399" i="1"/>
  <c r="T395" i="1"/>
  <c r="T391" i="1"/>
  <c r="T387" i="1"/>
  <c r="T383" i="1"/>
  <c r="T477" i="1"/>
  <c r="T426" i="1"/>
  <c r="T410" i="1"/>
  <c r="T394" i="1"/>
  <c r="T380" i="1"/>
  <c r="T379" i="1"/>
  <c r="T375" i="1"/>
  <c r="T371" i="1"/>
  <c r="T367" i="1"/>
  <c r="T363" i="1"/>
  <c r="T359" i="1"/>
  <c r="T355" i="1"/>
  <c r="T351" i="1"/>
  <c r="T347" i="1"/>
  <c r="T343" i="1"/>
  <c r="T339" i="1"/>
  <c r="T335" i="1"/>
  <c r="T331" i="1"/>
  <c r="T327" i="1"/>
  <c r="T323" i="1"/>
  <c r="T461" i="1"/>
  <c r="T422" i="1"/>
  <c r="T406" i="1"/>
  <c r="T390" i="1"/>
  <c r="T378" i="1"/>
  <c r="T374" i="1"/>
  <c r="T370" i="1"/>
  <c r="T366" i="1"/>
  <c r="T362" i="1"/>
  <c r="T358" i="1"/>
  <c r="T354" i="1"/>
  <c r="T350" i="1"/>
  <c r="T346" i="1"/>
  <c r="T342" i="1"/>
  <c r="T338" i="1"/>
  <c r="T334" i="1"/>
  <c r="T330" i="1"/>
  <c r="T326" i="1"/>
  <c r="T445" i="1"/>
  <c r="T441" i="1"/>
  <c r="T434" i="1"/>
  <c r="T418" i="1"/>
  <c r="T402" i="1"/>
  <c r="T386" i="1"/>
  <c r="T377" i="1"/>
  <c r="T373" i="1"/>
  <c r="T369" i="1"/>
  <c r="T365" i="1"/>
  <c r="T361" i="1"/>
  <c r="T357" i="1"/>
  <c r="T353" i="1"/>
  <c r="T349" i="1"/>
  <c r="T345" i="1"/>
  <c r="T341" i="1"/>
  <c r="T337" i="1"/>
  <c r="T333" i="1"/>
  <c r="T329" i="1"/>
  <c r="T325" i="1"/>
  <c r="T493" i="1"/>
  <c r="T430" i="1"/>
  <c r="T368" i="1"/>
  <c r="T352" i="1"/>
  <c r="T336" i="1"/>
  <c r="T320" i="1"/>
  <c r="T316" i="1"/>
  <c r="T312" i="1"/>
  <c r="T308" i="1"/>
  <c r="T304" i="1"/>
  <c r="T300" i="1"/>
  <c r="T296" i="1"/>
  <c r="T292" i="1"/>
  <c r="T288" i="1"/>
  <c r="T284" i="1"/>
  <c r="T280" i="1"/>
  <c r="T276" i="1"/>
  <c r="T272" i="1"/>
  <c r="T268" i="1"/>
  <c r="T264" i="1"/>
  <c r="T260" i="1"/>
  <c r="T256" i="1"/>
  <c r="T252" i="1"/>
  <c r="T248" i="1"/>
  <c r="T244" i="1"/>
  <c r="T240" i="1"/>
  <c r="T236" i="1"/>
  <c r="T232" i="1"/>
  <c r="T228" i="1"/>
  <c r="T224" i="1"/>
  <c r="T220" i="1"/>
  <c r="T216" i="1"/>
  <c r="T212" i="1"/>
  <c r="T208" i="1"/>
  <c r="T204" i="1"/>
  <c r="T200" i="1"/>
  <c r="T196" i="1"/>
  <c r="T192" i="1"/>
  <c r="T414" i="1"/>
  <c r="T364" i="1"/>
  <c r="T348" i="1"/>
  <c r="T332" i="1"/>
  <c r="T319" i="1"/>
  <c r="T315" i="1"/>
  <c r="T311" i="1"/>
  <c r="T307" i="1"/>
  <c r="T303" i="1"/>
  <c r="T299" i="1"/>
  <c r="T295" i="1"/>
  <c r="T291" i="1"/>
  <c r="T287" i="1"/>
  <c r="T283" i="1"/>
  <c r="T279" i="1"/>
  <c r="T275" i="1"/>
  <c r="T271" i="1"/>
  <c r="T267" i="1"/>
  <c r="T263" i="1"/>
  <c r="T259" i="1"/>
  <c r="T255" i="1"/>
  <c r="T251" i="1"/>
  <c r="T247" i="1"/>
  <c r="T243" i="1"/>
  <c r="T239" i="1"/>
  <c r="T235" i="1"/>
  <c r="T231" i="1"/>
  <c r="T227" i="1"/>
  <c r="T223" i="1"/>
  <c r="T219" i="1"/>
  <c r="T215" i="1"/>
  <c r="T211" i="1"/>
  <c r="T207" i="1"/>
  <c r="T203" i="1"/>
  <c r="T199" i="1"/>
  <c r="T195" i="1"/>
  <c r="T191" i="1"/>
  <c r="T398" i="1"/>
  <c r="T376" i="1"/>
  <c r="T360" i="1"/>
  <c r="T344" i="1"/>
  <c r="T328" i="1"/>
  <c r="T322" i="1"/>
  <c r="T318" i="1"/>
  <c r="T314" i="1"/>
  <c r="T310" i="1"/>
  <c r="T306" i="1"/>
  <c r="T302" i="1"/>
  <c r="T298" i="1"/>
  <c r="T294" i="1"/>
  <c r="T290" i="1"/>
  <c r="T286" i="1"/>
  <c r="T282" i="1"/>
  <c r="T278" i="1"/>
  <c r="T274" i="1"/>
  <c r="T270" i="1"/>
  <c r="T266" i="1"/>
  <c r="T262" i="1"/>
  <c r="T258" i="1"/>
  <c r="T254" i="1"/>
  <c r="T250" i="1"/>
  <c r="T246" i="1"/>
  <c r="T242" i="1"/>
  <c r="T238" i="1"/>
  <c r="T234" i="1"/>
  <c r="T230" i="1"/>
  <c r="T226" i="1"/>
  <c r="T222" i="1"/>
  <c r="T218" i="1"/>
  <c r="T214" i="1"/>
  <c r="T210" i="1"/>
  <c r="T206" i="1"/>
  <c r="T202" i="1"/>
  <c r="T198" i="1"/>
  <c r="T194" i="1"/>
  <c r="T382" i="1"/>
  <c r="T324" i="1"/>
  <c r="T309" i="1"/>
  <c r="T293" i="1"/>
  <c r="T277" i="1"/>
  <c r="T261" i="1"/>
  <c r="T245" i="1"/>
  <c r="T229" i="1"/>
  <c r="T213" i="1"/>
  <c r="T197" i="1"/>
  <c r="T190" i="1"/>
  <c r="T186" i="1"/>
  <c r="T182" i="1"/>
  <c r="T178" i="1"/>
  <c r="T174" i="1"/>
  <c r="T170" i="1"/>
  <c r="T166" i="1"/>
  <c r="T162" i="1"/>
  <c r="T158" i="1"/>
  <c r="T154" i="1"/>
  <c r="T150" i="1"/>
  <c r="T146" i="1"/>
  <c r="T142" i="1"/>
  <c r="T138" i="1"/>
  <c r="T134" i="1"/>
  <c r="T130" i="1"/>
  <c r="T126" i="1"/>
  <c r="T122" i="1"/>
  <c r="T118" i="1"/>
  <c r="T114" i="1"/>
  <c r="T110" i="1"/>
  <c r="T106" i="1"/>
  <c r="T102" i="1"/>
  <c r="T98" i="1"/>
  <c r="T94" i="1"/>
  <c r="T90" i="1"/>
  <c r="T86" i="1"/>
  <c r="T82" i="1"/>
  <c r="T78" i="1"/>
  <c r="T372" i="1"/>
  <c r="T321" i="1"/>
  <c r="T305" i="1"/>
  <c r="T289" i="1"/>
  <c r="T273" i="1"/>
  <c r="T257" i="1"/>
  <c r="T241" i="1"/>
  <c r="T225" i="1"/>
  <c r="T209" i="1"/>
  <c r="T193" i="1"/>
  <c r="T189" i="1"/>
  <c r="T185" i="1"/>
  <c r="T181" i="1"/>
  <c r="T177" i="1"/>
  <c r="T173" i="1"/>
  <c r="T169" i="1"/>
  <c r="T165" i="1"/>
  <c r="T161" i="1"/>
  <c r="T157" i="1"/>
  <c r="T153" i="1"/>
  <c r="T149" i="1"/>
  <c r="T145" i="1"/>
  <c r="T141" i="1"/>
  <c r="T137" i="1"/>
  <c r="T133" i="1"/>
  <c r="T129" i="1"/>
  <c r="T125" i="1"/>
  <c r="T121" i="1"/>
  <c r="T117" i="1"/>
  <c r="T113" i="1"/>
  <c r="T109" i="1"/>
  <c r="T105" i="1"/>
  <c r="T101" i="1"/>
  <c r="T97" i="1"/>
  <c r="T93" i="1"/>
  <c r="T89" i="1"/>
  <c r="T85" i="1"/>
  <c r="T81" i="1"/>
  <c r="T356" i="1"/>
  <c r="T317" i="1"/>
  <c r="T301" i="1"/>
  <c r="T285" i="1"/>
  <c r="T269" i="1"/>
  <c r="T253" i="1"/>
  <c r="T237" i="1"/>
  <c r="T221" i="1"/>
  <c r="T205" i="1"/>
  <c r="T188" i="1"/>
  <c r="T184" i="1"/>
  <c r="T180" i="1"/>
  <c r="T176" i="1"/>
  <c r="T172" i="1"/>
  <c r="T168" i="1"/>
  <c r="T164" i="1"/>
  <c r="T160" i="1"/>
  <c r="T156" i="1"/>
  <c r="T152" i="1"/>
  <c r="T148" i="1"/>
  <c r="T144" i="1"/>
  <c r="T140" i="1"/>
  <c r="T136" i="1"/>
  <c r="T132" i="1"/>
  <c r="T128" i="1"/>
  <c r="T124" i="1"/>
  <c r="T120" i="1"/>
  <c r="T116" i="1"/>
  <c r="T112" i="1"/>
  <c r="T108" i="1"/>
  <c r="T104" i="1"/>
  <c r="T100" i="1"/>
  <c r="T96" i="1"/>
  <c r="T92" i="1"/>
  <c r="T88" i="1"/>
  <c r="T84" i="1"/>
  <c r="T80" i="1"/>
  <c r="T281" i="1"/>
  <c r="T217" i="1"/>
  <c r="T183" i="1"/>
  <c r="T167" i="1"/>
  <c r="T151" i="1"/>
  <c r="T135" i="1"/>
  <c r="T119" i="1"/>
  <c r="T103" i="1"/>
  <c r="T87" i="1"/>
  <c r="T75" i="1"/>
  <c r="T71" i="1"/>
  <c r="T67" i="1"/>
  <c r="T63" i="1"/>
  <c r="T59" i="1"/>
  <c r="T55" i="1"/>
  <c r="T51" i="1"/>
  <c r="T47" i="1"/>
  <c r="T43" i="1"/>
  <c r="T39" i="1"/>
  <c r="T35" i="1"/>
  <c r="T31" i="1"/>
  <c r="T27" i="1"/>
  <c r="T23" i="1"/>
  <c r="T19" i="1"/>
  <c r="T15" i="1"/>
  <c r="T11" i="1"/>
  <c r="T56" i="1"/>
  <c r="T265" i="1"/>
  <c r="T201" i="1"/>
  <c r="T179" i="1"/>
  <c r="T163" i="1"/>
  <c r="T147" i="1"/>
  <c r="T131" i="1"/>
  <c r="T115" i="1"/>
  <c r="T99" i="1"/>
  <c r="T83" i="1"/>
  <c r="T74" i="1"/>
  <c r="T70" i="1"/>
  <c r="T66" i="1"/>
  <c r="T62" i="1"/>
  <c r="T58" i="1"/>
  <c r="T54" i="1"/>
  <c r="T50" i="1"/>
  <c r="T46" i="1"/>
  <c r="T42" i="1"/>
  <c r="T38" i="1"/>
  <c r="T34" i="1"/>
  <c r="T30" i="1"/>
  <c r="T26" i="1"/>
  <c r="T22" i="1"/>
  <c r="T18" i="1"/>
  <c r="T14" i="1"/>
  <c r="T12" i="1"/>
  <c r="T8" i="1"/>
  <c r="T340" i="1"/>
  <c r="T313" i="1"/>
  <c r="T249" i="1"/>
  <c r="T175" i="1"/>
  <c r="T159" i="1"/>
  <c r="T143" i="1"/>
  <c r="T127" i="1"/>
  <c r="T111" i="1"/>
  <c r="T95" i="1"/>
  <c r="T79" i="1"/>
  <c r="T73" i="1"/>
  <c r="T69" i="1"/>
  <c r="T65" i="1"/>
  <c r="T61" i="1"/>
  <c r="T57" i="1"/>
  <c r="T53" i="1"/>
  <c r="T49" i="1"/>
  <c r="T45" i="1"/>
  <c r="T41" i="1"/>
  <c r="T37" i="1"/>
  <c r="T33" i="1"/>
  <c r="T29" i="1"/>
  <c r="T25" i="1"/>
  <c r="T21" i="1"/>
  <c r="T17" i="1"/>
  <c r="T13" i="1"/>
  <c r="T9" i="1"/>
  <c r="T123" i="1"/>
  <c r="T107" i="1"/>
  <c r="T77" i="1"/>
  <c r="T76" i="1"/>
  <c r="T72" i="1"/>
  <c r="T68" i="1"/>
  <c r="T60" i="1"/>
  <c r="T52" i="1"/>
  <c r="T297" i="1"/>
  <c r="T233" i="1"/>
  <c r="T187" i="1"/>
  <c r="T171" i="1"/>
  <c r="T155" i="1"/>
  <c r="T139" i="1"/>
  <c r="T91" i="1"/>
  <c r="T64" i="1"/>
  <c r="T48" i="1"/>
  <c r="T40" i="1"/>
  <c r="T24" i="1"/>
  <c r="T10" i="1"/>
  <c r="T28" i="1"/>
  <c r="T6" i="1"/>
  <c r="T36" i="1"/>
  <c r="T20" i="1"/>
  <c r="T44" i="1"/>
  <c r="T32" i="1"/>
  <c r="T16" i="1"/>
  <c r="L11" i="1"/>
  <c r="J10" i="1"/>
  <c r="M10" i="1"/>
  <c r="P9" i="1" l="1"/>
  <c r="B18" i="4" s="1"/>
  <c r="N11" i="1"/>
  <c r="M11" i="1"/>
  <c r="L13" i="1"/>
  <c r="L12" i="1"/>
  <c r="K12" i="1"/>
  <c r="K13" i="1"/>
  <c r="J11" i="1"/>
  <c r="U587" i="1"/>
  <c r="U583" i="1"/>
  <c r="U579" i="1"/>
  <c r="U575" i="1"/>
  <c r="U571" i="1"/>
  <c r="U567" i="1"/>
  <c r="U563" i="1"/>
  <c r="U559" i="1"/>
  <c r="U586" i="1"/>
  <c r="U582" i="1"/>
  <c r="U578" i="1"/>
  <c r="U574" i="1"/>
  <c r="U570" i="1"/>
  <c r="U566" i="1"/>
  <c r="U562" i="1"/>
  <c r="U558" i="1"/>
  <c r="U585" i="1"/>
  <c r="U581" i="1"/>
  <c r="U577" i="1"/>
  <c r="U573" i="1"/>
  <c r="U569" i="1"/>
  <c r="U565" i="1"/>
  <c r="U561" i="1"/>
  <c r="U557" i="1"/>
  <c r="U572" i="1"/>
  <c r="U556" i="1"/>
  <c r="U552" i="1"/>
  <c r="U548" i="1"/>
  <c r="U544" i="1"/>
  <c r="U540" i="1"/>
  <c r="U536" i="1"/>
  <c r="U532" i="1"/>
  <c r="U584" i="1"/>
  <c r="U568" i="1"/>
  <c r="U555" i="1"/>
  <c r="U551" i="1"/>
  <c r="U547" i="1"/>
  <c r="U543" i="1"/>
  <c r="U539" i="1"/>
  <c r="U535" i="1"/>
  <c r="U531" i="1"/>
  <c r="U580" i="1"/>
  <c r="U564" i="1"/>
  <c r="U554" i="1"/>
  <c r="U550" i="1"/>
  <c r="U546" i="1"/>
  <c r="U542" i="1"/>
  <c r="U538" i="1"/>
  <c r="U534" i="1"/>
  <c r="U530" i="1"/>
  <c r="U576" i="1"/>
  <c r="U549" i="1"/>
  <c r="U533" i="1"/>
  <c r="U528" i="1"/>
  <c r="U524" i="1"/>
  <c r="U520" i="1"/>
  <c r="U516" i="1"/>
  <c r="U512" i="1"/>
  <c r="U508" i="1"/>
  <c r="U504" i="1"/>
  <c r="U500" i="1"/>
  <c r="U560" i="1"/>
  <c r="U545" i="1"/>
  <c r="U527" i="1"/>
  <c r="U523" i="1"/>
  <c r="U519" i="1"/>
  <c r="U515" i="1"/>
  <c r="U511" i="1"/>
  <c r="U507" i="1"/>
  <c r="U503" i="1"/>
  <c r="U541" i="1"/>
  <c r="U526" i="1"/>
  <c r="U522" i="1"/>
  <c r="U518" i="1"/>
  <c r="U514" i="1"/>
  <c r="U510" i="1"/>
  <c r="U506" i="1"/>
  <c r="U502" i="1"/>
  <c r="U521" i="1"/>
  <c r="U505" i="1"/>
  <c r="U499" i="1"/>
  <c r="U495" i="1"/>
  <c r="U491" i="1"/>
  <c r="U487" i="1"/>
  <c r="U483" i="1"/>
  <c r="U479" i="1"/>
  <c r="U475" i="1"/>
  <c r="U471" i="1"/>
  <c r="U467" i="1"/>
  <c r="U463" i="1"/>
  <c r="U459" i="1"/>
  <c r="U455" i="1"/>
  <c r="U451" i="1"/>
  <c r="U447" i="1"/>
  <c r="U443" i="1"/>
  <c r="U439" i="1"/>
  <c r="U435" i="1"/>
  <c r="U553" i="1"/>
  <c r="U517" i="1"/>
  <c r="U501" i="1"/>
  <c r="U498" i="1"/>
  <c r="U494" i="1"/>
  <c r="U490" i="1"/>
  <c r="U486" i="1"/>
  <c r="U482" i="1"/>
  <c r="U478" i="1"/>
  <c r="U474" i="1"/>
  <c r="U470" i="1"/>
  <c r="U466" i="1"/>
  <c r="U462" i="1"/>
  <c r="U458" i="1"/>
  <c r="U454" i="1"/>
  <c r="U450" i="1"/>
  <c r="U446" i="1"/>
  <c r="U537" i="1"/>
  <c r="U513" i="1"/>
  <c r="U497" i="1"/>
  <c r="U493" i="1"/>
  <c r="U489" i="1"/>
  <c r="U485" i="1"/>
  <c r="U481" i="1"/>
  <c r="U477" i="1"/>
  <c r="U473" i="1"/>
  <c r="U469" i="1"/>
  <c r="U465" i="1"/>
  <c r="U461" i="1"/>
  <c r="U457" i="1"/>
  <c r="U453" i="1"/>
  <c r="U449" i="1"/>
  <c r="U445" i="1"/>
  <c r="U441" i="1"/>
  <c r="U437" i="1"/>
  <c r="U496" i="1"/>
  <c r="U480" i="1"/>
  <c r="U464" i="1"/>
  <c r="U448" i="1"/>
  <c r="U438" i="1"/>
  <c r="U432" i="1"/>
  <c r="U428" i="1"/>
  <c r="U424" i="1"/>
  <c r="U420" i="1"/>
  <c r="U416" i="1"/>
  <c r="U412" i="1"/>
  <c r="U408" i="1"/>
  <c r="U404" i="1"/>
  <c r="U400" i="1"/>
  <c r="U396" i="1"/>
  <c r="U392" i="1"/>
  <c r="U388" i="1"/>
  <c r="U384" i="1"/>
  <c r="U380" i="1"/>
  <c r="U525" i="1"/>
  <c r="U492" i="1"/>
  <c r="U476" i="1"/>
  <c r="U460" i="1"/>
  <c r="U444" i="1"/>
  <c r="U436" i="1"/>
  <c r="U431" i="1"/>
  <c r="U427" i="1"/>
  <c r="U423" i="1"/>
  <c r="U419" i="1"/>
  <c r="U415" i="1"/>
  <c r="U411" i="1"/>
  <c r="U407" i="1"/>
  <c r="U403" i="1"/>
  <c r="U399" i="1"/>
  <c r="U395" i="1"/>
  <c r="U391" i="1"/>
  <c r="U387" i="1"/>
  <c r="U383" i="1"/>
  <c r="U509" i="1"/>
  <c r="U488" i="1"/>
  <c r="U472" i="1"/>
  <c r="U456" i="1"/>
  <c r="U442" i="1"/>
  <c r="U434" i="1"/>
  <c r="U430" i="1"/>
  <c r="U426" i="1"/>
  <c r="U422" i="1"/>
  <c r="U418" i="1"/>
  <c r="U414" i="1"/>
  <c r="U410" i="1"/>
  <c r="U406" i="1"/>
  <c r="U402" i="1"/>
  <c r="U398" i="1"/>
  <c r="U394" i="1"/>
  <c r="U390" i="1"/>
  <c r="U386" i="1"/>
  <c r="U382" i="1"/>
  <c r="U484" i="1"/>
  <c r="U433" i="1"/>
  <c r="U417" i="1"/>
  <c r="U401" i="1"/>
  <c r="U385" i="1"/>
  <c r="U378" i="1"/>
  <c r="U374" i="1"/>
  <c r="U370" i="1"/>
  <c r="U366" i="1"/>
  <c r="U362" i="1"/>
  <c r="U358" i="1"/>
  <c r="U354" i="1"/>
  <c r="U350" i="1"/>
  <c r="U346" i="1"/>
  <c r="U342" i="1"/>
  <c r="U338" i="1"/>
  <c r="U334" i="1"/>
  <c r="U330" i="1"/>
  <c r="U326" i="1"/>
  <c r="U468" i="1"/>
  <c r="U429" i="1"/>
  <c r="U413" i="1"/>
  <c r="U397" i="1"/>
  <c r="U377" i="1"/>
  <c r="U373" i="1"/>
  <c r="U369" i="1"/>
  <c r="U365" i="1"/>
  <c r="U361" i="1"/>
  <c r="U357" i="1"/>
  <c r="U353" i="1"/>
  <c r="U349" i="1"/>
  <c r="U345" i="1"/>
  <c r="U341" i="1"/>
  <c r="U337" i="1"/>
  <c r="U333" i="1"/>
  <c r="U329" i="1"/>
  <c r="U325" i="1"/>
  <c r="U452" i="1"/>
  <c r="U425" i="1"/>
  <c r="U409" i="1"/>
  <c r="U393" i="1"/>
  <c r="U376" i="1"/>
  <c r="U372" i="1"/>
  <c r="U368" i="1"/>
  <c r="U364" i="1"/>
  <c r="U360" i="1"/>
  <c r="U356" i="1"/>
  <c r="U352" i="1"/>
  <c r="U348" i="1"/>
  <c r="U344" i="1"/>
  <c r="U340" i="1"/>
  <c r="U336" i="1"/>
  <c r="U332" i="1"/>
  <c r="U328" i="1"/>
  <c r="U324" i="1"/>
  <c r="U440" i="1"/>
  <c r="U381" i="1"/>
  <c r="U375" i="1"/>
  <c r="U359" i="1"/>
  <c r="U343" i="1"/>
  <c r="U327" i="1"/>
  <c r="U319" i="1"/>
  <c r="U315" i="1"/>
  <c r="U311" i="1"/>
  <c r="U307" i="1"/>
  <c r="U303" i="1"/>
  <c r="U299" i="1"/>
  <c r="U295" i="1"/>
  <c r="U291" i="1"/>
  <c r="U287" i="1"/>
  <c r="U283" i="1"/>
  <c r="U279" i="1"/>
  <c r="U275" i="1"/>
  <c r="U271" i="1"/>
  <c r="U267" i="1"/>
  <c r="U263" i="1"/>
  <c r="U259" i="1"/>
  <c r="U255" i="1"/>
  <c r="U251" i="1"/>
  <c r="U247" i="1"/>
  <c r="U243" i="1"/>
  <c r="U239" i="1"/>
  <c r="U235" i="1"/>
  <c r="U231" i="1"/>
  <c r="U227" i="1"/>
  <c r="U223" i="1"/>
  <c r="U219" i="1"/>
  <c r="U215" i="1"/>
  <c r="U211" i="1"/>
  <c r="U207" i="1"/>
  <c r="U203" i="1"/>
  <c r="U199" i="1"/>
  <c r="U195" i="1"/>
  <c r="U191" i="1"/>
  <c r="U421" i="1"/>
  <c r="U371" i="1"/>
  <c r="U355" i="1"/>
  <c r="U339" i="1"/>
  <c r="U322" i="1"/>
  <c r="U318" i="1"/>
  <c r="U314" i="1"/>
  <c r="U310" i="1"/>
  <c r="U306" i="1"/>
  <c r="U302" i="1"/>
  <c r="U298" i="1"/>
  <c r="U294" i="1"/>
  <c r="U290" i="1"/>
  <c r="U286" i="1"/>
  <c r="U282" i="1"/>
  <c r="U278" i="1"/>
  <c r="U274" i="1"/>
  <c r="U270" i="1"/>
  <c r="U266" i="1"/>
  <c r="U262" i="1"/>
  <c r="U258" i="1"/>
  <c r="U254" i="1"/>
  <c r="U250" i="1"/>
  <c r="U246" i="1"/>
  <c r="U242" i="1"/>
  <c r="U238" i="1"/>
  <c r="U234" i="1"/>
  <c r="U230" i="1"/>
  <c r="U226" i="1"/>
  <c r="U222" i="1"/>
  <c r="U218" i="1"/>
  <c r="U214" i="1"/>
  <c r="U210" i="1"/>
  <c r="U206" i="1"/>
  <c r="U202" i="1"/>
  <c r="U198" i="1"/>
  <c r="U194" i="1"/>
  <c r="U529" i="1"/>
  <c r="U405" i="1"/>
  <c r="U367" i="1"/>
  <c r="U351" i="1"/>
  <c r="U335" i="1"/>
  <c r="U323" i="1"/>
  <c r="U321" i="1"/>
  <c r="U317" i="1"/>
  <c r="U313" i="1"/>
  <c r="U309" i="1"/>
  <c r="U305" i="1"/>
  <c r="U301" i="1"/>
  <c r="U297" i="1"/>
  <c r="U293" i="1"/>
  <c r="U289" i="1"/>
  <c r="U285" i="1"/>
  <c r="U281" i="1"/>
  <c r="U277" i="1"/>
  <c r="U273" i="1"/>
  <c r="U269" i="1"/>
  <c r="U265" i="1"/>
  <c r="U261" i="1"/>
  <c r="U257" i="1"/>
  <c r="U253" i="1"/>
  <c r="U249" i="1"/>
  <c r="U245" i="1"/>
  <c r="U241" i="1"/>
  <c r="U237" i="1"/>
  <c r="U233" i="1"/>
  <c r="U229" i="1"/>
  <c r="U225" i="1"/>
  <c r="U221" i="1"/>
  <c r="U217" i="1"/>
  <c r="U213" i="1"/>
  <c r="U209" i="1"/>
  <c r="U205" i="1"/>
  <c r="U201" i="1"/>
  <c r="U197" i="1"/>
  <c r="U193" i="1"/>
  <c r="U331" i="1"/>
  <c r="U316" i="1"/>
  <c r="U300" i="1"/>
  <c r="U284" i="1"/>
  <c r="U268" i="1"/>
  <c r="U252" i="1"/>
  <c r="U236" i="1"/>
  <c r="U220" i="1"/>
  <c r="U204" i="1"/>
  <c r="U189" i="1"/>
  <c r="U185" i="1"/>
  <c r="U181" i="1"/>
  <c r="U177" i="1"/>
  <c r="U173" i="1"/>
  <c r="U169" i="1"/>
  <c r="U165" i="1"/>
  <c r="U161" i="1"/>
  <c r="U157" i="1"/>
  <c r="U153" i="1"/>
  <c r="U149" i="1"/>
  <c r="U145" i="1"/>
  <c r="U141" i="1"/>
  <c r="U137" i="1"/>
  <c r="U133" i="1"/>
  <c r="U129" i="1"/>
  <c r="U125" i="1"/>
  <c r="U121" i="1"/>
  <c r="U117" i="1"/>
  <c r="U113" i="1"/>
  <c r="U109" i="1"/>
  <c r="U105" i="1"/>
  <c r="U101" i="1"/>
  <c r="U97" i="1"/>
  <c r="U93" i="1"/>
  <c r="U89" i="1"/>
  <c r="U85" i="1"/>
  <c r="U81" i="1"/>
  <c r="U77" i="1"/>
  <c r="U379" i="1"/>
  <c r="U312" i="1"/>
  <c r="U296" i="1"/>
  <c r="U280" i="1"/>
  <c r="U264" i="1"/>
  <c r="U248" i="1"/>
  <c r="U232" i="1"/>
  <c r="U216" i="1"/>
  <c r="U200" i="1"/>
  <c r="U188" i="1"/>
  <c r="U184" i="1"/>
  <c r="U180" i="1"/>
  <c r="U176" i="1"/>
  <c r="U172" i="1"/>
  <c r="U168" i="1"/>
  <c r="U164" i="1"/>
  <c r="U160" i="1"/>
  <c r="U156" i="1"/>
  <c r="U152" i="1"/>
  <c r="U148" i="1"/>
  <c r="U144" i="1"/>
  <c r="U140" i="1"/>
  <c r="U136" i="1"/>
  <c r="U132" i="1"/>
  <c r="U128" i="1"/>
  <c r="U124" i="1"/>
  <c r="U120" i="1"/>
  <c r="U116" i="1"/>
  <c r="U112" i="1"/>
  <c r="U108" i="1"/>
  <c r="U104" i="1"/>
  <c r="U100" i="1"/>
  <c r="U96" i="1"/>
  <c r="U92" i="1"/>
  <c r="U88" i="1"/>
  <c r="U84" i="1"/>
  <c r="U80" i="1"/>
  <c r="U363" i="1"/>
  <c r="U308" i="1"/>
  <c r="U292" i="1"/>
  <c r="U276" i="1"/>
  <c r="U260" i="1"/>
  <c r="U244" i="1"/>
  <c r="U228" i="1"/>
  <c r="U212" i="1"/>
  <c r="U196" i="1"/>
  <c r="U187" i="1"/>
  <c r="U183" i="1"/>
  <c r="U179" i="1"/>
  <c r="U175" i="1"/>
  <c r="U171" i="1"/>
  <c r="U167" i="1"/>
  <c r="U163" i="1"/>
  <c r="U159" i="1"/>
  <c r="U155" i="1"/>
  <c r="U151" i="1"/>
  <c r="U147" i="1"/>
  <c r="U143" i="1"/>
  <c r="U139" i="1"/>
  <c r="U135" i="1"/>
  <c r="U131" i="1"/>
  <c r="U127" i="1"/>
  <c r="U123" i="1"/>
  <c r="U119" i="1"/>
  <c r="U115" i="1"/>
  <c r="U111" i="1"/>
  <c r="U107" i="1"/>
  <c r="U103" i="1"/>
  <c r="U99" i="1"/>
  <c r="U95" i="1"/>
  <c r="U91" i="1"/>
  <c r="U87" i="1"/>
  <c r="U83" i="1"/>
  <c r="U79" i="1"/>
  <c r="U389" i="1"/>
  <c r="U288" i="1"/>
  <c r="U224" i="1"/>
  <c r="U190" i="1"/>
  <c r="U174" i="1"/>
  <c r="U158" i="1"/>
  <c r="U142" i="1"/>
  <c r="U126" i="1"/>
  <c r="U110" i="1"/>
  <c r="U94" i="1"/>
  <c r="U78" i="1"/>
  <c r="U74" i="1"/>
  <c r="U70" i="1"/>
  <c r="U66" i="1"/>
  <c r="U62" i="1"/>
  <c r="U58" i="1"/>
  <c r="U54" i="1"/>
  <c r="U50" i="1"/>
  <c r="U46" i="1"/>
  <c r="U42" i="1"/>
  <c r="U38" i="1"/>
  <c r="U34" i="1"/>
  <c r="U30" i="1"/>
  <c r="U26" i="1"/>
  <c r="U22" i="1"/>
  <c r="U18" i="1"/>
  <c r="U14" i="1"/>
  <c r="U12" i="1"/>
  <c r="U8" i="1"/>
  <c r="U67" i="1"/>
  <c r="U51" i="1"/>
  <c r="U347" i="1"/>
  <c r="U272" i="1"/>
  <c r="U208" i="1"/>
  <c r="U186" i="1"/>
  <c r="U170" i="1"/>
  <c r="U154" i="1"/>
  <c r="U138" i="1"/>
  <c r="U122" i="1"/>
  <c r="U106" i="1"/>
  <c r="U90" i="1"/>
  <c r="U73" i="1"/>
  <c r="U69" i="1"/>
  <c r="U65" i="1"/>
  <c r="U61" i="1"/>
  <c r="U57" i="1"/>
  <c r="U53" i="1"/>
  <c r="U49" i="1"/>
  <c r="U45" i="1"/>
  <c r="U41" i="1"/>
  <c r="U37" i="1"/>
  <c r="U33" i="1"/>
  <c r="U29" i="1"/>
  <c r="U25" i="1"/>
  <c r="U21" i="1"/>
  <c r="U17" i="1"/>
  <c r="U13" i="1"/>
  <c r="U9" i="1"/>
  <c r="U320" i="1"/>
  <c r="U256" i="1"/>
  <c r="U192" i="1"/>
  <c r="U182" i="1"/>
  <c r="U166" i="1"/>
  <c r="U150" i="1"/>
  <c r="U134" i="1"/>
  <c r="U118" i="1"/>
  <c r="U102" i="1"/>
  <c r="U86" i="1"/>
  <c r="U76" i="1"/>
  <c r="U72" i="1"/>
  <c r="U68" i="1"/>
  <c r="U64" i="1"/>
  <c r="U60" i="1"/>
  <c r="U56" i="1"/>
  <c r="U52" i="1"/>
  <c r="U48" i="1"/>
  <c r="U44" i="1"/>
  <c r="U40" i="1"/>
  <c r="U36" i="1"/>
  <c r="U32" i="1"/>
  <c r="U28" i="1"/>
  <c r="U24" i="1"/>
  <c r="U20" i="1"/>
  <c r="U16" i="1"/>
  <c r="U10" i="1"/>
  <c r="U6" i="1"/>
  <c r="U146" i="1"/>
  <c r="U98" i="1"/>
  <c r="U75" i="1"/>
  <c r="U71" i="1"/>
  <c r="U63" i="1"/>
  <c r="U55" i="1"/>
  <c r="U47" i="1"/>
  <c r="U304" i="1"/>
  <c r="U240" i="1"/>
  <c r="U178" i="1"/>
  <c r="U162" i="1"/>
  <c r="U130" i="1"/>
  <c r="U114" i="1"/>
  <c r="U82" i="1"/>
  <c r="U59" i="1"/>
  <c r="U31" i="1"/>
  <c r="U15" i="1"/>
  <c r="U11" i="1"/>
  <c r="U19" i="1"/>
  <c r="U43" i="1"/>
  <c r="U27" i="1"/>
  <c r="U7" i="1"/>
  <c r="U39" i="1"/>
  <c r="U23" i="1"/>
  <c r="U35" i="1"/>
  <c r="M13" i="1" l="1"/>
  <c r="M12" i="1"/>
  <c r="P10" i="1"/>
  <c r="B20" i="4" s="1"/>
  <c r="J13" i="1"/>
  <c r="J12" i="1"/>
  <c r="V586" i="1"/>
  <c r="V582" i="1"/>
  <c r="V578" i="1"/>
  <c r="V574" i="1"/>
  <c r="V570" i="1"/>
  <c r="V566" i="1"/>
  <c r="V562" i="1"/>
  <c r="V558" i="1"/>
  <c r="V585" i="1"/>
  <c r="V581" i="1"/>
  <c r="V577" i="1"/>
  <c r="V573" i="1"/>
  <c r="V569" i="1"/>
  <c r="V565" i="1"/>
  <c r="V561" i="1"/>
  <c r="V557" i="1"/>
  <c r="V584" i="1"/>
  <c r="V580" i="1"/>
  <c r="V576" i="1"/>
  <c r="V572" i="1"/>
  <c r="V568" i="1"/>
  <c r="V564" i="1"/>
  <c r="V560" i="1"/>
  <c r="V579" i="1"/>
  <c r="V563" i="1"/>
  <c r="V555" i="1"/>
  <c r="V551" i="1"/>
  <c r="V547" i="1"/>
  <c r="V543" i="1"/>
  <c r="V539" i="1"/>
  <c r="V535" i="1"/>
  <c r="V531" i="1"/>
  <c r="V575" i="1"/>
  <c r="V559" i="1"/>
  <c r="V554" i="1"/>
  <c r="V550" i="1"/>
  <c r="V546" i="1"/>
  <c r="V542" i="1"/>
  <c r="V538" i="1"/>
  <c r="V534" i="1"/>
  <c r="V530" i="1"/>
  <c r="V587" i="1"/>
  <c r="V571" i="1"/>
  <c r="V553" i="1"/>
  <c r="V549" i="1"/>
  <c r="V545" i="1"/>
  <c r="V541" i="1"/>
  <c r="V537" i="1"/>
  <c r="V533" i="1"/>
  <c r="V529" i="1"/>
  <c r="V583" i="1"/>
  <c r="V556" i="1"/>
  <c r="V540" i="1"/>
  <c r="V527" i="1"/>
  <c r="V523" i="1"/>
  <c r="V519" i="1"/>
  <c r="V515" i="1"/>
  <c r="V511" i="1"/>
  <c r="V507" i="1"/>
  <c r="V503" i="1"/>
  <c r="V567" i="1"/>
  <c r="V552" i="1"/>
  <c r="V536" i="1"/>
  <c r="V526" i="1"/>
  <c r="V522" i="1"/>
  <c r="V518" i="1"/>
  <c r="V514" i="1"/>
  <c r="V510" i="1"/>
  <c r="V506" i="1"/>
  <c r="V502" i="1"/>
  <c r="V548" i="1"/>
  <c r="V532" i="1"/>
  <c r="V525" i="1"/>
  <c r="V521" i="1"/>
  <c r="V517" i="1"/>
  <c r="V513" i="1"/>
  <c r="V509" i="1"/>
  <c r="V505" i="1"/>
  <c r="V501" i="1"/>
  <c r="V528" i="1"/>
  <c r="V512" i="1"/>
  <c r="V498" i="1"/>
  <c r="V494" i="1"/>
  <c r="V490" i="1"/>
  <c r="V486" i="1"/>
  <c r="V482" i="1"/>
  <c r="V478" i="1"/>
  <c r="V474" i="1"/>
  <c r="V470" i="1"/>
  <c r="V466" i="1"/>
  <c r="V462" i="1"/>
  <c r="V458" i="1"/>
  <c r="V454" i="1"/>
  <c r="V450" i="1"/>
  <c r="V446" i="1"/>
  <c r="V442" i="1"/>
  <c r="V438" i="1"/>
  <c r="V434" i="1"/>
  <c r="V524" i="1"/>
  <c r="V508" i="1"/>
  <c r="V497" i="1"/>
  <c r="V493" i="1"/>
  <c r="V489" i="1"/>
  <c r="V485" i="1"/>
  <c r="V481" i="1"/>
  <c r="V477" i="1"/>
  <c r="V473" i="1"/>
  <c r="V469" i="1"/>
  <c r="V465" i="1"/>
  <c r="V461" i="1"/>
  <c r="V457" i="1"/>
  <c r="V453" i="1"/>
  <c r="V449" i="1"/>
  <c r="V445" i="1"/>
  <c r="V544" i="1"/>
  <c r="V520" i="1"/>
  <c r="V504" i="1"/>
  <c r="V496" i="1"/>
  <c r="V492" i="1"/>
  <c r="V488" i="1"/>
  <c r="V484" i="1"/>
  <c r="V480" i="1"/>
  <c r="V476" i="1"/>
  <c r="V472" i="1"/>
  <c r="V468" i="1"/>
  <c r="V464" i="1"/>
  <c r="V460" i="1"/>
  <c r="V456" i="1"/>
  <c r="V452" i="1"/>
  <c r="V448" i="1"/>
  <c r="V444" i="1"/>
  <c r="V440" i="1"/>
  <c r="V436" i="1"/>
  <c r="V487" i="1"/>
  <c r="V471" i="1"/>
  <c r="V455" i="1"/>
  <c r="V437" i="1"/>
  <c r="V431" i="1"/>
  <c r="V427" i="1"/>
  <c r="V423" i="1"/>
  <c r="V419" i="1"/>
  <c r="V415" i="1"/>
  <c r="V411" i="1"/>
  <c r="V407" i="1"/>
  <c r="V403" i="1"/>
  <c r="V399" i="1"/>
  <c r="V395" i="1"/>
  <c r="V391" i="1"/>
  <c r="V387" i="1"/>
  <c r="V383" i="1"/>
  <c r="V499" i="1"/>
  <c r="V483" i="1"/>
  <c r="V467" i="1"/>
  <c r="V451" i="1"/>
  <c r="V443" i="1"/>
  <c r="V435" i="1"/>
  <c r="V430" i="1"/>
  <c r="V426" i="1"/>
  <c r="V422" i="1"/>
  <c r="V418" i="1"/>
  <c r="V414" i="1"/>
  <c r="V410" i="1"/>
  <c r="V406" i="1"/>
  <c r="V402" i="1"/>
  <c r="V398" i="1"/>
  <c r="V394" i="1"/>
  <c r="V390" i="1"/>
  <c r="V386" i="1"/>
  <c r="V382" i="1"/>
  <c r="V516" i="1"/>
  <c r="V495" i="1"/>
  <c r="V479" i="1"/>
  <c r="V463" i="1"/>
  <c r="V447" i="1"/>
  <c r="V441" i="1"/>
  <c r="V433" i="1"/>
  <c r="V429" i="1"/>
  <c r="V425" i="1"/>
  <c r="V421" i="1"/>
  <c r="V417" i="1"/>
  <c r="V413" i="1"/>
  <c r="V409" i="1"/>
  <c r="V405" i="1"/>
  <c r="V401" i="1"/>
  <c r="V397" i="1"/>
  <c r="V393" i="1"/>
  <c r="V389" i="1"/>
  <c r="V385" i="1"/>
  <c r="V381" i="1"/>
  <c r="V491" i="1"/>
  <c r="V439" i="1"/>
  <c r="V424" i="1"/>
  <c r="V408" i="1"/>
  <c r="V392" i="1"/>
  <c r="V377" i="1"/>
  <c r="V373" i="1"/>
  <c r="V369" i="1"/>
  <c r="V365" i="1"/>
  <c r="V361" i="1"/>
  <c r="V357" i="1"/>
  <c r="V353" i="1"/>
  <c r="V349" i="1"/>
  <c r="V345" i="1"/>
  <c r="V341" i="1"/>
  <c r="V337" i="1"/>
  <c r="V333" i="1"/>
  <c r="V329" i="1"/>
  <c r="V325" i="1"/>
  <c r="V475" i="1"/>
  <c r="V420" i="1"/>
  <c r="V404" i="1"/>
  <c r="V388" i="1"/>
  <c r="V376" i="1"/>
  <c r="V372" i="1"/>
  <c r="V368" i="1"/>
  <c r="V364" i="1"/>
  <c r="V360" i="1"/>
  <c r="V356" i="1"/>
  <c r="V352" i="1"/>
  <c r="V348" i="1"/>
  <c r="V344" i="1"/>
  <c r="V340" i="1"/>
  <c r="V336" i="1"/>
  <c r="V332" i="1"/>
  <c r="V328" i="1"/>
  <c r="V324" i="1"/>
  <c r="V459" i="1"/>
  <c r="V432" i="1"/>
  <c r="V416" i="1"/>
  <c r="V400" i="1"/>
  <c r="V384" i="1"/>
  <c r="V379" i="1"/>
  <c r="V375" i="1"/>
  <c r="V371" i="1"/>
  <c r="V367" i="1"/>
  <c r="V363" i="1"/>
  <c r="V359" i="1"/>
  <c r="V355" i="1"/>
  <c r="V351" i="1"/>
  <c r="V347" i="1"/>
  <c r="V343" i="1"/>
  <c r="V339" i="1"/>
  <c r="V335" i="1"/>
  <c r="V331" i="1"/>
  <c r="V327" i="1"/>
  <c r="V323" i="1"/>
  <c r="V366" i="1"/>
  <c r="V350" i="1"/>
  <c r="V334" i="1"/>
  <c r="V322" i="1"/>
  <c r="V318" i="1"/>
  <c r="V314" i="1"/>
  <c r="V310" i="1"/>
  <c r="V306" i="1"/>
  <c r="V302" i="1"/>
  <c r="V298" i="1"/>
  <c r="V294" i="1"/>
  <c r="V290" i="1"/>
  <c r="V286" i="1"/>
  <c r="V282" i="1"/>
  <c r="V278" i="1"/>
  <c r="V274" i="1"/>
  <c r="V270" i="1"/>
  <c r="V266" i="1"/>
  <c r="V262" i="1"/>
  <c r="V258" i="1"/>
  <c r="V254" i="1"/>
  <c r="V250" i="1"/>
  <c r="V246" i="1"/>
  <c r="V242" i="1"/>
  <c r="V238" i="1"/>
  <c r="V234" i="1"/>
  <c r="V230" i="1"/>
  <c r="V226" i="1"/>
  <c r="V222" i="1"/>
  <c r="V218" i="1"/>
  <c r="V214" i="1"/>
  <c r="V210" i="1"/>
  <c r="V206" i="1"/>
  <c r="V202" i="1"/>
  <c r="V198" i="1"/>
  <c r="V194" i="1"/>
  <c r="V428" i="1"/>
  <c r="V380" i="1"/>
  <c r="V378" i="1"/>
  <c r="V362" i="1"/>
  <c r="V346" i="1"/>
  <c r="V330" i="1"/>
  <c r="V321" i="1"/>
  <c r="V317" i="1"/>
  <c r="V313" i="1"/>
  <c r="V309" i="1"/>
  <c r="V305" i="1"/>
  <c r="V301" i="1"/>
  <c r="V297" i="1"/>
  <c r="V293" i="1"/>
  <c r="V289" i="1"/>
  <c r="V285" i="1"/>
  <c r="V281" i="1"/>
  <c r="V277" i="1"/>
  <c r="V273" i="1"/>
  <c r="V269" i="1"/>
  <c r="V265" i="1"/>
  <c r="V261" i="1"/>
  <c r="V257" i="1"/>
  <c r="V253" i="1"/>
  <c r="V249" i="1"/>
  <c r="V245" i="1"/>
  <c r="V241" i="1"/>
  <c r="V237" i="1"/>
  <c r="V233" i="1"/>
  <c r="V229" i="1"/>
  <c r="V225" i="1"/>
  <c r="V221" i="1"/>
  <c r="V217" i="1"/>
  <c r="V213" i="1"/>
  <c r="V209" i="1"/>
  <c r="V205" i="1"/>
  <c r="V201" i="1"/>
  <c r="V197" i="1"/>
  <c r="V193" i="1"/>
  <c r="V412" i="1"/>
  <c r="V374" i="1"/>
  <c r="V358" i="1"/>
  <c r="V342" i="1"/>
  <c r="V326" i="1"/>
  <c r="V320" i="1"/>
  <c r="V316" i="1"/>
  <c r="V312" i="1"/>
  <c r="V308" i="1"/>
  <c r="V304" i="1"/>
  <c r="V300" i="1"/>
  <c r="V296" i="1"/>
  <c r="V292" i="1"/>
  <c r="V288" i="1"/>
  <c r="V284" i="1"/>
  <c r="V280" i="1"/>
  <c r="V276" i="1"/>
  <c r="V272" i="1"/>
  <c r="V268" i="1"/>
  <c r="V264" i="1"/>
  <c r="V260" i="1"/>
  <c r="V256" i="1"/>
  <c r="V252" i="1"/>
  <c r="V248" i="1"/>
  <c r="V244" i="1"/>
  <c r="V240" i="1"/>
  <c r="V236" i="1"/>
  <c r="V232" i="1"/>
  <c r="V228" i="1"/>
  <c r="V224" i="1"/>
  <c r="V220" i="1"/>
  <c r="V216" i="1"/>
  <c r="V212" i="1"/>
  <c r="V208" i="1"/>
  <c r="V204" i="1"/>
  <c r="V200" i="1"/>
  <c r="V196" i="1"/>
  <c r="V192" i="1"/>
  <c r="V338" i="1"/>
  <c r="V307" i="1"/>
  <c r="V291" i="1"/>
  <c r="V275" i="1"/>
  <c r="V259" i="1"/>
  <c r="V243" i="1"/>
  <c r="V227" i="1"/>
  <c r="V211" i="1"/>
  <c r="V195" i="1"/>
  <c r="V188" i="1"/>
  <c r="V184" i="1"/>
  <c r="V180" i="1"/>
  <c r="V176" i="1"/>
  <c r="V172" i="1"/>
  <c r="V168" i="1"/>
  <c r="V164" i="1"/>
  <c r="V160" i="1"/>
  <c r="V156" i="1"/>
  <c r="V152" i="1"/>
  <c r="V148" i="1"/>
  <c r="V144" i="1"/>
  <c r="V140" i="1"/>
  <c r="V136" i="1"/>
  <c r="V132" i="1"/>
  <c r="V128" i="1"/>
  <c r="V124" i="1"/>
  <c r="V120" i="1"/>
  <c r="V116" i="1"/>
  <c r="V112" i="1"/>
  <c r="V108" i="1"/>
  <c r="V104" i="1"/>
  <c r="V100" i="1"/>
  <c r="V96" i="1"/>
  <c r="V92" i="1"/>
  <c r="V88" i="1"/>
  <c r="V84" i="1"/>
  <c r="V80" i="1"/>
  <c r="V319" i="1"/>
  <c r="V303" i="1"/>
  <c r="V287" i="1"/>
  <c r="V271" i="1"/>
  <c r="V255" i="1"/>
  <c r="V239" i="1"/>
  <c r="V223" i="1"/>
  <c r="V207" i="1"/>
  <c r="V191" i="1"/>
  <c r="V187" i="1"/>
  <c r="V183" i="1"/>
  <c r="V179" i="1"/>
  <c r="V175" i="1"/>
  <c r="V171" i="1"/>
  <c r="V167" i="1"/>
  <c r="V163" i="1"/>
  <c r="V159" i="1"/>
  <c r="V155" i="1"/>
  <c r="V151" i="1"/>
  <c r="V147" i="1"/>
  <c r="V143" i="1"/>
  <c r="V139" i="1"/>
  <c r="V135" i="1"/>
  <c r="V131" i="1"/>
  <c r="V127" i="1"/>
  <c r="V123" i="1"/>
  <c r="V119" i="1"/>
  <c r="V115" i="1"/>
  <c r="V111" i="1"/>
  <c r="V107" i="1"/>
  <c r="V103" i="1"/>
  <c r="V99" i="1"/>
  <c r="V95" i="1"/>
  <c r="V91" i="1"/>
  <c r="V87" i="1"/>
  <c r="V83" i="1"/>
  <c r="V79" i="1"/>
  <c r="V500" i="1"/>
  <c r="V396" i="1"/>
  <c r="V370" i="1"/>
  <c r="V315" i="1"/>
  <c r="V299" i="1"/>
  <c r="V283" i="1"/>
  <c r="V267" i="1"/>
  <c r="V251" i="1"/>
  <c r="V235" i="1"/>
  <c r="V219" i="1"/>
  <c r="V203" i="1"/>
  <c r="V190" i="1"/>
  <c r="V186" i="1"/>
  <c r="V182" i="1"/>
  <c r="V178" i="1"/>
  <c r="V174" i="1"/>
  <c r="V170" i="1"/>
  <c r="V166" i="1"/>
  <c r="V162" i="1"/>
  <c r="V158" i="1"/>
  <c r="V154" i="1"/>
  <c r="V150" i="1"/>
  <c r="V146" i="1"/>
  <c r="V142" i="1"/>
  <c r="V138" i="1"/>
  <c r="V134" i="1"/>
  <c r="V130" i="1"/>
  <c r="V126" i="1"/>
  <c r="V122" i="1"/>
  <c r="V118" i="1"/>
  <c r="V114" i="1"/>
  <c r="V110" i="1"/>
  <c r="V106" i="1"/>
  <c r="V102" i="1"/>
  <c r="V98" i="1"/>
  <c r="V94" i="1"/>
  <c r="V90" i="1"/>
  <c r="V86" i="1"/>
  <c r="V82" i="1"/>
  <c r="V78" i="1"/>
  <c r="V354" i="1"/>
  <c r="V295" i="1"/>
  <c r="V231" i="1"/>
  <c r="V181" i="1"/>
  <c r="V165" i="1"/>
  <c r="V149" i="1"/>
  <c r="V133" i="1"/>
  <c r="V117" i="1"/>
  <c r="V101" i="1"/>
  <c r="V85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V66" i="1"/>
  <c r="V50" i="1"/>
  <c r="V279" i="1"/>
  <c r="V215" i="1"/>
  <c r="V177" i="1"/>
  <c r="V161" i="1"/>
  <c r="V145" i="1"/>
  <c r="V129" i="1"/>
  <c r="V113" i="1"/>
  <c r="V97" i="1"/>
  <c r="V81" i="1"/>
  <c r="V76" i="1"/>
  <c r="V72" i="1"/>
  <c r="V68" i="1"/>
  <c r="V64" i="1"/>
  <c r="V60" i="1"/>
  <c r="V56" i="1"/>
  <c r="V52" i="1"/>
  <c r="V48" i="1"/>
  <c r="V44" i="1"/>
  <c r="V40" i="1"/>
  <c r="V36" i="1"/>
  <c r="V32" i="1"/>
  <c r="V28" i="1"/>
  <c r="V24" i="1"/>
  <c r="V20" i="1"/>
  <c r="V16" i="1"/>
  <c r="V10" i="1"/>
  <c r="V6" i="1"/>
  <c r="V263" i="1"/>
  <c r="V199" i="1"/>
  <c r="V189" i="1"/>
  <c r="V173" i="1"/>
  <c r="V157" i="1"/>
  <c r="V141" i="1"/>
  <c r="V125" i="1"/>
  <c r="V109" i="1"/>
  <c r="V93" i="1"/>
  <c r="V77" i="1"/>
  <c r="V75" i="1"/>
  <c r="V71" i="1"/>
  <c r="V67" i="1"/>
  <c r="V63" i="1"/>
  <c r="V59" i="1"/>
  <c r="V55" i="1"/>
  <c r="V51" i="1"/>
  <c r="V47" i="1"/>
  <c r="V43" i="1"/>
  <c r="V39" i="1"/>
  <c r="V35" i="1"/>
  <c r="V31" i="1"/>
  <c r="V27" i="1"/>
  <c r="V23" i="1"/>
  <c r="V19" i="1"/>
  <c r="V15" i="1"/>
  <c r="V11" i="1"/>
  <c r="V7" i="1"/>
  <c r="V153" i="1"/>
  <c r="V105" i="1"/>
  <c r="V70" i="1"/>
  <c r="V62" i="1"/>
  <c r="V54" i="1"/>
  <c r="V46" i="1"/>
  <c r="V311" i="1"/>
  <c r="V247" i="1"/>
  <c r="V185" i="1"/>
  <c r="V169" i="1"/>
  <c r="V137" i="1"/>
  <c r="V121" i="1"/>
  <c r="V89" i="1"/>
  <c r="V74" i="1"/>
  <c r="V58" i="1"/>
  <c r="V38" i="1"/>
  <c r="V22" i="1"/>
  <c r="V12" i="1"/>
  <c r="V42" i="1"/>
  <c r="V8" i="1"/>
  <c r="V34" i="1"/>
  <c r="V18" i="1"/>
  <c r="V30" i="1"/>
  <c r="V14" i="1"/>
  <c r="V26" i="1"/>
  <c r="N13" i="1"/>
  <c r="N12" i="1"/>
  <c r="X584" i="1" l="1"/>
  <c r="X580" i="1"/>
  <c r="X576" i="1"/>
  <c r="X572" i="1"/>
  <c r="X568" i="1"/>
  <c r="X564" i="1"/>
  <c r="X560" i="1"/>
  <c r="X587" i="1"/>
  <c r="X583" i="1"/>
  <c r="X579" i="1"/>
  <c r="X575" i="1"/>
  <c r="X571" i="1"/>
  <c r="X567" i="1"/>
  <c r="X563" i="1"/>
  <c r="X559" i="1"/>
  <c r="X586" i="1"/>
  <c r="X582" i="1"/>
  <c r="X578" i="1"/>
  <c r="X574" i="1"/>
  <c r="X570" i="1"/>
  <c r="X566" i="1"/>
  <c r="X562" i="1"/>
  <c r="X558" i="1"/>
  <c r="X577" i="1"/>
  <c r="X561" i="1"/>
  <c r="X553" i="1"/>
  <c r="X549" i="1"/>
  <c r="X545" i="1"/>
  <c r="X541" i="1"/>
  <c r="X537" i="1"/>
  <c r="X533" i="1"/>
  <c r="X529" i="1"/>
  <c r="X573" i="1"/>
  <c r="X557" i="1"/>
  <c r="X556" i="1"/>
  <c r="X552" i="1"/>
  <c r="X548" i="1"/>
  <c r="X544" i="1"/>
  <c r="X540" i="1"/>
  <c r="X536" i="1"/>
  <c r="X532" i="1"/>
  <c r="X585" i="1"/>
  <c r="X569" i="1"/>
  <c r="X555" i="1"/>
  <c r="X551" i="1"/>
  <c r="X547" i="1"/>
  <c r="X543" i="1"/>
  <c r="X539" i="1"/>
  <c r="X535" i="1"/>
  <c r="X531" i="1"/>
  <c r="X554" i="1"/>
  <c r="X538" i="1"/>
  <c r="X525" i="1"/>
  <c r="X521" i="1"/>
  <c r="X517" i="1"/>
  <c r="X513" i="1"/>
  <c r="X509" i="1"/>
  <c r="X505" i="1"/>
  <c r="X501" i="1"/>
  <c r="X581" i="1"/>
  <c r="X550" i="1"/>
  <c r="X534" i="1"/>
  <c r="X524" i="1"/>
  <c r="X520" i="1"/>
  <c r="X516" i="1"/>
  <c r="X512" i="1"/>
  <c r="X508" i="1"/>
  <c r="X504" i="1"/>
  <c r="X500" i="1"/>
  <c r="X565" i="1"/>
  <c r="X546" i="1"/>
  <c r="X530" i="1"/>
  <c r="X528" i="1"/>
  <c r="X527" i="1"/>
  <c r="X523" i="1"/>
  <c r="X519" i="1"/>
  <c r="X515" i="1"/>
  <c r="X511" i="1"/>
  <c r="X507" i="1"/>
  <c r="X503" i="1"/>
  <c r="X526" i="1"/>
  <c r="X510" i="1"/>
  <c r="X496" i="1"/>
  <c r="X492" i="1"/>
  <c r="X488" i="1"/>
  <c r="X484" i="1"/>
  <c r="X480" i="1"/>
  <c r="X476" i="1"/>
  <c r="X472" i="1"/>
  <c r="X468" i="1"/>
  <c r="X464" i="1"/>
  <c r="X460" i="1"/>
  <c r="X456" i="1"/>
  <c r="X452" i="1"/>
  <c r="X448" i="1"/>
  <c r="X444" i="1"/>
  <c r="X440" i="1"/>
  <c r="X436" i="1"/>
  <c r="X522" i="1"/>
  <c r="X506" i="1"/>
  <c r="X499" i="1"/>
  <c r="X495" i="1"/>
  <c r="X491" i="1"/>
  <c r="X487" i="1"/>
  <c r="X483" i="1"/>
  <c r="X479" i="1"/>
  <c r="X475" i="1"/>
  <c r="X471" i="1"/>
  <c r="X467" i="1"/>
  <c r="X463" i="1"/>
  <c r="X459" i="1"/>
  <c r="X455" i="1"/>
  <c r="X451" i="1"/>
  <c r="X447" i="1"/>
  <c r="X518" i="1"/>
  <c r="X502" i="1"/>
  <c r="X498" i="1"/>
  <c r="X494" i="1"/>
  <c r="X490" i="1"/>
  <c r="X486" i="1"/>
  <c r="X482" i="1"/>
  <c r="X478" i="1"/>
  <c r="X474" i="1"/>
  <c r="X470" i="1"/>
  <c r="X466" i="1"/>
  <c r="X462" i="1"/>
  <c r="X458" i="1"/>
  <c r="X454" i="1"/>
  <c r="X450" i="1"/>
  <c r="X446" i="1"/>
  <c r="X442" i="1"/>
  <c r="X438" i="1"/>
  <c r="X434" i="1"/>
  <c r="X485" i="1"/>
  <c r="X469" i="1"/>
  <c r="X453" i="1"/>
  <c r="X443" i="1"/>
  <c r="X435" i="1"/>
  <c r="X433" i="1"/>
  <c r="X429" i="1"/>
  <c r="X425" i="1"/>
  <c r="X421" i="1"/>
  <c r="X417" i="1"/>
  <c r="X413" i="1"/>
  <c r="X409" i="1"/>
  <c r="X405" i="1"/>
  <c r="X401" i="1"/>
  <c r="X397" i="1"/>
  <c r="X393" i="1"/>
  <c r="X389" i="1"/>
  <c r="X385" i="1"/>
  <c r="X381" i="1"/>
  <c r="X542" i="1"/>
  <c r="X497" i="1"/>
  <c r="X481" i="1"/>
  <c r="X465" i="1"/>
  <c r="X449" i="1"/>
  <c r="X441" i="1"/>
  <c r="X432" i="1"/>
  <c r="X428" i="1"/>
  <c r="X424" i="1"/>
  <c r="X420" i="1"/>
  <c r="X416" i="1"/>
  <c r="X412" i="1"/>
  <c r="X408" i="1"/>
  <c r="X404" i="1"/>
  <c r="X400" i="1"/>
  <c r="X396" i="1"/>
  <c r="X392" i="1"/>
  <c r="X388" i="1"/>
  <c r="X384" i="1"/>
  <c r="X493" i="1"/>
  <c r="X477" i="1"/>
  <c r="X461" i="1"/>
  <c r="X445" i="1"/>
  <c r="X439" i="1"/>
  <c r="X431" i="1"/>
  <c r="X427" i="1"/>
  <c r="X423" i="1"/>
  <c r="X419" i="1"/>
  <c r="X415" i="1"/>
  <c r="X411" i="1"/>
  <c r="X407" i="1"/>
  <c r="X403" i="1"/>
  <c r="X399" i="1"/>
  <c r="X395" i="1"/>
  <c r="X391" i="1"/>
  <c r="X387" i="1"/>
  <c r="X383" i="1"/>
  <c r="X422" i="1"/>
  <c r="X406" i="1"/>
  <c r="X390" i="1"/>
  <c r="X379" i="1"/>
  <c r="X375" i="1"/>
  <c r="X371" i="1"/>
  <c r="X367" i="1"/>
  <c r="X363" i="1"/>
  <c r="X359" i="1"/>
  <c r="X355" i="1"/>
  <c r="X351" i="1"/>
  <c r="X347" i="1"/>
  <c r="X343" i="1"/>
  <c r="X339" i="1"/>
  <c r="X335" i="1"/>
  <c r="X331" i="1"/>
  <c r="X327" i="1"/>
  <c r="X323" i="1"/>
  <c r="X514" i="1"/>
  <c r="X489" i="1"/>
  <c r="X418" i="1"/>
  <c r="X402" i="1"/>
  <c r="X386" i="1"/>
  <c r="X378" i="1"/>
  <c r="X374" i="1"/>
  <c r="X370" i="1"/>
  <c r="X366" i="1"/>
  <c r="X362" i="1"/>
  <c r="X358" i="1"/>
  <c r="X354" i="1"/>
  <c r="X350" i="1"/>
  <c r="X346" i="1"/>
  <c r="X342" i="1"/>
  <c r="X338" i="1"/>
  <c r="X334" i="1"/>
  <c r="X330" i="1"/>
  <c r="X326" i="1"/>
  <c r="X473" i="1"/>
  <c r="X437" i="1"/>
  <c r="X430" i="1"/>
  <c r="X414" i="1"/>
  <c r="X398" i="1"/>
  <c r="X382" i="1"/>
  <c r="X380" i="1"/>
  <c r="X377" i="1"/>
  <c r="X373" i="1"/>
  <c r="X369" i="1"/>
  <c r="X365" i="1"/>
  <c r="X361" i="1"/>
  <c r="X357" i="1"/>
  <c r="X353" i="1"/>
  <c r="X349" i="1"/>
  <c r="X345" i="1"/>
  <c r="X341" i="1"/>
  <c r="X337" i="1"/>
  <c r="X333" i="1"/>
  <c r="X329" i="1"/>
  <c r="X325" i="1"/>
  <c r="X394" i="1"/>
  <c r="X364" i="1"/>
  <c r="X348" i="1"/>
  <c r="X332" i="1"/>
  <c r="X320" i="1"/>
  <c r="X316" i="1"/>
  <c r="X312" i="1"/>
  <c r="X308" i="1"/>
  <c r="X304" i="1"/>
  <c r="X300" i="1"/>
  <c r="X296" i="1"/>
  <c r="X292" i="1"/>
  <c r="X288" i="1"/>
  <c r="X284" i="1"/>
  <c r="X280" i="1"/>
  <c r="X276" i="1"/>
  <c r="X272" i="1"/>
  <c r="X268" i="1"/>
  <c r="X264" i="1"/>
  <c r="X260" i="1"/>
  <c r="X256" i="1"/>
  <c r="X252" i="1"/>
  <c r="X248" i="1"/>
  <c r="X244" i="1"/>
  <c r="X240" i="1"/>
  <c r="X236" i="1"/>
  <c r="X232" i="1"/>
  <c r="X228" i="1"/>
  <c r="X224" i="1"/>
  <c r="X220" i="1"/>
  <c r="X216" i="1"/>
  <c r="X212" i="1"/>
  <c r="X208" i="1"/>
  <c r="X204" i="1"/>
  <c r="X200" i="1"/>
  <c r="X196" i="1"/>
  <c r="X192" i="1"/>
  <c r="X457" i="1"/>
  <c r="X376" i="1"/>
  <c r="X360" i="1"/>
  <c r="X344" i="1"/>
  <c r="X328" i="1"/>
  <c r="X319" i="1"/>
  <c r="X315" i="1"/>
  <c r="X311" i="1"/>
  <c r="X307" i="1"/>
  <c r="X303" i="1"/>
  <c r="X299" i="1"/>
  <c r="X295" i="1"/>
  <c r="X291" i="1"/>
  <c r="X287" i="1"/>
  <c r="X283" i="1"/>
  <c r="X279" i="1"/>
  <c r="X275" i="1"/>
  <c r="X271" i="1"/>
  <c r="X267" i="1"/>
  <c r="X263" i="1"/>
  <c r="X259" i="1"/>
  <c r="X255" i="1"/>
  <c r="X251" i="1"/>
  <c r="X247" i="1"/>
  <c r="X243" i="1"/>
  <c r="X239" i="1"/>
  <c r="X235" i="1"/>
  <c r="X231" i="1"/>
  <c r="X227" i="1"/>
  <c r="X223" i="1"/>
  <c r="X219" i="1"/>
  <c r="X215" i="1"/>
  <c r="X211" i="1"/>
  <c r="X207" i="1"/>
  <c r="X203" i="1"/>
  <c r="X199" i="1"/>
  <c r="X195" i="1"/>
  <c r="X191" i="1"/>
  <c r="X426" i="1"/>
  <c r="X372" i="1"/>
  <c r="X356" i="1"/>
  <c r="X340" i="1"/>
  <c r="X324" i="1"/>
  <c r="X322" i="1"/>
  <c r="X318" i="1"/>
  <c r="X314" i="1"/>
  <c r="X310" i="1"/>
  <c r="X306" i="1"/>
  <c r="X302" i="1"/>
  <c r="X298" i="1"/>
  <c r="X294" i="1"/>
  <c r="X290" i="1"/>
  <c r="X286" i="1"/>
  <c r="X282" i="1"/>
  <c r="X278" i="1"/>
  <c r="X274" i="1"/>
  <c r="X270" i="1"/>
  <c r="X266" i="1"/>
  <c r="X262" i="1"/>
  <c r="X258" i="1"/>
  <c r="X254" i="1"/>
  <c r="X250" i="1"/>
  <c r="X246" i="1"/>
  <c r="X242" i="1"/>
  <c r="X238" i="1"/>
  <c r="X234" i="1"/>
  <c r="X230" i="1"/>
  <c r="X226" i="1"/>
  <c r="X222" i="1"/>
  <c r="X218" i="1"/>
  <c r="X214" i="1"/>
  <c r="X210" i="1"/>
  <c r="X206" i="1"/>
  <c r="X202" i="1"/>
  <c r="X198" i="1"/>
  <c r="X194" i="1"/>
  <c r="X410" i="1"/>
  <c r="X352" i="1"/>
  <c r="X321" i="1"/>
  <c r="X305" i="1"/>
  <c r="X289" i="1"/>
  <c r="X273" i="1"/>
  <c r="X257" i="1"/>
  <c r="X241" i="1"/>
  <c r="X225" i="1"/>
  <c r="X209" i="1"/>
  <c r="X193" i="1"/>
  <c r="X190" i="1"/>
  <c r="X186" i="1"/>
  <c r="X182" i="1"/>
  <c r="X178" i="1"/>
  <c r="X174" i="1"/>
  <c r="X170" i="1"/>
  <c r="X166" i="1"/>
  <c r="X162" i="1"/>
  <c r="X158" i="1"/>
  <c r="X154" i="1"/>
  <c r="X150" i="1"/>
  <c r="X146" i="1"/>
  <c r="X142" i="1"/>
  <c r="X138" i="1"/>
  <c r="X134" i="1"/>
  <c r="X130" i="1"/>
  <c r="X126" i="1"/>
  <c r="X122" i="1"/>
  <c r="X118" i="1"/>
  <c r="X114" i="1"/>
  <c r="X110" i="1"/>
  <c r="X106" i="1"/>
  <c r="X102" i="1"/>
  <c r="X98" i="1"/>
  <c r="X94" i="1"/>
  <c r="X90" i="1"/>
  <c r="X86" i="1"/>
  <c r="X82" i="1"/>
  <c r="X78" i="1"/>
  <c r="X336" i="1"/>
  <c r="X317" i="1"/>
  <c r="X301" i="1"/>
  <c r="X285" i="1"/>
  <c r="X269" i="1"/>
  <c r="X253" i="1"/>
  <c r="X237" i="1"/>
  <c r="X221" i="1"/>
  <c r="X205" i="1"/>
  <c r="X189" i="1"/>
  <c r="X185" i="1"/>
  <c r="X181" i="1"/>
  <c r="X177" i="1"/>
  <c r="X173" i="1"/>
  <c r="X169" i="1"/>
  <c r="X165" i="1"/>
  <c r="X161" i="1"/>
  <c r="X157" i="1"/>
  <c r="X153" i="1"/>
  <c r="X149" i="1"/>
  <c r="X145" i="1"/>
  <c r="X141" i="1"/>
  <c r="X137" i="1"/>
  <c r="X133" i="1"/>
  <c r="X129" i="1"/>
  <c r="X125" i="1"/>
  <c r="X121" i="1"/>
  <c r="X117" i="1"/>
  <c r="X113" i="1"/>
  <c r="X109" i="1"/>
  <c r="X105" i="1"/>
  <c r="X101" i="1"/>
  <c r="X97" i="1"/>
  <c r="X93" i="1"/>
  <c r="X89" i="1"/>
  <c r="X85" i="1"/>
  <c r="X81" i="1"/>
  <c r="X77" i="1"/>
  <c r="X313" i="1"/>
  <c r="X297" i="1"/>
  <c r="X281" i="1"/>
  <c r="X265" i="1"/>
  <c r="X249" i="1"/>
  <c r="X233" i="1"/>
  <c r="X217" i="1"/>
  <c r="X201" i="1"/>
  <c r="X188" i="1"/>
  <c r="X184" i="1"/>
  <c r="X180" i="1"/>
  <c r="X176" i="1"/>
  <c r="X172" i="1"/>
  <c r="X168" i="1"/>
  <c r="X164" i="1"/>
  <c r="X160" i="1"/>
  <c r="X156" i="1"/>
  <c r="X152" i="1"/>
  <c r="X148" i="1"/>
  <c r="X144" i="1"/>
  <c r="X140" i="1"/>
  <c r="X136" i="1"/>
  <c r="X132" i="1"/>
  <c r="X128" i="1"/>
  <c r="X124" i="1"/>
  <c r="X120" i="1"/>
  <c r="X116" i="1"/>
  <c r="X112" i="1"/>
  <c r="X108" i="1"/>
  <c r="X104" i="1"/>
  <c r="X100" i="1"/>
  <c r="X96" i="1"/>
  <c r="X92" i="1"/>
  <c r="X88" i="1"/>
  <c r="X84" i="1"/>
  <c r="X80" i="1"/>
  <c r="X309" i="1"/>
  <c r="X245" i="1"/>
  <c r="X179" i="1"/>
  <c r="X163" i="1"/>
  <c r="X147" i="1"/>
  <c r="X131" i="1"/>
  <c r="X115" i="1"/>
  <c r="X99" i="1"/>
  <c r="X83" i="1"/>
  <c r="X75" i="1"/>
  <c r="X71" i="1"/>
  <c r="X67" i="1"/>
  <c r="X63" i="1"/>
  <c r="X59" i="1"/>
  <c r="X55" i="1"/>
  <c r="X51" i="1"/>
  <c r="X47" i="1"/>
  <c r="X43" i="1"/>
  <c r="X39" i="1"/>
  <c r="X35" i="1"/>
  <c r="X31" i="1"/>
  <c r="X27" i="1"/>
  <c r="X23" i="1"/>
  <c r="X19" i="1"/>
  <c r="X15" i="1"/>
  <c r="X11" i="1"/>
  <c r="X7" i="1"/>
  <c r="X68" i="1"/>
  <c r="X52" i="1"/>
  <c r="X293" i="1"/>
  <c r="X229" i="1"/>
  <c r="X175" i="1"/>
  <c r="X159" i="1"/>
  <c r="X143" i="1"/>
  <c r="X127" i="1"/>
  <c r="X111" i="1"/>
  <c r="X95" i="1"/>
  <c r="X79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2" i="1"/>
  <c r="X8" i="1"/>
  <c r="X368" i="1"/>
  <c r="X277" i="1"/>
  <c r="X213" i="1"/>
  <c r="X187" i="1"/>
  <c r="X171" i="1"/>
  <c r="X155" i="1"/>
  <c r="X139" i="1"/>
  <c r="X123" i="1"/>
  <c r="X107" i="1"/>
  <c r="X91" i="1"/>
  <c r="X73" i="1"/>
  <c r="X69" i="1"/>
  <c r="X65" i="1"/>
  <c r="X61" i="1"/>
  <c r="X57" i="1"/>
  <c r="X53" i="1"/>
  <c r="X49" i="1"/>
  <c r="X45" i="1"/>
  <c r="X41" i="1"/>
  <c r="X37" i="1"/>
  <c r="X33" i="1"/>
  <c r="X29" i="1"/>
  <c r="X25" i="1"/>
  <c r="X21" i="1"/>
  <c r="X17" i="1"/>
  <c r="X13" i="1"/>
  <c r="X9" i="1"/>
  <c r="X135" i="1"/>
  <c r="X119" i="1"/>
  <c r="X87" i="1"/>
  <c r="X76" i="1"/>
  <c r="X64" i="1"/>
  <c r="X56" i="1"/>
  <c r="X48" i="1"/>
  <c r="X261" i="1"/>
  <c r="X197" i="1"/>
  <c r="X183" i="1"/>
  <c r="X167" i="1"/>
  <c r="X151" i="1"/>
  <c r="X103" i="1"/>
  <c r="X72" i="1"/>
  <c r="X60" i="1"/>
  <c r="X36" i="1"/>
  <c r="X20" i="1"/>
  <c r="X24" i="1"/>
  <c r="X10" i="1"/>
  <c r="X32" i="1"/>
  <c r="X16" i="1"/>
  <c r="X44" i="1"/>
  <c r="X28" i="1"/>
  <c r="X6" i="1"/>
  <c r="X40" i="1"/>
  <c r="P11" i="1"/>
  <c r="B21" i="4" s="1"/>
  <c r="W585" i="1"/>
  <c r="W581" i="1"/>
  <c r="W577" i="1"/>
  <c r="W573" i="1"/>
  <c r="W569" i="1"/>
  <c r="W565" i="1"/>
  <c r="W561" i="1"/>
  <c r="W557" i="1"/>
  <c r="W584" i="1"/>
  <c r="W580" i="1"/>
  <c r="W576" i="1"/>
  <c r="W572" i="1"/>
  <c r="W568" i="1"/>
  <c r="W564" i="1"/>
  <c r="W560" i="1"/>
  <c r="W587" i="1"/>
  <c r="W583" i="1"/>
  <c r="W579" i="1"/>
  <c r="W575" i="1"/>
  <c r="W571" i="1"/>
  <c r="W567" i="1"/>
  <c r="W563" i="1"/>
  <c r="W559" i="1"/>
  <c r="W586" i="1"/>
  <c r="W570" i="1"/>
  <c r="W554" i="1"/>
  <c r="W550" i="1"/>
  <c r="W546" i="1"/>
  <c r="W542" i="1"/>
  <c r="W538" i="1"/>
  <c r="W534" i="1"/>
  <c r="W530" i="1"/>
  <c r="W582" i="1"/>
  <c r="W566" i="1"/>
  <c r="W553" i="1"/>
  <c r="W549" i="1"/>
  <c r="W545" i="1"/>
  <c r="W541" i="1"/>
  <c r="W537" i="1"/>
  <c r="W533" i="1"/>
  <c r="W578" i="1"/>
  <c r="W562" i="1"/>
  <c r="W556" i="1"/>
  <c r="W552" i="1"/>
  <c r="W548" i="1"/>
  <c r="W544" i="1"/>
  <c r="W540" i="1"/>
  <c r="W536" i="1"/>
  <c r="W532" i="1"/>
  <c r="W528" i="1"/>
  <c r="W547" i="1"/>
  <c r="W531" i="1"/>
  <c r="W526" i="1"/>
  <c r="W522" i="1"/>
  <c r="W518" i="1"/>
  <c r="W514" i="1"/>
  <c r="W510" i="1"/>
  <c r="W506" i="1"/>
  <c r="W502" i="1"/>
  <c r="W574" i="1"/>
  <c r="W543" i="1"/>
  <c r="W525" i="1"/>
  <c r="W521" i="1"/>
  <c r="W517" i="1"/>
  <c r="W513" i="1"/>
  <c r="W509" i="1"/>
  <c r="W505" i="1"/>
  <c r="W501" i="1"/>
  <c r="W558" i="1"/>
  <c r="W555" i="1"/>
  <c r="W539" i="1"/>
  <c r="W529" i="1"/>
  <c r="W524" i="1"/>
  <c r="W520" i="1"/>
  <c r="W516" i="1"/>
  <c r="W512" i="1"/>
  <c r="W508" i="1"/>
  <c r="W504" i="1"/>
  <c r="W500" i="1"/>
  <c r="W519" i="1"/>
  <c r="W503" i="1"/>
  <c r="W497" i="1"/>
  <c r="W493" i="1"/>
  <c r="W489" i="1"/>
  <c r="W485" i="1"/>
  <c r="W481" i="1"/>
  <c r="W477" i="1"/>
  <c r="W473" i="1"/>
  <c r="W469" i="1"/>
  <c r="W465" i="1"/>
  <c r="W461" i="1"/>
  <c r="W457" i="1"/>
  <c r="W453" i="1"/>
  <c r="W449" i="1"/>
  <c r="W445" i="1"/>
  <c r="W441" i="1"/>
  <c r="W437" i="1"/>
  <c r="W515" i="1"/>
  <c r="W496" i="1"/>
  <c r="W492" i="1"/>
  <c r="W488" i="1"/>
  <c r="W484" i="1"/>
  <c r="W480" i="1"/>
  <c r="W476" i="1"/>
  <c r="W472" i="1"/>
  <c r="W468" i="1"/>
  <c r="W464" i="1"/>
  <c r="W460" i="1"/>
  <c r="W456" i="1"/>
  <c r="W452" i="1"/>
  <c r="W448" i="1"/>
  <c r="W444" i="1"/>
  <c r="W551" i="1"/>
  <c r="W527" i="1"/>
  <c r="W511" i="1"/>
  <c r="W499" i="1"/>
  <c r="W495" i="1"/>
  <c r="W491" i="1"/>
  <c r="W487" i="1"/>
  <c r="W483" i="1"/>
  <c r="W479" i="1"/>
  <c r="W475" i="1"/>
  <c r="W471" i="1"/>
  <c r="W467" i="1"/>
  <c r="W463" i="1"/>
  <c r="W459" i="1"/>
  <c r="W455" i="1"/>
  <c r="W451" i="1"/>
  <c r="W447" i="1"/>
  <c r="W443" i="1"/>
  <c r="W439" i="1"/>
  <c r="W435" i="1"/>
  <c r="W494" i="1"/>
  <c r="W478" i="1"/>
  <c r="W462" i="1"/>
  <c r="W446" i="1"/>
  <c r="W436" i="1"/>
  <c r="W430" i="1"/>
  <c r="W426" i="1"/>
  <c r="W422" i="1"/>
  <c r="W418" i="1"/>
  <c r="W414" i="1"/>
  <c r="W410" i="1"/>
  <c r="W406" i="1"/>
  <c r="W402" i="1"/>
  <c r="W398" i="1"/>
  <c r="W394" i="1"/>
  <c r="W390" i="1"/>
  <c r="W386" i="1"/>
  <c r="W382" i="1"/>
  <c r="W490" i="1"/>
  <c r="W474" i="1"/>
  <c r="W458" i="1"/>
  <c r="W442" i="1"/>
  <c r="W434" i="1"/>
  <c r="W433" i="1"/>
  <c r="W429" i="1"/>
  <c r="W425" i="1"/>
  <c r="W421" i="1"/>
  <c r="W417" i="1"/>
  <c r="W413" i="1"/>
  <c r="W409" i="1"/>
  <c r="W405" i="1"/>
  <c r="W401" i="1"/>
  <c r="W397" i="1"/>
  <c r="W393" i="1"/>
  <c r="W389" i="1"/>
  <c r="W385" i="1"/>
  <c r="W535" i="1"/>
  <c r="W523" i="1"/>
  <c r="W486" i="1"/>
  <c r="W470" i="1"/>
  <c r="W454" i="1"/>
  <c r="W440" i="1"/>
  <c r="W432" i="1"/>
  <c r="W428" i="1"/>
  <c r="W424" i="1"/>
  <c r="W420" i="1"/>
  <c r="W416" i="1"/>
  <c r="W412" i="1"/>
  <c r="W408" i="1"/>
  <c r="W404" i="1"/>
  <c r="W400" i="1"/>
  <c r="W396" i="1"/>
  <c r="W392" i="1"/>
  <c r="W388" i="1"/>
  <c r="W384" i="1"/>
  <c r="W380" i="1"/>
  <c r="W498" i="1"/>
  <c r="W431" i="1"/>
  <c r="W415" i="1"/>
  <c r="W399" i="1"/>
  <c r="W383" i="1"/>
  <c r="W376" i="1"/>
  <c r="W372" i="1"/>
  <c r="W368" i="1"/>
  <c r="W364" i="1"/>
  <c r="W360" i="1"/>
  <c r="W356" i="1"/>
  <c r="W352" i="1"/>
  <c r="W348" i="1"/>
  <c r="W344" i="1"/>
  <c r="W340" i="1"/>
  <c r="W336" i="1"/>
  <c r="W332" i="1"/>
  <c r="W328" i="1"/>
  <c r="W324" i="1"/>
  <c r="W482" i="1"/>
  <c r="W438" i="1"/>
  <c r="W427" i="1"/>
  <c r="W411" i="1"/>
  <c r="W395" i="1"/>
  <c r="W379" i="1"/>
  <c r="W375" i="1"/>
  <c r="W371" i="1"/>
  <c r="W367" i="1"/>
  <c r="W363" i="1"/>
  <c r="W359" i="1"/>
  <c r="W355" i="1"/>
  <c r="W351" i="1"/>
  <c r="W347" i="1"/>
  <c r="W343" i="1"/>
  <c r="W339" i="1"/>
  <c r="W335" i="1"/>
  <c r="W331" i="1"/>
  <c r="W327" i="1"/>
  <c r="W507" i="1"/>
  <c r="W466" i="1"/>
  <c r="W423" i="1"/>
  <c r="W407" i="1"/>
  <c r="W391" i="1"/>
  <c r="W381" i="1"/>
  <c r="W378" i="1"/>
  <c r="W374" i="1"/>
  <c r="W370" i="1"/>
  <c r="W366" i="1"/>
  <c r="W362" i="1"/>
  <c r="W358" i="1"/>
  <c r="W354" i="1"/>
  <c r="W350" i="1"/>
  <c r="W346" i="1"/>
  <c r="W342" i="1"/>
  <c r="W338" i="1"/>
  <c r="W334" i="1"/>
  <c r="W330" i="1"/>
  <c r="W326" i="1"/>
  <c r="W387" i="1"/>
  <c r="W373" i="1"/>
  <c r="W357" i="1"/>
  <c r="W341" i="1"/>
  <c r="W325" i="1"/>
  <c r="W321" i="1"/>
  <c r="W317" i="1"/>
  <c r="W313" i="1"/>
  <c r="W309" i="1"/>
  <c r="W305" i="1"/>
  <c r="W301" i="1"/>
  <c r="W297" i="1"/>
  <c r="W293" i="1"/>
  <c r="W289" i="1"/>
  <c r="W285" i="1"/>
  <c r="W281" i="1"/>
  <c r="W277" i="1"/>
  <c r="W273" i="1"/>
  <c r="W269" i="1"/>
  <c r="W265" i="1"/>
  <c r="W261" i="1"/>
  <c r="W257" i="1"/>
  <c r="W253" i="1"/>
  <c r="W249" i="1"/>
  <c r="W245" i="1"/>
  <c r="W241" i="1"/>
  <c r="W237" i="1"/>
  <c r="W233" i="1"/>
  <c r="W229" i="1"/>
  <c r="W225" i="1"/>
  <c r="W221" i="1"/>
  <c r="W217" i="1"/>
  <c r="W213" i="1"/>
  <c r="W209" i="1"/>
  <c r="W205" i="1"/>
  <c r="W201" i="1"/>
  <c r="W197" i="1"/>
  <c r="W193" i="1"/>
  <c r="W369" i="1"/>
  <c r="W353" i="1"/>
  <c r="W337" i="1"/>
  <c r="W323" i="1"/>
  <c r="W320" i="1"/>
  <c r="W316" i="1"/>
  <c r="W312" i="1"/>
  <c r="W308" i="1"/>
  <c r="W304" i="1"/>
  <c r="W300" i="1"/>
  <c r="W296" i="1"/>
  <c r="W292" i="1"/>
  <c r="W288" i="1"/>
  <c r="W284" i="1"/>
  <c r="W280" i="1"/>
  <c r="W276" i="1"/>
  <c r="W272" i="1"/>
  <c r="W268" i="1"/>
  <c r="W264" i="1"/>
  <c r="W260" i="1"/>
  <c r="W256" i="1"/>
  <c r="W252" i="1"/>
  <c r="W248" i="1"/>
  <c r="W244" i="1"/>
  <c r="W240" i="1"/>
  <c r="W236" i="1"/>
  <c r="W232" i="1"/>
  <c r="W228" i="1"/>
  <c r="W224" i="1"/>
  <c r="W220" i="1"/>
  <c r="W216" i="1"/>
  <c r="W212" i="1"/>
  <c r="W208" i="1"/>
  <c r="W204" i="1"/>
  <c r="W200" i="1"/>
  <c r="W196" i="1"/>
  <c r="W192" i="1"/>
  <c r="W450" i="1"/>
  <c r="W419" i="1"/>
  <c r="W365" i="1"/>
  <c r="W349" i="1"/>
  <c r="W333" i="1"/>
  <c r="W319" i="1"/>
  <c r="W315" i="1"/>
  <c r="W311" i="1"/>
  <c r="W307" i="1"/>
  <c r="W303" i="1"/>
  <c r="W299" i="1"/>
  <c r="W295" i="1"/>
  <c r="W291" i="1"/>
  <c r="W287" i="1"/>
  <c r="W283" i="1"/>
  <c r="W279" i="1"/>
  <c r="W275" i="1"/>
  <c r="W271" i="1"/>
  <c r="W267" i="1"/>
  <c r="W263" i="1"/>
  <c r="W259" i="1"/>
  <c r="W255" i="1"/>
  <c r="W251" i="1"/>
  <c r="W247" i="1"/>
  <c r="W243" i="1"/>
  <c r="W239" i="1"/>
  <c r="W235" i="1"/>
  <c r="W231" i="1"/>
  <c r="W227" i="1"/>
  <c r="W223" i="1"/>
  <c r="W219" i="1"/>
  <c r="W215" i="1"/>
  <c r="W211" i="1"/>
  <c r="W207" i="1"/>
  <c r="W203" i="1"/>
  <c r="W199" i="1"/>
  <c r="W195" i="1"/>
  <c r="W191" i="1"/>
  <c r="W345" i="1"/>
  <c r="W314" i="1"/>
  <c r="W298" i="1"/>
  <c r="W282" i="1"/>
  <c r="W266" i="1"/>
  <c r="W250" i="1"/>
  <c r="W234" i="1"/>
  <c r="W218" i="1"/>
  <c r="W202" i="1"/>
  <c r="W187" i="1"/>
  <c r="W183" i="1"/>
  <c r="W179" i="1"/>
  <c r="W175" i="1"/>
  <c r="W171" i="1"/>
  <c r="W167" i="1"/>
  <c r="W163" i="1"/>
  <c r="W159" i="1"/>
  <c r="W155" i="1"/>
  <c r="W151" i="1"/>
  <c r="W147" i="1"/>
  <c r="W143" i="1"/>
  <c r="W139" i="1"/>
  <c r="W135" i="1"/>
  <c r="W131" i="1"/>
  <c r="W127" i="1"/>
  <c r="W123" i="1"/>
  <c r="W119" i="1"/>
  <c r="W115" i="1"/>
  <c r="W111" i="1"/>
  <c r="W107" i="1"/>
  <c r="W103" i="1"/>
  <c r="W99" i="1"/>
  <c r="W95" i="1"/>
  <c r="W91" i="1"/>
  <c r="W87" i="1"/>
  <c r="W83" i="1"/>
  <c r="W79" i="1"/>
  <c r="W403" i="1"/>
  <c r="W329" i="1"/>
  <c r="W310" i="1"/>
  <c r="W294" i="1"/>
  <c r="W278" i="1"/>
  <c r="W262" i="1"/>
  <c r="W246" i="1"/>
  <c r="W230" i="1"/>
  <c r="W214" i="1"/>
  <c r="W198" i="1"/>
  <c r="W190" i="1"/>
  <c r="W186" i="1"/>
  <c r="W182" i="1"/>
  <c r="W178" i="1"/>
  <c r="W174" i="1"/>
  <c r="W170" i="1"/>
  <c r="W166" i="1"/>
  <c r="W162" i="1"/>
  <c r="W158" i="1"/>
  <c r="W154" i="1"/>
  <c r="W150" i="1"/>
  <c r="W146" i="1"/>
  <c r="W142" i="1"/>
  <c r="W138" i="1"/>
  <c r="W134" i="1"/>
  <c r="W130" i="1"/>
  <c r="W126" i="1"/>
  <c r="W122" i="1"/>
  <c r="W118" i="1"/>
  <c r="W114" i="1"/>
  <c r="W110" i="1"/>
  <c r="W106" i="1"/>
  <c r="W102" i="1"/>
  <c r="W98" i="1"/>
  <c r="W94" i="1"/>
  <c r="W90" i="1"/>
  <c r="W86" i="1"/>
  <c r="W82" i="1"/>
  <c r="W78" i="1"/>
  <c r="W377" i="1"/>
  <c r="W322" i="1"/>
  <c r="W306" i="1"/>
  <c r="W290" i="1"/>
  <c r="W274" i="1"/>
  <c r="W258" i="1"/>
  <c r="W242" i="1"/>
  <c r="W226" i="1"/>
  <c r="W210" i="1"/>
  <c r="W194" i="1"/>
  <c r="W189" i="1"/>
  <c r="W185" i="1"/>
  <c r="W181" i="1"/>
  <c r="W177" i="1"/>
  <c r="W173" i="1"/>
  <c r="W169" i="1"/>
  <c r="W165" i="1"/>
  <c r="W161" i="1"/>
  <c r="W157" i="1"/>
  <c r="W153" i="1"/>
  <c r="W149" i="1"/>
  <c r="W145" i="1"/>
  <c r="W141" i="1"/>
  <c r="W137" i="1"/>
  <c r="W133" i="1"/>
  <c r="W129" i="1"/>
  <c r="W125" i="1"/>
  <c r="W121" i="1"/>
  <c r="W117" i="1"/>
  <c r="W113" i="1"/>
  <c r="W109" i="1"/>
  <c r="W105" i="1"/>
  <c r="W101" i="1"/>
  <c r="W97" i="1"/>
  <c r="W93" i="1"/>
  <c r="W89" i="1"/>
  <c r="W85" i="1"/>
  <c r="W81" i="1"/>
  <c r="W77" i="1"/>
  <c r="W302" i="1"/>
  <c r="W238" i="1"/>
  <c r="W188" i="1"/>
  <c r="W172" i="1"/>
  <c r="W156" i="1"/>
  <c r="W140" i="1"/>
  <c r="W124" i="1"/>
  <c r="W108" i="1"/>
  <c r="W92" i="1"/>
  <c r="W76" i="1"/>
  <c r="W72" i="1"/>
  <c r="W68" i="1"/>
  <c r="W64" i="1"/>
  <c r="W60" i="1"/>
  <c r="W56" i="1"/>
  <c r="W52" i="1"/>
  <c r="W48" i="1"/>
  <c r="W44" i="1"/>
  <c r="W40" i="1"/>
  <c r="W36" i="1"/>
  <c r="W32" i="1"/>
  <c r="W28" i="1"/>
  <c r="W24" i="1"/>
  <c r="W20" i="1"/>
  <c r="W16" i="1"/>
  <c r="W10" i="1"/>
  <c r="W6" i="1"/>
  <c r="W57" i="1"/>
  <c r="W45" i="1"/>
  <c r="W286" i="1"/>
  <c r="W222" i="1"/>
  <c r="W184" i="1"/>
  <c r="W168" i="1"/>
  <c r="W152" i="1"/>
  <c r="W136" i="1"/>
  <c r="W120" i="1"/>
  <c r="W104" i="1"/>
  <c r="W88" i="1"/>
  <c r="W75" i="1"/>
  <c r="W71" i="1"/>
  <c r="W67" i="1"/>
  <c r="W63" i="1"/>
  <c r="W59" i="1"/>
  <c r="W55" i="1"/>
  <c r="W51" i="1"/>
  <c r="W47" i="1"/>
  <c r="W43" i="1"/>
  <c r="W39" i="1"/>
  <c r="W35" i="1"/>
  <c r="W31" i="1"/>
  <c r="W27" i="1"/>
  <c r="W23" i="1"/>
  <c r="W19" i="1"/>
  <c r="W15" i="1"/>
  <c r="W11" i="1"/>
  <c r="W7" i="1"/>
  <c r="W270" i="1"/>
  <c r="W206" i="1"/>
  <c r="W180" i="1"/>
  <c r="W164" i="1"/>
  <c r="W148" i="1"/>
  <c r="W132" i="1"/>
  <c r="W116" i="1"/>
  <c r="W100" i="1"/>
  <c r="W84" i="1"/>
  <c r="W74" i="1"/>
  <c r="W70" i="1"/>
  <c r="W66" i="1"/>
  <c r="W62" i="1"/>
  <c r="W58" i="1"/>
  <c r="W54" i="1"/>
  <c r="W50" i="1"/>
  <c r="W46" i="1"/>
  <c r="W42" i="1"/>
  <c r="W38" i="1"/>
  <c r="W34" i="1"/>
  <c r="W30" i="1"/>
  <c r="W26" i="1"/>
  <c r="W22" i="1"/>
  <c r="W18" i="1"/>
  <c r="W14" i="1"/>
  <c r="W12" i="1"/>
  <c r="W8" i="1"/>
  <c r="W128" i="1"/>
  <c r="W112" i="1"/>
  <c r="W80" i="1"/>
  <c r="W73" i="1"/>
  <c r="W69" i="1"/>
  <c r="W61" i="1"/>
  <c r="W53" i="1"/>
  <c r="W361" i="1"/>
  <c r="W318" i="1"/>
  <c r="W254" i="1"/>
  <c r="W176" i="1"/>
  <c r="W160" i="1"/>
  <c r="W144" i="1"/>
  <c r="W96" i="1"/>
  <c r="W65" i="1"/>
  <c r="W49" i="1"/>
  <c r="W29" i="1"/>
  <c r="W13" i="1"/>
  <c r="W41" i="1"/>
  <c r="W25" i="1"/>
  <c r="W33" i="1"/>
  <c r="W17" i="1"/>
  <c r="W9" i="1"/>
  <c r="W37" i="1"/>
  <c r="W21" i="1"/>
  <c r="P13" i="1" l="1"/>
  <c r="B23" i="4" s="1"/>
  <c r="P12" i="1"/>
  <c r="B22" i="4" s="1"/>
</calcChain>
</file>

<file path=xl/sharedStrings.xml><?xml version="1.0" encoding="utf-8"?>
<sst xmlns="http://schemas.openxmlformats.org/spreadsheetml/2006/main" count="844" uniqueCount="275">
  <si>
    <t>Vuosi</t>
  </si>
  <si>
    <t>Parametriarvot</t>
  </si>
  <si>
    <t>Jännitetaso</t>
  </si>
  <si>
    <t>Painokerroin</t>
  </si>
  <si>
    <t xml:space="preserve">0,4 kv </t>
  </si>
  <si>
    <t>1 – 70 kv</t>
  </si>
  <si>
    <t>110 kv</t>
  </si>
  <si>
    <t>Verkkopituus (km)</t>
  </si>
  <si>
    <t>Siirretty energia jännitetasoittain (GWh)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</si>
  <si>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</si>
  <si>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</si>
  <si>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</si>
  <si>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</si>
  <si>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</si>
  <si>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</si>
  <si>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</si>
  <si>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</si>
  <si>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</si>
  <si>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</si>
  <si>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</si>
  <si>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</si>
  <si>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Yleinen tehostamistavoite</t>
  </si>
  <si>
    <t>Tehostamistarve %</t>
  </si>
  <si>
    <t>Tehostamistarve €</t>
  </si>
  <si>
    <t>Siirtymäajan tehostamistavoite % / vuosi</t>
  </si>
  <si>
    <t>Tuotosten varjohinnat (rajakustannukset)</t>
  </si>
  <si>
    <t>Maksimi</t>
  </si>
  <si>
    <t>Kustannus eri varjohinnoilla laskettuna</t>
  </si>
  <si>
    <t>Verkonhaltijan nimi</t>
  </si>
  <si>
    <t>Mediaani</t>
  </si>
  <si>
    <t>Keskihajonta</t>
  </si>
  <si>
    <t>Minimi</t>
  </si>
  <si>
    <t>Valvontajakso 4,    vuosi</t>
  </si>
  <si>
    <t>2011</t>
  </si>
  <si>
    <t>2010</t>
  </si>
  <si>
    <t>2009</t>
  </si>
  <si>
    <t>2008</t>
  </si>
  <si>
    <t>2007</t>
  </si>
  <si>
    <t>2006</t>
  </si>
  <si>
    <t>2005</t>
  </si>
  <si>
    <t>Kuluttajahintaindeksi 1995=100 (lähde: Tilastokeskus)</t>
  </si>
  <si>
    <t>vuosi</t>
  </si>
  <si>
    <t>0,4 kV</t>
  </si>
  <si>
    <t>1 – 70 kV</t>
  </si>
  <si>
    <t>110 kV</t>
  </si>
  <si>
    <t>Painotettu siirretyn energian määrä (GWh)</t>
  </si>
  <si>
    <t>Sinisiin kenttiin syötetään kyseisen vuoden tiedot (2016 - 2019)</t>
  </si>
  <si>
    <t>Muuttuva panos:</t>
  </si>
  <si>
    <t>Kiinteä panos:</t>
  </si>
  <si>
    <t>Ei-toivottu tuotos:</t>
  </si>
  <si>
    <t>Tuotokset:</t>
  </si>
  <si>
    <t>Vertailutason laskenta</t>
  </si>
  <si>
    <t>KAH (1000 €)</t>
  </si>
  <si>
    <t>Energia</t>
  </si>
  <si>
    <t>Verkkopituus</t>
  </si>
  <si>
    <t>Käyttäjämäärä</t>
  </si>
  <si>
    <t>-JHA (1000 €)</t>
  </si>
  <si>
    <t>Maksimi (1000€)</t>
  </si>
  <si>
    <t>Toimintaympäristöä  kuvaava muuttuja:</t>
  </si>
  <si>
    <t>Valvontajakso 5,    vuosi</t>
  </si>
  <si>
    <t>http://www.energiavirasto.fi/tehostamiskannustin</t>
  </si>
  <si>
    <r>
      <t>Tehokuusluvun</t>
    </r>
    <r>
      <rPr>
        <b/>
        <i/>
        <sz val="11"/>
        <color rgb="FFFF0000"/>
        <rFont val="Verdana"/>
        <family val="2"/>
      </rPr>
      <t xml:space="preserve"> </t>
    </r>
    <r>
      <rPr>
        <b/>
        <sz val="11"/>
        <color rgb="FFFF0000"/>
        <rFont val="Verdana"/>
        <family val="2"/>
      </rPr>
      <t>laskenta</t>
    </r>
  </si>
  <si>
    <t>Excel-sovellus ja tehokkuusrintama perustuvat selvitykseen:</t>
  </si>
  <si>
    <t>Aritmeettinen keskiarvo</t>
  </si>
  <si>
    <t>Siirtymäaika 4v</t>
  </si>
  <si>
    <t>KHI kasvaa 2% vuosittain</t>
  </si>
  <si>
    <t xml:space="preserve">Käytetyt oletukset vuodesta 2016 lähtien: </t>
  </si>
  <si>
    <t>Verkkopituus, asiakasmäärä ja siirretty energia kasvavat 1% vuosittain</t>
  </si>
  <si>
    <t>Tehokkuusluku  %</t>
  </si>
  <si>
    <t xml:space="preserve">Excel-sovelluksen toimintaperiaate on sama kuin Energiaviraston kolmannelle valvontajaksolle 2012 - 2015 julkaisemassa Excel-sovelluksessa: </t>
  </si>
  <si>
    <t>Vain sinisiin soluihin syötetään tietoja!</t>
  </si>
  <si>
    <t>Tehostamiskannustin sähkön jakeluverkkoyhtiöiden valvontamallissa: Ehdotus Energiaviraston soveltamien menetelmien kehittämiseksi neljännellä valvontajaksolla 2016 – 2019, Sigma-Hat Economics Oy 21.10.2014. (JAKELUVERKOT_loppuraportti)</t>
  </si>
  <si>
    <t xml:space="preserve">HUOM! Raportin Taulukossa 5.1 (s.19) Käyttäjämäärän rajakustannuksen arvot ovat muodossa €/1000 käyttäjää </t>
  </si>
  <si>
    <t>Yleinen tehostamistavoite 0% vuosittain</t>
  </si>
  <si>
    <t>L/K suhde pysyy muuttumattomana</t>
  </si>
  <si>
    <t>Asiakasmäärä (lkm)</t>
  </si>
  <si>
    <t>Liittymien määrä / käyttöpaikkojen määrä (L/K)</t>
  </si>
  <si>
    <r>
      <t>Tehokkuusluvun</t>
    </r>
    <r>
      <rPr>
        <b/>
        <i/>
        <u/>
        <sz val="12"/>
        <color theme="5"/>
        <rFont val="Verdana"/>
        <family val="2"/>
      </rPr>
      <t xml:space="preserve"> </t>
    </r>
    <r>
      <rPr>
        <b/>
        <u/>
        <sz val="12"/>
        <color theme="5"/>
        <rFont val="Verdana"/>
        <family val="2"/>
      </rPr>
      <t>laskenta</t>
    </r>
  </si>
  <si>
    <t>SKOPEX vertailutason laskenta vuosina 2016-2019</t>
  </si>
  <si>
    <t>StoNED-rintaman mukainen KOPEX:n vertailutaso SKOPEX € (kyseisen vuoden hintatasossa)</t>
  </si>
  <si>
    <t>Kuluttajahinta-indeksin (1995=100) pisteluku [kyseisen vuoden IV-IX keskiarvo]</t>
  </si>
  <si>
    <t>Tunnusluku</t>
  </si>
  <si>
    <t>Vuosien 2011 - 2014 tehokkuuslukujen keskiarvo (%)</t>
  </si>
  <si>
    <t>Riville 5 on täytetty kuvitteellisen "Keskiarvon Voima Oy" nimisen yhtiön tiedot. Yhtiön kustannus- ja tuotostiedot sekä L/K-suhde ovat keskiarvoja kaikkien suomalaisten jakeluverkonhaltijoiden vuosien 2011 - 2014 toteutuneiden tietojen keskiarvosta.</t>
  </si>
  <si>
    <t>Sinisiin kenttiin syötetään keskiarvo vuosien 2011 - 2014 tiedoista (vuoden 2014 rahanarvossa)</t>
  </si>
  <si>
    <t>StoNED-rintaman mukainen KOPEX:n vertailutaso SKOPEX € (v. 2014 hinnoin)</t>
  </si>
  <si>
    <t>KAH € (v. 2014 hinnoin)</t>
  </si>
  <si>
    <t>Kuluttajahintaindeksi 2014</t>
  </si>
  <si>
    <t>KOPEX € (v. 2014 hinnoin)</t>
  </si>
  <si>
    <t>JHA € (v. 2014 hinnoin)</t>
  </si>
  <si>
    <t>Yli-Iin Sähkö Oy</t>
  </si>
  <si>
    <t>Vantaan Aviaenergia Oy</t>
  </si>
  <si>
    <t>Utsjoen Sähköosuuskunta</t>
  </si>
  <si>
    <t>Iitin Sähkö Oy</t>
  </si>
  <si>
    <t>Hiirikosken Energia Oy</t>
  </si>
  <si>
    <t>Asikkalan Voima Oy</t>
  </si>
  <si>
    <t>Äänekosken Energia Oy</t>
  </si>
  <si>
    <t>Vimpelin Voima Oy</t>
  </si>
  <si>
    <t>Verkko Korpela Oy</t>
  </si>
  <si>
    <t>Vatajankosken Sähkö Oy</t>
  </si>
  <si>
    <t>Vantaan Energia Sähköverkot Oy</t>
  </si>
  <si>
    <t>Valkeakosken Energia Oy</t>
  </si>
  <si>
    <t>Vakka-Suomen Voima Oy</t>
  </si>
  <si>
    <t>Vaasan Sähköverkko Oy</t>
  </si>
  <si>
    <t>Turku Energia Sähköverkot Oy</t>
  </si>
  <si>
    <t>Tunturiverkko Oy</t>
  </si>
  <si>
    <t>Tornionlaakson Sähkö Oy</t>
  </si>
  <si>
    <t>Tornion Energia Oy</t>
  </si>
  <si>
    <t>Tenergia Oy</t>
  </si>
  <si>
    <t>Tampereen Sähköverkko Oy</t>
  </si>
  <si>
    <t>Seiverkot Oy</t>
  </si>
  <si>
    <t>Savon Voima Verkko Oy</t>
  </si>
  <si>
    <t>Sallila Sähkönsiirto Oy</t>
  </si>
  <si>
    <t>Rovaniemen Verkko Oy</t>
  </si>
  <si>
    <t>Rovakaira Oy</t>
  </si>
  <si>
    <t>Rantakairan Sähkö Oy</t>
  </si>
  <si>
    <t>Raahen Energia Oy</t>
  </si>
  <si>
    <t>Porvoon Sähköverkko Oy</t>
  </si>
  <si>
    <t>Pori Energia Sähköverkot Oy</t>
  </si>
  <si>
    <t>PKS Sähkönsiirto Oy</t>
  </si>
  <si>
    <t>Pellon Sähkö Oy</t>
  </si>
  <si>
    <t>Parikkalan Valo Oy</t>
  </si>
  <si>
    <t>Paneliankosken Voima Oy</t>
  </si>
  <si>
    <t>Outokummun Energia Oy</t>
  </si>
  <si>
    <t>Oulun Seudun Sähkö Verkkopalvelut Oy</t>
  </si>
  <si>
    <t>Oulun Energia Siirto ja Jakelu Oy</t>
  </si>
  <si>
    <t>Nykarleby Kraftverk Ab</t>
  </si>
  <si>
    <t>Nurmijärven Sähköverkko Oy</t>
  </si>
  <si>
    <t>Naantalin Energia Oy</t>
  </si>
  <si>
    <t>Muonion Sähköosuuskunta</t>
  </si>
  <si>
    <t>LE-Sähköverkko Oy</t>
  </si>
  <si>
    <t>Leppäkosken Sähkö Oy</t>
  </si>
  <si>
    <t>Lehtimäen Sähkö Oy</t>
  </si>
  <si>
    <t>Lappeenrannan Energiaverkot Oy</t>
  </si>
  <si>
    <t>Lankosken Sähkö Oy</t>
  </si>
  <si>
    <t>Lammaisten Energia Oy</t>
  </si>
  <si>
    <t>Köyliön-Säkylän Sähkö Oy</t>
  </si>
  <si>
    <t>Kymenlaakson Sähköverkko Oy</t>
  </si>
  <si>
    <t>Kuoreveden Sähkö Oy</t>
  </si>
  <si>
    <t>KSS Verkko Oy</t>
  </si>
  <si>
    <t>Kokemäen Sähkö Oy</t>
  </si>
  <si>
    <t>Koillis-Satakunnan Sähkö Oy</t>
  </si>
  <si>
    <t>Koillis-Lapin Sähkö Oy</t>
  </si>
  <si>
    <t>Keuruun Sähkö Oy</t>
  </si>
  <si>
    <t>Keravan Energia Oy</t>
  </si>
  <si>
    <t>Järvi-Suomen Energia Oy</t>
  </si>
  <si>
    <t>Jylhän Sähköosuuskunta</t>
  </si>
  <si>
    <t>Joroisten Energialaitos</t>
  </si>
  <si>
    <t>Jeppo Kraft Andelslag</t>
  </si>
  <si>
    <t>Jakobstads Energiverk</t>
  </si>
  <si>
    <t>Imatran Seudun Sähkönsiirto Oy</t>
  </si>
  <si>
    <t>Iin Energia Oy</t>
  </si>
  <si>
    <t>Herrfors Nät-Verkko Oy Ab</t>
  </si>
  <si>
    <t>Helen Sähköverkko Oy</t>
  </si>
  <si>
    <t>Haukiputaan Sähköosuuskunta</t>
  </si>
  <si>
    <t>Haminan Energia Oy</t>
  </si>
  <si>
    <t>Forssan Verkkopalvelut Oy</t>
  </si>
  <si>
    <t>Esse Elektro-Kraft Ab</t>
  </si>
  <si>
    <t>ESE-Verkko Oy</t>
  </si>
  <si>
    <t>Enontekiön Sähkö Oy</t>
  </si>
  <si>
    <t>Caruna Oy</t>
  </si>
  <si>
    <t>Caruna Espoo Oy</t>
  </si>
  <si>
    <t>Alajärven Sähkö Oy</t>
  </si>
  <si>
    <t>Liittymä / Käyttäjä %</t>
  </si>
  <si>
    <t>4) käyttäjämäärä jännitetasoittain, kpl</t>
  </si>
  <si>
    <t>3) verkkopituus jännitetasoittain, km</t>
  </si>
  <si>
    <t>Painotettu siirretty energiamäärä</t>
  </si>
  <si>
    <t>KAH 2014</t>
  </si>
  <si>
    <t>Verkon jälleenhankinta-arvo 2014</t>
  </si>
  <si>
    <t>KOPEX 2014</t>
  </si>
  <si>
    <t>KAH 2013</t>
  </si>
  <si>
    <t>Verkon jälleenhankinta-arvo 2013</t>
  </si>
  <si>
    <t>KOPEX 2013</t>
  </si>
  <si>
    <t>KAH 2012</t>
  </si>
  <si>
    <t>Verkon jälleenhankinta-arvo 2012</t>
  </si>
  <si>
    <t>KOPEX 2012</t>
  </si>
  <si>
    <t>KAH 2011</t>
  </si>
  <si>
    <t>Verkon jälleenhankinta-arvo 2011</t>
  </si>
  <si>
    <t>KOPEX 2011</t>
  </si>
  <si>
    <t>KAH 2010</t>
  </si>
  <si>
    <t>Verkon jälleenhankinta-arvo 2010</t>
  </si>
  <si>
    <t>KOPEX 2010</t>
  </si>
  <si>
    <t>KAH 2009</t>
  </si>
  <si>
    <t>Verkon jälleenhankinta-arvo 2009</t>
  </si>
  <si>
    <t>KOPEX 2009</t>
  </si>
  <si>
    <t>KAH 2008</t>
  </si>
  <si>
    <t>Verkon jälleenhankinta-arvo 2008</t>
  </si>
  <si>
    <t>KOPEX 2008</t>
  </si>
  <si>
    <t>0,4 kV yhteensä painottamaton</t>
  </si>
  <si>
    <t>1 – 70 kV yhteensä painottamaton</t>
  </si>
  <si>
    <t>110 kV yhteensä painottamaton</t>
  </si>
  <si>
    <t>KOPEX 2011 - 2014 keskiarvo</t>
  </si>
  <si>
    <t>Verkon jälleenhankinta-arvo 2011 - 2014 keskiarvo</t>
  </si>
  <si>
    <t>KAH 2011 - 2014 keskiarvo</t>
  </si>
  <si>
    <t>IV-IX KA</t>
  </si>
  <si>
    <t>2000</t>
  </si>
  <si>
    <t>2001</t>
  </si>
  <si>
    <t>2002</t>
  </si>
  <si>
    <t>2003</t>
  </si>
  <si>
    <t>2004</t>
  </si>
  <si>
    <t>Verkonhaltijoiden tehokkuusmittauksessa käytetyt lähtötiedot vuosilta 2008 - 2014</t>
  </si>
  <si>
    <t xml:space="preserve">"Data 2008-2014" välilehti sisältää vuosikohtaiset tehokkuusrintaman laskennassa käytetyt kustannustiedot (vuoden 2014 rahanarvossa), tuotostiedot (verkkopituus, asiakasmäärä, siirretty energia), sekä toimintaympäristömuuttujan (liittymä/käyttäjä -suhdeluku).  </t>
  </si>
  <si>
    <t>2011-2014 KA</t>
  </si>
  <si>
    <t xml:space="preserve">KOPEX 2013 </t>
  </si>
  <si>
    <t>IV-VI KA</t>
  </si>
  <si>
    <t>KHI:llä indeksoituna vuoden 2005 rahanarvoon</t>
  </si>
  <si>
    <t>KHI:llä indeksoituna vuoden 2014 rahanarvoon</t>
  </si>
  <si>
    <t>Verkonhaltija</t>
  </si>
  <si>
    <t>"2011-2014 ka ja tehokkuusluku" välilehti sisältää myös yhtiökohtaiset vuosittaiset tehokkuusluvut. Vuosittaisen tehokkuusluvun saa syöttämällä välilehdeltä "Data 2008-2014" löytyvät kyseisen yhtiön kyseisen vuoden tiedot välilehden "Tehokkuusluku ja vertailutaso" soluihin A5 - K5</t>
  </si>
  <si>
    <t>"Kustannukset ja indeksikorjaus" välilehti sisältää tehokkuusrintaman laskennassa käytetyt kustannustiedot eli kontrolloitavat operatiiviset kustannukset (KOPEX), keskeytyksestä aiheutuneet haittakustannukset (KAH) sekä sähköverkon jälleenhankinta-arvon (JHA). Kustannukset löytyvät sekä kyseisen vuoden arvossa, että vuoden 2014 rahanarvossa.</t>
  </si>
  <si>
    <t>Estimoitu tehokkuusrintama on kuvattu rajakustannusprofiileina (varjohinnat), jotka on esitetty "Laskenta"-välilehdellä.</t>
  </si>
  <si>
    <t>Soluihin A5 - K5 (Tehokkuusluku ja vertailutaso - välilehti) täytetään verkonhaltijan vuosien 2011 - 2014 toteutuneiden kustannustietojen keskiarvo (kontrolloitavat operatiiviset kustannukset (KOPEX), jakeluverkon jälleenhankinta-arvo (JHA) ja keskeytyskustannus (KAH) indeksoituna v. 2014 rahanarvoon), tuotostiedot (verkkopituus, asiakasmäärä ja siirretty energia) sekä verkonhaltijan liittymä/käyttöpaikka (L/K) - suhdeluku (%).</t>
  </si>
  <si>
    <t>Täyttämällä riville 5 jonkun yksittäisen vuoden tiedot välilehdeltä "Data 2008 - 2014", on mahdollista tarkastella kohtuullisen kustannustason ja tehokkuusluvun muodostumista kyseisenä vuonna tehokkuusrintamaan nähden.</t>
  </si>
  <si>
    <t xml:space="preserve">Riveille 15-18 täytetään oletus kyseisenä vuonna toteutuneista KHI:n pisteluvusta, tuotoksista (verkkopituus, asiakasmäärä ja siirretty energia) sekä verkonhaltijan liittymä/käyttöpaikka suhteesta. </t>
  </si>
  <si>
    <t xml:space="preserve">Riveillä 15 -18 olevat JHA ja KAH lasketaan keskiarvona vuosien 2011 - 2014 tiedoista. Kyseiset arvot pysyvät muuttumattomana vuosina 2016 - 2019. </t>
  </si>
  <si>
    <t xml:space="preserve">Tehokkuusrintama estimoidaan uudestaan ennen valvontajaksoa 2020 - 2023. Estimoinnissa käytetään tällöin lähtötietoja vuosilta 2012 - 2018. Riveillä 20 - 23 olevat JHA ja KAH lasketaan tällöin keskiarvona vuosien 2015 -2018 tiedoista. </t>
  </si>
  <si>
    <t>http://www.energiavirasto.fi/valvontamenetelmat-2016-20231</t>
  </si>
  <si>
    <t>Excel-sovelluksen toiminta</t>
  </si>
  <si>
    <t xml:space="preserve">http://www.energiavirasto.fi/valvontamenetelmat-2016-20231 </t>
  </si>
  <si>
    <t>Sähkön jakeluverkkotoiminta ja sähkön suurjännitteinen jakeluverkkotoiminta – Liite 2 Valvontamenetelmät</t>
  </si>
  <si>
    <t xml:space="preserve">"2011-2014 ka ja tehokkuusluku" välilehti sisältää verkonhaltijoiden vuosien 2011 - 2014 lähtötietojen keskiarvon sekä näiden perusteella lasketun verkonhaltijakohtaisen tehokkuusluvun. Sarakkeissa N ja O olevat tehokkuusluvun ja tehostamistavoitteen saa laskettua syöttämällä verkonhaltijan tiedot (sarakkeet A - K) välilehden "Tehokkuusluku ja vertailutaso" soluihin A5 - K5.   </t>
  </si>
  <si>
    <t>Jakeluverkonhaltijan kohtuullinen kustannustaso määritetään kaikkien jakeluverkonhaltijoiden lähtötietojen (v. 2008 - 2014) perusteella estimoituun tehokkuusrintamaan nähden.</t>
  </si>
  <si>
    <t>Excel-sovelluksen avulla verkonhaltija voi arvioida alustavasti kohtuullista kustannustasoaan vuosina 2016 - 2019.</t>
  </si>
  <si>
    <t>Tehostamiskannustin on kuvattu valvontamenetelmissä (kpl 6.3)</t>
  </si>
  <si>
    <t>TEHOSTAMISKANNUSTIN (Sähkön jakeluverkonhaltijat)</t>
  </si>
  <si>
    <t>Liittymien määrä / käyttöpaikkojen määrä</t>
  </si>
  <si>
    <t>JHA € (v. 2014 hinnoin) [Solusta D5]</t>
  </si>
  <si>
    <t>Siirtymäajan tehostamistavoite (%) [solusta G8]</t>
  </si>
  <si>
    <t>Vuosien 2011 - 2014 lähtötietojen keskiarvon perusteella laskettu tehokkuusluku- %</t>
  </si>
  <si>
    <t xml:space="preserve">Siirtymäajan tehostamistavoite-% / vuosi </t>
  </si>
  <si>
    <t xml:space="preserve">Excel sovellus ja ohje löytyvät myös: </t>
  </si>
  <si>
    <r>
      <t xml:space="preserve">Herrfors Nät-Verkko Oy Ab </t>
    </r>
    <r>
      <rPr>
        <sz val="9"/>
        <color rgb="FF0070C0"/>
        <rFont val="Verdana"/>
        <family val="2"/>
      </rPr>
      <t>(+ Jakobstads Energiverk v. 2011 - 2014)</t>
    </r>
  </si>
  <si>
    <r>
      <t xml:space="preserve">Savon Voima Verkko Oy </t>
    </r>
    <r>
      <rPr>
        <sz val="9"/>
        <color rgb="FF0070C0"/>
        <rFont val="Verdana"/>
        <family val="2"/>
      </rPr>
      <t>(+ Joroisten Energialaitos Oy v. 2011 - 2014)</t>
    </r>
  </si>
  <si>
    <r>
      <t>Vaasan Sähköverkko Oy</t>
    </r>
    <r>
      <rPr>
        <sz val="9"/>
        <color rgb="FF0070C0"/>
        <rFont val="Verdana"/>
        <family val="2"/>
      </rPr>
      <t xml:space="preserve"> (+ Hiirikosken Energia Oy v. 2011 ja v. 2012)</t>
    </r>
  </si>
  <si>
    <t>Savon Voima Verkko Oy (sisältää Joroisten Energialaitos)</t>
  </si>
  <si>
    <t>Oulun Energia Siirto ja Jakelu Oy (sisältää Yli-Iin Sähkö Oy)</t>
  </si>
  <si>
    <t>Vantaan Energia Sähköverkot Oy (sisältää Vantaan Aviaenergia Oy)</t>
  </si>
  <si>
    <t>Herrfors Nät-Verkko Oy Ab (sisältää Jakobstads Energiverk)</t>
  </si>
  <si>
    <t>Tehokkuusluvut ja tehostamistavoitteet löytyvät välilehdeltä "2011-2014 ka ja tehokkuusluku" sarakkeista N ja O</t>
  </si>
  <si>
    <t>Alva Sähköverkko Oy</t>
  </si>
  <si>
    <t>Kajave Oy</t>
  </si>
  <si>
    <t>Kemin Energia ja Vesi Oy</t>
  </si>
  <si>
    <t>Keminmaan Energia ja Vesi Oy</t>
  </si>
  <si>
    <t>Kokkolan Energiaverkot Oy</t>
  </si>
  <si>
    <t>Kronoby Elverk Ab</t>
  </si>
  <si>
    <t>Kuopion Sähköverkko Oy</t>
  </si>
  <si>
    <t>Raseborgs Energi Ab</t>
  </si>
  <si>
    <t>Rauman Energia Sähköverkko Oy</t>
  </si>
  <si>
    <t>Sipoon Energia Oy</t>
  </si>
  <si>
    <t>Vetelin Energia Oy</t>
  </si>
  <si>
    <t>Tunturiverkko Oy (Inergia Oy vuosina 2008 - 2009)</t>
  </si>
  <si>
    <r>
      <t xml:space="preserve">Oulun Energia Siirto ja Jakelu Oy </t>
    </r>
    <r>
      <rPr>
        <sz val="9"/>
        <color rgb="FF0070C0"/>
        <rFont val="Verdana"/>
        <family val="2"/>
      </rPr>
      <t>(+ Yli-Iin Sähkö Oy v. 2011 ja v. 2012)</t>
    </r>
  </si>
  <si>
    <r>
      <t>Vantaan Energia Sähköverkot Oy</t>
    </r>
    <r>
      <rPr>
        <sz val="9"/>
        <color rgb="FF0070C0"/>
        <rFont val="Verdana"/>
        <family val="2"/>
      </rPr>
      <t xml:space="preserve"> (+ Vantaan Aviaenergia Oy v. 2011 -</t>
    </r>
    <r>
      <rPr>
        <b/>
        <sz val="9"/>
        <color rgb="FF00B050"/>
        <rFont val="Verdana"/>
        <family val="2"/>
      </rPr>
      <t xml:space="preserve"> </t>
    </r>
    <r>
      <rPr>
        <sz val="9"/>
        <color rgb="FF0070C0"/>
        <rFont val="Verdana"/>
        <family val="2"/>
      </rPr>
      <t>2013)</t>
    </r>
  </si>
  <si>
    <t>Vaasan Sähköverkko Oy (sisältää Hiirikosken Energia Oy)</t>
  </si>
  <si>
    <t>Caruna Oy (sisältää Lapin Sähköverkko Oy)</t>
  </si>
  <si>
    <t>Tornionlaakson Sähkö Oy (Sisältää Pellon Sähkö Oy)</t>
  </si>
  <si>
    <t>Porvoon Sähköverkko Oy (sisältää Porvoon Alueverkko Oy)</t>
  </si>
  <si>
    <t>Keskiarvon Voima Oy</t>
  </si>
  <si>
    <t>Keskiarvo</t>
  </si>
  <si>
    <t>Min</t>
  </si>
  <si>
    <t>Max</t>
  </si>
  <si>
    <t>Vuotuiset tehokkuusluvut</t>
  </si>
  <si>
    <t>Maks</t>
  </si>
  <si>
    <t>Keskiarvo 2008 - 2014</t>
  </si>
  <si>
    <t>Keskiarvo 2011 - 2014</t>
  </si>
  <si>
    <t>Sulautunut toiseen verkonhaltijaan</t>
  </si>
  <si>
    <t>Fuusioiden käsittely 2011 - 2019</t>
  </si>
  <si>
    <r>
      <rPr>
        <sz val="9"/>
        <color theme="1"/>
        <rFont val="Verdana"/>
        <family val="2"/>
      </rPr>
      <t xml:space="preserve">Tornionlaakson Sähkö Oy </t>
    </r>
    <r>
      <rPr>
        <sz val="9"/>
        <color rgb="FF0070C0"/>
        <rFont val="Verdana"/>
        <family val="2"/>
      </rPr>
      <t>(+ Pellon Sähkö Oy v. 2011 - 2014)</t>
    </r>
  </si>
  <si>
    <r>
      <rPr>
        <sz val="9"/>
        <color theme="1"/>
        <rFont val="Verdana"/>
        <family val="2"/>
      </rPr>
      <t>Caruna Oy</t>
    </r>
    <r>
      <rPr>
        <sz val="9"/>
        <color rgb="FFFF0000"/>
        <rFont val="Verdana"/>
        <family val="2"/>
      </rPr>
      <t xml:space="preserve"> </t>
    </r>
    <r>
      <rPr>
        <sz val="9"/>
        <color rgb="FF0070C0"/>
        <rFont val="Verdana"/>
        <family val="2"/>
      </rPr>
      <t>(+ Lapin Sähköverkko Oy)</t>
    </r>
  </si>
  <si>
    <t>Nivos Verkot Oy</t>
  </si>
  <si>
    <t>Elenia Verkko Oyj (sisältää Asikkalan Voima Oy)</t>
  </si>
  <si>
    <t>Elenia Verkko Oyj</t>
  </si>
  <si>
    <r>
      <t xml:space="preserve">Elenia Verkko Oyj </t>
    </r>
    <r>
      <rPr>
        <sz val="9"/>
        <color rgb="FF0070C0"/>
        <rFont val="Verdana"/>
        <family val="2"/>
      </rPr>
      <t>(+ Asikkalan Voima Oy v. 2011)</t>
    </r>
  </si>
  <si>
    <t>Tämä excel-taulukko sisältää 28.9.2016 estimoidun tehokkuusrintaman mukaiset tehokkuusluvut. Osa yhtiöistä on tehnyt takautuvasti korjauksia valvontatietoihin vuosien 2011-2014 osalta ja taulukon tiedot on päivitetty korjausten mukaisesti lokakuussa 2020. Energiavirastolle toimitetut korjaukset on huomioitu vuosien 2011-2014 keskiarvotiedoissa sekä tehokkuusluku- ja vertailutasolaskennassa.</t>
  </si>
  <si>
    <r>
      <rPr>
        <sz val="9"/>
        <color theme="1"/>
        <rFont val="Verdana"/>
        <family val="2"/>
      </rPr>
      <t xml:space="preserve">Porvoon Sähköverkko Oy </t>
    </r>
    <r>
      <rPr>
        <sz val="9"/>
        <color rgb="FF0070C0"/>
        <rFont val="Verdana"/>
        <family val="2"/>
      </rPr>
      <t>(+ Porvoon Alueverkko Oy)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</si>
</sst>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\ &quot;€&quot;_-;\-* #,##0\ &quot;€&quot;_-;_-* &quot;-&quot;??\ &quot;€&quot;_-;_-@_-"/>
    <numFmt numFmtId="167" formatCode="_-* #,##0\ _€_-;\-* #,##0\ _€_-;_-* &quot;-&quot;??\ _€_-;_-@_-"/>
    <numFmt numFmtId="168" formatCode="0.0"/>
    <numFmt numFmtId="169" formatCode="#,##0\ &quot;€&quot;"/>
    <numFmt numFmtId="170" formatCode="0.0\ %"/>
    <numFmt numFmtId="171" formatCode="0.0000\ %"/>
    <numFmt numFmtId="172" formatCode="#,##0.0_ ;\-#,##0.0\ "/>
    <numFmt numFmtId="173" formatCode="_-* #,##0\ [$€-40B]_-;\-* #,##0\ [$€-40B]_-;_-* &quot;-&quot;??\ [$€-40B]_-;_-@_-"/>
    <numFmt numFmtId="174" formatCode="0.000"/>
    <numFmt numFmtId="175" formatCode="#,##0_ ;\-#,##0\ "/>
    <numFmt numFmtId="176" formatCode="#,##0.0000_ ;\-#,##0.0000\ "/>
    <numFmt numFmtId="177" formatCode="#,##0.00000_ ;\-#,##0.00000\ "/>
    <numFmt numFmtId="178" formatCode="0.000000"/>
    <numFmt numFmtId="179" formatCode="0.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Segoe UI"/>
      <family val="2"/>
    </font>
    <font>
      <sz val="11"/>
      <color rgb="FF444444"/>
      <name val="Segoe UI"/>
      <family val="2"/>
    </font>
    <font>
      <sz val="11"/>
      <name val="Verdana"/>
      <family val="2"/>
    </font>
    <font>
      <b/>
      <sz val="11"/>
      <color theme="5"/>
      <name val="Verdana"/>
      <family val="2"/>
    </font>
    <font>
      <sz val="11"/>
      <color theme="5"/>
      <name val="Verdana"/>
      <family val="2"/>
    </font>
    <font>
      <b/>
      <u/>
      <sz val="12"/>
      <color theme="5"/>
      <name val="Verdana"/>
      <family val="2"/>
    </font>
    <font>
      <b/>
      <i/>
      <u/>
      <sz val="12"/>
      <color theme="5"/>
      <name val="Verdana"/>
      <family val="2"/>
    </font>
    <font>
      <b/>
      <u/>
      <sz val="11"/>
      <color theme="5"/>
      <name val="Verdana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1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b/>
      <sz val="14"/>
      <color theme="1"/>
      <name val="Verdana"/>
      <family val="2"/>
    </font>
    <font>
      <sz val="10"/>
      <color rgb="FFFF0000"/>
      <name val="Verdana"/>
      <family val="2"/>
    </font>
    <font>
      <sz val="9"/>
      <color rgb="FF0070C0"/>
      <name val="Verdana"/>
      <family val="2"/>
    </font>
    <font>
      <sz val="10"/>
      <color rgb="FF00B050"/>
      <name val="Verdana"/>
      <family val="2"/>
    </font>
    <font>
      <b/>
      <sz val="9"/>
      <color rgb="FF00B050"/>
      <name val="Verdana"/>
      <family val="2"/>
    </font>
    <font>
      <b/>
      <sz val="10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0DE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0" borderId="0" applyNumberFormat="0" applyBorder="0" applyAlignment="0"/>
    <xf numFmtId="0" fontId="1" fillId="0" borderId="0"/>
    <xf numFmtId="0" fontId="21" fillId="0" borderId="0"/>
    <xf numFmtId="0" fontId="21" fillId="0" borderId="0"/>
    <xf numFmtId="0" fontId="20" fillId="0" borderId="0" applyNumberFormat="0" applyBorder="0" applyAlignment="0"/>
    <xf numFmtId="9" fontId="21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Fill="1"/>
    <xf numFmtId="0" fontId="0" fillId="0" borderId="0" xfId="0"/>
    <xf numFmtId="0" fontId="3" fillId="0" borderId="0" xfId="0" applyFont="1"/>
    <xf numFmtId="9" fontId="3" fillId="0" borderId="0" xfId="2" applyFont="1"/>
    <xf numFmtId="0" fontId="3" fillId="3" borderId="9" xfId="0" applyFont="1" applyFill="1" applyBorder="1"/>
    <xf numFmtId="0" fontId="3" fillId="0" borderId="0" xfId="0" applyFont="1" applyFill="1"/>
    <xf numFmtId="173" fontId="3" fillId="0" borderId="0" xfId="0" applyNumberFormat="1" applyFont="1"/>
    <xf numFmtId="170" fontId="3" fillId="0" borderId="0" xfId="2" applyNumberFormat="1" applyFont="1"/>
    <xf numFmtId="10" fontId="3" fillId="0" borderId="0" xfId="2" applyNumberFormat="1" applyFont="1"/>
    <xf numFmtId="0" fontId="3" fillId="0" borderId="0" xfId="0" applyFont="1" applyAlignment="1">
      <alignment horizontal="left"/>
    </xf>
    <xf numFmtId="0" fontId="3" fillId="3" borderId="11" xfId="0" applyFont="1" applyFill="1" applyBorder="1"/>
    <xf numFmtId="9" fontId="3" fillId="4" borderId="3" xfId="0" applyNumberFormat="1" applyFont="1" applyFill="1" applyBorder="1"/>
    <xf numFmtId="0" fontId="3" fillId="3" borderId="14" xfId="0" applyFont="1" applyFill="1" applyBorder="1" applyAlignment="1">
      <alignment horizontal="justify"/>
    </xf>
    <xf numFmtId="0" fontId="3" fillId="3" borderId="15" xfId="0" applyFont="1" applyFill="1" applyBorder="1" applyAlignment="1">
      <alignment horizontal="justify"/>
    </xf>
    <xf numFmtId="0" fontId="3" fillId="3" borderId="12" xfId="0" applyFont="1" applyFill="1" applyBorder="1"/>
    <xf numFmtId="168" fontId="3" fillId="4" borderId="6" xfId="0" applyNumberFormat="1" applyFont="1" applyFill="1" applyBorder="1"/>
    <xf numFmtId="0" fontId="3" fillId="4" borderId="5" xfId="0" applyFont="1" applyFill="1" applyBorder="1" applyAlignment="1">
      <alignment horizontal="justify"/>
    </xf>
    <xf numFmtId="174" fontId="3" fillId="4" borderId="5" xfId="0" applyNumberFormat="1" applyFont="1" applyFill="1" applyBorder="1" applyAlignment="1">
      <alignment horizontal="justify"/>
    </xf>
    <xf numFmtId="174" fontId="3" fillId="4" borderId="6" xfId="0" applyNumberFormat="1" applyFont="1" applyFill="1" applyBorder="1" applyAlignment="1">
      <alignment horizontal="justify"/>
    </xf>
    <xf numFmtId="0" fontId="3" fillId="0" borderId="0" xfId="0" applyFont="1" applyFill="1" applyBorder="1"/>
    <xf numFmtId="0" fontId="3" fillId="3" borderId="10" xfId="0" applyFont="1" applyFill="1" applyBorder="1"/>
    <xf numFmtId="170" fontId="3" fillId="3" borderId="9" xfId="2" applyNumberFormat="1" applyFont="1" applyFill="1" applyBorder="1"/>
    <xf numFmtId="170" fontId="3" fillId="0" borderId="0" xfId="0" applyNumberFormat="1" applyFont="1"/>
    <xf numFmtId="10" fontId="3" fillId="0" borderId="0" xfId="0" applyNumberFormat="1" applyFont="1"/>
    <xf numFmtId="170" fontId="3" fillId="3" borderId="10" xfId="0" applyNumberFormat="1" applyFont="1" applyFill="1" applyBorder="1"/>
    <xf numFmtId="170" fontId="3" fillId="3" borderId="10" xfId="2" applyNumberFormat="1" applyFont="1" applyFill="1" applyBorder="1"/>
    <xf numFmtId="170" fontId="3" fillId="3" borderId="12" xfId="0" applyNumberFormat="1" applyFont="1" applyFill="1" applyBorder="1"/>
    <xf numFmtId="0" fontId="5" fillId="0" borderId="0" xfId="0" applyFont="1"/>
    <xf numFmtId="2" fontId="3" fillId="5" borderId="13" xfId="0" applyNumberFormat="1" applyFont="1" applyFill="1" applyBorder="1"/>
    <xf numFmtId="2" fontId="3" fillId="5" borderId="14" xfId="0" applyNumberFormat="1" applyFont="1" applyFill="1" applyBorder="1"/>
    <xf numFmtId="2" fontId="3" fillId="5" borderId="15" xfId="0" applyNumberFormat="1" applyFont="1" applyFill="1" applyBorder="1"/>
    <xf numFmtId="0" fontId="3" fillId="0" borderId="0" xfId="0" applyFont="1" applyFill="1" applyAlignment="1" applyProtection="1">
      <alignment horizontal="left"/>
    </xf>
    <xf numFmtId="9" fontId="3" fillId="0" borderId="0" xfId="2" applyFont="1" applyFill="1" applyAlignment="1">
      <alignment horizontal="right"/>
    </xf>
    <xf numFmtId="167" fontId="3" fillId="0" borderId="0" xfId="3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165" fontId="3" fillId="0" borderId="0" xfId="3" applyFont="1" applyFill="1" applyAlignment="1">
      <alignment horizontal="right"/>
    </xf>
    <xf numFmtId="0" fontId="3" fillId="3" borderId="11" xfId="0" applyFont="1" applyFill="1" applyBorder="1" applyAlignment="1">
      <alignment wrapText="1"/>
    </xf>
    <xf numFmtId="166" fontId="3" fillId="2" borderId="12" xfId="1" applyNumberFormat="1" applyFont="1" applyFill="1" applyBorder="1" applyAlignment="1"/>
    <xf numFmtId="170" fontId="3" fillId="2" borderId="12" xfId="2" applyNumberFormat="1" applyFont="1" applyFill="1" applyBorder="1" applyAlignment="1"/>
    <xf numFmtId="169" fontId="3" fillId="2" borderId="12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66" fontId="3" fillId="2" borderId="9" xfId="1" applyNumberFormat="1" applyFont="1" applyFill="1" applyBorder="1" applyAlignment="1"/>
    <xf numFmtId="0" fontId="3" fillId="3" borderId="7" xfId="0" applyFont="1" applyFill="1" applyBorder="1" applyAlignment="1">
      <alignment horizontal="right"/>
    </xf>
    <xf numFmtId="166" fontId="3" fillId="2" borderId="10" xfId="1" applyNumberFormat="1" applyFont="1" applyFill="1" applyBorder="1" applyAlignment="1"/>
    <xf numFmtId="172" fontId="3" fillId="3" borderId="7" xfId="3" applyNumberFormat="1" applyFont="1" applyFill="1" applyBorder="1" applyAlignment="1">
      <alignment horizontal="right"/>
    </xf>
    <xf numFmtId="172" fontId="3" fillId="3" borderId="11" xfId="3" applyNumberFormat="1" applyFont="1" applyFill="1" applyBorder="1" applyAlignment="1">
      <alignment horizontal="right"/>
    </xf>
    <xf numFmtId="172" fontId="3" fillId="3" borderId="15" xfId="3" applyNumberFormat="1" applyFont="1" applyFill="1" applyBorder="1" applyAlignment="1">
      <alignment horizontal="right"/>
    </xf>
    <xf numFmtId="169" fontId="3" fillId="3" borderId="11" xfId="3" applyNumberFormat="1" applyFont="1" applyFill="1" applyBorder="1" applyAlignment="1">
      <alignment horizontal="right"/>
    </xf>
    <xf numFmtId="165" fontId="3" fillId="3" borderId="15" xfId="3" applyFont="1" applyFill="1" applyBorder="1" applyAlignment="1">
      <alignment horizontal="right"/>
    </xf>
    <xf numFmtId="165" fontId="3" fillId="3" borderId="8" xfId="3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0" borderId="0" xfId="0" applyFont="1" applyAlignment="1"/>
    <xf numFmtId="0" fontId="3" fillId="3" borderId="11" xfId="0" applyFont="1" applyFill="1" applyBorder="1" applyAlignment="1">
      <alignment horizontal="justify"/>
    </xf>
    <xf numFmtId="0" fontId="3" fillId="3" borderId="12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6" fillId="3" borderId="0" xfId="0" applyFont="1" applyFill="1" applyBorder="1"/>
    <xf numFmtId="0" fontId="3" fillId="3" borderId="0" xfId="0" applyFont="1" applyFill="1" applyBorder="1"/>
    <xf numFmtId="0" fontId="9" fillId="3" borderId="0" xfId="0" applyFont="1" applyFill="1" applyBorder="1"/>
    <xf numFmtId="0" fontId="9" fillId="3" borderId="0" xfId="0" quotePrefix="1" applyFont="1" applyFill="1" applyBorder="1"/>
    <xf numFmtId="169" fontId="3" fillId="2" borderId="0" xfId="3" applyNumberFormat="1" applyFont="1" applyFill="1" applyBorder="1"/>
    <xf numFmtId="169" fontId="3" fillId="0" borderId="0" xfId="3" applyNumberFormat="1" applyFont="1" applyFill="1" applyBorder="1"/>
    <xf numFmtId="167" fontId="3" fillId="2" borderId="0" xfId="3" applyNumberFormat="1" applyFont="1" applyFill="1" applyBorder="1" applyAlignment="1"/>
    <xf numFmtId="167" fontId="3" fillId="2" borderId="0" xfId="3" applyNumberFormat="1" applyFont="1" applyFill="1" applyBorder="1"/>
    <xf numFmtId="165" fontId="3" fillId="2" borderId="0" xfId="3" applyNumberFormat="1" applyFont="1" applyFill="1" applyBorder="1"/>
    <xf numFmtId="167" fontId="3" fillId="0" borderId="0" xfId="3" applyNumberFormat="1" applyFont="1" applyFill="1" applyBorder="1"/>
    <xf numFmtId="165" fontId="3" fillId="0" borderId="0" xfId="3" applyFont="1" applyFill="1" applyBorder="1"/>
    <xf numFmtId="165" fontId="9" fillId="3" borderId="0" xfId="3" applyFont="1" applyFill="1" applyBorder="1" applyAlignment="1"/>
    <xf numFmtId="165" fontId="9" fillId="3" borderId="0" xfId="3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1" fontId="9" fillId="3" borderId="0" xfId="3" applyNumberFormat="1" applyFont="1" applyFill="1" applyBorder="1" applyAlignment="1">
      <alignment wrapText="1"/>
    </xf>
    <xf numFmtId="165" fontId="3" fillId="2" borderId="0" xfId="3" applyFont="1" applyFill="1" applyBorder="1"/>
    <xf numFmtId="1" fontId="3" fillId="3" borderId="0" xfId="3" applyNumberFormat="1" applyFont="1" applyFill="1" applyBorder="1" applyAlignment="1"/>
    <xf numFmtId="171" fontId="9" fillId="3" borderId="11" xfId="2" applyNumberFormat="1" applyFont="1" applyFill="1" applyBorder="1" applyAlignment="1">
      <alignment wrapText="1"/>
    </xf>
    <xf numFmtId="0" fontId="10" fillId="3" borderId="11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10" fontId="11" fillId="0" borderId="0" xfId="2" applyNumberFormat="1" applyFont="1" applyAlignment="1">
      <alignment horizontal="left"/>
    </xf>
    <xf numFmtId="174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1" fillId="0" borderId="0" xfId="2" applyNumberFormat="1" applyFont="1" applyFill="1" applyAlignment="1">
      <alignment horizontal="left"/>
    </xf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179" fontId="3" fillId="0" borderId="0" xfId="0" applyNumberFormat="1" applyFont="1"/>
    <xf numFmtId="0" fontId="0" fillId="4" borderId="0" xfId="0" applyFill="1"/>
    <xf numFmtId="0" fontId="0" fillId="0" borderId="0" xfId="0" quotePrefix="1"/>
    <xf numFmtId="0" fontId="0" fillId="0" borderId="0" xfId="0" applyFont="1" applyFill="1"/>
    <xf numFmtId="0" fontId="0" fillId="0" borderId="0" xfId="0" applyFont="1"/>
    <xf numFmtId="0" fontId="0" fillId="0" borderId="0" xfId="0" quotePrefix="1" applyFont="1"/>
    <xf numFmtId="0" fontId="0" fillId="0" borderId="0" xfId="0" applyFont="1" applyFill="1" applyBorder="1"/>
    <xf numFmtId="10" fontId="3" fillId="2" borderId="12" xfId="2" applyNumberFormat="1" applyFont="1" applyFill="1" applyBorder="1" applyAlignment="1"/>
    <xf numFmtId="0" fontId="3" fillId="6" borderId="11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9" fontId="3" fillId="0" borderId="0" xfId="2" applyFont="1" applyFill="1"/>
    <xf numFmtId="0" fontId="3" fillId="0" borderId="0" xfId="0" applyFont="1" applyAlignment="1">
      <alignment horizontal="center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Fill="1" applyBorder="1" applyAlignment="1"/>
    <xf numFmtId="0" fontId="3" fillId="0" borderId="2" xfId="0" applyFont="1" applyFill="1" applyBorder="1"/>
    <xf numFmtId="0" fontId="3" fillId="0" borderId="3" xfId="0" applyFont="1" applyFill="1" applyBorder="1"/>
    <xf numFmtId="0" fontId="3" fillId="3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166" fontId="3" fillId="2" borderId="9" xfId="1" applyNumberFormat="1" applyFont="1" applyFill="1" applyBorder="1" applyAlignment="1">
      <alignment horizontal="center"/>
    </xf>
    <xf numFmtId="10" fontId="3" fillId="2" borderId="3" xfId="2" applyNumberFormat="1" applyFont="1" applyFill="1" applyBorder="1" applyAlignment="1">
      <alignment horizontal="center"/>
    </xf>
    <xf numFmtId="169" fontId="3" fillId="2" borderId="10" xfId="3" applyNumberFormat="1" applyFont="1" applyFill="1" applyBorder="1" applyAlignment="1">
      <alignment horizontal="center"/>
    </xf>
    <xf numFmtId="175" fontId="3" fillId="5" borderId="7" xfId="3" applyNumberFormat="1" applyFont="1" applyFill="1" applyBorder="1" applyAlignment="1">
      <alignment horizontal="center"/>
    </xf>
    <xf numFmtId="167" fontId="3" fillId="5" borderId="10" xfId="3" applyNumberFormat="1" applyFont="1" applyFill="1" applyBorder="1" applyAlignment="1">
      <alignment horizontal="center"/>
    </xf>
    <xf numFmtId="165" fontId="3" fillId="5" borderId="1" xfId="3" applyNumberFormat="1" applyFont="1" applyFill="1" applyBorder="1" applyAlignment="1">
      <alignment horizontal="center"/>
    </xf>
    <xf numFmtId="165" fontId="3" fillId="5" borderId="2" xfId="3" applyNumberFormat="1" applyFont="1" applyFill="1" applyBorder="1" applyAlignment="1">
      <alignment horizontal="center"/>
    </xf>
    <xf numFmtId="165" fontId="3" fillId="5" borderId="3" xfId="3" applyNumberFormat="1" applyFont="1" applyFill="1" applyBorder="1" applyAlignment="1">
      <alignment horizontal="center"/>
    </xf>
    <xf numFmtId="165" fontId="3" fillId="2" borderId="2" xfId="3" applyFont="1" applyFill="1" applyBorder="1" applyAlignment="1">
      <alignment horizontal="center"/>
    </xf>
    <xf numFmtId="170" fontId="3" fillId="5" borderId="9" xfId="2" applyNumberFormat="1" applyFont="1" applyFill="1" applyBorder="1" applyAlignment="1">
      <alignment horizontal="center"/>
    </xf>
    <xf numFmtId="166" fontId="3" fillId="2" borderId="10" xfId="1" applyNumberFormat="1" applyFont="1" applyFill="1" applyBorder="1" applyAlignment="1">
      <alignment horizontal="center"/>
    </xf>
    <xf numFmtId="10" fontId="3" fillId="2" borderId="8" xfId="2" applyNumberFormat="1" applyFont="1" applyFill="1" applyBorder="1" applyAlignment="1">
      <alignment horizontal="center"/>
    </xf>
    <xf numFmtId="165" fontId="3" fillId="5" borderId="7" xfId="3" applyNumberFormat="1" applyFont="1" applyFill="1" applyBorder="1" applyAlignment="1">
      <alignment horizontal="center"/>
    </xf>
    <xf numFmtId="165" fontId="3" fillId="5" borderId="0" xfId="3" applyNumberFormat="1" applyFont="1" applyFill="1" applyBorder="1" applyAlignment="1">
      <alignment horizontal="center"/>
    </xf>
    <xf numFmtId="165" fontId="3" fillId="5" borderId="8" xfId="3" applyNumberFormat="1" applyFont="1" applyFill="1" applyBorder="1" applyAlignment="1">
      <alignment horizontal="center"/>
    </xf>
    <xf numFmtId="165" fontId="3" fillId="2" borderId="0" xfId="3" applyFont="1" applyFill="1" applyBorder="1" applyAlignment="1">
      <alignment horizontal="center"/>
    </xf>
    <xf numFmtId="170" fontId="3" fillId="5" borderId="10" xfId="2" applyNumberFormat="1" applyFont="1" applyFill="1" applyBorder="1" applyAlignment="1">
      <alignment horizontal="center"/>
    </xf>
    <xf numFmtId="166" fontId="3" fillId="2" borderId="12" xfId="1" applyNumberFormat="1" applyFont="1" applyFill="1" applyBorder="1" applyAlignment="1">
      <alignment horizontal="center"/>
    </xf>
    <xf numFmtId="167" fontId="3" fillId="5" borderId="12" xfId="3" applyNumberFormat="1" applyFont="1" applyFill="1" applyBorder="1" applyAlignment="1">
      <alignment horizontal="center"/>
    </xf>
    <xf numFmtId="165" fontId="3" fillId="5" borderId="4" xfId="3" applyNumberFormat="1" applyFont="1" applyFill="1" applyBorder="1" applyAlignment="1">
      <alignment horizontal="center"/>
    </xf>
    <xf numFmtId="165" fontId="3" fillId="5" borderId="5" xfId="3" applyNumberFormat="1" applyFont="1" applyFill="1" applyBorder="1" applyAlignment="1">
      <alignment horizontal="center"/>
    </xf>
    <xf numFmtId="165" fontId="3" fillId="5" borderId="6" xfId="3" applyNumberFormat="1" applyFont="1" applyFill="1" applyBorder="1" applyAlignment="1">
      <alignment horizontal="center"/>
    </xf>
    <xf numFmtId="170" fontId="3" fillId="5" borderId="12" xfId="2" applyNumberFormat="1" applyFont="1" applyFill="1" applyBorder="1" applyAlignment="1">
      <alignment horizontal="center"/>
    </xf>
    <xf numFmtId="172" fontId="3" fillId="3" borderId="3" xfId="3" applyNumberFormat="1" applyFont="1" applyFill="1" applyBorder="1" applyAlignment="1">
      <alignment horizontal="center"/>
    </xf>
    <xf numFmtId="172" fontId="3" fillId="5" borderId="8" xfId="3" applyNumberFormat="1" applyFont="1" applyFill="1" applyBorder="1" applyAlignment="1">
      <alignment horizontal="center"/>
    </xf>
    <xf numFmtId="169" fontId="3" fillId="2" borderId="9" xfId="3" applyNumberFormat="1" applyFont="1" applyFill="1" applyBorder="1" applyAlignment="1">
      <alignment horizontal="center"/>
    </xf>
    <xf numFmtId="175" fontId="3" fillId="5" borderId="10" xfId="3" applyNumberFormat="1" applyFont="1" applyFill="1" applyBorder="1" applyAlignment="1">
      <alignment horizontal="center"/>
    </xf>
    <xf numFmtId="165" fontId="3" fillId="2" borderId="7" xfId="3" applyFont="1" applyFill="1" applyBorder="1" applyAlignment="1">
      <alignment horizontal="center"/>
    </xf>
    <xf numFmtId="170" fontId="13" fillId="5" borderId="9" xfId="2" applyNumberFormat="1" applyFont="1" applyFill="1" applyBorder="1" applyAlignment="1">
      <alignment horizontal="center"/>
    </xf>
    <xf numFmtId="172" fontId="3" fillId="3" borderId="8" xfId="3" applyNumberFormat="1" applyFont="1" applyFill="1" applyBorder="1" applyAlignment="1">
      <alignment horizontal="center"/>
    </xf>
    <xf numFmtId="172" fontId="3" fillId="3" borderId="6" xfId="3" applyNumberFormat="1" applyFont="1" applyFill="1" applyBorder="1" applyAlignment="1">
      <alignment horizontal="center"/>
    </xf>
    <xf numFmtId="172" fontId="3" fillId="5" borderId="6" xfId="3" applyNumberFormat="1" applyFont="1" applyFill="1" applyBorder="1" applyAlignment="1">
      <alignment horizontal="center"/>
    </xf>
    <xf numFmtId="169" fontId="3" fillId="2" borderId="12" xfId="3" applyNumberFormat="1" applyFont="1" applyFill="1" applyBorder="1" applyAlignment="1">
      <alignment horizontal="center"/>
    </xf>
    <xf numFmtId="175" fontId="3" fillId="5" borderId="12" xfId="3" applyNumberFormat="1" applyFont="1" applyFill="1" applyBorder="1" applyAlignment="1">
      <alignment horizontal="center"/>
    </xf>
    <xf numFmtId="165" fontId="3" fillId="2" borderId="4" xfId="3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165" fontId="3" fillId="2" borderId="12" xfId="3" applyFont="1" applyFill="1" applyBorder="1" applyAlignment="1">
      <alignment horizontal="right"/>
    </xf>
    <xf numFmtId="168" fontId="5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5" borderId="11" xfId="0" applyFont="1" applyFill="1" applyBorder="1" applyAlignment="1"/>
    <xf numFmtId="0" fontId="3" fillId="5" borderId="11" xfId="0" applyFont="1" applyFill="1" applyBorder="1" applyAlignment="1">
      <alignment horizontal="left"/>
    </xf>
    <xf numFmtId="169" fontId="3" fillId="5" borderId="11" xfId="3" applyNumberFormat="1" applyFont="1" applyFill="1" applyBorder="1"/>
    <xf numFmtId="169" fontId="3" fillId="5" borderId="11" xfId="2" applyNumberFormat="1" applyFont="1" applyFill="1" applyBorder="1"/>
    <xf numFmtId="167" fontId="3" fillId="5" borderId="11" xfId="3" applyNumberFormat="1" applyFont="1" applyFill="1" applyBorder="1"/>
    <xf numFmtId="9" fontId="3" fillId="5" borderId="11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0" fontId="23" fillId="0" borderId="0" xfId="8" applyFont="1" applyAlignment="1">
      <alignment wrapText="1"/>
    </xf>
    <xf numFmtId="0" fontId="24" fillId="0" borderId="0" xfId="7" applyFont="1"/>
    <xf numFmtId="0" fontId="23" fillId="0" borderId="0" xfId="8" applyFont="1"/>
    <xf numFmtId="0" fontId="24" fillId="3" borderId="11" xfId="8" applyFont="1" applyFill="1" applyBorder="1" applyAlignment="1">
      <alignment horizontal="justify"/>
    </xf>
    <xf numFmtId="0" fontId="24" fillId="3" borderId="14" xfId="8" applyFont="1" applyFill="1" applyBorder="1" applyAlignment="1">
      <alignment horizontal="justify"/>
    </xf>
    <xf numFmtId="0" fontId="24" fillId="3" borderId="15" xfId="8" applyFont="1" applyFill="1" applyBorder="1" applyAlignment="1">
      <alignment horizontal="justify"/>
    </xf>
    <xf numFmtId="0" fontId="24" fillId="3" borderId="12" xfId="8" applyFont="1" applyFill="1" applyBorder="1" applyAlignment="1">
      <alignment horizontal="justify"/>
    </xf>
    <xf numFmtId="0" fontId="24" fillId="4" borderId="5" xfId="8" applyFont="1" applyFill="1" applyBorder="1" applyAlignment="1">
      <alignment horizontal="justify"/>
    </xf>
    <xf numFmtId="174" fontId="24" fillId="4" borderId="5" xfId="8" applyNumberFormat="1" applyFont="1" applyFill="1" applyBorder="1" applyAlignment="1">
      <alignment horizontal="justify"/>
    </xf>
    <xf numFmtId="174" fontId="24" fillId="4" borderId="6" xfId="8" applyNumberFormat="1" applyFont="1" applyFill="1" applyBorder="1" applyAlignment="1">
      <alignment horizontal="justify"/>
    </xf>
    <xf numFmtId="1" fontId="24" fillId="0" borderId="0" xfId="7" applyNumberFormat="1" applyFont="1"/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5" fillId="0" borderId="0" xfId="7" applyFont="1"/>
    <xf numFmtId="0" fontId="5" fillId="0" borderId="0" xfId="7" applyFont="1" applyAlignment="1">
      <alignment horizontal="right" wrapText="1"/>
    </xf>
    <xf numFmtId="1" fontId="26" fillId="0" borderId="0" xfId="7" applyNumberFormat="1" applyFont="1" applyAlignment="1">
      <alignment horizontal="center"/>
    </xf>
    <xf numFmtId="168" fontId="5" fillId="0" borderId="0" xfId="7" applyNumberFormat="1" applyFont="1"/>
    <xf numFmtId="1" fontId="5" fillId="0" borderId="0" xfId="7" applyNumberFormat="1" applyFont="1"/>
    <xf numFmtId="0" fontId="5" fillId="2" borderId="0" xfId="7" applyFont="1" applyFill="1" applyAlignment="1" applyProtection="1">
      <alignment horizontal="center"/>
      <protection locked="0"/>
    </xf>
    <xf numFmtId="0" fontId="8" fillId="2" borderId="0" xfId="7" applyFont="1" applyFill="1" applyAlignment="1" applyProtection="1">
      <alignment horizontal="center"/>
      <protection locked="0"/>
    </xf>
    <xf numFmtId="168" fontId="8" fillId="2" borderId="0" xfId="7" applyNumberFormat="1" applyFont="1" applyFill="1" applyAlignment="1" applyProtection="1">
      <alignment horizontal="center"/>
      <protection locked="0"/>
    </xf>
    <xf numFmtId="0" fontId="5" fillId="0" borderId="0" xfId="7" applyFont="1" applyAlignment="1" applyProtection="1">
      <alignment horizontal="left"/>
      <protection locked="0"/>
    </xf>
    <xf numFmtId="0" fontId="5" fillId="0" borderId="0" xfId="7" applyFont="1" applyAlignment="1">
      <alignment vertical="center" wrapText="1"/>
    </xf>
    <xf numFmtId="0" fontId="5" fillId="0" borderId="0" xfId="7" applyFont="1" applyAlignment="1" applyProtection="1">
      <alignment horizontal="right"/>
      <protection locked="0"/>
    </xf>
    <xf numFmtId="168" fontId="5" fillId="0" borderId="0" xfId="7" applyNumberFormat="1" applyFont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68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7" borderId="0" xfId="0" applyFont="1" applyFill="1" applyAlignment="1">
      <alignment wrapText="1"/>
    </xf>
    <xf numFmtId="0" fontId="0" fillId="0" borderId="0" xfId="0" quotePrefix="1" applyFill="1"/>
    <xf numFmtId="0" fontId="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70" fontId="3" fillId="0" borderId="0" xfId="2" applyNumberFormat="1" applyFont="1" applyFill="1" applyBorder="1" applyAlignment="1">
      <alignment horizontal="center"/>
    </xf>
    <xf numFmtId="165" fontId="3" fillId="0" borderId="0" xfId="3" applyFont="1" applyFill="1" applyBorder="1" applyAlignment="1">
      <alignment horizontal="right"/>
    </xf>
    <xf numFmtId="10" fontId="11" fillId="0" borderId="0" xfId="2" applyNumberFormat="1" applyFont="1" applyFill="1" applyAlignment="1">
      <alignment horizontal="left"/>
    </xf>
    <xf numFmtId="170" fontId="13" fillId="0" borderId="0" xfId="2" applyNumberFormat="1" applyFont="1" applyFill="1" applyBorder="1" applyAlignment="1">
      <alignment horizontal="center"/>
    </xf>
    <xf numFmtId="0" fontId="4" fillId="0" borderId="0" xfId="4" applyFont="1" applyAlignment="1">
      <alignment wrapText="1"/>
    </xf>
    <xf numFmtId="0" fontId="3" fillId="5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30" fillId="0" borderId="0" xfId="8" applyFont="1"/>
    <xf numFmtId="0" fontId="22" fillId="0" borderId="0" xfId="7" applyFont="1"/>
    <xf numFmtId="0" fontId="24" fillId="0" borderId="0" xfId="7" applyFont="1" applyAlignment="1">
      <alignment horizontal="left" wrapText="1"/>
    </xf>
    <xf numFmtId="168" fontId="30" fillId="0" borderId="0" xfId="8" applyNumberFormat="1" applyFont="1"/>
    <xf numFmtId="170" fontId="5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7" borderId="0" xfId="7" applyFont="1" applyFill="1" applyAlignment="1">
      <alignment wrapText="1"/>
    </xf>
    <xf numFmtId="0" fontId="8" fillId="0" borderId="0" xfId="7" applyFont="1" applyAlignment="1">
      <alignment wrapText="1"/>
    </xf>
    <xf numFmtId="0" fontId="8" fillId="8" borderId="0" xfId="7" applyFont="1" applyFill="1" applyAlignment="1">
      <alignment wrapText="1"/>
    </xf>
    <xf numFmtId="0" fontId="8" fillId="14" borderId="0" xfId="7" applyFont="1" applyFill="1" applyAlignment="1">
      <alignment wrapText="1"/>
    </xf>
    <xf numFmtId="0" fontId="8" fillId="2" borderId="0" xfId="7" applyFont="1" applyFill="1"/>
    <xf numFmtId="0" fontId="5" fillId="2" borderId="0" xfId="7" applyFont="1" applyFill="1"/>
    <xf numFmtId="1" fontId="5" fillId="0" borderId="0" xfId="7" applyNumberFormat="1" applyFont="1" applyAlignment="1">
      <alignment horizontal="center" wrapText="1"/>
    </xf>
    <xf numFmtId="1" fontId="5" fillId="0" borderId="0" xfId="5" applyNumberFormat="1" applyFont="1" applyFill="1" applyAlignment="1">
      <alignment horizontal="center"/>
    </xf>
    <xf numFmtId="0" fontId="8" fillId="0" borderId="0" xfId="7" applyFont="1" applyAlignment="1">
      <alignment horizontal="left"/>
    </xf>
    <xf numFmtId="0" fontId="5" fillId="0" borderId="0" xfId="7" applyFont="1" applyAlignment="1">
      <alignment horizontal="left"/>
    </xf>
    <xf numFmtId="0" fontId="5" fillId="0" borderId="0" xfId="7" applyFont="1" applyAlignment="1">
      <alignment horizontal="right"/>
    </xf>
    <xf numFmtId="168" fontId="5" fillId="0" borderId="0" xfId="7" applyNumberFormat="1" applyFont="1" applyAlignment="1" applyProtection="1">
      <alignment horizontal="right"/>
      <protection locked="0"/>
    </xf>
    <xf numFmtId="0" fontId="27" fillId="0" borderId="0" xfId="10" applyFont="1"/>
    <xf numFmtId="0" fontId="26" fillId="0" borderId="0" xfId="8" applyFont="1" applyAlignment="1">
      <alignment wrapText="1"/>
    </xf>
    <xf numFmtId="174" fontId="5" fillId="0" borderId="0" xfId="7" applyNumberFormat="1" applyFont="1" applyAlignment="1">
      <alignment horizontal="center"/>
    </xf>
    <xf numFmtId="0" fontId="31" fillId="0" borderId="0" xfId="7" applyFont="1"/>
    <xf numFmtId="174" fontId="5" fillId="0" borderId="0" xfId="7" applyNumberFormat="1" applyFont="1"/>
    <xf numFmtId="0" fontId="22" fillId="7" borderId="0" xfId="7" applyFont="1" applyFill="1" applyAlignment="1">
      <alignment wrapText="1"/>
    </xf>
    <xf numFmtId="0" fontId="22" fillId="9" borderId="0" xfId="7" applyFont="1" applyFill="1" applyAlignment="1">
      <alignment wrapText="1"/>
    </xf>
    <xf numFmtId="0" fontId="22" fillId="9" borderId="0" xfId="7" applyFont="1" applyFill="1" applyAlignment="1">
      <alignment horizontal="left" wrapText="1"/>
    </xf>
    <xf numFmtId="0" fontId="22" fillId="9" borderId="0" xfId="7" applyFont="1" applyFill="1" applyAlignment="1">
      <alignment horizontal="center" wrapText="1"/>
    </xf>
    <xf numFmtId="0" fontId="22" fillId="0" borderId="0" xfId="7" applyFont="1" applyAlignment="1">
      <alignment wrapText="1"/>
    </xf>
    <xf numFmtId="0" fontId="22" fillId="10" borderId="0" xfId="7" applyFont="1" applyFill="1" applyAlignment="1">
      <alignment wrapText="1"/>
    </xf>
    <xf numFmtId="0" fontId="22" fillId="10" borderId="0" xfId="7" applyFont="1" applyFill="1" applyAlignment="1">
      <alignment horizontal="left" wrapText="1"/>
    </xf>
    <xf numFmtId="0" fontId="22" fillId="10" borderId="0" xfId="7" applyFont="1" applyFill="1" applyAlignment="1">
      <alignment horizontal="center" wrapText="1"/>
    </xf>
    <xf numFmtId="0" fontId="22" fillId="6" borderId="0" xfId="7" applyFont="1" applyFill="1" applyAlignment="1">
      <alignment wrapText="1"/>
    </xf>
    <xf numFmtId="0" fontId="22" fillId="6" borderId="0" xfId="7" applyFont="1" applyFill="1" applyAlignment="1">
      <alignment horizontal="left" wrapText="1"/>
    </xf>
    <xf numFmtId="0" fontId="22" fillId="6" borderId="0" xfId="7" applyFont="1" applyFill="1" applyAlignment="1">
      <alignment horizontal="center" wrapText="1"/>
    </xf>
    <xf numFmtId="0" fontId="22" fillId="11" borderId="0" xfId="7" applyFont="1" applyFill="1" applyAlignment="1">
      <alignment wrapText="1"/>
    </xf>
    <xf numFmtId="0" fontId="22" fillId="11" borderId="0" xfId="7" applyFont="1" applyFill="1" applyAlignment="1">
      <alignment horizontal="left" wrapText="1"/>
    </xf>
    <xf numFmtId="0" fontId="22" fillId="11" borderId="0" xfId="7" applyFont="1" applyFill="1" applyAlignment="1">
      <alignment horizontal="center" wrapText="1"/>
    </xf>
    <xf numFmtId="0" fontId="22" fillId="12" borderId="0" xfId="7" applyFont="1" applyFill="1" applyAlignment="1">
      <alignment wrapText="1"/>
    </xf>
    <xf numFmtId="0" fontId="22" fillId="12" borderId="0" xfId="7" applyFont="1" applyFill="1" applyAlignment="1">
      <alignment horizontal="left" wrapText="1"/>
    </xf>
    <xf numFmtId="0" fontId="22" fillId="12" borderId="0" xfId="7" applyFont="1" applyFill="1" applyAlignment="1">
      <alignment horizontal="center" wrapText="1"/>
    </xf>
    <xf numFmtId="0" fontId="22" fillId="8" borderId="0" xfId="7" applyFont="1" applyFill="1" applyAlignment="1">
      <alignment wrapText="1"/>
    </xf>
    <xf numFmtId="0" fontId="22" fillId="8" borderId="0" xfId="7" applyFont="1" applyFill="1" applyAlignment="1">
      <alignment horizontal="left" wrapText="1"/>
    </xf>
    <xf numFmtId="0" fontId="22" fillId="8" borderId="0" xfId="7" applyFont="1" applyFill="1" applyAlignment="1">
      <alignment horizontal="center" wrapText="1"/>
    </xf>
    <xf numFmtId="0" fontId="24" fillId="0" borderId="0" xfId="7" applyFont="1" applyAlignment="1">
      <alignment horizontal="right" wrapText="1"/>
    </xf>
    <xf numFmtId="168" fontId="23" fillId="0" borderId="0" xfId="8" applyNumberFormat="1" applyFont="1"/>
    <xf numFmtId="2" fontId="23" fillId="0" borderId="0" xfId="8" applyNumberFormat="1" applyFont="1"/>
    <xf numFmtId="0" fontId="24" fillId="0" borderId="0" xfId="8" applyFont="1"/>
    <xf numFmtId="168" fontId="24" fillId="0" borderId="0" xfId="8" applyNumberFormat="1" applyFont="1"/>
    <xf numFmtId="2" fontId="24" fillId="0" borderId="0" xfId="8" applyNumberFormat="1" applyFont="1"/>
    <xf numFmtId="0" fontId="23" fillId="0" borderId="0" xfId="7" applyFont="1" applyAlignment="1">
      <alignment horizontal="right" wrapText="1"/>
    </xf>
    <xf numFmtId="2" fontId="1" fillId="0" borderId="0" xfId="7" applyNumberFormat="1"/>
    <xf numFmtId="174" fontId="24" fillId="0" borderId="0" xfId="8" applyNumberFormat="1" applyFont="1"/>
    <xf numFmtId="0" fontId="22" fillId="0" borderId="0" xfId="7" applyFont="1" applyAlignment="1">
      <alignment horizontal="right" wrapText="1"/>
    </xf>
    <xf numFmtId="0" fontId="25" fillId="0" borderId="0" xfId="8" applyFont="1"/>
    <xf numFmtId="168" fontId="25" fillId="0" borderId="0" xfId="8" applyNumberFormat="1" applyFont="1"/>
    <xf numFmtId="0" fontId="25" fillId="0" borderId="0" xfId="7" applyFont="1" applyAlignment="1">
      <alignment horizontal="right" wrapText="1"/>
    </xf>
    <xf numFmtId="0" fontId="30" fillId="0" borderId="0" xfId="7" applyFont="1" applyAlignment="1">
      <alignment horizontal="right" wrapText="1"/>
    </xf>
    <xf numFmtId="174" fontId="23" fillId="0" borderId="0" xfId="8" applyNumberFormat="1" applyFont="1"/>
    <xf numFmtId="0" fontId="24" fillId="0" borderId="0" xfId="8" applyFont="1" applyAlignment="1">
      <alignment horizontal="justify"/>
    </xf>
    <xf numFmtId="0" fontId="8" fillId="7" borderId="0" xfId="0" applyFont="1" applyFill="1" applyAlignment="1">
      <alignment horizontal="left" wrapText="1"/>
    </xf>
    <xf numFmtId="0" fontId="8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74" fontId="5" fillId="0" borderId="0" xfId="0" applyNumberFormat="1" applyFont="1" applyAlignment="1">
      <alignment horizontal="center"/>
    </xf>
    <xf numFmtId="170" fontId="5" fillId="0" borderId="0" xfId="2" applyNumberFormat="1" applyFont="1" applyAlignment="1">
      <alignment horizontal="center"/>
    </xf>
    <xf numFmtId="0" fontId="25" fillId="0" borderId="0" xfId="7" applyFont="1"/>
    <xf numFmtId="2" fontId="25" fillId="0" borderId="0" xfId="8" applyNumberFormat="1" applyFont="1"/>
    <xf numFmtId="172" fontId="3" fillId="5" borderId="9" xfId="3" applyNumberFormat="1" applyFont="1" applyFill="1" applyBorder="1" applyAlignment="1">
      <alignment horizontal="center"/>
    </xf>
    <xf numFmtId="172" fontId="3" fillId="5" borderId="10" xfId="3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70" fontId="8" fillId="0" borderId="0" xfId="2" applyNumberFormat="1" applyFont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168" fontId="8" fillId="0" borderId="16" xfId="0" applyNumberFormat="1" applyFont="1" applyBorder="1" applyAlignment="1">
      <alignment horizontal="center"/>
    </xf>
    <xf numFmtId="174" fontId="8" fillId="0" borderId="16" xfId="0" applyNumberFormat="1" applyFont="1" applyBorder="1" applyAlignment="1">
      <alignment horizontal="center"/>
    </xf>
    <xf numFmtId="0" fontId="5" fillId="0" borderId="16" xfId="0" applyFont="1" applyBorder="1"/>
    <xf numFmtId="170" fontId="8" fillId="0" borderId="16" xfId="2" applyNumberFormat="1" applyFont="1" applyBorder="1" applyAlignment="1">
      <alignment horizontal="center"/>
    </xf>
    <xf numFmtId="170" fontId="5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5" fillId="0" borderId="0" xfId="2" applyNumberFormat="1" applyFont="1"/>
    <xf numFmtId="0" fontId="8" fillId="7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10" fontId="5" fillId="0" borderId="0" xfId="2" applyNumberFormat="1" applyFont="1" applyAlignment="1">
      <alignment horizontal="center" vertical="center"/>
    </xf>
    <xf numFmtId="10" fontId="29" fillId="0" borderId="0" xfId="2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0" fontId="8" fillId="0" borderId="0" xfId="2" applyNumberFormat="1" applyFont="1" applyAlignment="1">
      <alignment vertical="center"/>
    </xf>
    <xf numFmtId="0" fontId="8" fillId="0" borderId="0" xfId="0" applyFont="1" applyAlignment="1">
      <alignment vertical="center"/>
    </xf>
    <xf numFmtId="170" fontId="29" fillId="0" borderId="0" xfId="2" applyNumberFormat="1" applyFont="1" applyAlignment="1">
      <alignment vertical="center"/>
    </xf>
    <xf numFmtId="0" fontId="29" fillId="0" borderId="0" xfId="0" applyFont="1" applyAlignment="1">
      <alignment vertical="center"/>
    </xf>
    <xf numFmtId="170" fontId="26" fillId="0" borderId="0" xfId="2" applyNumberFormat="1" applyFont="1" applyAlignment="1">
      <alignment horizontal="center" vertical="center"/>
    </xf>
    <xf numFmtId="170" fontId="8" fillId="0" borderId="0" xfId="2" applyNumberFormat="1" applyFont="1" applyAlignment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0" fontId="8" fillId="7" borderId="0" xfId="0" applyFont="1" applyFill="1" applyAlignment="1">
      <alignment horizontal="center" wrapText="1"/>
    </xf>
    <xf numFmtId="0" fontId="33" fillId="0" borderId="0" xfId="0" applyFont="1" applyAlignment="1">
      <alignment horizontal="left" vertical="center"/>
    </xf>
    <xf numFmtId="0" fontId="25" fillId="0" borderId="0" xfId="7" applyFont="1" applyAlignment="1">
      <alignment wrapText="1"/>
    </xf>
    <xf numFmtId="2" fontId="30" fillId="0" borderId="0" xfId="8" applyNumberFormat="1" applyFont="1"/>
    <xf numFmtId="167" fontId="3" fillId="3" borderId="11" xfId="3" applyNumberFormat="1" applyFont="1" applyFill="1" applyBorder="1" applyAlignment="1">
      <alignment horizontal="right"/>
    </xf>
    <xf numFmtId="165" fontId="3" fillId="3" borderId="13" xfId="3" applyNumberFormat="1" applyFont="1" applyFill="1" applyBorder="1" applyAlignment="1">
      <alignment horizontal="right"/>
    </xf>
    <xf numFmtId="165" fontId="3" fillId="3" borderId="14" xfId="3" applyNumberFormat="1" applyFont="1" applyFill="1" applyBorder="1" applyAlignment="1">
      <alignment horizontal="right"/>
    </xf>
    <xf numFmtId="165" fontId="3" fillId="3" borderId="15" xfId="3" applyNumberFormat="1" applyFont="1" applyFill="1" applyBorder="1" applyAlignment="1">
      <alignment horizontal="right"/>
    </xf>
    <xf numFmtId="0" fontId="8" fillId="2" borderId="0" xfId="0" applyFont="1" applyFill="1"/>
    <xf numFmtId="0" fontId="5" fillId="2" borderId="0" xfId="0" applyFont="1" applyFill="1"/>
  </cellXfs>
  <cellStyles count="12">
    <cellStyle name="Hyperlinkki" xfId="4" builtinId="8"/>
    <cellStyle name="Hyvä" xfId="5" builtinId="26"/>
    <cellStyle name="Normaali" xfId="0" builtinId="0"/>
    <cellStyle name="Normaali 2" xfId="6" xr:uid="{00000000-0005-0000-0000-000004000000}"/>
    <cellStyle name="Normaali 2 2" xfId="7" xr:uid="{00000000-0005-0000-0000-000005000000}"/>
    <cellStyle name="Normaali 2 2 2" xfId="10" xr:uid="{00000000-0005-0000-0000-000006000000}"/>
    <cellStyle name="Normaali 3" xfId="8" xr:uid="{00000000-0005-0000-0000-000007000000}"/>
    <cellStyle name="Normal" xfId="9" xr:uid="{00000000-0005-0000-0000-000008000000}"/>
    <cellStyle name="Pilkku" xfId="3" builtinId="3"/>
    <cellStyle name="Prosentti 2" xfId="11" xr:uid="{00000000-0005-0000-0000-00000A000000}"/>
    <cellStyle name="Prosenttia" xfId="2" builtinId="5"/>
    <cellStyle name="Valuutta" xfId="1" builtinId="4"/>
  </cellStyles>
  <dxfs count="0"/>
  <tableStyles count="0" defaultTableStyle="TableStyleMedium9" defaultPivotStyle="PivotStyleLight16"/>
  <colors>
    <mruColors>
      <color rgb="FFB0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ergiavirasto.fi/valvontamenetelmat-2016-20231" TargetMode="External"/><Relationship Id="rId2" Type="http://schemas.openxmlformats.org/officeDocument/2006/relationships/hyperlink" Target="http://www.energiavirasto.fi/valvontamenetelmat-2016-20231" TargetMode="External"/><Relationship Id="rId1" Type="http://schemas.openxmlformats.org/officeDocument/2006/relationships/hyperlink" Target="http://www.energiavirasto.fi/tehostamiskannusti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nergiavirasto.fi/valvontamenetelmat-2016-2023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E59"/>
  <sheetViews>
    <sheetView tabSelected="1" zoomScaleNormal="100" workbookViewId="0"/>
  </sheetViews>
  <sheetFormatPr defaultColWidth="9.08984375" defaultRowHeight="13.5" x14ac:dyDescent="0.25"/>
  <cols>
    <col min="1" max="1" width="224.90625" style="3" customWidth="1"/>
    <col min="2" max="16384" width="9.08984375" style="3"/>
  </cols>
  <sheetData>
    <row r="1" spans="1:1" ht="17.5" x14ac:dyDescent="0.35">
      <c r="A1" s="208" t="s">
        <v>224</v>
      </c>
    </row>
    <row r="2" spans="1:1" ht="17.5" x14ac:dyDescent="0.35">
      <c r="A2" s="208"/>
    </row>
    <row r="3" spans="1:1" ht="17.5" x14ac:dyDescent="0.35">
      <c r="A3" s="208" t="s">
        <v>223</v>
      </c>
    </row>
    <row r="4" spans="1:1" x14ac:dyDescent="0.25">
      <c r="A4" s="207" t="s">
        <v>219</v>
      </c>
    </row>
    <row r="5" spans="1:1" x14ac:dyDescent="0.25">
      <c r="A5" s="215" t="s">
        <v>218</v>
      </c>
    </row>
    <row r="6" spans="1:1" x14ac:dyDescent="0.25">
      <c r="A6" s="215"/>
    </row>
    <row r="7" spans="1:1" ht="52.5" x14ac:dyDescent="0.35">
      <c r="A7" s="208" t="s">
        <v>273</v>
      </c>
    </row>
    <row r="8" spans="1:1" ht="17.5" x14ac:dyDescent="0.35">
      <c r="A8" s="208"/>
    </row>
    <row r="9" spans="1:1" ht="17.5" x14ac:dyDescent="0.35">
      <c r="A9" s="208" t="s">
        <v>238</v>
      </c>
    </row>
    <row r="10" spans="1:1" ht="17.5" x14ac:dyDescent="0.35">
      <c r="A10" s="208"/>
    </row>
    <row r="11" spans="1:1" ht="17.5" x14ac:dyDescent="0.35">
      <c r="A11" s="208" t="s">
        <v>200</v>
      </c>
    </row>
    <row r="12" spans="1:1" ht="27" x14ac:dyDescent="0.25">
      <c r="A12" s="207" t="s">
        <v>220</v>
      </c>
    </row>
    <row r="13" spans="1:1" ht="27" x14ac:dyDescent="0.25">
      <c r="A13" s="207" t="s">
        <v>208</v>
      </c>
    </row>
    <row r="14" spans="1:1" x14ac:dyDescent="0.25">
      <c r="A14" s="207"/>
    </row>
    <row r="15" spans="1:1" ht="27" x14ac:dyDescent="0.25">
      <c r="A15" s="207" t="s">
        <v>209</v>
      </c>
    </row>
    <row r="16" spans="1:1" x14ac:dyDescent="0.25">
      <c r="A16" s="207"/>
    </row>
    <row r="17" spans="1:5" ht="27" x14ac:dyDescent="0.25">
      <c r="A17" s="207" t="s">
        <v>201</v>
      </c>
    </row>
    <row r="18" spans="1:5" ht="17.5" x14ac:dyDescent="0.35">
      <c r="A18" s="208"/>
    </row>
    <row r="19" spans="1:5" ht="17.5" x14ac:dyDescent="0.35">
      <c r="A19" s="208"/>
    </row>
    <row r="20" spans="1:5" ht="17.5" x14ac:dyDescent="0.35">
      <c r="A20" s="208" t="s">
        <v>217</v>
      </c>
    </row>
    <row r="21" spans="1:5" x14ac:dyDescent="0.25">
      <c r="A21" s="207" t="s">
        <v>221</v>
      </c>
    </row>
    <row r="22" spans="1:5" x14ac:dyDescent="0.25">
      <c r="A22" s="207" t="s">
        <v>210</v>
      </c>
    </row>
    <row r="23" spans="1:5" x14ac:dyDescent="0.25">
      <c r="A23" s="207"/>
      <c r="B23" s="6"/>
      <c r="C23" s="6"/>
      <c r="D23" s="6"/>
      <c r="E23" s="6"/>
    </row>
    <row r="24" spans="1:5" x14ac:dyDescent="0.25">
      <c r="A24" s="216" t="s">
        <v>70</v>
      </c>
      <c r="B24" s="219"/>
      <c r="C24" s="219"/>
      <c r="D24" s="219"/>
      <c r="E24" s="219"/>
    </row>
    <row r="25" spans="1:5" ht="40.5" x14ac:dyDescent="0.25">
      <c r="A25" s="207" t="s">
        <v>211</v>
      </c>
    </row>
    <row r="26" spans="1:5" x14ac:dyDescent="0.25">
      <c r="A26" s="207"/>
    </row>
    <row r="27" spans="1:5" x14ac:dyDescent="0.25">
      <c r="A27" s="207"/>
    </row>
    <row r="28" spans="1:5" x14ac:dyDescent="0.25">
      <c r="A28" s="207"/>
    </row>
    <row r="29" spans="1:5" ht="27" x14ac:dyDescent="0.25">
      <c r="A29" s="207" t="s">
        <v>212</v>
      </c>
    </row>
    <row r="30" spans="1:5" x14ac:dyDescent="0.25">
      <c r="A30" s="207"/>
    </row>
    <row r="31" spans="1:5" x14ac:dyDescent="0.25">
      <c r="A31" s="207"/>
    </row>
    <row r="32" spans="1:5" x14ac:dyDescent="0.25">
      <c r="A32" s="207" t="s">
        <v>213</v>
      </c>
    </row>
    <row r="33" spans="1:1" x14ac:dyDescent="0.25">
      <c r="A33" s="207" t="s">
        <v>214</v>
      </c>
    </row>
    <row r="34" spans="1:1" ht="27" x14ac:dyDescent="0.25">
      <c r="A34" s="207" t="s">
        <v>215</v>
      </c>
    </row>
    <row r="35" spans="1:1" x14ac:dyDescent="0.25">
      <c r="A35" s="207"/>
    </row>
    <row r="36" spans="1:1" x14ac:dyDescent="0.25">
      <c r="A36" s="207" t="s">
        <v>222</v>
      </c>
    </row>
    <row r="37" spans="1:1" x14ac:dyDescent="0.25">
      <c r="A37" s="207"/>
    </row>
    <row r="38" spans="1:1" ht="27" x14ac:dyDescent="0.25">
      <c r="A38" s="207" t="s">
        <v>83</v>
      </c>
    </row>
    <row r="39" spans="1:1" x14ac:dyDescent="0.25">
      <c r="A39" s="207" t="s">
        <v>66</v>
      </c>
    </row>
    <row r="40" spans="1:1" x14ac:dyDescent="0.25">
      <c r="A40" s="207" t="s">
        <v>64</v>
      </c>
    </row>
    <row r="41" spans="1:1" x14ac:dyDescent="0.25">
      <c r="A41" s="207" t="s">
        <v>73</v>
      </c>
    </row>
    <row r="42" spans="1:1" x14ac:dyDescent="0.25">
      <c r="A42" s="207" t="s">
        <v>65</v>
      </c>
    </row>
    <row r="43" spans="1:1" x14ac:dyDescent="0.25">
      <c r="A43" s="207" t="s">
        <v>74</v>
      </c>
    </row>
    <row r="44" spans="1:1" x14ac:dyDescent="0.25">
      <c r="A44" s="207" t="s">
        <v>67</v>
      </c>
    </row>
    <row r="45" spans="1:1" x14ac:dyDescent="0.25">
      <c r="A45" s="207"/>
    </row>
    <row r="46" spans="1:1" x14ac:dyDescent="0.25">
      <c r="A46" s="207"/>
    </row>
    <row r="47" spans="1:1" x14ac:dyDescent="0.25">
      <c r="A47" s="207" t="s">
        <v>62</v>
      </c>
    </row>
    <row r="48" spans="1:1" ht="27" x14ac:dyDescent="0.25">
      <c r="A48" s="207" t="s">
        <v>71</v>
      </c>
    </row>
    <row r="49" spans="1:1" x14ac:dyDescent="0.25">
      <c r="A49" s="215" t="s">
        <v>216</v>
      </c>
    </row>
    <row r="50" spans="1:1" x14ac:dyDescent="0.25">
      <c r="A50" s="217" t="s">
        <v>72</v>
      </c>
    </row>
    <row r="51" spans="1:1" x14ac:dyDescent="0.25">
      <c r="A51" s="207"/>
    </row>
    <row r="52" spans="1:1" x14ac:dyDescent="0.25">
      <c r="A52" s="218" t="s">
        <v>230</v>
      </c>
    </row>
    <row r="53" spans="1:1" x14ac:dyDescent="0.25">
      <c r="A53" s="215" t="s">
        <v>216</v>
      </c>
    </row>
    <row r="54" spans="1:1" x14ac:dyDescent="0.25">
      <c r="A54" s="207"/>
    </row>
    <row r="55" spans="1:1" x14ac:dyDescent="0.25">
      <c r="A55" s="207"/>
    </row>
    <row r="56" spans="1:1" x14ac:dyDescent="0.25">
      <c r="A56" s="207"/>
    </row>
    <row r="57" spans="1:1" x14ac:dyDescent="0.25">
      <c r="A57" s="207" t="s">
        <v>69</v>
      </c>
    </row>
    <row r="58" spans="1:1" x14ac:dyDescent="0.25">
      <c r="A58" s="215" t="s">
        <v>60</v>
      </c>
    </row>
    <row r="59" spans="1:1" x14ac:dyDescent="0.25">
      <c r="A59" s="207"/>
    </row>
  </sheetData>
  <protectedRanges>
    <protectedRange password="CD46" sqref="A22:K22 M32:M36 M38:M41" name="Range1_3"/>
    <protectedRange password="CD46" sqref="D38:K41" name="Range3"/>
    <protectedRange password="CD46" sqref="L22 D32:K36" name="Range2"/>
  </protectedRanges>
  <hyperlinks>
    <hyperlink ref="A58" r:id="rId1" xr:uid="{00000000-0004-0000-0000-000000000000}"/>
    <hyperlink ref="A53" r:id="rId2" xr:uid="{00000000-0004-0000-0000-000001000000}"/>
    <hyperlink ref="A49" r:id="rId3" xr:uid="{00000000-0004-0000-0000-000002000000}"/>
    <hyperlink ref="A5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BC46"/>
  <sheetViews>
    <sheetView zoomScale="80" zoomScaleNormal="80" workbookViewId="0">
      <selection activeCell="E31" sqref="E31"/>
    </sheetView>
  </sheetViews>
  <sheetFormatPr defaultColWidth="21.453125" defaultRowHeight="14.5" x14ac:dyDescent="0.35"/>
  <cols>
    <col min="1" max="1" width="38.6328125" style="3" customWidth="1"/>
    <col min="2" max="13" width="21.453125" style="3"/>
    <col min="14" max="14" width="21.453125" style="6"/>
    <col min="15" max="55" width="21.453125" style="10"/>
  </cols>
  <sheetData>
    <row r="1" spans="1:55" ht="31.5" customHeight="1" x14ac:dyDescent="0.35">
      <c r="A1" s="108" t="s">
        <v>77</v>
      </c>
      <c r="B1" s="93"/>
      <c r="C1" s="93"/>
      <c r="D1" s="6"/>
      <c r="E1" s="6"/>
      <c r="F1" s="6"/>
      <c r="G1" s="6"/>
      <c r="H1" s="6"/>
      <c r="I1" s="6"/>
      <c r="J1" s="6"/>
      <c r="L1" s="6"/>
    </row>
    <row r="2" spans="1:55" ht="55" x14ac:dyDescent="0.35">
      <c r="A2" s="96" t="s">
        <v>84</v>
      </c>
      <c r="B2" s="95"/>
      <c r="C2" s="92" t="s">
        <v>47</v>
      </c>
      <c r="D2" s="92" t="s">
        <v>48</v>
      </c>
      <c r="E2" s="92" t="s">
        <v>49</v>
      </c>
      <c r="F2" s="101" t="s">
        <v>50</v>
      </c>
      <c r="G2" s="102"/>
      <c r="H2" s="103"/>
      <c r="I2" s="104"/>
      <c r="J2" s="105"/>
      <c r="K2" s="92" t="s">
        <v>58</v>
      </c>
      <c r="L2" s="6"/>
    </row>
    <row r="3" spans="1:55" s="2" customFormat="1" x14ac:dyDescent="0.35">
      <c r="A3" s="156"/>
      <c r="B3" s="151"/>
      <c r="C3" s="157"/>
      <c r="D3" s="151"/>
      <c r="E3" s="157"/>
      <c r="F3" s="151"/>
      <c r="G3" s="158"/>
      <c r="H3" s="155" t="s">
        <v>8</v>
      </c>
      <c r="I3" s="100"/>
      <c r="J3" s="100"/>
      <c r="K3" s="153"/>
      <c r="L3" s="151"/>
      <c r="M3" s="3"/>
      <c r="N3" s="6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spans="1:55" ht="41.5" x14ac:dyDescent="0.35">
      <c r="A4" s="159" t="s">
        <v>28</v>
      </c>
      <c r="B4" s="152" t="s">
        <v>41</v>
      </c>
      <c r="C4" s="160" t="s">
        <v>88</v>
      </c>
      <c r="D4" s="152" t="s">
        <v>89</v>
      </c>
      <c r="E4" s="160" t="s">
        <v>86</v>
      </c>
      <c r="F4" s="152" t="s">
        <v>7</v>
      </c>
      <c r="G4" s="161" t="s">
        <v>75</v>
      </c>
      <c r="H4" s="99" t="s">
        <v>42</v>
      </c>
      <c r="I4" s="97" t="s">
        <v>43</v>
      </c>
      <c r="J4" s="98" t="s">
        <v>44</v>
      </c>
      <c r="K4" s="154" t="s">
        <v>76</v>
      </c>
      <c r="L4" s="152" t="s">
        <v>45</v>
      </c>
    </row>
    <row r="5" spans="1:55" x14ac:dyDescent="0.35">
      <c r="A5" s="166" t="s">
        <v>257</v>
      </c>
      <c r="B5" s="167" t="s">
        <v>202</v>
      </c>
      <c r="C5" s="168">
        <v>6035220.3491780264</v>
      </c>
      <c r="D5" s="169">
        <v>221574535.92570049</v>
      </c>
      <c r="E5" s="168">
        <v>3128845.9161564601</v>
      </c>
      <c r="F5" s="170">
        <v>5004.2607142857141</v>
      </c>
      <c r="G5" s="170">
        <v>44183.110389610389</v>
      </c>
      <c r="H5" s="29">
        <v>469.81117532467533</v>
      </c>
      <c r="I5" s="30">
        <v>150.9684155844156</v>
      </c>
      <c r="J5" s="31">
        <v>145.31738636363639</v>
      </c>
      <c r="K5" s="171">
        <v>0.63293181818181798</v>
      </c>
      <c r="L5" s="162">
        <f>H5*H28+I5*I28+J5*J28</f>
        <v>574.38582251227274</v>
      </c>
    </row>
    <row r="6" spans="1:55" s="1" customFormat="1" x14ac:dyDescent="0.35">
      <c r="A6" s="32"/>
      <c r="B6" s="33"/>
      <c r="C6" s="34"/>
      <c r="D6" s="34"/>
      <c r="E6" s="35"/>
      <c r="F6" s="35"/>
      <c r="G6" s="35"/>
      <c r="H6" s="36"/>
      <c r="I6" s="6"/>
      <c r="J6" s="6"/>
      <c r="K6" s="6"/>
      <c r="L6" s="6"/>
      <c r="M6" s="6"/>
      <c r="N6" s="6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</row>
    <row r="7" spans="1:55" ht="68.5" x14ac:dyDescent="0.35">
      <c r="B7" s="91" t="s">
        <v>85</v>
      </c>
      <c r="C7" s="91" t="s">
        <v>68</v>
      </c>
      <c r="D7" s="91" t="s">
        <v>23</v>
      </c>
      <c r="E7" s="91" t="s">
        <v>22</v>
      </c>
      <c r="G7" s="91" t="s">
        <v>24</v>
      </c>
    </row>
    <row r="8" spans="1:55" x14ac:dyDescent="0.35">
      <c r="B8" s="38">
        <f>Laskenta!H2*1000*EXP(K5*0.739692738251245-0.156900556645566)</f>
        <v>4704368.977801905</v>
      </c>
      <c r="C8" s="39">
        <f>B8/C5</f>
        <v>0.77948586888672955</v>
      </c>
      <c r="D8" s="40">
        <f>C5-B8</f>
        <v>1330851.3713761214</v>
      </c>
      <c r="E8" s="39">
        <f>D8/C5</f>
        <v>0.22051413111327048</v>
      </c>
      <c r="G8" s="90">
        <f>1-(C8^(1/4))*(1-B27)</f>
        <v>6.0380412492976432E-2</v>
      </c>
      <c r="I8" s="94"/>
      <c r="J8" s="4"/>
    </row>
    <row r="9" spans="1:55" x14ac:dyDescent="0.35">
      <c r="B9" s="7"/>
      <c r="C9" s="8"/>
      <c r="D9" s="7"/>
      <c r="E9" s="9"/>
      <c r="F9" s="9"/>
      <c r="I9" s="94"/>
    </row>
    <row r="11" spans="1:55" ht="27" x14ac:dyDescent="0.35">
      <c r="A11" s="109" t="s">
        <v>78</v>
      </c>
      <c r="B11" s="10"/>
      <c r="F11" s="82"/>
      <c r="G11" s="82"/>
      <c r="J11" s="83"/>
    </row>
    <row r="12" spans="1:55" ht="41.5" x14ac:dyDescent="0.35">
      <c r="A12" s="96" t="s">
        <v>46</v>
      </c>
    </row>
    <row r="13" spans="1:55" x14ac:dyDescent="0.35">
      <c r="A13" s="5"/>
      <c r="B13" s="111"/>
      <c r="C13" s="111"/>
      <c r="D13" s="151"/>
      <c r="E13" s="111"/>
      <c r="F13" s="111"/>
      <c r="G13" s="153"/>
      <c r="H13" s="153"/>
      <c r="I13" s="107" t="s">
        <v>8</v>
      </c>
      <c r="J13" s="113"/>
      <c r="K13" s="110"/>
      <c r="L13" s="112"/>
      <c r="M13" s="111"/>
      <c r="N13" s="209"/>
    </row>
    <row r="14" spans="1:55" ht="82" x14ac:dyDescent="0.35">
      <c r="A14" s="152" t="s">
        <v>32</v>
      </c>
      <c r="B14" s="114" t="s">
        <v>79</v>
      </c>
      <c r="C14" s="114" t="s">
        <v>227</v>
      </c>
      <c r="D14" s="152" t="s">
        <v>80</v>
      </c>
      <c r="E14" s="115" t="s">
        <v>226</v>
      </c>
      <c r="F14" s="115" t="s">
        <v>86</v>
      </c>
      <c r="G14" s="154" t="s">
        <v>7</v>
      </c>
      <c r="H14" s="154" t="s">
        <v>75</v>
      </c>
      <c r="I14" s="97" t="s">
        <v>42</v>
      </c>
      <c r="J14" s="97" t="s">
        <v>43</v>
      </c>
      <c r="K14" s="97" t="s">
        <v>44</v>
      </c>
      <c r="L14" s="106" t="s">
        <v>45</v>
      </c>
      <c r="M14" s="114" t="s">
        <v>225</v>
      </c>
      <c r="N14" s="210"/>
    </row>
    <row r="15" spans="1:55" x14ac:dyDescent="0.35">
      <c r="A15" s="41">
        <v>2016</v>
      </c>
      <c r="B15" s="42">
        <f>Laskenta!P6*1000*EXP(M15*0.739692738251245-0.156900556645566)*(D15/B$28)*((1-B$27)^4)*(1-C15)^(-4)</f>
        <v>6101479.6329910541</v>
      </c>
      <c r="C15" s="117">
        <f>G$8</f>
        <v>6.0380412492976432E-2</v>
      </c>
      <c r="D15" s="289">
        <v>137.65</v>
      </c>
      <c r="E15" s="118">
        <f>100%*D5</f>
        <v>221574535.92570049</v>
      </c>
      <c r="F15" s="118">
        <f>100%*E5</f>
        <v>3128845.9161564601</v>
      </c>
      <c r="G15" s="119">
        <f>101%*F5</f>
        <v>5054.3033214285715</v>
      </c>
      <c r="H15" s="120">
        <f>101%*G5</f>
        <v>44624.941493506492</v>
      </c>
      <c r="I15" s="121">
        <f>101%*H5</f>
        <v>474.50928707792207</v>
      </c>
      <c r="J15" s="122">
        <f>101%*I5</f>
        <v>152.47809974025975</v>
      </c>
      <c r="K15" s="123">
        <f>101%*J5</f>
        <v>146.77056022727274</v>
      </c>
      <c r="L15" s="124">
        <f>SUMPRODUCT(I15:K15,H28:J28)</f>
        <v>580.12968073739535</v>
      </c>
      <c r="M15" s="125">
        <f>K$5</f>
        <v>0.63293181818181798</v>
      </c>
      <c r="N15" s="211"/>
    </row>
    <row r="16" spans="1:55" x14ac:dyDescent="0.35">
      <c r="A16" s="43">
        <v>2017</v>
      </c>
      <c r="B16" s="44">
        <f>Laskenta!P7*1000*EXP(M16*0.739692738251245-0.156900556645566)*(D16/B$28)*((1-B$27)^4)*(1-C16)^(-3)</f>
        <v>5830363.2810553154</v>
      </c>
      <c r="C16" s="127">
        <f>G$8</f>
        <v>6.0380412492976432E-2</v>
      </c>
      <c r="D16" s="290">
        <v>138.65</v>
      </c>
      <c r="E16" s="118">
        <f>E15*100%</f>
        <v>221574535.92570049</v>
      </c>
      <c r="F16" s="118">
        <f>100%*F15</f>
        <v>3128845.9161564601</v>
      </c>
      <c r="G16" s="119">
        <f>101%*G15</f>
        <v>5104.8463546428575</v>
      </c>
      <c r="H16" s="120">
        <f>101%*H15</f>
        <v>45071.19090844156</v>
      </c>
      <c r="I16" s="128">
        <f>101%*I15</f>
        <v>479.25437994870128</v>
      </c>
      <c r="J16" s="129">
        <f>101%*J15</f>
        <v>154.00288073766234</v>
      </c>
      <c r="K16" s="130">
        <f>101%*K15</f>
        <v>148.23826582954547</v>
      </c>
      <c r="L16" s="131">
        <f>SUMPRODUCT(I16:K16,H28:J28)</f>
        <v>585.93097754476946</v>
      </c>
      <c r="M16" s="132">
        <f>K$5</f>
        <v>0.63293181818181798</v>
      </c>
      <c r="N16" s="211"/>
    </row>
    <row r="17" spans="1:55" x14ac:dyDescent="0.35">
      <c r="A17" s="43">
        <v>2018</v>
      </c>
      <c r="B17" s="44">
        <f>Laskenta!P8*1000*EXP(M17*0.739692738251245-0.156900556645566)*(D17/B$28)*((1-B$27)^4)*(1-C17)^(-2)</f>
        <v>5594293.8649089709</v>
      </c>
      <c r="C17" s="127">
        <f>G$8</f>
        <v>6.0380412492976432E-2</v>
      </c>
      <c r="D17" s="290">
        <v>140.23333</v>
      </c>
      <c r="E17" s="118">
        <f>E16*100%</f>
        <v>221574535.92570049</v>
      </c>
      <c r="F17" s="118">
        <f>100%*F16</f>
        <v>3128845.9161564601</v>
      </c>
      <c r="G17" s="119">
        <f t="shared" ref="G17:G18" si="0">101%*G16</f>
        <v>5155.8948181892865</v>
      </c>
      <c r="H17" s="120">
        <f t="shared" ref="H17:H18" si="1">101%*H16</f>
        <v>45521.902817525974</v>
      </c>
      <c r="I17" s="128">
        <f t="shared" ref="I17:I18" si="2">101%*I16</f>
        <v>484.04692374818831</v>
      </c>
      <c r="J17" s="129">
        <f t="shared" ref="J17:J18" si="3">101%*J16</f>
        <v>155.54290954503895</v>
      </c>
      <c r="K17" s="130">
        <f t="shared" ref="K17:K18" si="4">101%*K16</f>
        <v>149.72064848784092</v>
      </c>
      <c r="L17" s="131">
        <f>SUMPRODUCT(I17:K17,H28:J28)</f>
        <v>591.79028732021709</v>
      </c>
      <c r="M17" s="132">
        <f>K$5</f>
        <v>0.63293181818181798</v>
      </c>
      <c r="N17" s="211"/>
    </row>
    <row r="18" spans="1:55" x14ac:dyDescent="0.35">
      <c r="A18" s="43">
        <v>2019</v>
      </c>
      <c r="B18" s="38">
        <f>Laskenta!P9*1000*EXP(M18*0.739692738251245-0.156900556645566)*(D18/B$28)*((1-B$27)^4)*(1-C18)^(-1)</f>
        <v>5363963.2963695703</v>
      </c>
      <c r="C18" s="127">
        <f>G$8</f>
        <v>6.0380412492976432E-2</v>
      </c>
      <c r="D18" s="290">
        <v>141.73333299999999</v>
      </c>
      <c r="E18" s="118">
        <f>E17*100%</f>
        <v>221574535.92570049</v>
      </c>
      <c r="F18" s="118">
        <f>100%*F17</f>
        <v>3128845.9161564601</v>
      </c>
      <c r="G18" s="119">
        <f t="shared" si="0"/>
        <v>5207.4537663711799</v>
      </c>
      <c r="H18" s="120">
        <f t="shared" si="1"/>
        <v>45977.121845701236</v>
      </c>
      <c r="I18" s="128">
        <f t="shared" si="2"/>
        <v>488.8873929856702</v>
      </c>
      <c r="J18" s="129">
        <f t="shared" si="3"/>
        <v>157.09833864048935</v>
      </c>
      <c r="K18" s="130">
        <f t="shared" si="4"/>
        <v>151.21785497271932</v>
      </c>
      <c r="L18" s="131">
        <f>SUMPRODUCT(I18:K18,H$28:J$28)</f>
        <v>597.70819019341923</v>
      </c>
      <c r="M18" s="138">
        <f>K$5</f>
        <v>0.63293181818181798</v>
      </c>
      <c r="N18" s="211"/>
    </row>
    <row r="19" spans="1:55" x14ac:dyDescent="0.35">
      <c r="A19" s="37" t="s">
        <v>59</v>
      </c>
      <c r="B19" s="45"/>
      <c r="C19" s="46"/>
      <c r="D19" s="47"/>
      <c r="E19" s="48"/>
      <c r="F19" s="48"/>
      <c r="G19" s="46"/>
      <c r="H19" s="320"/>
      <c r="I19" s="321"/>
      <c r="J19" s="322"/>
      <c r="K19" s="323"/>
      <c r="L19" s="49"/>
      <c r="M19" s="50"/>
      <c r="N19" s="212"/>
    </row>
    <row r="20" spans="1:55" x14ac:dyDescent="0.35">
      <c r="A20" s="43">
        <v>2020</v>
      </c>
      <c r="B20" s="116">
        <f>Laskenta!P10*1000*EXP(M20*0.739692738251245-0.156900556645566)*(D20/B$28)*((1-B$27)^5)</f>
        <v>5190476.2187757231</v>
      </c>
      <c r="C20" s="139"/>
      <c r="D20" s="140">
        <f>102%*D18</f>
        <v>144.56799966</v>
      </c>
      <c r="E20" s="141">
        <f>E18*100%</f>
        <v>221574535.92570049</v>
      </c>
      <c r="F20" s="141">
        <f>100%*F18</f>
        <v>3128845.9161564601</v>
      </c>
      <c r="G20" s="142">
        <f>101%*G18</f>
        <v>5259.5283040348913</v>
      </c>
      <c r="H20" s="120">
        <f>101%*H18</f>
        <v>46436.893064158248</v>
      </c>
      <c r="I20" s="128">
        <f>101%*I18</f>
        <v>493.77626691552689</v>
      </c>
      <c r="J20" s="129">
        <f>101%*J18</f>
        <v>158.66932202689424</v>
      </c>
      <c r="K20" s="130">
        <f>101%*K18</f>
        <v>152.73003352244652</v>
      </c>
      <c r="L20" s="143">
        <f>SUMPRODUCT(I20:K20,H$28:J$28)</f>
        <v>603.68527209535341</v>
      </c>
      <c r="M20" s="144">
        <f>K$5</f>
        <v>0.63293181818181798</v>
      </c>
      <c r="N20" s="214"/>
    </row>
    <row r="21" spans="1:55" x14ac:dyDescent="0.35">
      <c r="A21" s="43">
        <v>2021</v>
      </c>
      <c r="B21" s="126">
        <f>Laskenta!P11*1000*EXP(M21*0.739692738251245-0.156900556645566)*(D21/B$28)*((1-B$27)^6)</f>
        <v>5345372.8864756478</v>
      </c>
      <c r="C21" s="145"/>
      <c r="D21" s="140">
        <f t="shared" ref="D21:D23" si="5">102%*D20</f>
        <v>147.45935965320001</v>
      </c>
      <c r="E21" s="118">
        <f>E20*100%</f>
        <v>221574535.92570049</v>
      </c>
      <c r="F21" s="118">
        <f>100%*F20</f>
        <v>3128845.9161564601</v>
      </c>
      <c r="G21" s="142">
        <f t="shared" ref="G21:H23" si="6">101%*G20</f>
        <v>5312.1235870752407</v>
      </c>
      <c r="H21" s="120">
        <f t="shared" si="6"/>
        <v>46901.261994799832</v>
      </c>
      <c r="I21" s="128">
        <f t="shared" ref="I21:K23" si="7">101%*I20</f>
        <v>498.71402958468218</v>
      </c>
      <c r="J21" s="129">
        <f t="shared" si="7"/>
        <v>160.25601524716319</v>
      </c>
      <c r="K21" s="130">
        <f t="shared" si="7"/>
        <v>154.25733385767097</v>
      </c>
      <c r="L21" s="143">
        <f>SUMPRODUCT(I21:K21,H$28:J$28)</f>
        <v>609.72212481630709</v>
      </c>
      <c r="M21" s="132">
        <f>K$5</f>
        <v>0.63293181818181798</v>
      </c>
      <c r="N21" s="211"/>
    </row>
    <row r="22" spans="1:55" x14ac:dyDescent="0.35">
      <c r="A22" s="43">
        <v>2022</v>
      </c>
      <c r="B22" s="126">
        <f>Laskenta!P12*1000*EXP(M22*0.739692738251245-0.156900556645566)*(D22/B$28)*((1-B$27)^7)</f>
        <v>5504910.3192579662</v>
      </c>
      <c r="C22" s="145"/>
      <c r="D22" s="140">
        <f t="shared" si="5"/>
        <v>150.40854684626402</v>
      </c>
      <c r="E22" s="118">
        <f>E21*100%</f>
        <v>221574535.92570049</v>
      </c>
      <c r="F22" s="118">
        <f>100%*F21</f>
        <v>3128845.9161564601</v>
      </c>
      <c r="G22" s="142">
        <f t="shared" si="6"/>
        <v>5365.2448229459933</v>
      </c>
      <c r="H22" s="120">
        <f t="shared" si="6"/>
        <v>47370.274614747832</v>
      </c>
      <c r="I22" s="128">
        <f t="shared" si="7"/>
        <v>503.70116988052899</v>
      </c>
      <c r="J22" s="129">
        <f t="shared" si="7"/>
        <v>161.85857539963482</v>
      </c>
      <c r="K22" s="130">
        <f t="shared" si="7"/>
        <v>155.79990719624769</v>
      </c>
      <c r="L22" s="143">
        <f>SUMPRODUCT(I22:K22,H$28:J$28)</f>
        <v>615.8193460644701</v>
      </c>
      <c r="M22" s="132">
        <f>K$5</f>
        <v>0.63293181818181798</v>
      </c>
      <c r="N22" s="211"/>
    </row>
    <row r="23" spans="1:55" x14ac:dyDescent="0.35">
      <c r="A23" s="51">
        <v>2023</v>
      </c>
      <c r="B23" s="133">
        <f>Laskenta!P13*1000*EXP(M23*0.739692738251245-0.156900556645566)*(D23/B$28)*((1-B$27)^8)</f>
        <v>5669227.925942529</v>
      </c>
      <c r="C23" s="146"/>
      <c r="D23" s="147">
        <f t="shared" si="5"/>
        <v>153.41671778318931</v>
      </c>
      <c r="E23" s="148">
        <f>E22*100%</f>
        <v>221574535.92570049</v>
      </c>
      <c r="F23" s="148">
        <f>100%*F22</f>
        <v>3128845.9161564601</v>
      </c>
      <c r="G23" s="149">
        <f t="shared" si="6"/>
        <v>5418.8972711754532</v>
      </c>
      <c r="H23" s="134">
        <f t="shared" si="6"/>
        <v>47843.977360895311</v>
      </c>
      <c r="I23" s="135">
        <f t="shared" si="7"/>
        <v>508.73818157933431</v>
      </c>
      <c r="J23" s="136">
        <f t="shared" si="7"/>
        <v>163.47716115363116</v>
      </c>
      <c r="K23" s="137">
        <f t="shared" si="7"/>
        <v>157.35790626821017</v>
      </c>
      <c r="L23" s="150">
        <f>SUMPRODUCT(I23:K23,H$28:J$28)</f>
        <v>621.97753952511482</v>
      </c>
      <c r="M23" s="138">
        <f>K$5</f>
        <v>0.63293181818181798</v>
      </c>
      <c r="N23" s="211"/>
    </row>
    <row r="24" spans="1:55" x14ac:dyDescent="0.35">
      <c r="A24" s="52"/>
      <c r="B24" s="52"/>
      <c r="C24" s="52"/>
      <c r="D24" s="52"/>
      <c r="E24" s="52"/>
      <c r="F24" s="52"/>
    </row>
    <row r="25" spans="1:55" x14ac:dyDescent="0.35">
      <c r="B25" s="52"/>
    </row>
    <row r="26" spans="1:55" x14ac:dyDescent="0.35">
      <c r="A26" s="11" t="s">
        <v>1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55" x14ac:dyDescent="0.35">
      <c r="A27" s="5" t="s">
        <v>21</v>
      </c>
      <c r="B27" s="12">
        <v>0</v>
      </c>
      <c r="G27" s="53" t="s">
        <v>2</v>
      </c>
      <c r="H27" s="13" t="s">
        <v>4</v>
      </c>
      <c r="I27" s="13" t="s">
        <v>5</v>
      </c>
      <c r="J27" s="14" t="s">
        <v>6</v>
      </c>
    </row>
    <row r="28" spans="1:55" x14ac:dyDescent="0.35">
      <c r="A28" s="15" t="s">
        <v>87</v>
      </c>
      <c r="B28" s="16">
        <f>Inflaatio!O12</f>
        <v>137.46666666666667</v>
      </c>
      <c r="G28" s="54" t="s">
        <v>3</v>
      </c>
      <c r="H28" s="17">
        <v>1</v>
      </c>
      <c r="I28" s="18">
        <v>0.43174000000000001</v>
      </c>
      <c r="J28" s="19">
        <v>0.27110000000000001</v>
      </c>
    </row>
    <row r="29" spans="1:55" s="1" customFormat="1" x14ac:dyDescent="0.35">
      <c r="A29" s="20"/>
      <c r="B29" s="20"/>
      <c r="C29" s="6"/>
      <c r="D29" s="6"/>
      <c r="E29" s="6"/>
      <c r="F29" s="6"/>
      <c r="G29" s="55"/>
      <c r="H29" s="3"/>
      <c r="I29" s="3"/>
      <c r="J29" s="3"/>
      <c r="K29" s="6"/>
      <c r="L29" s="6"/>
      <c r="M29" s="6"/>
      <c r="N29" s="6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</row>
    <row r="32" spans="1:55" ht="55" x14ac:dyDescent="0.35">
      <c r="A32" s="74" t="s">
        <v>81</v>
      </c>
      <c r="B32" s="73" t="s">
        <v>82</v>
      </c>
      <c r="G32" s="80"/>
      <c r="I32" s="80"/>
      <c r="K32" s="81"/>
    </row>
    <row r="33" spans="1:14" x14ac:dyDescent="0.35">
      <c r="A33" s="21" t="s">
        <v>63</v>
      </c>
      <c r="B33" s="22">
        <v>0.83537946429005172</v>
      </c>
      <c r="C33" s="23"/>
    </row>
    <row r="34" spans="1:14" x14ac:dyDescent="0.35">
      <c r="A34" s="21" t="s">
        <v>29</v>
      </c>
      <c r="B34" s="25">
        <v>0.84244610063374625</v>
      </c>
      <c r="C34" s="23"/>
    </row>
    <row r="35" spans="1:14" x14ac:dyDescent="0.35">
      <c r="A35" s="21" t="s">
        <v>30</v>
      </c>
      <c r="B35" s="26">
        <v>0.15838488157970709</v>
      </c>
      <c r="C35" s="23"/>
    </row>
    <row r="36" spans="1:14" x14ac:dyDescent="0.35">
      <c r="A36" s="21" t="s">
        <v>31</v>
      </c>
      <c r="B36" s="25">
        <v>0.5402575957159913</v>
      </c>
      <c r="C36" s="23"/>
    </row>
    <row r="37" spans="1:14" x14ac:dyDescent="0.35">
      <c r="A37" s="15" t="s">
        <v>26</v>
      </c>
      <c r="B37" s="27">
        <v>1.3322967767774654</v>
      </c>
      <c r="C37" s="23"/>
      <c r="F37" s="24"/>
    </row>
    <row r="39" spans="1:14" x14ac:dyDescent="0.35">
      <c r="D39" s="24"/>
    </row>
    <row r="40" spans="1:14" x14ac:dyDescent="0.35">
      <c r="D40" s="24"/>
    </row>
    <row r="41" spans="1:14" x14ac:dyDescent="0.35">
      <c r="D41" s="24"/>
    </row>
    <row r="42" spans="1:14" x14ac:dyDescent="0.35">
      <c r="D42" s="24"/>
    </row>
    <row r="43" spans="1:14" ht="16.5" x14ac:dyDescent="0.45">
      <c r="A43" s="75"/>
      <c r="B43" s="79"/>
      <c r="C43" s="78"/>
      <c r="D43" s="78"/>
      <c r="E43" s="78"/>
      <c r="F43" s="78"/>
      <c r="G43" s="78"/>
      <c r="H43" s="77"/>
      <c r="I43" s="77"/>
      <c r="J43" s="77"/>
      <c r="K43" s="77"/>
      <c r="L43" s="76"/>
      <c r="M43" s="76"/>
      <c r="N43" s="213"/>
    </row>
    <row r="44" spans="1:14" ht="16.5" x14ac:dyDescent="0.45">
      <c r="A44" s="75"/>
      <c r="B44" s="79"/>
      <c r="C44" s="78"/>
      <c r="D44" s="78"/>
      <c r="E44" s="78"/>
      <c r="F44" s="78"/>
      <c r="G44" s="78"/>
      <c r="H44" s="77"/>
      <c r="I44" s="77"/>
      <c r="J44" s="77"/>
      <c r="K44" s="77"/>
      <c r="L44" s="76"/>
      <c r="M44" s="76"/>
      <c r="N44" s="213"/>
    </row>
    <row r="45" spans="1:14" ht="16.5" x14ac:dyDescent="0.45">
      <c r="A45" s="75"/>
      <c r="B45" s="79"/>
      <c r="C45" s="78"/>
      <c r="D45" s="78"/>
      <c r="E45" s="78"/>
      <c r="F45" s="78"/>
      <c r="G45" s="78"/>
      <c r="H45" s="77"/>
      <c r="I45" s="77"/>
      <c r="J45" s="77"/>
      <c r="K45" s="77"/>
      <c r="L45" s="76"/>
      <c r="M45" s="76"/>
      <c r="N45" s="213"/>
    </row>
    <row r="46" spans="1:14" ht="16.5" x14ac:dyDescent="0.45">
      <c r="A46" s="75"/>
      <c r="B46" s="79"/>
      <c r="C46" s="78"/>
      <c r="D46" s="78"/>
      <c r="E46" s="78"/>
      <c r="F46" s="78"/>
      <c r="G46" s="78"/>
      <c r="H46" s="77"/>
      <c r="I46" s="77"/>
      <c r="J46" s="77"/>
      <c r="K46" s="77"/>
      <c r="L46" s="76"/>
      <c r="M46" s="76"/>
      <c r="N46" s="213"/>
    </row>
  </sheetData>
  <protectedRanges>
    <protectedRange password="CD46" sqref="A5:K5 M15:N18 M20:N23" name="Range1_3"/>
    <protectedRange password="CD46" sqref="D20:K23" name="Range3"/>
    <protectedRange password="CD46" sqref="D15:K18" name="Range2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B1:AM739"/>
  <sheetViews>
    <sheetView zoomScaleNormal="100" workbookViewId="0">
      <selection activeCell="E38" sqref="E38"/>
    </sheetView>
  </sheetViews>
  <sheetFormatPr defaultColWidth="9.08984375" defaultRowHeight="14.5" x14ac:dyDescent="0.35"/>
  <cols>
    <col min="1" max="1" width="12.08984375" style="20" bestFit="1" customWidth="1"/>
    <col min="2" max="6" width="20.6328125" style="20" customWidth="1"/>
    <col min="7" max="7" width="28.6328125" style="20" customWidth="1"/>
    <col min="8" max="8" width="22.36328125" style="20" customWidth="1"/>
    <col min="9" max="9" width="19.36328125" style="20" customWidth="1"/>
    <col min="10" max="10" width="18.6328125" style="20" bestFit="1" customWidth="1"/>
    <col min="11" max="11" width="18.36328125" style="20" bestFit="1" customWidth="1"/>
    <col min="12" max="12" width="13.453125" style="20" bestFit="1" customWidth="1"/>
    <col min="13" max="13" width="17.6328125" style="20" customWidth="1"/>
    <col min="14" max="14" width="16.08984375" style="20" customWidth="1"/>
    <col min="15" max="15" width="9.08984375" style="20"/>
    <col min="16" max="16" width="32" style="3" customWidth="1"/>
    <col min="17" max="17" width="24.6328125" style="20" customWidth="1"/>
    <col min="18" max="24" width="21.36328125" style="20" bestFit="1" customWidth="1"/>
    <col min="25" max="27" width="9.08984375" style="20"/>
    <col min="28" max="33" width="9.08984375" style="2"/>
    <col min="34" max="34" width="9.08984375" style="87"/>
    <col min="35" max="35" width="12" style="89" bestFit="1" customWidth="1"/>
    <col min="36" max="36" width="12.08984375" style="87" bestFit="1" customWidth="1"/>
    <col min="37" max="39" width="9.453125" style="89" bestFit="1" customWidth="1"/>
    <col min="40" max="16384" width="9.08984375" style="20"/>
  </cols>
  <sheetData>
    <row r="1" spans="2:36" x14ac:dyDescent="0.35">
      <c r="B1" s="56" t="s">
        <v>61</v>
      </c>
      <c r="C1" s="57"/>
      <c r="D1" s="57"/>
      <c r="E1" s="57"/>
      <c r="F1" s="57"/>
      <c r="H1" s="58" t="s">
        <v>57</v>
      </c>
      <c r="AC1" s="85"/>
      <c r="AD1" s="85"/>
      <c r="AE1" s="85"/>
      <c r="AF1" s="85"/>
      <c r="AG1" s="85"/>
      <c r="AJ1" s="88"/>
    </row>
    <row r="2" spans="2:36" x14ac:dyDescent="0.35">
      <c r="B2" s="59" t="s">
        <v>56</v>
      </c>
      <c r="C2" s="58" t="s">
        <v>52</v>
      </c>
      <c r="D2" s="58" t="s">
        <v>53</v>
      </c>
      <c r="E2" s="58" t="s">
        <v>54</v>
      </c>
      <c r="F2" s="58" t="s">
        <v>55</v>
      </c>
      <c r="H2" s="60">
        <f>MAX(H6:H594)</f>
        <v>3446.010322512886</v>
      </c>
      <c r="Q2" s="61"/>
      <c r="R2" s="61"/>
      <c r="S2" s="61"/>
      <c r="T2" s="61"/>
      <c r="U2" s="61"/>
      <c r="V2" s="61"/>
      <c r="W2" s="61"/>
      <c r="X2" s="61"/>
      <c r="AB2" s="85"/>
      <c r="AH2" s="88"/>
    </row>
    <row r="3" spans="2:36" x14ac:dyDescent="0.35">
      <c r="B3" s="62">
        <f>-1*'Tehokkuusluku ja vertailutaso'!D5/1000</f>
        <v>-221574.53592570047</v>
      </c>
      <c r="C3" s="63">
        <f>'Tehokkuusluku ja vertailutaso'!E5/1000</f>
        <v>3128.8459161564601</v>
      </c>
      <c r="D3" s="64">
        <f>'Tehokkuusluku ja vertailutaso'!L5</f>
        <v>574.38582251227274</v>
      </c>
      <c r="E3" s="63">
        <f>'Tehokkuusluku ja vertailutaso'!F5</f>
        <v>5004.2607142857141</v>
      </c>
      <c r="F3" s="63">
        <f>'Tehokkuusluku ja vertailutaso'!G5</f>
        <v>44183.110389610389</v>
      </c>
      <c r="AB3" s="85"/>
      <c r="AH3" s="88"/>
    </row>
    <row r="4" spans="2:36" x14ac:dyDescent="0.35">
      <c r="B4" s="65"/>
      <c r="C4" s="65"/>
      <c r="E4" s="65"/>
      <c r="F4" s="65"/>
      <c r="H4" s="66"/>
      <c r="I4" s="56" t="s">
        <v>51</v>
      </c>
      <c r="J4" s="57"/>
      <c r="K4" s="57"/>
      <c r="L4" s="57"/>
      <c r="M4" s="57"/>
      <c r="N4" s="57"/>
      <c r="Q4" s="67" t="s">
        <v>27</v>
      </c>
      <c r="R4" s="57"/>
      <c r="S4" s="57"/>
      <c r="T4" s="57"/>
      <c r="U4" s="57"/>
      <c r="V4" s="57"/>
      <c r="W4" s="57"/>
      <c r="X4" s="57"/>
      <c r="AB4" s="85"/>
      <c r="AH4" s="88"/>
    </row>
    <row r="5" spans="2:36" ht="41.5" x14ac:dyDescent="0.35">
      <c r="B5" s="58" t="s">
        <v>25</v>
      </c>
      <c r="C5" s="57"/>
      <c r="D5" s="57"/>
      <c r="E5" s="57"/>
      <c r="F5" s="57"/>
      <c r="H5" s="68" t="s">
        <v>27</v>
      </c>
      <c r="I5" s="59" t="s">
        <v>0</v>
      </c>
      <c r="J5" s="59" t="s">
        <v>56</v>
      </c>
      <c r="K5" s="58" t="s">
        <v>52</v>
      </c>
      <c r="L5" s="58" t="s">
        <v>53</v>
      </c>
      <c r="M5" s="58" t="s">
        <v>54</v>
      </c>
      <c r="N5" s="58" t="s">
        <v>55</v>
      </c>
      <c r="P5" s="69" t="s">
        <v>57</v>
      </c>
      <c r="Q5" s="70">
        <v>2016</v>
      </c>
      <c r="R5" s="70">
        <v>2017</v>
      </c>
      <c r="S5" s="70">
        <v>2018</v>
      </c>
      <c r="T5" s="70">
        <v>2019</v>
      </c>
      <c r="U5" s="70">
        <v>2020</v>
      </c>
      <c r="V5" s="70">
        <v>2021</v>
      </c>
      <c r="W5" s="70">
        <v>2022</v>
      </c>
      <c r="X5" s="70">
        <v>2023</v>
      </c>
      <c r="AB5" s="85"/>
      <c r="AH5" s="88"/>
    </row>
    <row r="6" spans="2:36" ht="14.25" customHeight="1" x14ac:dyDescent="0.35">
      <c r="B6" s="84">
        <v>7.4837203709093095E-3</v>
      </c>
      <c r="C6" s="84">
        <v>-1.5484157996139258</v>
      </c>
      <c r="D6" s="84">
        <v>7.7618913112765338</v>
      </c>
      <c r="E6" s="84"/>
      <c r="F6" s="84"/>
      <c r="H6" s="71">
        <f>SUMPRODUCT(B6:F6,B$3:F$3)</f>
        <v>-2044.6359942376766</v>
      </c>
      <c r="I6" s="72">
        <v>2016</v>
      </c>
      <c r="J6" s="62">
        <f>-'Tehokkuusluku ja vertailutaso'!E15/1000</f>
        <v>-221574.53592570047</v>
      </c>
      <c r="K6" s="63">
        <f>'Tehokkuusluku ja vertailutaso'!F15/1000</f>
        <v>3128.8459161564601</v>
      </c>
      <c r="L6" s="64">
        <f>'Tehokkuusluku ja vertailutaso'!L15</f>
        <v>580.12968073739535</v>
      </c>
      <c r="M6" s="63">
        <f>'Tehokkuusluku ja vertailutaso'!G15</f>
        <v>5054.3033214285715</v>
      </c>
      <c r="N6" s="63">
        <f>'Tehokkuusluku ja vertailutaso'!H15</f>
        <v>44624.941493506492</v>
      </c>
      <c r="P6" s="60">
        <f>MAX(Q6:Q694)</f>
        <v>3479.2032077643503</v>
      </c>
      <c r="Q6" s="71">
        <f>SUMPRODUCT($B6:$F6,$J$6:$N$6)</f>
        <v>-2000.0527909868933</v>
      </c>
      <c r="R6" s="71">
        <f t="shared" ref="R6:R69" si="0">SUMPRODUCT($B6:$F6,$J$7:$N$7)</f>
        <v>-1955.0237557035998</v>
      </c>
      <c r="S6" s="71">
        <f t="shared" ref="S6:S69" si="1">SUMPRODUCT($B6:$F6,$J$8:$N$8)</f>
        <v>-1909.5444300674753</v>
      </c>
      <c r="T6" s="71">
        <f t="shared" ref="T6:T69" si="2">SUMPRODUCT($B6:$F6,$J$9:$N$9)</f>
        <v>-1863.6103111749899</v>
      </c>
      <c r="U6" s="71">
        <f t="shared" ref="U6:U69" si="3">SUMPRODUCT($B6:$F6,$J$10:$N$10)</f>
        <v>-1817.216851093578</v>
      </c>
      <c r="V6" s="71">
        <f t="shared" ref="V6:V69" si="4">SUMPRODUCT($B6:$F6,$J$11:$N$11)</f>
        <v>-1770.3594564113519</v>
      </c>
      <c r="W6" s="71">
        <f t="shared" ref="W6:W69" si="5">SUMPRODUCT($B6:$F6,$J$12:$N$12)</f>
        <v>-1723.0334877823043</v>
      </c>
      <c r="X6" s="71">
        <f t="shared" ref="X6:X69" si="6">SUMPRODUCT($B6:$F6,$J$13:$N$13)</f>
        <v>-1675.2342594669663</v>
      </c>
      <c r="AB6" s="85"/>
      <c r="AH6" s="88"/>
    </row>
    <row r="7" spans="2:36" ht="14.25" customHeight="1" x14ac:dyDescent="0.35">
      <c r="B7" s="84">
        <v>1.1984251601976607E-2</v>
      </c>
      <c r="C7" s="84">
        <v>-1.6839536431634732</v>
      </c>
      <c r="D7" s="84">
        <v>8.5112529137516493</v>
      </c>
      <c r="E7" s="84"/>
      <c r="F7" s="84">
        <v>4.1821933528914893E-3</v>
      </c>
      <c r="H7" s="71">
        <f t="shared" ref="H7:H70" si="7">SUMPRODUCT(B7:F7,B$3:F$3)</f>
        <v>-2850.7111504769055</v>
      </c>
      <c r="I7" s="72">
        <v>2017</v>
      </c>
      <c r="J7" s="62">
        <f>-'Tehokkuusluku ja vertailutaso'!E16/1000</f>
        <v>-221574.53592570047</v>
      </c>
      <c r="K7" s="63">
        <f>'Tehokkuusluku ja vertailutaso'!F16/1000</f>
        <v>3128.8459161564601</v>
      </c>
      <c r="L7" s="64">
        <f>'Tehokkuusluku ja vertailutaso'!L16</f>
        <v>585.93097754476946</v>
      </c>
      <c r="M7" s="63">
        <f>'Tehokkuusluku ja vertailutaso'!G16</f>
        <v>5104.8463546428575</v>
      </c>
      <c r="N7" s="63">
        <f>'Tehokkuusluku ja vertailutaso'!H16</f>
        <v>45071.19090844156</v>
      </c>
      <c r="P7" s="60">
        <f>MAX(R6:R694)</f>
        <v>3512.7280218683295</v>
      </c>
      <c r="Q7" s="71">
        <f t="shared" ref="Q7:Q70" si="8">SUMPRODUCT(B7:F7,J$6:N$6)</f>
        <v>-2799.9758973163403</v>
      </c>
      <c r="R7" s="71">
        <f t="shared" si="0"/>
        <v>-2748.7332916241653</v>
      </c>
      <c r="S7" s="71">
        <f t="shared" si="1"/>
        <v>-2696.9782598750721</v>
      </c>
      <c r="T7" s="71">
        <f>SUMPRODUCT($B7:$F7,$J$9:$N$9)</f>
        <v>-2644.7056778084861</v>
      </c>
      <c r="U7" s="71">
        <f t="shared" si="3"/>
        <v>-2591.9103699212355</v>
      </c>
      <c r="V7" s="71">
        <f t="shared" si="4"/>
        <v>-2538.5871089551101</v>
      </c>
      <c r="W7" s="71">
        <f t="shared" si="5"/>
        <v>-2484.7306153793256</v>
      </c>
      <c r="X7" s="71">
        <f t="shared" si="6"/>
        <v>-2430.3355568677816</v>
      </c>
      <c r="AB7" s="85"/>
      <c r="AH7" s="88"/>
    </row>
    <row r="8" spans="2:36" ht="14.25" customHeight="1" x14ac:dyDescent="0.35">
      <c r="B8" s="84"/>
      <c r="C8" s="84">
        <v>-4.9685187891621165</v>
      </c>
      <c r="D8" s="84">
        <v>6.6650226594034567</v>
      </c>
      <c r="E8" s="84"/>
      <c r="F8" s="84">
        <v>1.5072890481624933E-3</v>
      </c>
      <c r="H8" s="71">
        <f>SUMPRODUCT(B8:F8,B$3:F$3)</f>
        <v>-11650.838482128123</v>
      </c>
      <c r="I8" s="72">
        <v>2018</v>
      </c>
      <c r="J8" s="62">
        <f>-'Tehokkuusluku ja vertailutaso'!E17/1000</f>
        <v>-221574.53592570047</v>
      </c>
      <c r="K8" s="63">
        <f>'Tehokkuusluku ja vertailutaso'!F17/1000</f>
        <v>3128.8459161564601</v>
      </c>
      <c r="L8" s="64">
        <f>'Tehokkuusluku ja vertailutaso'!L17</f>
        <v>591.79028732021709</v>
      </c>
      <c r="M8" s="63">
        <f>'Tehokkuusluku ja vertailutaso'!G17</f>
        <v>5155.8948181892865</v>
      </c>
      <c r="N8" s="63">
        <f>'Tehokkuusluku ja vertailutaso'!H17</f>
        <v>45521.902817525974</v>
      </c>
      <c r="P8" s="60">
        <f>MAX(S6:S694)</f>
        <v>3546.588084113348</v>
      </c>
      <c r="Q8" s="71">
        <f t="shared" si="8"/>
        <v>-11611.889569721241</v>
      </c>
      <c r="R8" s="71">
        <f t="shared" si="0"/>
        <v>-11572.551168190286</v>
      </c>
      <c r="S8" s="71">
        <f t="shared" si="1"/>
        <v>-11532.819382644024</v>
      </c>
      <c r="T8" s="71">
        <f t="shared" si="2"/>
        <v>-11492.690279242301</v>
      </c>
      <c r="U8" s="71">
        <f t="shared" si="3"/>
        <v>-11452.159884806557</v>
      </c>
      <c r="V8" s="71">
        <f t="shared" si="4"/>
        <v>-11411.224186426458</v>
      </c>
      <c r="W8" s="71">
        <f t="shared" si="5"/>
        <v>-11369.879131062558</v>
      </c>
      <c r="X8" s="71">
        <f t="shared" si="6"/>
        <v>-11328.120625145018</v>
      </c>
      <c r="AB8" s="85"/>
      <c r="AH8" s="88"/>
    </row>
    <row r="9" spans="2:36" ht="14.25" customHeight="1" x14ac:dyDescent="0.35">
      <c r="B9" s="84"/>
      <c r="C9" s="84">
        <v>-50.539142933966346</v>
      </c>
      <c r="D9" s="84">
        <v>5.0095004376174002</v>
      </c>
      <c r="E9" s="84">
        <v>1.867233402891151</v>
      </c>
      <c r="F9" s="84"/>
      <c r="H9" s="64">
        <f>SUMPRODUCT(B9:F9,B$3:F$3)</f>
        <v>-145907.68218326155</v>
      </c>
      <c r="I9" s="72">
        <v>2019</v>
      </c>
      <c r="J9" s="62">
        <f>-'Tehokkuusluku ja vertailutaso'!E18/1000</f>
        <v>-221574.53592570047</v>
      </c>
      <c r="K9" s="63">
        <f>'Tehokkuusluku ja vertailutaso'!F18/1000</f>
        <v>3128.8459161564601</v>
      </c>
      <c r="L9" s="64">
        <f>'Tehokkuusluku ja vertailutaso'!L18</f>
        <v>597.70819019341923</v>
      </c>
      <c r="M9" s="63">
        <f>'Tehokkuusluku ja vertailutaso'!G18</f>
        <v>5207.4537663711799</v>
      </c>
      <c r="N9" s="63">
        <f>'Tehokkuusluku ja vertailutaso'!H18</f>
        <v>45977.121845701236</v>
      </c>
      <c r="P9" s="60">
        <f>MAX(T6:T694)</f>
        <v>3580.786746980817</v>
      </c>
      <c r="Q9" s="71">
        <f t="shared" si="8"/>
        <v>-145785.46709534427</v>
      </c>
      <c r="R9" s="71">
        <f t="shared" si="0"/>
        <v>-145662.02985654783</v>
      </c>
      <c r="S9" s="71">
        <f t="shared" si="1"/>
        <v>-145537.35824536343</v>
      </c>
      <c r="T9" s="71">
        <f t="shared" si="2"/>
        <v>-145411.43991806719</v>
      </c>
      <c r="U9" s="71">
        <f t="shared" si="3"/>
        <v>-145284.26240749797</v>
      </c>
      <c r="V9" s="71">
        <f t="shared" si="4"/>
        <v>-145155.81312182307</v>
      </c>
      <c r="W9" s="71">
        <f t="shared" si="5"/>
        <v>-145026.07934329141</v>
      </c>
      <c r="X9" s="71">
        <f t="shared" si="6"/>
        <v>-144895.04822697444</v>
      </c>
      <c r="AB9" s="85"/>
      <c r="AH9" s="88"/>
    </row>
    <row r="10" spans="2:36" ht="14.25" customHeight="1" x14ac:dyDescent="0.35">
      <c r="B10" s="84">
        <v>7.4837203709092826E-3</v>
      </c>
      <c r="C10" s="84">
        <v>-1.5484157996139309</v>
      </c>
      <c r="D10" s="84">
        <v>7.7618913112765293</v>
      </c>
      <c r="E10" s="84"/>
      <c r="F10" s="84"/>
      <c r="H10" s="71">
        <f t="shared" si="7"/>
        <v>-2044.6359942376903</v>
      </c>
      <c r="I10" s="72">
        <v>2020</v>
      </c>
      <c r="J10" s="62">
        <f>-'Tehokkuusluku ja vertailutaso'!E20/1000</f>
        <v>-221574.53592570047</v>
      </c>
      <c r="K10" s="63">
        <f>'Tehokkuusluku ja vertailutaso'!F20/1000</f>
        <v>3128.8459161564601</v>
      </c>
      <c r="L10" s="64">
        <f>'Tehokkuusluku ja vertailutaso'!L20</f>
        <v>603.68527209535341</v>
      </c>
      <c r="M10" s="63">
        <f>'Tehokkuusluku ja vertailutaso'!G20</f>
        <v>5259.5283040348913</v>
      </c>
      <c r="N10" s="63">
        <f>'Tehokkuusluku ja vertailutaso'!H20</f>
        <v>46436.893064158248</v>
      </c>
      <c r="P10" s="60">
        <f>MAX(U6:U694)</f>
        <v>3615.3273964769605</v>
      </c>
      <c r="Q10" s="71">
        <f t="shared" si="8"/>
        <v>-2000.052790986907</v>
      </c>
      <c r="R10" s="71">
        <f t="shared" si="0"/>
        <v>-1955.0237557036135</v>
      </c>
      <c r="S10" s="71">
        <f t="shared" si="1"/>
        <v>-1909.544430067489</v>
      </c>
      <c r="T10" s="71">
        <f t="shared" si="2"/>
        <v>-1863.6103111750026</v>
      </c>
      <c r="U10" s="71">
        <f t="shared" si="3"/>
        <v>-1817.2168510935917</v>
      </c>
      <c r="V10" s="71">
        <f t="shared" si="4"/>
        <v>-1770.3594564113655</v>
      </c>
      <c r="W10" s="71">
        <f t="shared" si="5"/>
        <v>-1723.0334877823179</v>
      </c>
      <c r="X10" s="71">
        <f t="shared" si="6"/>
        <v>-1675.2342594669799</v>
      </c>
      <c r="AB10" s="85"/>
      <c r="AH10" s="88"/>
    </row>
    <row r="11" spans="2:36" ht="14.25" customHeight="1" x14ac:dyDescent="0.35">
      <c r="B11" s="84">
        <v>4.5490244310283246E-3</v>
      </c>
      <c r="C11" s="84">
        <v>-0.65728716491632311</v>
      </c>
      <c r="D11" s="84">
        <v>1.0701759975588632</v>
      </c>
      <c r="E11" s="84"/>
      <c r="F11" s="84">
        <v>8.7548960425144651E-2</v>
      </c>
      <c r="H11" s="71">
        <f t="shared" si="7"/>
        <v>1418.3810646402671</v>
      </c>
      <c r="I11" s="72">
        <v>2021</v>
      </c>
      <c r="J11" s="62">
        <f>-'Tehokkuusluku ja vertailutaso'!E21/1000</f>
        <v>-221574.53592570047</v>
      </c>
      <c r="K11" s="63">
        <f>'Tehokkuusluku ja vertailutaso'!F21/1000</f>
        <v>3128.8459161564601</v>
      </c>
      <c r="L11" s="64">
        <f>'Tehokkuusluku ja vertailutaso'!L21</f>
        <v>609.72212481630709</v>
      </c>
      <c r="M11" s="63">
        <f>'Tehokkuusluku ja vertailutaso'!G21</f>
        <v>5312.1235870752407</v>
      </c>
      <c r="N11" s="63">
        <f>'Tehokkuusluku ja vertailutaso'!H21</f>
        <v>46901.261994799832</v>
      </c>
      <c r="P11" s="60">
        <f>MAX(V6:V694)</f>
        <v>3650.213452468066</v>
      </c>
      <c r="Q11" s="71">
        <f t="shared" si="8"/>
        <v>1463.2098576757726</v>
      </c>
      <c r="R11" s="71">
        <f t="shared" si="0"/>
        <v>1508.4869386416335</v>
      </c>
      <c r="S11" s="71">
        <f t="shared" si="1"/>
        <v>1554.216790417152</v>
      </c>
      <c r="T11" s="71">
        <f t="shared" si="2"/>
        <v>1600.4039407104265</v>
      </c>
      <c r="U11" s="71">
        <f t="shared" si="3"/>
        <v>1647.0529625066333</v>
      </c>
      <c r="V11" s="71">
        <f t="shared" si="4"/>
        <v>1694.1684745208026</v>
      </c>
      <c r="W11" s="71">
        <f t="shared" si="5"/>
        <v>1741.7551416551132</v>
      </c>
      <c r="X11" s="71">
        <f t="shared" si="6"/>
        <v>1789.8176754607675</v>
      </c>
      <c r="AB11" s="85"/>
      <c r="AH11" s="88"/>
    </row>
    <row r="12" spans="2:36" ht="14.25" customHeight="1" x14ac:dyDescent="0.35">
      <c r="B12" s="84"/>
      <c r="C12" s="84">
        <v>-4.1385244212977597</v>
      </c>
      <c r="D12" s="84">
        <v>3.1907905270205377</v>
      </c>
      <c r="E12" s="84"/>
      <c r="F12" s="84">
        <v>5.7898928697881352E-2</v>
      </c>
      <c r="H12" s="71">
        <f>SUMPRODUCT(B12:F12,B$3:F$3)</f>
        <v>-8557.905635065541</v>
      </c>
      <c r="I12" s="72">
        <v>2022</v>
      </c>
      <c r="J12" s="62">
        <f>-'Tehokkuusluku ja vertailutaso'!E22/1000</f>
        <v>-221574.53592570047</v>
      </c>
      <c r="K12" s="63">
        <f>'Tehokkuusluku ja vertailutaso'!F22/1000</f>
        <v>3128.8459161564601</v>
      </c>
      <c r="L12" s="64">
        <f>'Tehokkuusluku ja vertailutaso'!L22</f>
        <v>615.8193460644701</v>
      </c>
      <c r="M12" s="63">
        <f>'Tehokkuusluku ja vertailutaso'!G22</f>
        <v>5365.2448229459933</v>
      </c>
      <c r="N12" s="63">
        <f>'Tehokkuusluku ja vertailutaso'!H22</f>
        <v>47370.274614747832</v>
      </c>
      <c r="P12" s="60">
        <f>MAX(W6:W694)</f>
        <v>3685.4483690190818</v>
      </c>
      <c r="Q12" s="71">
        <f t="shared" si="8"/>
        <v>-8513.9966390712834</v>
      </c>
      <c r="R12" s="71">
        <f t="shared" si="0"/>
        <v>-8469.6485531170838</v>
      </c>
      <c r="S12" s="71">
        <f t="shared" si="1"/>
        <v>-8424.8569863033408</v>
      </c>
      <c r="T12" s="71">
        <f t="shared" si="2"/>
        <v>-8379.6175038214624</v>
      </c>
      <c r="U12" s="71">
        <f t="shared" si="3"/>
        <v>-8333.9256265147633</v>
      </c>
      <c r="V12" s="71">
        <f t="shared" si="4"/>
        <v>-8287.7768304349993</v>
      </c>
      <c r="W12" s="71">
        <f t="shared" si="5"/>
        <v>-8241.1665463944355</v>
      </c>
      <c r="X12" s="71">
        <f t="shared" si="6"/>
        <v>-8194.0901595134674</v>
      </c>
      <c r="AB12" s="85"/>
      <c r="AH12" s="88"/>
    </row>
    <row r="13" spans="2:36" ht="14.25" customHeight="1" x14ac:dyDescent="0.35">
      <c r="B13" s="84"/>
      <c r="C13" s="84">
        <v>-1.2433179580582638</v>
      </c>
      <c r="D13" s="84">
        <v>1.1788499164660509</v>
      </c>
      <c r="E13" s="84"/>
      <c r="F13" s="84">
        <v>7.5257381047851485E-2</v>
      </c>
      <c r="H13" s="71">
        <f t="shared" si="7"/>
        <v>112.06953780348385</v>
      </c>
      <c r="I13" s="72">
        <v>2023</v>
      </c>
      <c r="J13" s="62">
        <f>-'Tehokkuusluku ja vertailutaso'!E23/1000</f>
        <v>-221574.53592570047</v>
      </c>
      <c r="K13" s="63">
        <f>'Tehokkuusluku ja vertailutaso'!F23/1000</f>
        <v>3128.8459161564601</v>
      </c>
      <c r="L13" s="64">
        <f>'Tehokkuusluku ja vertailutaso'!L23</f>
        <v>621.97753952511482</v>
      </c>
      <c r="M13" s="63">
        <f>'Tehokkuusluku ja vertailutaso'!G23</f>
        <v>5418.8972711754532</v>
      </c>
      <c r="N13" s="63">
        <f>'Tehokkuusluku ja vertailutaso'!H23</f>
        <v>47843.977360895311</v>
      </c>
      <c r="P13" s="60">
        <f>MAX(X6:X694)</f>
        <v>3721.0356347356078</v>
      </c>
      <c r="Q13" s="71">
        <f t="shared" si="8"/>
        <v>152.09173633706405</v>
      </c>
      <c r="R13" s="71">
        <f t="shared" si="0"/>
        <v>192.51415685598113</v>
      </c>
      <c r="S13" s="71">
        <f t="shared" si="1"/>
        <v>233.34080158008646</v>
      </c>
      <c r="T13" s="71">
        <f t="shared" si="2"/>
        <v>274.57571275143391</v>
      </c>
      <c r="U13" s="71">
        <f t="shared" si="3"/>
        <v>316.22297303449386</v>
      </c>
      <c r="V13" s="71">
        <f t="shared" si="4"/>
        <v>358.28670592038452</v>
      </c>
      <c r="W13" s="71">
        <f t="shared" si="5"/>
        <v>400.77107613513454</v>
      </c>
      <c r="X13" s="71">
        <f t="shared" si="6"/>
        <v>443.68029005203198</v>
      </c>
      <c r="AB13" s="85"/>
      <c r="AH13" s="88"/>
    </row>
    <row r="14" spans="2:36" ht="14.25" customHeight="1" x14ac:dyDescent="0.35">
      <c r="B14" s="84">
        <v>7.6600755476151725E-3</v>
      </c>
      <c r="C14" s="84">
        <v>-0.72794120537935358</v>
      </c>
      <c r="D14" s="84">
        <v>0.75319662320444158</v>
      </c>
      <c r="E14" s="84"/>
      <c r="F14" s="84">
        <v>9.9336818440546731E-2</v>
      </c>
      <c r="H14" s="71">
        <f t="shared" si="7"/>
        <v>846.74152457227183</v>
      </c>
      <c r="Q14" s="71">
        <f t="shared" si="8"/>
        <v>894.95787534071269</v>
      </c>
      <c r="R14" s="71">
        <f t="shared" si="0"/>
        <v>943.65638961683862</v>
      </c>
      <c r="S14" s="71">
        <f t="shared" si="1"/>
        <v>992.84188903572522</v>
      </c>
      <c r="T14" s="71">
        <f t="shared" si="2"/>
        <v>1042.5192434488008</v>
      </c>
      <c r="U14" s="71">
        <f t="shared" si="3"/>
        <v>1092.6933714060069</v>
      </c>
      <c r="V14" s="71">
        <f t="shared" si="4"/>
        <v>1143.3692406427854</v>
      </c>
      <c r="W14" s="71">
        <f t="shared" si="5"/>
        <v>1194.5518685719321</v>
      </c>
      <c r="X14" s="71">
        <f t="shared" si="6"/>
        <v>1246.2463227803701</v>
      </c>
      <c r="AB14" s="85"/>
      <c r="AH14" s="88"/>
    </row>
    <row r="15" spans="2:36" ht="14.25" customHeight="1" x14ac:dyDescent="0.35">
      <c r="B15" s="84">
        <v>8.5448639975061825E-4</v>
      </c>
      <c r="C15" s="84">
        <v>-2.8677683608123345</v>
      </c>
      <c r="D15" s="84">
        <v>1.8077960733236884</v>
      </c>
      <c r="E15" s="84"/>
      <c r="F15" s="84">
        <v>7.3449586835090258E-2</v>
      </c>
      <c r="H15" s="71">
        <f t="shared" si="7"/>
        <v>-4878.5341139733937</v>
      </c>
      <c r="Q15" s="71">
        <f t="shared" si="8"/>
        <v>-4835.6980775962293</v>
      </c>
      <c r="R15" s="71">
        <f t="shared" si="0"/>
        <v>-4792.4336808552907</v>
      </c>
      <c r="S15" s="71">
        <f t="shared" si="1"/>
        <v>-4748.7366401469444</v>
      </c>
      <c r="T15" s="71">
        <f t="shared" si="2"/>
        <v>-4704.6026290315149</v>
      </c>
      <c r="U15" s="71">
        <f t="shared" si="3"/>
        <v>-4660.0272778049311</v>
      </c>
      <c r="V15" s="71">
        <f t="shared" si="4"/>
        <v>-4615.00617306608</v>
      </c>
      <c r="W15" s="71">
        <f t="shared" si="5"/>
        <v>-4569.5348572798412</v>
      </c>
      <c r="X15" s="71">
        <f t="shared" si="6"/>
        <v>-4523.6088283357403</v>
      </c>
      <c r="AB15" s="85"/>
      <c r="AH15" s="88"/>
    </row>
    <row r="16" spans="2:36" ht="14.25" customHeight="1" x14ac:dyDescent="0.35">
      <c r="B16" s="84">
        <v>2.7278733994992171E-3</v>
      </c>
      <c r="C16" s="84">
        <v>-4.5835236157508303</v>
      </c>
      <c r="D16" s="84">
        <v>0.72252131456474267</v>
      </c>
      <c r="E16" s="84"/>
      <c r="F16" s="84">
        <v>9.1163579823272528E-2</v>
      </c>
      <c r="H16" s="71">
        <f t="shared" si="7"/>
        <v>-10502.669918914151</v>
      </c>
      <c r="Q16" s="71">
        <f t="shared" si="8"/>
        <v>-10458.240953810226</v>
      </c>
      <c r="R16" s="71">
        <f t="shared" si="0"/>
        <v>-10413.367699055259</v>
      </c>
      <c r="S16" s="71">
        <f t="shared" si="1"/>
        <v>-10368.045711752744</v>
      </c>
      <c r="T16" s="71">
        <f t="shared" si="2"/>
        <v>-10322.270504577205</v>
      </c>
      <c r="U16" s="71">
        <f t="shared" si="3"/>
        <v>-10276.037545329908</v>
      </c>
      <c r="V16" s="71">
        <f t="shared" si="4"/>
        <v>-10229.342256490139</v>
      </c>
      <c r="W16" s="71">
        <f t="shared" si="5"/>
        <v>-10182.180014761972</v>
      </c>
      <c r="X16" s="71">
        <f t="shared" si="6"/>
        <v>-10134.546150616527</v>
      </c>
      <c r="AB16" s="85"/>
      <c r="AH16" s="88"/>
    </row>
    <row r="17" spans="2:34" ht="14.25" customHeight="1" x14ac:dyDescent="0.35">
      <c r="B17" s="84">
        <v>3.7229734073338634E-2</v>
      </c>
      <c r="C17" s="84">
        <v>-0.63048327753459743</v>
      </c>
      <c r="D17" s="84">
        <v>12.399653811268873</v>
      </c>
      <c r="E17" s="84"/>
      <c r="F17" s="84">
        <v>2.3063738597055971E-2</v>
      </c>
      <c r="H17" s="64">
        <f t="shared" si="7"/>
        <v>-2080.6330163723596</v>
      </c>
      <c r="Q17" s="71">
        <f t="shared" si="8"/>
        <v>-1999.220885755522</v>
      </c>
      <c r="R17" s="71">
        <f t="shared" si="0"/>
        <v>-1916.9946338325121</v>
      </c>
      <c r="S17" s="71">
        <f t="shared" si="1"/>
        <v>-1833.9461193902748</v>
      </c>
      <c r="T17" s="71">
        <f t="shared" si="2"/>
        <v>-1750.0671198036152</v>
      </c>
      <c r="U17" s="71">
        <f t="shared" si="3"/>
        <v>-1665.3493302210879</v>
      </c>
      <c r="V17" s="71">
        <f t="shared" si="4"/>
        <v>-1579.7843627427344</v>
      </c>
      <c r="W17" s="71">
        <f t="shared" si="5"/>
        <v>-1493.3637455895989</v>
      </c>
      <c r="X17" s="71">
        <f t="shared" si="6"/>
        <v>-1406.0789222649319</v>
      </c>
      <c r="AH17" s="88"/>
    </row>
    <row r="18" spans="2:34" ht="14.25" customHeight="1" x14ac:dyDescent="0.35">
      <c r="B18" s="84">
        <v>3.7229734073338842E-2</v>
      </c>
      <c r="C18" s="84">
        <v>-0.63048327753459699</v>
      </c>
      <c r="D18" s="84">
        <v>12.399653811268907</v>
      </c>
      <c r="E18" s="84"/>
      <c r="F18" s="84">
        <v>2.3063738597056131E-2</v>
      </c>
      <c r="H18" s="71">
        <f t="shared" si="7"/>
        <v>-2080.6330163723787</v>
      </c>
      <c r="Q18" s="71">
        <f t="shared" si="8"/>
        <v>-1999.2208857555404</v>
      </c>
      <c r="R18" s="71">
        <f t="shared" si="0"/>
        <v>-1916.9946338325306</v>
      </c>
      <c r="S18" s="71">
        <f t="shared" si="1"/>
        <v>-1833.946119390293</v>
      </c>
      <c r="T18" s="71">
        <f t="shared" si="2"/>
        <v>-1750.0671198036323</v>
      </c>
      <c r="U18" s="71">
        <f t="shared" si="3"/>
        <v>-1665.3493302211059</v>
      </c>
      <c r="V18" s="71">
        <f t="shared" si="4"/>
        <v>-1579.7843627427515</v>
      </c>
      <c r="W18" s="71">
        <f t="shared" si="5"/>
        <v>-1493.363745589616</v>
      </c>
      <c r="X18" s="71">
        <f t="shared" si="6"/>
        <v>-1406.0789222649478</v>
      </c>
      <c r="AH18" s="88"/>
    </row>
    <row r="19" spans="2:34" ht="14.25" customHeight="1" x14ac:dyDescent="0.35">
      <c r="B19" s="84"/>
      <c r="C19" s="84">
        <v>-13.420148838017132</v>
      </c>
      <c r="D19" s="84"/>
      <c r="E19" s="84"/>
      <c r="F19" s="84">
        <v>9.8101448155784546E-2</v>
      </c>
      <c r="H19" s="71">
        <f t="shared" si="7"/>
        <v>-37655.150772794099</v>
      </c>
      <c r="Q19" s="71">
        <f t="shared" si="8"/>
        <v>-37611.806501661624</v>
      </c>
      <c r="R19" s="71">
        <f t="shared" si="0"/>
        <v>-37568.028787817821</v>
      </c>
      <c r="S19" s="71">
        <f t="shared" si="1"/>
        <v>-37523.813296835586</v>
      </c>
      <c r="T19" s="71">
        <f t="shared" si="2"/>
        <v>-37479.155650943518</v>
      </c>
      <c r="U19" s="71">
        <f t="shared" si="3"/>
        <v>-37434.051428592538</v>
      </c>
      <c r="V19" s="71">
        <f t="shared" si="4"/>
        <v>-37388.496164018048</v>
      </c>
      <c r="W19" s="71">
        <f t="shared" si="5"/>
        <v>-37342.48534679781</v>
      </c>
      <c r="X19" s="71">
        <f t="shared" si="6"/>
        <v>-37296.014421405373</v>
      </c>
      <c r="AB19" s="85"/>
      <c r="AH19" s="88"/>
    </row>
    <row r="20" spans="2:34" ht="14.25" customHeight="1" x14ac:dyDescent="0.35">
      <c r="B20" s="84">
        <v>3.7229734073338683E-2</v>
      </c>
      <c r="C20" s="84">
        <v>-0.63048327753460021</v>
      </c>
      <c r="D20" s="84">
        <v>12.3996538112689</v>
      </c>
      <c r="E20" s="84"/>
      <c r="F20" s="84">
        <v>2.3063738597055749E-2</v>
      </c>
      <c r="H20" s="71">
        <f t="shared" si="7"/>
        <v>-2080.6330163723742</v>
      </c>
      <c r="Q20" s="71">
        <f t="shared" si="8"/>
        <v>-1999.2208857555365</v>
      </c>
      <c r="R20" s="71">
        <f t="shared" si="0"/>
        <v>-1916.9946338325267</v>
      </c>
      <c r="S20" s="71">
        <f t="shared" si="1"/>
        <v>-1833.9461193902896</v>
      </c>
      <c r="T20" s="71">
        <f t="shared" si="2"/>
        <v>-1750.0671198036291</v>
      </c>
      <c r="U20" s="71">
        <f t="shared" si="3"/>
        <v>-1665.3493302211018</v>
      </c>
      <c r="V20" s="71">
        <f t="shared" si="4"/>
        <v>-1579.7843627427485</v>
      </c>
      <c r="W20" s="71">
        <f t="shared" si="5"/>
        <v>-1493.363745589613</v>
      </c>
      <c r="X20" s="71">
        <f t="shared" si="6"/>
        <v>-1406.0789222649453</v>
      </c>
      <c r="AB20" s="85"/>
      <c r="AH20" s="88"/>
    </row>
    <row r="21" spans="2:34" ht="14.25" customHeight="1" x14ac:dyDescent="0.35">
      <c r="B21" s="84">
        <v>3.722973407333869E-2</v>
      </c>
      <c r="C21" s="84">
        <v>-0.63048327753459799</v>
      </c>
      <c r="D21" s="84">
        <v>12.399653811268887</v>
      </c>
      <c r="E21" s="84"/>
      <c r="F21" s="84">
        <v>2.3063738597056044E-2</v>
      </c>
      <c r="H21" s="71">
        <f t="shared" si="7"/>
        <v>-2080.6330163723628</v>
      </c>
      <c r="Q21" s="71">
        <f t="shared" si="8"/>
        <v>-1999.2208857555252</v>
      </c>
      <c r="R21" s="71">
        <f t="shared" si="0"/>
        <v>-1916.9946338325153</v>
      </c>
      <c r="S21" s="71">
        <f t="shared" si="1"/>
        <v>-1833.946119390278</v>
      </c>
      <c r="T21" s="71">
        <f t="shared" si="2"/>
        <v>-1750.0671198036173</v>
      </c>
      <c r="U21" s="71">
        <f t="shared" si="3"/>
        <v>-1665.3493302210909</v>
      </c>
      <c r="V21" s="71">
        <f t="shared" si="4"/>
        <v>-1579.7843627427364</v>
      </c>
      <c r="W21" s="71">
        <f t="shared" si="5"/>
        <v>-1493.363745589601</v>
      </c>
      <c r="X21" s="71">
        <f t="shared" si="6"/>
        <v>-1406.0789222649339</v>
      </c>
      <c r="AB21" s="85"/>
      <c r="AH21" s="88"/>
    </row>
    <row r="22" spans="2:34" ht="14.25" customHeight="1" x14ac:dyDescent="0.35">
      <c r="B22" s="84">
        <v>3.7229734073338433E-2</v>
      </c>
      <c r="C22" s="84">
        <v>-0.63048327753459843</v>
      </c>
      <c r="D22" s="84">
        <v>12.399653811268839</v>
      </c>
      <c r="E22" s="84"/>
      <c r="F22" s="84">
        <v>2.3063738597055912E-2</v>
      </c>
      <c r="H22" s="71">
        <f t="shared" si="7"/>
        <v>-2080.6330163723424</v>
      </c>
      <c r="I22" s="1"/>
      <c r="K22" s="1"/>
      <c r="Q22" s="71">
        <f t="shared" si="8"/>
        <v>-1999.2208857555038</v>
      </c>
      <c r="R22" s="71">
        <f t="shared" si="0"/>
        <v>-1916.9946338324939</v>
      </c>
      <c r="S22" s="71">
        <f t="shared" si="1"/>
        <v>-1833.9461193902575</v>
      </c>
      <c r="T22" s="71">
        <f t="shared" si="2"/>
        <v>-1750.067119803598</v>
      </c>
      <c r="U22" s="71">
        <f t="shared" si="3"/>
        <v>-1665.3493302210707</v>
      </c>
      <c r="V22" s="71">
        <f t="shared" si="4"/>
        <v>-1579.7843627427171</v>
      </c>
      <c r="W22" s="71">
        <f t="shared" si="5"/>
        <v>-1493.3637455895825</v>
      </c>
      <c r="X22" s="71">
        <f t="shared" si="6"/>
        <v>-1406.0789222649155</v>
      </c>
      <c r="AB22" s="85"/>
      <c r="AH22" s="88"/>
    </row>
    <row r="23" spans="2:34" ht="14.25" customHeight="1" x14ac:dyDescent="0.35">
      <c r="B23" s="84">
        <v>2.1872046390283757E-3</v>
      </c>
      <c r="C23" s="84">
        <v>-2.0013053634516003</v>
      </c>
      <c r="D23" s="84">
        <v>5.4023262537274466</v>
      </c>
      <c r="E23" s="84"/>
      <c r="F23" s="84">
        <v>2.6449689013315798E-2</v>
      </c>
      <c r="H23" s="71">
        <f t="shared" si="7"/>
        <v>-2474.7558281117294</v>
      </c>
      <c r="I23" s="1"/>
      <c r="K23" s="1"/>
      <c r="Q23" s="71">
        <f t="shared" si="8"/>
        <v>-2432.0393367299994</v>
      </c>
      <c r="R23" s="71">
        <f t="shared" si="0"/>
        <v>-2388.8956804344507</v>
      </c>
      <c r="S23" s="71">
        <f t="shared" si="1"/>
        <v>-2345.3205875759472</v>
      </c>
      <c r="T23" s="71">
        <f t="shared" si="2"/>
        <v>-2301.3097437888587</v>
      </c>
      <c r="U23" s="71">
        <f t="shared" si="3"/>
        <v>-2256.8587915638991</v>
      </c>
      <c r="V23" s="71">
        <f t="shared" si="4"/>
        <v>-2211.9633298166891</v>
      </c>
      <c r="W23" s="71">
        <f t="shared" si="5"/>
        <v>-2166.6189134520082</v>
      </c>
      <c r="X23" s="71">
        <f t="shared" si="6"/>
        <v>-2120.8210529236803</v>
      </c>
      <c r="AH23" s="88"/>
    </row>
    <row r="24" spans="2:34" ht="14.25" customHeight="1" x14ac:dyDescent="0.35">
      <c r="B24" s="84">
        <v>1.7442529908695197E-2</v>
      </c>
      <c r="C24" s="84">
        <v>-2.9156112402773822</v>
      </c>
      <c r="D24" s="84">
        <v>9.4583259652416132</v>
      </c>
      <c r="E24" s="84"/>
      <c r="F24" s="84">
        <v>1.4719474686466857E-2</v>
      </c>
      <c r="H24" s="71">
        <f t="shared" si="7"/>
        <v>-6904.2382780473181</v>
      </c>
      <c r="I24" s="1"/>
      <c r="K24" s="1"/>
      <c r="Q24" s="71">
        <f t="shared" si="8"/>
        <v>-6843.4074729064823</v>
      </c>
      <c r="R24" s="71">
        <f t="shared" si="0"/>
        <v>-6781.9683597142357</v>
      </c>
      <c r="S24" s="71">
        <f t="shared" si="1"/>
        <v>-6719.9148553900677</v>
      </c>
      <c r="T24" s="71">
        <f t="shared" si="2"/>
        <v>-6657.2408160226578</v>
      </c>
      <c r="U24" s="71">
        <f t="shared" si="3"/>
        <v>-6593.9400362615743</v>
      </c>
      <c r="V24" s="71">
        <f t="shared" si="4"/>
        <v>-6530.0062487028781</v>
      </c>
      <c r="W24" s="71">
        <f t="shared" si="5"/>
        <v>-6465.4331232685972</v>
      </c>
      <c r="X24" s="71">
        <f t="shared" si="6"/>
        <v>-6400.214266579972</v>
      </c>
      <c r="AB24" s="85"/>
      <c r="AH24" s="88"/>
    </row>
    <row r="25" spans="2:34" ht="14.25" customHeight="1" x14ac:dyDescent="0.35">
      <c r="B25" s="84">
        <v>5.7472694308077733E-4</v>
      </c>
      <c r="C25" s="84">
        <v>-14.79481787760011</v>
      </c>
      <c r="D25" s="84">
        <v>6.8049597334455045</v>
      </c>
      <c r="E25" s="84"/>
      <c r="F25" s="84">
        <v>2.7962950277794867E-2</v>
      </c>
      <c r="H25" s="71">
        <f t="shared" si="7"/>
        <v>-41273.887839703821</v>
      </c>
      <c r="I25" s="1"/>
      <c r="K25" s="1"/>
      <c r="Q25" s="71">
        <f t="shared" si="8"/>
        <v>-41222.446214577809</v>
      </c>
      <c r="R25" s="71">
        <f t="shared" si="0"/>
        <v>-41170.490173200538</v>
      </c>
      <c r="S25" s="71">
        <f t="shared" si="1"/>
        <v>-41118.014571409498</v>
      </c>
      <c r="T25" s="71">
        <f t="shared" si="2"/>
        <v>-41065.014213600545</v>
      </c>
      <c r="U25" s="71">
        <f t="shared" si="3"/>
        <v>-41011.483852213503</v>
      </c>
      <c r="V25" s="71">
        <f t="shared" si="4"/>
        <v>-40957.418187212585</v>
      </c>
      <c r="W25" s="71">
        <f t="shared" si="5"/>
        <v>-40902.811865561664</v>
      </c>
      <c r="X25" s="71">
        <f t="shared" si="6"/>
        <v>-40847.659480694238</v>
      </c>
      <c r="AB25" s="85"/>
      <c r="AH25" s="88"/>
    </row>
    <row r="26" spans="2:34" ht="14.25" customHeight="1" x14ac:dyDescent="0.35">
      <c r="B26" s="84">
        <v>1.7699159305267645E-3</v>
      </c>
      <c r="C26" s="84">
        <v>-1.2842405851583198</v>
      </c>
      <c r="D26" s="84">
        <v>4.0257023656465192</v>
      </c>
      <c r="E26" s="84"/>
      <c r="F26" s="84">
        <v>4.6266483329957711E-2</v>
      </c>
      <c r="H26" s="71">
        <f t="shared" si="7"/>
        <v>-53.855706380895754</v>
      </c>
      <c r="I26" s="1"/>
      <c r="K26" s="1"/>
      <c r="Q26" s="71">
        <f t="shared" si="8"/>
        <v>-10.290671333015325</v>
      </c>
      <c r="R26" s="71">
        <f t="shared" si="0"/>
        <v>33.710014065345149</v>
      </c>
      <c r="S26" s="71">
        <f t="shared" si="1"/>
        <v>78.150706317687309</v>
      </c>
      <c r="T26" s="71">
        <f t="shared" si="2"/>
        <v>123.03580549255412</v>
      </c>
      <c r="U26" s="71">
        <f t="shared" si="3"/>
        <v>168.36975565916919</v>
      </c>
      <c r="V26" s="71">
        <f t="shared" si="4"/>
        <v>214.15704532745121</v>
      </c>
      <c r="W26" s="71">
        <f t="shared" si="5"/>
        <v>260.40220789241539</v>
      </c>
      <c r="X26" s="71">
        <f t="shared" si="6"/>
        <v>307.10982208302903</v>
      </c>
      <c r="AB26" s="85"/>
      <c r="AH26" s="88"/>
    </row>
    <row r="27" spans="2:34" ht="14.25" customHeight="1" x14ac:dyDescent="0.35">
      <c r="B27" s="84">
        <v>1.1094339432783526E-2</v>
      </c>
      <c r="C27" s="84">
        <v>3.3504591634815395E-2</v>
      </c>
      <c r="D27" s="84">
        <v>0.40726543212715671</v>
      </c>
      <c r="E27" s="84"/>
      <c r="F27" s="84">
        <v>0.10868267803507792</v>
      </c>
      <c r="H27" s="71">
        <f t="shared" si="7"/>
        <v>2682.4738447633781</v>
      </c>
      <c r="I27" s="1"/>
      <c r="K27" s="1"/>
      <c r="Q27" s="71">
        <f t="shared" si="8"/>
        <v>2732.8325072761327</v>
      </c>
      <c r="R27" s="71">
        <f t="shared" si="0"/>
        <v>2783.6947564140164</v>
      </c>
      <c r="S27" s="71">
        <f t="shared" si="1"/>
        <v>2835.0656280432768</v>
      </c>
      <c r="T27" s="71">
        <f t="shared" si="2"/>
        <v>2886.9502083888319</v>
      </c>
      <c r="U27" s="71">
        <f t="shared" si="3"/>
        <v>2939.3536345378411</v>
      </c>
      <c r="V27" s="71">
        <f t="shared" si="4"/>
        <v>2992.281094948341</v>
      </c>
      <c r="W27" s="71">
        <f t="shared" si="5"/>
        <v>3045.7378299629463</v>
      </c>
      <c r="X27" s="71">
        <f t="shared" si="6"/>
        <v>3099.7291323276968</v>
      </c>
      <c r="AH27" s="88"/>
    </row>
    <row r="28" spans="2:34" ht="14.25" customHeight="1" x14ac:dyDescent="0.35">
      <c r="B28" s="84">
        <v>3.6001767107729385E-2</v>
      </c>
      <c r="C28" s="84">
        <v>-0.44018541240244524</v>
      </c>
      <c r="D28" s="84">
        <v>10.301251614158833</v>
      </c>
      <c r="E28" s="84"/>
      <c r="F28" s="84">
        <v>4.8247928592613502E-2</v>
      </c>
      <c r="H28" s="71">
        <f t="shared" si="7"/>
        <v>-1305.7107329653454</v>
      </c>
      <c r="I28" s="1"/>
      <c r="K28" s="1"/>
      <c r="Q28" s="71">
        <f t="shared" si="8"/>
        <v>-1225.2243686015267</v>
      </c>
      <c r="R28" s="71">
        <f t="shared" si="0"/>
        <v>-1143.933140594067</v>
      </c>
      <c r="S28" s="71">
        <f t="shared" si="1"/>
        <v>-1061.8290003065349</v>
      </c>
      <c r="T28" s="71">
        <f t="shared" si="2"/>
        <v>-978.90381861612741</v>
      </c>
      <c r="U28" s="71">
        <f t="shared" si="3"/>
        <v>-895.1493851088153</v>
      </c>
      <c r="V28" s="71">
        <f t="shared" si="4"/>
        <v>-810.55740726642944</v>
      </c>
      <c r="W28" s="71">
        <f t="shared" si="5"/>
        <v>-725.11950964562084</v>
      </c>
      <c r="X28" s="71">
        <f t="shared" si="6"/>
        <v>-638.82723304860338</v>
      </c>
      <c r="AH28" s="88"/>
    </row>
    <row r="29" spans="2:34" ht="14.25" customHeight="1" x14ac:dyDescent="0.35">
      <c r="B29" s="84">
        <v>2.2592427579072221E-3</v>
      </c>
      <c r="C29" s="84">
        <v>-0.14753215524524502</v>
      </c>
      <c r="D29" s="84"/>
      <c r="E29" s="84"/>
      <c r="F29" s="84">
        <v>8.8322638477222826E-2</v>
      </c>
      <c r="H29" s="71">
        <f t="shared" si="7"/>
        <v>2940.1728386731479</v>
      </c>
      <c r="I29" s="1"/>
      <c r="K29" s="1"/>
      <c r="Q29" s="71">
        <f t="shared" si="8"/>
        <v>2979.1965275305556</v>
      </c>
      <c r="R29" s="71">
        <f t="shared" si="0"/>
        <v>3018.610453276538</v>
      </c>
      <c r="S29" s="71">
        <f t="shared" si="1"/>
        <v>3058.4185182799797</v>
      </c>
      <c r="T29" s="71">
        <f t="shared" si="2"/>
        <v>3098.6246639334558</v>
      </c>
      <c r="U29" s="71">
        <f t="shared" si="3"/>
        <v>3139.2328710434672</v>
      </c>
      <c r="V29" s="71">
        <f t="shared" si="4"/>
        <v>3180.2471602245782</v>
      </c>
      <c r="W29" s="71">
        <f t="shared" si="5"/>
        <v>3221.6715922975004</v>
      </c>
      <c r="X29" s="71">
        <f t="shared" si="6"/>
        <v>3263.5102686911519</v>
      </c>
      <c r="AB29" s="85"/>
      <c r="AH29" s="88"/>
    </row>
    <row r="30" spans="2:34" ht="14.25" customHeight="1" x14ac:dyDescent="0.35">
      <c r="B30" s="84">
        <v>1.1110237226491283E-2</v>
      </c>
      <c r="C30" s="84">
        <v>3.72273302096053E-3</v>
      </c>
      <c r="D30" s="84">
        <v>0.56833971152224894</v>
      </c>
      <c r="E30" s="84"/>
      <c r="F30" s="84">
        <v>0.10720940334644637</v>
      </c>
      <c r="H30" s="71">
        <f t="shared" si="7"/>
        <v>2613.1933760547258</v>
      </c>
      <c r="I30" s="1"/>
      <c r="K30" s="1"/>
      <c r="Q30" s="71">
        <f t="shared" si="8"/>
        <v>2663.8262878100199</v>
      </c>
      <c r="R30" s="71">
        <f t="shared" si="0"/>
        <v>2714.9655286828665</v>
      </c>
      <c r="S30" s="71">
        <f t="shared" si="1"/>
        <v>2766.6161619644417</v>
      </c>
      <c r="T30" s="71">
        <f t="shared" si="2"/>
        <v>2818.7833015788337</v>
      </c>
      <c r="U30" s="71">
        <f t="shared" si="3"/>
        <v>2871.472112589368</v>
      </c>
      <c r="V30" s="71">
        <f t="shared" si="4"/>
        <v>2924.6878117100086</v>
      </c>
      <c r="W30" s="71">
        <f t="shared" si="5"/>
        <v>2978.4356678218564</v>
      </c>
      <c r="X30" s="71">
        <f t="shared" si="6"/>
        <v>3032.7210024948213</v>
      </c>
      <c r="AB30" s="85"/>
      <c r="AH30" s="88"/>
    </row>
    <row r="31" spans="2:34" ht="14.25" customHeight="1" x14ac:dyDescent="0.35">
      <c r="B31" s="84">
        <v>1.1117711569995659E-2</v>
      </c>
      <c r="C31" s="84">
        <v>2.9857986952978938E-2</v>
      </c>
      <c r="D31" s="84">
        <v>0.44501879564189029</v>
      </c>
      <c r="E31" s="84"/>
      <c r="F31" s="84">
        <v>0.10839032590597962</v>
      </c>
      <c r="H31" s="71">
        <f t="shared" si="7"/>
        <v>2674.6534805028346</v>
      </c>
      <c r="I31" s="1"/>
      <c r="K31" s="1"/>
      <c r="Q31" s="71">
        <f t="shared" si="8"/>
        <v>2725.0998227192131</v>
      </c>
      <c r="R31" s="71">
        <f t="shared" si="0"/>
        <v>2776.0506283577574</v>
      </c>
      <c r="S31" s="71">
        <f t="shared" si="1"/>
        <v>2827.5109420526851</v>
      </c>
      <c r="T31" s="71">
        <f t="shared" si="2"/>
        <v>2879.4858588845632</v>
      </c>
      <c r="U31" s="71">
        <f t="shared" si="3"/>
        <v>2931.9805248847601</v>
      </c>
      <c r="V31" s="71">
        <f t="shared" si="4"/>
        <v>2985.0001375449592</v>
      </c>
      <c r="W31" s="71">
        <f t="shared" si="5"/>
        <v>3038.5499463317597</v>
      </c>
      <c r="X31" s="71">
        <f t="shared" si="6"/>
        <v>3092.6352532064288</v>
      </c>
      <c r="AB31" s="85"/>
      <c r="AH31" s="88"/>
    </row>
    <row r="32" spans="2:34" ht="14.25" customHeight="1" x14ac:dyDescent="0.35">
      <c r="B32" s="84">
        <v>3.1409297529485007E-2</v>
      </c>
      <c r="C32" s="84">
        <v>-5.7559769420942333</v>
      </c>
      <c r="D32" s="84"/>
      <c r="E32" s="84">
        <v>1.0514512917557419</v>
      </c>
      <c r="F32" s="84">
        <v>0.15794624472403407</v>
      </c>
      <c r="H32" s="71">
        <f t="shared" si="7"/>
        <v>-12728.772714025545</v>
      </c>
      <c r="I32" s="1"/>
      <c r="K32" s="1"/>
      <c r="Q32" s="71">
        <f t="shared" si="8"/>
        <v>-12606.369786439693</v>
      </c>
      <c r="R32" s="71">
        <f t="shared" si="0"/>
        <v>-12482.74282957799</v>
      </c>
      <c r="S32" s="71">
        <f t="shared" si="1"/>
        <v>-12357.879603147667</v>
      </c>
      <c r="T32" s="71">
        <f t="shared" si="2"/>
        <v>-12231.76774445304</v>
      </c>
      <c r="U32" s="71">
        <f t="shared" si="3"/>
        <v>-12104.394767171469</v>
      </c>
      <c r="V32" s="71">
        <f t="shared" si="4"/>
        <v>-11975.748060117083</v>
      </c>
      <c r="W32" s="71">
        <f t="shared" si="5"/>
        <v>-11845.814885992149</v>
      </c>
      <c r="X32" s="71">
        <f t="shared" si="6"/>
        <v>-11714.582380125972</v>
      </c>
      <c r="AB32" s="85"/>
      <c r="AH32" s="88"/>
    </row>
    <row r="33" spans="2:34" ht="14.25" customHeight="1" x14ac:dyDescent="0.35">
      <c r="B33" s="84">
        <v>8.2455013962428778E-4</v>
      </c>
      <c r="C33" s="84">
        <v>-1.4303434762928209</v>
      </c>
      <c r="D33" s="84">
        <v>2.5451253853032791</v>
      </c>
      <c r="E33" s="84"/>
      <c r="F33" s="84">
        <v>6.3468221905425865E-2</v>
      </c>
      <c r="H33" s="71">
        <f t="shared" si="7"/>
        <v>-391.91626652054219</v>
      </c>
      <c r="I33" s="1"/>
      <c r="K33" s="1"/>
      <c r="Q33" s="71">
        <f t="shared" si="8"/>
        <v>-349.2551925954026</v>
      </c>
      <c r="R33" s="71">
        <f t="shared" si="0"/>
        <v>-306.16750793101028</v>
      </c>
      <c r="S33" s="71">
        <f t="shared" si="1"/>
        <v>-262.64894641997535</v>
      </c>
      <c r="T33" s="71">
        <f t="shared" si="2"/>
        <v>-218.69519929382932</v>
      </c>
      <c r="U33" s="71">
        <f t="shared" si="3"/>
        <v>-174.3019146964225</v>
      </c>
      <c r="V33" s="71">
        <f t="shared" si="4"/>
        <v>-129.46469725303996</v>
      </c>
      <c r="W33" s="71">
        <f t="shared" si="5"/>
        <v>-84.179107635225137</v>
      </c>
      <c r="X33" s="71">
        <f t="shared" si="6"/>
        <v>-38.440662121231526</v>
      </c>
      <c r="AH33" s="88"/>
    </row>
    <row r="34" spans="2:34" ht="14.25" customHeight="1" x14ac:dyDescent="0.35">
      <c r="B34" s="84">
        <v>1.0997016659010105E-2</v>
      </c>
      <c r="C34" s="84">
        <v>-8.3355516839025506E-2</v>
      </c>
      <c r="D34" s="84">
        <v>0.84806089019012465</v>
      </c>
      <c r="E34" s="84"/>
      <c r="F34" s="84">
        <v>0.10442991023638415</v>
      </c>
      <c r="H34" s="71">
        <f>SUMPRODUCT(B34:F34,B$3:F$3)</f>
        <v>2403.6869726653526</v>
      </c>
      <c r="I34" s="1"/>
      <c r="K34" s="1"/>
      <c r="Q34" s="71">
        <f t="shared" si="8"/>
        <v>2454.6984967043882</v>
      </c>
      <c r="R34" s="71">
        <f t="shared" si="0"/>
        <v>2506.2201359838155</v>
      </c>
      <c r="S34" s="71">
        <f t="shared" si="1"/>
        <v>2558.256991656036</v>
      </c>
      <c r="T34" s="71">
        <f t="shared" si="2"/>
        <v>2610.8142158849787</v>
      </c>
      <c r="U34" s="71">
        <f t="shared" si="3"/>
        <v>2663.8970123562117</v>
      </c>
      <c r="V34" s="71">
        <f t="shared" si="4"/>
        <v>2717.5106367921562</v>
      </c>
      <c r="W34" s="71">
        <f t="shared" si="5"/>
        <v>2771.6603974724603</v>
      </c>
      <c r="X34" s="71">
        <f t="shared" si="6"/>
        <v>2826.3516557595676</v>
      </c>
      <c r="AB34" s="85"/>
      <c r="AH34" s="88"/>
    </row>
    <row r="35" spans="2:34" ht="14.25" customHeight="1" x14ac:dyDescent="0.35">
      <c r="B35" s="84"/>
      <c r="C35" s="84">
        <v>-1.0726907856724635</v>
      </c>
      <c r="D35" s="84">
        <v>3.3417154094594079</v>
      </c>
      <c r="E35" s="84"/>
      <c r="F35" s="84">
        <v>4.9454673147752662E-2</v>
      </c>
      <c r="H35" s="71">
        <f t="shared" si="7"/>
        <v>748.21105298358293</v>
      </c>
      <c r="I35" s="1"/>
      <c r="K35" s="1"/>
      <c r="Q35" s="71">
        <f t="shared" si="8"/>
        <v>789.25600535391777</v>
      </c>
      <c r="R35" s="71">
        <f t="shared" si="0"/>
        <v>830.71140724795737</v>
      </c>
      <c r="S35" s="71">
        <f t="shared" si="1"/>
        <v>872.58136316093623</v>
      </c>
      <c r="T35" s="71">
        <f t="shared" si="2"/>
        <v>914.87001863304522</v>
      </c>
      <c r="U35" s="71">
        <f t="shared" si="3"/>
        <v>957.58156065987487</v>
      </c>
      <c r="V35" s="71">
        <f t="shared" si="4"/>
        <v>1000.7202181069736</v>
      </c>
      <c r="W35" s="71">
        <f t="shared" si="5"/>
        <v>1044.290262128543</v>
      </c>
      <c r="X35" s="71">
        <f t="shared" si="6"/>
        <v>1088.2960065903276</v>
      </c>
      <c r="AB35" s="85"/>
      <c r="AH35" s="88"/>
    </row>
    <row r="36" spans="2:34" ht="14.25" customHeight="1" x14ac:dyDescent="0.35">
      <c r="B36" s="84">
        <v>4.5748471229682484E-3</v>
      </c>
      <c r="C36" s="84">
        <v>-1.4096271313680455</v>
      </c>
      <c r="D36" s="84">
        <v>2.9700641506960586</v>
      </c>
      <c r="E36" s="84"/>
      <c r="F36" s="84">
        <v>6.8236323200427926E-2</v>
      </c>
      <c r="H36" s="71">
        <f t="shared" si="7"/>
        <v>-703.31998082956034</v>
      </c>
      <c r="I36" s="1"/>
      <c r="K36" s="1"/>
      <c r="Q36" s="71">
        <f t="shared" si="8"/>
        <v>-656.11142342298672</v>
      </c>
      <c r="R36" s="71">
        <f t="shared" si="0"/>
        <v>-608.43078044234608</v>
      </c>
      <c r="S36" s="71">
        <f t="shared" si="1"/>
        <v>-560.27333103189994</v>
      </c>
      <c r="T36" s="71">
        <f t="shared" si="2"/>
        <v>-511.63430712734953</v>
      </c>
      <c r="U36" s="71">
        <f t="shared" si="3"/>
        <v>-462.50889298375341</v>
      </c>
      <c r="V36" s="71">
        <f t="shared" si="4"/>
        <v>-412.89222469872084</v>
      </c>
      <c r="W36" s="71">
        <f t="shared" si="5"/>
        <v>-362.77938973083837</v>
      </c>
      <c r="X36" s="71">
        <f t="shared" si="6"/>
        <v>-312.16542641327715</v>
      </c>
      <c r="AB36" s="85"/>
      <c r="AH36" s="88"/>
    </row>
    <row r="37" spans="2:34" ht="14.25" customHeight="1" x14ac:dyDescent="0.35">
      <c r="B37" s="84">
        <v>0.24980086141914923</v>
      </c>
      <c r="C37" s="84">
        <v>0.53189994960499942</v>
      </c>
      <c r="D37" s="84"/>
      <c r="E37" s="84"/>
      <c r="F37" s="84">
        <v>0.70792052093262103</v>
      </c>
      <c r="H37" s="71">
        <f t="shared" si="7"/>
        <v>-22407.146434226288</v>
      </c>
      <c r="I37" s="1"/>
      <c r="K37" s="1"/>
      <c r="Q37" s="71">
        <f t="shared" si="8"/>
        <v>-22094.365128991925</v>
      </c>
      <c r="R37" s="71">
        <f t="shared" si="0"/>
        <v>-21778.456010705213</v>
      </c>
      <c r="S37" s="71">
        <f t="shared" si="1"/>
        <v>-21459.38780123564</v>
      </c>
      <c r="T37" s="71">
        <f t="shared" si="2"/>
        <v>-21137.128909671366</v>
      </c>
      <c r="U37" s="71">
        <f t="shared" si="3"/>
        <v>-20811.647429191449</v>
      </c>
      <c r="V37" s="71">
        <f t="shared" si="4"/>
        <v>-20482.911133906739</v>
      </c>
      <c r="W37" s="71">
        <f t="shared" si="5"/>
        <v>-20150.88747566918</v>
      </c>
      <c r="X37" s="71">
        <f t="shared" si="6"/>
        <v>-19815.54358084924</v>
      </c>
      <c r="AB37" s="85"/>
      <c r="AH37" s="88"/>
    </row>
    <row r="38" spans="2:34" ht="14.25" customHeight="1" x14ac:dyDescent="0.35">
      <c r="B38" s="84">
        <v>1.1117711569995534E-2</v>
      </c>
      <c r="C38" s="84">
        <v>2.9857986952977932E-2</v>
      </c>
      <c r="D38" s="84">
        <v>0.44501879564186053</v>
      </c>
      <c r="E38" s="84"/>
      <c r="F38" s="84">
        <v>0.10839032590597961</v>
      </c>
      <c r="H38" s="71">
        <f t="shared" si="7"/>
        <v>2674.6534805028414</v>
      </c>
      <c r="I38" s="1"/>
      <c r="K38" s="1"/>
      <c r="Q38" s="71">
        <f t="shared" si="8"/>
        <v>2725.0998227192204</v>
      </c>
      <c r="R38" s="71">
        <f t="shared" si="0"/>
        <v>2776.0506283577638</v>
      </c>
      <c r="S38" s="71">
        <f t="shared" si="1"/>
        <v>2827.5109420526919</v>
      </c>
      <c r="T38" s="71">
        <f t="shared" si="2"/>
        <v>2879.48585888457</v>
      </c>
      <c r="U38" s="71">
        <f t="shared" si="3"/>
        <v>2931.9805248847656</v>
      </c>
      <c r="V38" s="71">
        <f t="shared" si="4"/>
        <v>2985.0001375449647</v>
      </c>
      <c r="W38" s="71">
        <f t="shared" si="5"/>
        <v>3038.5499463317651</v>
      </c>
      <c r="X38" s="71">
        <f t="shared" si="6"/>
        <v>3092.6352532064338</v>
      </c>
      <c r="AB38" s="85"/>
      <c r="AH38" s="88"/>
    </row>
    <row r="39" spans="2:34" ht="14.25" customHeight="1" x14ac:dyDescent="0.35">
      <c r="B39" s="84"/>
      <c r="C39" s="84">
        <v>-1.0947589190733302</v>
      </c>
      <c r="D39" s="84">
        <v>3.5359734472499231</v>
      </c>
      <c r="E39" s="84"/>
      <c r="F39" s="84">
        <v>4.715749011648715E-2</v>
      </c>
      <c r="H39" s="71">
        <f t="shared" si="7"/>
        <v>689.24563527546638</v>
      </c>
      <c r="I39" s="1"/>
      <c r="K39" s="1"/>
      <c r="Q39" s="71">
        <f t="shared" si="8"/>
        <v>730.39141135940508</v>
      </c>
      <c r="R39" s="71">
        <f t="shared" si="0"/>
        <v>771.94864520418423</v>
      </c>
      <c r="S39" s="71">
        <f t="shared" si="1"/>
        <v>813.92145138741034</v>
      </c>
      <c r="T39" s="71">
        <f t="shared" si="2"/>
        <v>856.31398563246921</v>
      </c>
      <c r="U39" s="71">
        <f t="shared" si="3"/>
        <v>899.13044521997836</v>
      </c>
      <c r="V39" s="71">
        <f t="shared" si="4"/>
        <v>942.37506940336334</v>
      </c>
      <c r="W39" s="71">
        <f t="shared" si="5"/>
        <v>986.05213982858095</v>
      </c>
      <c r="X39" s="71">
        <f t="shared" si="6"/>
        <v>1030.1659809580515</v>
      </c>
      <c r="AB39" s="85"/>
      <c r="AH39" s="88"/>
    </row>
    <row r="40" spans="2:34" ht="14.25" customHeight="1" x14ac:dyDescent="0.35">
      <c r="B40" s="84">
        <v>1.1099777424132092E-2</v>
      </c>
      <c r="C40" s="84">
        <v>2.6714696713516017E-2</v>
      </c>
      <c r="D40" s="84">
        <v>0.47343682335631482</v>
      </c>
      <c r="E40" s="84"/>
      <c r="F40" s="84">
        <v>0.10805850618009115</v>
      </c>
      <c r="H40" s="71">
        <f t="shared" si="7"/>
        <v>2670.4544443652853</v>
      </c>
      <c r="I40" s="1"/>
      <c r="K40" s="1"/>
      <c r="Q40" s="71">
        <f t="shared" si="8"/>
        <v>2720.91740742811</v>
      </c>
      <c r="R40" s="71">
        <f t="shared" si="0"/>
        <v>2771.8850001215642</v>
      </c>
      <c r="S40" s="71">
        <f t="shared" si="1"/>
        <v>2823.3622687419506</v>
      </c>
      <c r="T40" s="71">
        <f t="shared" si="2"/>
        <v>2875.3543100485431</v>
      </c>
      <c r="U40" s="71">
        <f t="shared" si="3"/>
        <v>2927.8662717682005</v>
      </c>
      <c r="V40" s="71">
        <f t="shared" si="4"/>
        <v>2980.9033531050545</v>
      </c>
      <c r="W40" s="71">
        <f t="shared" si="5"/>
        <v>3034.4708052552769</v>
      </c>
      <c r="X40" s="71">
        <f t="shared" si="6"/>
        <v>3088.5739319270015</v>
      </c>
      <c r="AB40" s="85"/>
      <c r="AH40" s="88"/>
    </row>
    <row r="41" spans="2:34" ht="14.25" customHeight="1" x14ac:dyDescent="0.35">
      <c r="B41" s="84"/>
      <c r="C41" s="84">
        <v>-1.6654517105520898</v>
      </c>
      <c r="D41" s="84">
        <v>3.39259317558782</v>
      </c>
      <c r="E41" s="84"/>
      <c r="F41" s="84">
        <v>5.095733983208986E-2</v>
      </c>
      <c r="H41" s="71">
        <f t="shared" si="7"/>
        <v>-1010.8305905450475</v>
      </c>
      <c r="I41" s="1"/>
      <c r="K41" s="1"/>
      <c r="Q41" s="71">
        <f t="shared" si="8"/>
        <v>-968.82947861933144</v>
      </c>
      <c r="R41" s="71">
        <f t="shared" si="0"/>
        <v>-926.40835557435685</v>
      </c>
      <c r="S41" s="71">
        <f t="shared" si="1"/>
        <v>-883.56302129893402</v>
      </c>
      <c r="T41" s="71">
        <f t="shared" si="2"/>
        <v>-840.2892336807563</v>
      </c>
      <c r="U41" s="71">
        <f t="shared" si="3"/>
        <v>-796.58270818639676</v>
      </c>
      <c r="V41" s="71">
        <f t="shared" si="4"/>
        <v>-752.4391174370935</v>
      </c>
      <c r="W41" s="71">
        <f t="shared" si="5"/>
        <v>-707.85409078029761</v>
      </c>
      <c r="X41" s="71">
        <f t="shared" si="6"/>
        <v>-662.82321385693331</v>
      </c>
      <c r="AB41" s="85"/>
      <c r="AH41" s="88"/>
    </row>
    <row r="42" spans="2:34" ht="14.25" customHeight="1" x14ac:dyDescent="0.35">
      <c r="B42" s="84"/>
      <c r="C42" s="84">
        <v>-1.6726913404002759</v>
      </c>
      <c r="D42" s="84">
        <v>3.4939831604029505</v>
      </c>
      <c r="E42" s="84">
        <v>6.1068797250140285E-2</v>
      </c>
      <c r="F42" s="84">
        <v>4.7755452504058521E-2</v>
      </c>
      <c r="H42" s="71">
        <f t="shared" si="7"/>
        <v>-811.11046532942964</v>
      </c>
      <c r="I42" s="1"/>
      <c r="K42" s="1"/>
      <c r="Q42" s="71">
        <f t="shared" si="8"/>
        <v>-766.88563528870736</v>
      </c>
      <c r="R42" s="71">
        <f t="shared" si="0"/>
        <v>-722.21855694757733</v>
      </c>
      <c r="S42" s="71">
        <f t="shared" si="1"/>
        <v>-677.10480782303694</v>
      </c>
      <c r="T42" s="71">
        <f t="shared" si="2"/>
        <v>-631.53992120725025</v>
      </c>
      <c r="U42" s="71">
        <f t="shared" si="3"/>
        <v>-585.51938572530617</v>
      </c>
      <c r="V42" s="71">
        <f t="shared" si="4"/>
        <v>-539.03864488854197</v>
      </c>
      <c r="W42" s="71">
        <f t="shared" si="5"/>
        <v>-492.09309664341026</v>
      </c>
      <c r="X42" s="71">
        <f t="shared" si="6"/>
        <v>-444.67809291582762</v>
      </c>
      <c r="AB42" s="85"/>
      <c r="AH42" s="88"/>
    </row>
    <row r="43" spans="2:34" ht="14.25" customHeight="1" x14ac:dyDescent="0.35">
      <c r="B43" s="84"/>
      <c r="C43" s="84">
        <v>-1.1023531047408794</v>
      </c>
      <c r="D43" s="84">
        <v>3.5193714771867786</v>
      </c>
      <c r="E43" s="84"/>
      <c r="F43" s="84">
        <v>4.7401557544335615E-2</v>
      </c>
      <c r="H43" s="71">
        <f t="shared" si="7"/>
        <v>666.73232034011426</v>
      </c>
      <c r="I43" s="1"/>
      <c r="K43" s="1"/>
      <c r="Q43" s="71">
        <f t="shared" si="8"/>
        <v>707.89057364282394</v>
      </c>
      <c r="R43" s="71">
        <f t="shared" si="0"/>
        <v>749.46040947856181</v>
      </c>
      <c r="S43" s="71">
        <f t="shared" si="1"/>
        <v>791.44594367265609</v>
      </c>
      <c r="T43" s="71">
        <f t="shared" si="2"/>
        <v>833.85133320869181</v>
      </c>
      <c r="U43" s="71">
        <f t="shared" si="3"/>
        <v>876.68077664008752</v>
      </c>
      <c r="V43" s="71">
        <f t="shared" si="4"/>
        <v>919.93851450579768</v>
      </c>
      <c r="W43" s="71">
        <f t="shared" si="5"/>
        <v>963.62882975016464</v>
      </c>
      <c r="X43" s="71">
        <f t="shared" si="6"/>
        <v>1007.7560481469754</v>
      </c>
      <c r="AB43" s="85"/>
      <c r="AH43" s="88"/>
    </row>
    <row r="44" spans="2:34" ht="14.25" customHeight="1" x14ac:dyDescent="0.35">
      <c r="B44" s="84">
        <v>1.6213627358258761E-4</v>
      </c>
      <c r="C44" s="84">
        <v>-1.4146992042497859</v>
      </c>
      <c r="D44" s="84">
        <v>2.8562412454159953</v>
      </c>
      <c r="E44" s="84"/>
      <c r="F44" s="84">
        <v>5.7693741788369314E-2</v>
      </c>
      <c r="H44" s="71">
        <f t="shared" si="7"/>
        <v>-272.6276581155762</v>
      </c>
      <c r="I44" s="1"/>
      <c r="K44" s="1"/>
      <c r="Q44" s="71">
        <f t="shared" si="8"/>
        <v>-230.73092372290739</v>
      </c>
      <c r="R44" s="71">
        <f t="shared" si="0"/>
        <v>-188.41522198631083</v>
      </c>
      <c r="S44" s="71">
        <f t="shared" si="1"/>
        <v>-145.6763632323491</v>
      </c>
      <c r="T44" s="71">
        <f t="shared" si="2"/>
        <v>-102.51011589084646</v>
      </c>
      <c r="U44" s="71">
        <f t="shared" si="3"/>
        <v>-58.912206075930044</v>
      </c>
      <c r="V44" s="71">
        <f t="shared" si="4"/>
        <v>-14.878317162863368</v>
      </c>
      <c r="W44" s="71">
        <f t="shared" si="5"/>
        <v>29.595910639332487</v>
      </c>
      <c r="X44" s="71">
        <f t="shared" si="6"/>
        <v>74.514880719551002</v>
      </c>
      <c r="AB44" s="85"/>
      <c r="AH44" s="88"/>
    </row>
    <row r="45" spans="2:34" ht="14.25" customHeight="1" x14ac:dyDescent="0.35">
      <c r="B45" s="84">
        <v>9.9637961933850324E-3</v>
      </c>
      <c r="C45" s="84">
        <v>-0.16426100746828651</v>
      </c>
      <c r="D45" s="84">
        <v>1.0960667385502345</v>
      </c>
      <c r="E45" s="84"/>
      <c r="F45" s="84">
        <v>9.9200803253697109E-2</v>
      </c>
      <c r="H45" s="71">
        <f t="shared" si="7"/>
        <v>2290.8943360381973</v>
      </c>
      <c r="I45" s="1"/>
      <c r="K45" s="1"/>
      <c r="Q45" s="71">
        <f t="shared" si="8"/>
        <v>2341.0199883986638</v>
      </c>
      <c r="R45" s="71">
        <f t="shared" si="0"/>
        <v>2391.6468972827356</v>
      </c>
      <c r="S45" s="71">
        <f t="shared" si="1"/>
        <v>2442.7800752556468</v>
      </c>
      <c r="T45" s="71">
        <f t="shared" si="2"/>
        <v>2494.424585008288</v>
      </c>
      <c r="U45" s="71">
        <f t="shared" si="3"/>
        <v>2546.5855398584558</v>
      </c>
      <c r="V45" s="71">
        <f t="shared" si="4"/>
        <v>2599.2681042571244</v>
      </c>
      <c r="W45" s="71">
        <f t="shared" si="5"/>
        <v>2652.4774942997806</v>
      </c>
      <c r="X45" s="71">
        <f t="shared" si="6"/>
        <v>2706.2189782428632</v>
      </c>
      <c r="AB45" s="85"/>
      <c r="AH45" s="88"/>
    </row>
    <row r="46" spans="2:34" ht="14.25" customHeight="1" x14ac:dyDescent="0.35">
      <c r="B46" s="84">
        <v>1.1374463233769363E-2</v>
      </c>
      <c r="C46" s="84">
        <v>3.252171643752761E-2</v>
      </c>
      <c r="D46" s="84">
        <v>0.50375888430183158</v>
      </c>
      <c r="E46" s="84"/>
      <c r="F46" s="84">
        <v>0.10840125851653763</v>
      </c>
      <c r="H46" s="71">
        <f t="shared" si="7"/>
        <v>2660.320759752015</v>
      </c>
      <c r="I46" s="1"/>
      <c r="K46" s="1"/>
      <c r="Q46" s="71">
        <f t="shared" si="8"/>
        <v>2711.1093270771798</v>
      </c>
      <c r="R46" s="71">
        <f t="shared" si="0"/>
        <v>2762.4057800755968</v>
      </c>
      <c r="S46" s="71">
        <f t="shared" si="1"/>
        <v>2814.2151976039968</v>
      </c>
      <c r="T46" s="71">
        <f t="shared" si="2"/>
        <v>2866.5427093076814</v>
      </c>
      <c r="U46" s="71">
        <f t="shared" si="3"/>
        <v>2919.3934961284026</v>
      </c>
      <c r="V46" s="71">
        <f t="shared" si="4"/>
        <v>2972.772790817331</v>
      </c>
      <c r="W46" s="71">
        <f t="shared" si="5"/>
        <v>3026.6858784531482</v>
      </c>
      <c r="X46" s="71">
        <f t="shared" si="6"/>
        <v>3081.1380969653242</v>
      </c>
      <c r="AB46" s="85"/>
      <c r="AH46" s="88"/>
    </row>
    <row r="47" spans="2:34" ht="14.25" customHeight="1" x14ac:dyDescent="0.35">
      <c r="B47" s="84">
        <v>1.7298403734581139E-2</v>
      </c>
      <c r="C47" s="84">
        <v>7.9619703166548289E-2</v>
      </c>
      <c r="D47" s="84">
        <v>0.76125533537187573</v>
      </c>
      <c r="E47" s="84"/>
      <c r="F47" s="84">
        <v>0.11994540892326307</v>
      </c>
      <c r="H47" s="71">
        <f t="shared" si="7"/>
        <v>2153.0475184859456</v>
      </c>
      <c r="I47" s="1"/>
      <c r="K47" s="1"/>
      <c r="Q47" s="71">
        <f t="shared" si="8"/>
        <v>2210.4156736372747</v>
      </c>
      <c r="R47" s="71">
        <f t="shared" si="0"/>
        <v>2268.3575103401186</v>
      </c>
      <c r="S47" s="71">
        <f t="shared" si="1"/>
        <v>2326.8787654099883</v>
      </c>
      <c r="T47" s="71">
        <f t="shared" si="2"/>
        <v>2385.9852330305584</v>
      </c>
      <c r="U47" s="71">
        <f t="shared" si="3"/>
        <v>2445.6827653273344</v>
      </c>
      <c r="V47" s="71">
        <f t="shared" si="4"/>
        <v>2505.9772729470769</v>
      </c>
      <c r="W47" s="71">
        <f t="shared" si="5"/>
        <v>2566.8747256430183</v>
      </c>
      <c r="X47" s="71">
        <f t="shared" si="6"/>
        <v>2628.3811528659185</v>
      </c>
      <c r="AB47" s="85"/>
      <c r="AH47" s="88"/>
    </row>
    <row r="48" spans="2:34" ht="14.25" customHeight="1" x14ac:dyDescent="0.35">
      <c r="B48" s="84"/>
      <c r="C48" s="84">
        <v>-1.5236143264005897</v>
      </c>
      <c r="D48" s="84">
        <v>2.6621858101682054</v>
      </c>
      <c r="E48" s="84"/>
      <c r="F48" s="84">
        <v>5.997877815054737E-2</v>
      </c>
      <c r="H48" s="71">
        <f t="shared" si="7"/>
        <v>-587.98370064240908</v>
      </c>
      <c r="I48" s="1"/>
      <c r="K48" s="1"/>
      <c r="Q48" s="71">
        <f t="shared" si="8"/>
        <v>-546.19199301927392</v>
      </c>
      <c r="R48" s="71">
        <f t="shared" si="0"/>
        <v>-503.98236831990653</v>
      </c>
      <c r="S48" s="71">
        <f t="shared" si="1"/>
        <v>-461.35064737354605</v>
      </c>
      <c r="T48" s="71">
        <f t="shared" si="2"/>
        <v>-418.2926092177222</v>
      </c>
      <c r="U48" s="71">
        <f t="shared" si="3"/>
        <v>-374.80399068034012</v>
      </c>
      <c r="V48" s="71">
        <f t="shared" si="4"/>
        <v>-330.88048595758301</v>
      </c>
      <c r="W48" s="71">
        <f t="shared" si="5"/>
        <v>-286.51774618759964</v>
      </c>
      <c r="X48" s="71">
        <f t="shared" si="6"/>
        <v>-241.71137901991597</v>
      </c>
      <c r="AB48" s="85"/>
      <c r="AH48" s="88"/>
    </row>
    <row r="49" spans="2:34" ht="14.25" customHeight="1" x14ac:dyDescent="0.35">
      <c r="B49" s="84">
        <v>1.1187341478104983E-2</v>
      </c>
      <c r="C49" s="84">
        <v>-8.0600912010454408E-3</v>
      </c>
      <c r="D49" s="84">
        <v>0.61127162620233155</v>
      </c>
      <c r="E49" s="84">
        <v>1.9033695775176865E-3</v>
      </c>
      <c r="F49" s="84">
        <v>0.10696919578913554</v>
      </c>
      <c r="H49" s="71">
        <f t="shared" si="7"/>
        <v>2582.8137195437102</v>
      </c>
      <c r="I49" s="1"/>
      <c r="K49" s="1"/>
      <c r="Q49" s="71">
        <f t="shared" si="8"/>
        <v>2633.6823445360637</v>
      </c>
      <c r="R49" s="71">
        <f t="shared" si="0"/>
        <v>2685.0596557783424</v>
      </c>
      <c r="S49" s="71">
        <f t="shared" si="1"/>
        <v>2736.950740133042</v>
      </c>
      <c r="T49" s="71">
        <f t="shared" si="2"/>
        <v>2789.36073533129</v>
      </c>
      <c r="U49" s="71">
        <f t="shared" si="3"/>
        <v>2842.2948304815191</v>
      </c>
      <c r="V49" s="71">
        <f t="shared" si="4"/>
        <v>2895.758266583252</v>
      </c>
      <c r="W49" s="71">
        <f t="shared" si="5"/>
        <v>2949.7563370460011</v>
      </c>
      <c r="X49" s="71">
        <f t="shared" si="6"/>
        <v>3004.2943882133782</v>
      </c>
      <c r="AB49" s="85"/>
      <c r="AH49" s="88"/>
    </row>
    <row r="50" spans="2:34" ht="14.25" customHeight="1" x14ac:dyDescent="0.35">
      <c r="B50" s="84">
        <v>3.1797940241725144E-2</v>
      </c>
      <c r="C50" s="84">
        <v>-0.20155077275749073</v>
      </c>
      <c r="D50" s="84">
        <v>0.72861203503734118</v>
      </c>
      <c r="E50" s="84">
        <v>0.28656560343832782</v>
      </c>
      <c r="F50" s="84">
        <v>0.15157584628668444</v>
      </c>
      <c r="H50" s="71">
        <f t="shared" si="7"/>
        <v>873.41059857860455</v>
      </c>
      <c r="I50" s="1"/>
      <c r="K50" s="1"/>
      <c r="Q50" s="71">
        <f t="shared" si="8"/>
        <v>958.90705621132838</v>
      </c>
      <c r="R50" s="71">
        <f t="shared" si="0"/>
        <v>1045.2584784203818</v>
      </c>
      <c r="S50" s="71">
        <f t="shared" si="1"/>
        <v>1132.4734148515236</v>
      </c>
      <c r="T50" s="71">
        <f t="shared" si="2"/>
        <v>1220.5605006469777</v>
      </c>
      <c r="U50" s="71">
        <f t="shared" si="3"/>
        <v>1309.5284573003855</v>
      </c>
      <c r="V50" s="71">
        <f t="shared" si="4"/>
        <v>1399.3860935203293</v>
      </c>
      <c r="W50" s="71">
        <f t="shared" si="5"/>
        <v>1490.1423061024707</v>
      </c>
      <c r="X50" s="71">
        <f t="shared" si="6"/>
        <v>1581.8060808104337</v>
      </c>
      <c r="AB50" s="85"/>
      <c r="AH50" s="88"/>
    </row>
    <row r="51" spans="2:34" ht="14.25" customHeight="1" x14ac:dyDescent="0.35">
      <c r="B51" s="84">
        <v>7.7924826603316136E-2</v>
      </c>
      <c r="C51" s="84">
        <v>-94.580470233442654</v>
      </c>
      <c r="D51" s="84"/>
      <c r="E51" s="84">
        <v>4.4256699731140667</v>
      </c>
      <c r="F51" s="84">
        <v>0.29634261939847678</v>
      </c>
      <c r="H51" s="71">
        <f t="shared" si="7"/>
        <v>-277953.33028290723</v>
      </c>
      <c r="I51" s="1"/>
      <c r="K51" s="1"/>
      <c r="Q51" s="71">
        <f t="shared" si="8"/>
        <v>-277600.92483243847</v>
      </c>
      <c r="R51" s="71">
        <f t="shared" si="0"/>
        <v>-277244.995327465</v>
      </c>
      <c r="S51" s="71">
        <f t="shared" si="1"/>
        <v>-276885.50652744184</v>
      </c>
      <c r="T51" s="71">
        <f t="shared" si="2"/>
        <v>-276522.4228394184</v>
      </c>
      <c r="U51" s="71">
        <f t="shared" si="3"/>
        <v>-276155.70831451472</v>
      </c>
      <c r="V51" s="71">
        <f t="shared" si="4"/>
        <v>-275785.32664436201</v>
      </c>
      <c r="W51" s="71">
        <f t="shared" si="5"/>
        <v>-275411.24115750776</v>
      </c>
      <c r="X51" s="71">
        <f t="shared" si="6"/>
        <v>-275033.41481578501</v>
      </c>
      <c r="AB51" s="85"/>
      <c r="AH51" s="88"/>
    </row>
    <row r="52" spans="2:34" ht="14.25" customHeight="1" x14ac:dyDescent="0.35">
      <c r="B52" s="84">
        <v>1.4056344951631385E-2</v>
      </c>
      <c r="C52" s="84">
        <v>5.1517010861097258E-2</v>
      </c>
      <c r="D52" s="84"/>
      <c r="E52" s="84"/>
      <c r="F52" s="84">
        <v>0.12056750110540328</v>
      </c>
      <c r="H52" s="71">
        <f t="shared" si="7"/>
        <v>2373.7078903155507</v>
      </c>
      <c r="I52" s="1"/>
      <c r="K52" s="1"/>
      <c r="Q52" s="71">
        <f t="shared" si="8"/>
        <v>2426.9783624229458</v>
      </c>
      <c r="R52" s="71">
        <f t="shared" si="0"/>
        <v>2480.7815392514149</v>
      </c>
      <c r="S52" s="71">
        <f t="shared" si="1"/>
        <v>2535.1227478481687</v>
      </c>
      <c r="T52" s="71">
        <f t="shared" si="2"/>
        <v>2590.0073685308907</v>
      </c>
      <c r="U52" s="71">
        <f t="shared" si="3"/>
        <v>2645.4408354204388</v>
      </c>
      <c r="V52" s="71">
        <f t="shared" si="4"/>
        <v>2701.4286369788824</v>
      </c>
      <c r="W52" s="71">
        <f t="shared" si="5"/>
        <v>2757.9763165529112</v>
      </c>
      <c r="X52" s="71">
        <f t="shared" si="6"/>
        <v>2815.0894729226802</v>
      </c>
      <c r="AB52" s="85"/>
      <c r="AH52" s="88"/>
    </row>
    <row r="53" spans="2:34" ht="14.25" customHeight="1" x14ac:dyDescent="0.35">
      <c r="B53" s="84">
        <v>1.1165101516907463E-2</v>
      </c>
      <c r="C53" s="84">
        <v>2.8095686491258095E-2</v>
      </c>
      <c r="D53" s="84">
        <v>0.48064782972376652</v>
      </c>
      <c r="E53" s="84"/>
      <c r="F53" s="84">
        <v>0.10814001743636829</v>
      </c>
      <c r="H53" s="71">
        <f t="shared" si="7"/>
        <v>2668.0445137077568</v>
      </c>
      <c r="I53" s="1"/>
      <c r="K53" s="1"/>
      <c r="Q53" s="71">
        <f t="shared" si="8"/>
        <v>2718.5849099771576</v>
      </c>
      <c r="R53" s="71">
        <f t="shared" si="0"/>
        <v>2769.6307102092524</v>
      </c>
      <c r="S53" s="71">
        <f t="shared" si="1"/>
        <v>2821.1869684436679</v>
      </c>
      <c r="T53" s="71">
        <f t="shared" si="2"/>
        <v>2873.2587892604283</v>
      </c>
      <c r="U53" s="71">
        <f t="shared" si="3"/>
        <v>2925.8513282853551</v>
      </c>
      <c r="V53" s="71">
        <f t="shared" si="4"/>
        <v>2978.9697927005327</v>
      </c>
      <c r="W53" s="71">
        <f t="shared" si="5"/>
        <v>3032.6194417598608</v>
      </c>
      <c r="X53" s="71">
        <f t="shared" si="6"/>
        <v>3086.8055873097833</v>
      </c>
      <c r="AB53" s="85"/>
      <c r="AH53" s="88"/>
    </row>
    <row r="54" spans="2:34" ht="14.25" customHeight="1" x14ac:dyDescent="0.35">
      <c r="B54" s="84">
        <v>2.6341277866586686E-6</v>
      </c>
      <c r="C54" s="84">
        <v>-1.3338433180998197</v>
      </c>
      <c r="D54" s="84">
        <v>1.1111313330846149</v>
      </c>
      <c r="E54" s="84">
        <v>2.3793274505031256E-2</v>
      </c>
      <c r="F54" s="84">
        <v>7.5740462801216518E-2</v>
      </c>
      <c r="H54" s="71">
        <f t="shared" si="7"/>
        <v>-70.23881182206469</v>
      </c>
      <c r="I54" s="1"/>
      <c r="K54" s="1"/>
      <c r="Q54" s="71">
        <f t="shared" si="8"/>
        <v>-29.20146119757419</v>
      </c>
      <c r="R54" s="71">
        <f t="shared" si="0"/>
        <v>12.246262933161688</v>
      </c>
      <c r="S54" s="71">
        <f t="shared" si="1"/>
        <v>54.108464305204052</v>
      </c>
      <c r="T54" s="71">
        <f t="shared" si="2"/>
        <v>96.389287690967194</v>
      </c>
      <c r="U54" s="71">
        <f t="shared" si="3"/>
        <v>139.09291931058806</v>
      </c>
      <c r="V54" s="71">
        <f t="shared" si="4"/>
        <v>182.22358724640526</v>
      </c>
      <c r="W54" s="71">
        <f t="shared" si="5"/>
        <v>225.78556186158039</v>
      </c>
      <c r="X54" s="71">
        <f t="shared" si="6"/>
        <v>269.78315622290665</v>
      </c>
      <c r="AB54" s="85"/>
      <c r="AH54" s="88"/>
    </row>
    <row r="55" spans="2:34" ht="14.25" customHeight="1" x14ac:dyDescent="0.35">
      <c r="B55" s="84">
        <v>1.3080164872481549E-2</v>
      </c>
      <c r="C55" s="84">
        <v>4.3172855605654613E-2</v>
      </c>
      <c r="D55" s="84"/>
      <c r="E55" s="84"/>
      <c r="F55" s="84">
        <v>0.11811670223429493</v>
      </c>
      <c r="H55" s="71">
        <f t="shared" si="7"/>
        <v>2455.6130451734098</v>
      </c>
      <c r="I55" s="1"/>
      <c r="K55" s="1"/>
      <c r="Q55" s="71">
        <f t="shared" si="8"/>
        <v>2507.8006781101558</v>
      </c>
      <c r="R55" s="71">
        <f t="shared" si="0"/>
        <v>2560.5101873762696</v>
      </c>
      <c r="S55" s="71">
        <f t="shared" si="1"/>
        <v>2613.7467917350441</v>
      </c>
      <c r="T55" s="71">
        <f t="shared" si="2"/>
        <v>2667.5157621374065</v>
      </c>
      <c r="U55" s="71">
        <f t="shared" si="3"/>
        <v>2721.8224222437921</v>
      </c>
      <c r="V55" s="71">
        <f t="shared" si="4"/>
        <v>2776.672148951242</v>
      </c>
      <c r="W55" s="71">
        <f t="shared" si="5"/>
        <v>2832.0703729257666</v>
      </c>
      <c r="X55" s="71">
        <f t="shared" si="6"/>
        <v>2888.0225791400362</v>
      </c>
      <c r="AB55" s="85"/>
      <c r="AH55" s="88"/>
    </row>
    <row r="56" spans="2:34" ht="14.25" customHeight="1" x14ac:dyDescent="0.35">
      <c r="B56" s="84"/>
      <c r="C56" s="84">
        <v>-1.5236143264005912</v>
      </c>
      <c r="D56" s="84">
        <v>2.6621858101682014</v>
      </c>
      <c r="E56" s="84"/>
      <c r="F56" s="84">
        <v>5.9978778150547411E-2</v>
      </c>
      <c r="H56" s="71">
        <f t="shared" si="7"/>
        <v>-587.98370064241453</v>
      </c>
      <c r="I56" s="1"/>
      <c r="K56" s="1"/>
      <c r="Q56" s="71">
        <f t="shared" si="8"/>
        <v>-546.19199301927938</v>
      </c>
      <c r="R56" s="71">
        <f t="shared" si="0"/>
        <v>-503.98236831991198</v>
      </c>
      <c r="S56" s="71">
        <f t="shared" si="1"/>
        <v>-461.35064737355151</v>
      </c>
      <c r="T56" s="71">
        <f t="shared" si="2"/>
        <v>-418.29260921772675</v>
      </c>
      <c r="U56" s="71">
        <f t="shared" si="3"/>
        <v>-374.80399068034467</v>
      </c>
      <c r="V56" s="71">
        <f t="shared" si="4"/>
        <v>-330.88048595758846</v>
      </c>
      <c r="W56" s="71">
        <f t="shared" si="5"/>
        <v>-286.51774618760419</v>
      </c>
      <c r="X56" s="71">
        <f t="shared" si="6"/>
        <v>-241.71137901992051</v>
      </c>
      <c r="AB56" s="85"/>
      <c r="AH56" s="88"/>
    </row>
    <row r="57" spans="2:34" ht="14.25" customHeight="1" x14ac:dyDescent="0.35">
      <c r="B57" s="84">
        <v>3.630065199120432E-3</v>
      </c>
      <c r="C57" s="84">
        <v>-3.1174280618587233</v>
      </c>
      <c r="D57" s="84">
        <v>0.24910665463561901</v>
      </c>
      <c r="E57" s="84">
        <v>0.34919305085554042</v>
      </c>
      <c r="F57" s="84">
        <v>9.0155463486248241E-2</v>
      </c>
      <c r="H57" s="71">
        <f t="shared" si="7"/>
        <v>-4684.3968798798487</v>
      </c>
      <c r="I57" s="1"/>
      <c r="K57" s="1"/>
      <c r="Q57" s="71">
        <f t="shared" si="8"/>
        <v>-4625.6580279573145</v>
      </c>
      <c r="R57" s="71">
        <f t="shared" si="0"/>
        <v>-4566.3317875155535</v>
      </c>
      <c r="S57" s="71">
        <f t="shared" si="1"/>
        <v>-4506.4122846693754</v>
      </c>
      <c r="T57" s="71">
        <f t="shared" si="2"/>
        <v>-4445.8935867947357</v>
      </c>
      <c r="U57" s="71">
        <f t="shared" si="3"/>
        <v>-4384.769701941349</v>
      </c>
      <c r="V57" s="71">
        <f t="shared" si="4"/>
        <v>-4323.0345782394288</v>
      </c>
      <c r="W57" s="71">
        <f t="shared" si="5"/>
        <v>-4260.682103300489</v>
      </c>
      <c r="X57" s="71">
        <f t="shared" si="6"/>
        <v>-4197.7061036121604</v>
      </c>
      <c r="AB57" s="85"/>
      <c r="AH57" s="88"/>
    </row>
    <row r="58" spans="2:34" ht="14.25" customHeight="1" x14ac:dyDescent="0.35">
      <c r="B58" s="84">
        <v>4.5490244310283047E-3</v>
      </c>
      <c r="C58" s="84">
        <v>-0.65728716491632788</v>
      </c>
      <c r="D58" s="84">
        <v>1.0701759975588709</v>
      </c>
      <c r="E58" s="84"/>
      <c r="F58" s="84">
        <v>8.7548960425144526E-2</v>
      </c>
      <c r="H58" s="71">
        <f t="shared" si="7"/>
        <v>1418.3810646402558</v>
      </c>
      <c r="I58" s="1"/>
      <c r="K58" s="1"/>
      <c r="Q58" s="71">
        <f t="shared" si="8"/>
        <v>1463.2098576757608</v>
      </c>
      <c r="R58" s="71">
        <f t="shared" si="0"/>
        <v>1508.4869386416217</v>
      </c>
      <c r="S58" s="71">
        <f t="shared" si="1"/>
        <v>1554.2167904171406</v>
      </c>
      <c r="T58" s="71">
        <f t="shared" si="2"/>
        <v>1600.4039407104151</v>
      </c>
      <c r="U58" s="71">
        <f t="shared" si="3"/>
        <v>1647.052962506622</v>
      </c>
      <c r="V58" s="71">
        <f t="shared" si="4"/>
        <v>1694.1684745207908</v>
      </c>
      <c r="W58" s="71">
        <f t="shared" si="5"/>
        <v>1741.7551416551023</v>
      </c>
      <c r="X58" s="71">
        <f t="shared" si="6"/>
        <v>1789.8176754607562</v>
      </c>
      <c r="AB58" s="85"/>
      <c r="AH58" s="88"/>
    </row>
    <row r="59" spans="2:34" ht="14.25" customHeight="1" x14ac:dyDescent="0.35">
      <c r="B59" s="84"/>
      <c r="C59" s="84">
        <v>-1.1345029090665362</v>
      </c>
      <c r="D59" s="84">
        <v>3.3747108363714471</v>
      </c>
      <c r="E59" s="84">
        <v>9.1074485096579085E-3</v>
      </c>
      <c r="F59" s="84">
        <v>4.9117928221287445E-2</v>
      </c>
      <c r="H59" s="71">
        <f t="shared" si="7"/>
        <v>604.46015708420146</v>
      </c>
      <c r="I59" s="1"/>
      <c r="K59" s="1"/>
      <c r="Q59" s="71">
        <f t="shared" si="8"/>
        <v>646.00160659404742</v>
      </c>
      <c r="R59" s="71">
        <f t="shared" si="0"/>
        <v>687.9584705989937</v>
      </c>
      <c r="S59" s="71">
        <f t="shared" si="1"/>
        <v>730.33490324398736</v>
      </c>
      <c r="T59" s="71">
        <f t="shared" si="2"/>
        <v>773.13510021543198</v>
      </c>
      <c r="U59" s="71">
        <f t="shared" si="3"/>
        <v>816.36329915659076</v>
      </c>
      <c r="V59" s="71">
        <f t="shared" si="4"/>
        <v>860.02378008716164</v>
      </c>
      <c r="W59" s="71">
        <f t="shared" si="5"/>
        <v>904.12086582703796</v>
      </c>
      <c r="X59" s="71">
        <f t="shared" si="6"/>
        <v>948.65892242431278</v>
      </c>
      <c r="AH59" s="88"/>
    </row>
    <row r="60" spans="2:34" ht="14.25" customHeight="1" x14ac:dyDescent="0.35">
      <c r="B60" s="84">
        <v>1.9139639473702691E-3</v>
      </c>
      <c r="C60" s="84">
        <v>-0.23122755575755591</v>
      </c>
      <c r="D60" s="84"/>
      <c r="E60" s="84"/>
      <c r="F60" s="84">
        <v>8.7859224161225519E-2</v>
      </c>
      <c r="H60" s="71">
        <f t="shared" si="7"/>
        <v>2734.332732908993</v>
      </c>
      <c r="I60" s="1"/>
      <c r="K60" s="1"/>
      <c r="Q60" s="71">
        <f t="shared" si="8"/>
        <v>2773.1516709076027</v>
      </c>
      <c r="R60" s="71">
        <f t="shared" si="0"/>
        <v>2812.3587982861982</v>
      </c>
      <c r="S60" s="71">
        <f t="shared" si="1"/>
        <v>2851.9579969385795</v>
      </c>
      <c r="T60" s="71">
        <f t="shared" si="2"/>
        <v>2891.9531875774856</v>
      </c>
      <c r="U60" s="71">
        <f t="shared" si="3"/>
        <v>2932.3483301227798</v>
      </c>
      <c r="V60" s="71">
        <f t="shared" si="4"/>
        <v>2973.1474240935277</v>
      </c>
      <c r="W60" s="71">
        <f t="shared" si="5"/>
        <v>3014.3545090039825</v>
      </c>
      <c r="X60" s="71">
        <f t="shared" si="6"/>
        <v>3055.9736647635418</v>
      </c>
      <c r="AH60" s="88"/>
    </row>
    <row r="61" spans="2:34" ht="14.25" customHeight="1" x14ac:dyDescent="0.35">
      <c r="B61" s="84"/>
      <c r="C61" s="84">
        <v>-3.4966564294268201</v>
      </c>
      <c r="D61" s="84"/>
      <c r="E61" s="84">
        <v>0.30263442667884505</v>
      </c>
      <c r="F61" s="84">
        <v>8.4424120057849286E-2</v>
      </c>
      <c r="H61" s="71">
        <f t="shared" si="7"/>
        <v>-5695.9174011333344</v>
      </c>
      <c r="I61" s="1"/>
      <c r="K61" s="1"/>
      <c r="Q61" s="71">
        <f t="shared" si="8"/>
        <v>-5643.4715832505253</v>
      </c>
      <c r="R61" s="71">
        <f t="shared" si="0"/>
        <v>-5590.5013071888852</v>
      </c>
      <c r="S61" s="71">
        <f t="shared" si="1"/>
        <v>-5537.0013283666312</v>
      </c>
      <c r="T61" s="71">
        <f t="shared" si="2"/>
        <v>-5482.9663497561542</v>
      </c>
      <c r="U61" s="71">
        <f t="shared" si="3"/>
        <v>-5428.3910213595718</v>
      </c>
      <c r="V61" s="71">
        <f t="shared" si="4"/>
        <v>-5373.269939679024</v>
      </c>
      <c r="W61" s="71">
        <f t="shared" si="5"/>
        <v>-5317.5976471816712</v>
      </c>
      <c r="X61" s="71">
        <f t="shared" si="6"/>
        <v>-5261.3686317593456</v>
      </c>
      <c r="AB61" s="85"/>
      <c r="AH61" s="88"/>
    </row>
    <row r="62" spans="2:34" ht="14.25" customHeight="1" x14ac:dyDescent="0.35">
      <c r="B62" s="84"/>
      <c r="C62" s="84">
        <v>-1.3620105093802235</v>
      </c>
      <c r="D62" s="84">
        <v>1.1006791123738608</v>
      </c>
      <c r="E62" s="84">
        <v>2.7920487308901405E-2</v>
      </c>
      <c r="F62" s="84">
        <v>7.5798909771493131E-2</v>
      </c>
      <c r="H62" s="71">
        <f t="shared" si="7"/>
        <v>-140.55354714390796</v>
      </c>
      <c r="I62" s="1"/>
      <c r="K62" s="1"/>
      <c r="Q62" s="71">
        <f t="shared" si="8"/>
        <v>-99.343872414982343</v>
      </c>
      <c r="R62" s="71">
        <f t="shared" si="0"/>
        <v>-57.722100938766744</v>
      </c>
      <c r="S62" s="71">
        <f t="shared" si="1"/>
        <v>-15.684111747789302</v>
      </c>
      <c r="T62" s="71">
        <f t="shared" si="2"/>
        <v>26.774257335098355</v>
      </c>
      <c r="U62" s="71">
        <f t="shared" si="3"/>
        <v>69.657210108813615</v>
      </c>
      <c r="V62" s="71">
        <f t="shared" si="4"/>
        <v>112.96899241026722</v>
      </c>
      <c r="W62" s="71">
        <f t="shared" si="5"/>
        <v>156.7138925347349</v>
      </c>
      <c r="X62" s="71">
        <f t="shared" si="6"/>
        <v>200.89624166044678</v>
      </c>
      <c r="AB62" s="85"/>
      <c r="AH62" s="88"/>
    </row>
    <row r="63" spans="2:34" ht="14.25" customHeight="1" x14ac:dyDescent="0.35">
      <c r="B63" s="84">
        <v>8.2516089399621087E-3</v>
      </c>
      <c r="C63" s="84">
        <v>-0.23313052317715424</v>
      </c>
      <c r="D63" s="84"/>
      <c r="E63" s="84"/>
      <c r="F63" s="84">
        <v>0.10651150212047909</v>
      </c>
      <c r="H63" s="71">
        <f t="shared" si="7"/>
        <v>2148.2335490656251</v>
      </c>
      <c r="I63" s="1"/>
      <c r="K63" s="1"/>
      <c r="Q63" s="71">
        <f t="shared" si="8"/>
        <v>2195.2936436251484</v>
      </c>
      <c r="R63" s="71">
        <f t="shared" si="0"/>
        <v>2242.8243391302676</v>
      </c>
      <c r="S63" s="71">
        <f t="shared" si="1"/>
        <v>2290.8303415904375</v>
      </c>
      <c r="T63" s="71">
        <f t="shared" si="2"/>
        <v>2339.316404075209</v>
      </c>
      <c r="U63" s="71">
        <f t="shared" si="3"/>
        <v>2388.2873271848284</v>
      </c>
      <c r="V63" s="71">
        <f t="shared" si="4"/>
        <v>2437.7479595255445</v>
      </c>
      <c r="W63" s="71">
        <f t="shared" si="5"/>
        <v>2487.7031981896671</v>
      </c>
      <c r="X63" s="71">
        <f t="shared" si="6"/>
        <v>2538.1579892404307</v>
      </c>
      <c r="AB63" s="85"/>
      <c r="AH63" s="88"/>
    </row>
    <row r="64" spans="2:34" ht="14.25" customHeight="1" x14ac:dyDescent="0.35">
      <c r="B64" s="84"/>
      <c r="C64" s="84">
        <v>-1.0145519648466823</v>
      </c>
      <c r="D64" s="84">
        <v>3.3691551054650102</v>
      </c>
      <c r="E64" s="84"/>
      <c r="F64" s="84">
        <v>4.8254624755470307E-2</v>
      </c>
      <c r="H64" s="71">
        <f t="shared" si="7"/>
        <v>892.8575668650592</v>
      </c>
      <c r="I64" s="1"/>
      <c r="K64" s="1"/>
      <c r="Q64" s="71">
        <f t="shared" si="8"/>
        <v>933.52991025309984</v>
      </c>
      <c r="R64" s="71">
        <f t="shared" si="0"/>
        <v>974.60897707502249</v>
      </c>
      <c r="S64" s="71">
        <f t="shared" si="1"/>
        <v>1016.0988345651629</v>
      </c>
      <c r="T64" s="71">
        <f t="shared" si="2"/>
        <v>1058.0035906302051</v>
      </c>
      <c r="U64" s="71">
        <f t="shared" si="3"/>
        <v>1100.3273942558972</v>
      </c>
      <c r="V64" s="71">
        <f t="shared" si="4"/>
        <v>1143.0744359178475</v>
      </c>
      <c r="W64" s="71">
        <f t="shared" si="5"/>
        <v>1186.2489479964165</v>
      </c>
      <c r="X64" s="71">
        <f t="shared" si="6"/>
        <v>1229.8552051957713</v>
      </c>
      <c r="AB64" s="85"/>
      <c r="AH64" s="88"/>
    </row>
    <row r="65" spans="2:34" ht="14.25" customHeight="1" x14ac:dyDescent="0.35">
      <c r="B65" s="84"/>
      <c r="C65" s="84">
        <v>-5.8531394243100738</v>
      </c>
      <c r="D65" s="84">
        <v>1.0809869786339896</v>
      </c>
      <c r="E65" s="84">
        <v>0.36669063534810692</v>
      </c>
      <c r="F65" s="84">
        <v>7.5567729055152286E-2</v>
      </c>
      <c r="H65" s="71">
        <f t="shared" si="7"/>
        <v>-12518.83493409425</v>
      </c>
      <c r="I65" s="1"/>
      <c r="K65" s="1"/>
      <c r="Q65" s="71">
        <f t="shared" si="8"/>
        <v>-12460.887569590719</v>
      </c>
      <c r="R65" s="71">
        <f t="shared" si="0"/>
        <v>-12402.360731442159</v>
      </c>
      <c r="S65" s="71">
        <f t="shared" si="1"/>
        <v>-12343.24862491211</v>
      </c>
      <c r="T65" s="71">
        <f t="shared" si="2"/>
        <v>-12283.545397316762</v>
      </c>
      <c r="U65" s="71">
        <f t="shared" si="3"/>
        <v>-12223.245137445458</v>
      </c>
      <c r="V65" s="71">
        <f t="shared" si="4"/>
        <v>-12162.341874975444</v>
      </c>
      <c r="W65" s="71">
        <f t="shared" si="5"/>
        <v>-12100.829579880728</v>
      </c>
      <c r="X65" s="71">
        <f t="shared" si="6"/>
        <v>-12038.702161835066</v>
      </c>
      <c r="AB65" s="85"/>
      <c r="AH65" s="88"/>
    </row>
    <row r="66" spans="2:34" ht="14.25" customHeight="1" x14ac:dyDescent="0.35">
      <c r="B66" s="84">
        <v>3.1409297529484959E-2</v>
      </c>
      <c r="C66" s="84">
        <v>-5.7559769420942422</v>
      </c>
      <c r="D66" s="84"/>
      <c r="E66" s="84">
        <v>1.051451291755741</v>
      </c>
      <c r="F66" s="84">
        <v>0.15794624472403429</v>
      </c>
      <c r="H66" s="71">
        <f t="shared" si="7"/>
        <v>-12728.772714025556</v>
      </c>
      <c r="I66" s="1"/>
      <c r="K66" s="1"/>
      <c r="Q66" s="71">
        <f t="shared" si="8"/>
        <v>-12606.369786439705</v>
      </c>
      <c r="R66" s="71">
        <f t="shared" si="0"/>
        <v>-12482.742829578001</v>
      </c>
      <c r="S66" s="71">
        <f t="shared" si="1"/>
        <v>-12357.879603147678</v>
      </c>
      <c r="T66" s="71">
        <f t="shared" si="2"/>
        <v>-12231.767744453056</v>
      </c>
      <c r="U66" s="71">
        <f t="shared" si="3"/>
        <v>-12104.394767171481</v>
      </c>
      <c r="V66" s="71">
        <f t="shared" si="4"/>
        <v>-11975.748060117094</v>
      </c>
      <c r="W66" s="71">
        <f t="shared" si="5"/>
        <v>-11845.814885992162</v>
      </c>
      <c r="X66" s="71">
        <f t="shared" si="6"/>
        <v>-11714.582380125983</v>
      </c>
      <c r="AB66" s="85"/>
      <c r="AH66" s="88"/>
    </row>
    <row r="67" spans="2:34" ht="14.25" customHeight="1" x14ac:dyDescent="0.35">
      <c r="B67" s="84">
        <v>1.109977742413225E-2</v>
      </c>
      <c r="C67" s="84">
        <v>2.6714696713519719E-2</v>
      </c>
      <c r="D67" s="84">
        <v>0.47343682335633108</v>
      </c>
      <c r="E67" s="84"/>
      <c r="F67" s="84">
        <v>0.10805850618009138</v>
      </c>
      <c r="H67" s="71">
        <f t="shared" si="7"/>
        <v>2670.4544443652826</v>
      </c>
      <c r="I67" s="1"/>
      <c r="K67" s="1"/>
      <c r="Q67" s="71">
        <f t="shared" si="8"/>
        <v>2720.9174074281073</v>
      </c>
      <c r="R67" s="71">
        <f t="shared" si="0"/>
        <v>2771.8850001215606</v>
      </c>
      <c r="S67" s="71">
        <f t="shared" si="1"/>
        <v>2823.3622687419479</v>
      </c>
      <c r="T67" s="71">
        <f t="shared" si="2"/>
        <v>2875.3543100485404</v>
      </c>
      <c r="U67" s="71">
        <f t="shared" si="3"/>
        <v>2927.8662717681982</v>
      </c>
      <c r="V67" s="71">
        <f t="shared" si="4"/>
        <v>2980.9033531050518</v>
      </c>
      <c r="W67" s="71">
        <f t="shared" si="5"/>
        <v>3034.4708052552746</v>
      </c>
      <c r="X67" s="71">
        <f t="shared" si="6"/>
        <v>3088.5739319269996</v>
      </c>
      <c r="AB67" s="85"/>
      <c r="AH67" s="88"/>
    </row>
    <row r="68" spans="2:34" ht="14.25" customHeight="1" x14ac:dyDescent="0.35">
      <c r="B68" s="84">
        <v>7.6236963925429306E-3</v>
      </c>
      <c r="C68" s="84">
        <v>-0.37213067507022651</v>
      </c>
      <c r="D68" s="84">
        <v>1.8611931094715615</v>
      </c>
      <c r="E68" s="84"/>
      <c r="F68" s="84">
        <v>8.4340316655984154E-2</v>
      </c>
      <c r="H68" s="71">
        <f t="shared" si="7"/>
        <v>1941.9039229578793</v>
      </c>
      <c r="I68" s="1"/>
      <c r="K68" s="1"/>
      <c r="Q68" s="71">
        <f t="shared" si="8"/>
        <v>1989.8585275193195</v>
      </c>
      <c r="R68" s="71">
        <f t="shared" si="0"/>
        <v>2038.292678126375</v>
      </c>
      <c r="S68" s="71">
        <f t="shared" si="1"/>
        <v>2087.2111702394996</v>
      </c>
      <c r="T68" s="71">
        <f t="shared" si="2"/>
        <v>2136.6188472737567</v>
      </c>
      <c r="U68" s="71">
        <f t="shared" si="3"/>
        <v>2186.5206010783559</v>
      </c>
      <c r="V68" s="71">
        <f t="shared" si="4"/>
        <v>2236.9213724210013</v>
      </c>
      <c r="W68" s="71">
        <f t="shared" si="5"/>
        <v>2287.8261514770729</v>
      </c>
      <c r="X68" s="71">
        <f t="shared" si="6"/>
        <v>2339.2399783237056</v>
      </c>
      <c r="AB68" s="85"/>
      <c r="AH68" s="88"/>
    </row>
    <row r="69" spans="2:34" ht="14.25" customHeight="1" x14ac:dyDescent="0.35">
      <c r="B69" s="84">
        <v>1.1443595451213446E-2</v>
      </c>
      <c r="C69" s="84">
        <v>3.3260006202843508E-2</v>
      </c>
      <c r="D69" s="84">
        <v>0.51480875105214696</v>
      </c>
      <c r="E69" s="84"/>
      <c r="F69" s="84">
        <v>0.10844291747483677</v>
      </c>
      <c r="H69" s="71">
        <f t="shared" si="7"/>
        <v>2655.5003248267549</v>
      </c>
      <c r="I69" s="1"/>
      <c r="K69" s="1"/>
      <c r="Q69" s="71">
        <f t="shared" si="8"/>
        <v>2706.3707672434721</v>
      </c>
      <c r="R69" s="71">
        <f t="shared" si="0"/>
        <v>2757.749914084357</v>
      </c>
      <c r="S69" s="71">
        <f t="shared" si="1"/>
        <v>2809.6428523936502</v>
      </c>
      <c r="T69" s="71">
        <f t="shared" si="2"/>
        <v>2862.0547200860365</v>
      </c>
      <c r="U69" s="71">
        <f t="shared" si="3"/>
        <v>2914.9907064553463</v>
      </c>
      <c r="V69" s="71">
        <f t="shared" si="4"/>
        <v>2968.4560526883502</v>
      </c>
      <c r="W69" s="71">
        <f t="shared" si="5"/>
        <v>3022.4560523836835</v>
      </c>
      <c r="X69" s="71">
        <f t="shared" si="6"/>
        <v>3076.9960520759696</v>
      </c>
      <c r="AB69" s="85"/>
      <c r="AH69" s="88"/>
    </row>
    <row r="70" spans="2:34" ht="14.25" customHeight="1" x14ac:dyDescent="0.35">
      <c r="B70" s="84">
        <v>5.1988075030681962E-3</v>
      </c>
      <c r="C70" s="84">
        <v>-1.4068095140981283</v>
      </c>
      <c r="D70" s="84"/>
      <c r="E70" s="84">
        <v>9.1327074510906936E-2</v>
      </c>
      <c r="F70" s="84">
        <v>9.957097847234711E-2</v>
      </c>
      <c r="H70" s="71">
        <f t="shared" si="7"/>
        <v>-697.23353828456038</v>
      </c>
      <c r="I70" s="1"/>
      <c r="K70" s="1"/>
      <c r="Q70" s="71">
        <f t="shared" si="8"/>
        <v>-648.6697380388523</v>
      </c>
      <c r="R70" s="71">
        <f t="shared" ref="R70:R133" si="9">SUMPRODUCT($B70:$F70,$J$7:$N$7)</f>
        <v>-599.62029979068666</v>
      </c>
      <c r="S70" s="71">
        <f t="shared" ref="S70:S133" si="10">SUMPRODUCT($B70:$F70,$J$8:$N$8)</f>
        <v>-550.08036716004062</v>
      </c>
      <c r="T70" s="71">
        <f t="shared" ref="T70:T133" si="11">SUMPRODUCT($B70:$F70,$J$9:$N$9)</f>
        <v>-500.04503520308663</v>
      </c>
      <c r="U70" s="71">
        <f t="shared" ref="U70:U133" si="12">SUMPRODUCT($B70:$F70,$J$10:$N$10)</f>
        <v>-449.50934992656403</v>
      </c>
      <c r="V70" s="71">
        <f t="shared" ref="V70:V133" si="13">SUMPRODUCT($B70:$F70,$J$11:$N$11)</f>
        <v>-398.46830779727588</v>
      </c>
      <c r="W70" s="71">
        <f t="shared" ref="W70:W133" si="14">SUMPRODUCT($B70:$F70,$J$12:$N$12)</f>
        <v>-346.91685524669447</v>
      </c>
      <c r="X70" s="71">
        <f t="shared" ref="X70:X133" si="15">SUMPRODUCT($B70:$F70,$J$13:$N$13)</f>
        <v>-294.8498881706073</v>
      </c>
      <c r="AB70" s="85"/>
      <c r="AH70" s="88"/>
    </row>
    <row r="71" spans="2:34" ht="14.25" customHeight="1" x14ac:dyDescent="0.35">
      <c r="B71" s="84">
        <v>1.137446323376958E-2</v>
      </c>
      <c r="C71" s="84">
        <v>3.2521716437530969E-2</v>
      </c>
      <c r="D71" s="84">
        <v>0.50375888430184657</v>
      </c>
      <c r="E71" s="84"/>
      <c r="F71" s="84">
        <v>0.10840125851653808</v>
      </c>
      <c r="H71" s="71">
        <f t="shared" ref="H71:H134" si="16">SUMPRODUCT(B71:F71,B$3:F$3)</f>
        <v>2660.3207597520059</v>
      </c>
      <c r="I71" s="1"/>
      <c r="K71" s="1"/>
      <c r="Q71" s="71">
        <f t="shared" ref="Q71:Q134" si="17">SUMPRODUCT(B71:F71,J$6:N$6)</f>
        <v>2711.1093270771707</v>
      </c>
      <c r="R71" s="71">
        <f t="shared" si="9"/>
        <v>2762.4057800755877</v>
      </c>
      <c r="S71" s="71">
        <f t="shared" si="10"/>
        <v>2814.2151976039881</v>
      </c>
      <c r="T71" s="71">
        <f t="shared" si="11"/>
        <v>2866.5427093076723</v>
      </c>
      <c r="U71" s="71">
        <f t="shared" si="12"/>
        <v>2919.393496128394</v>
      </c>
      <c r="V71" s="71">
        <f t="shared" si="13"/>
        <v>2972.7727908173229</v>
      </c>
      <c r="W71" s="71">
        <f t="shared" si="14"/>
        <v>3026.685878453141</v>
      </c>
      <c r="X71" s="71">
        <f t="shared" si="15"/>
        <v>3081.1380969653173</v>
      </c>
      <c r="AB71" s="85"/>
      <c r="AH71" s="88"/>
    </row>
    <row r="72" spans="2:34" ht="14.25" customHeight="1" x14ac:dyDescent="0.35">
      <c r="B72" s="84">
        <v>2.0952057154991623E-2</v>
      </c>
      <c r="C72" s="84">
        <v>8.6831674077133533E-2</v>
      </c>
      <c r="D72" s="84">
        <v>1.798023027638769</v>
      </c>
      <c r="E72" s="84"/>
      <c r="F72" s="84">
        <v>0.11728829411380447</v>
      </c>
      <c r="H72" s="71">
        <f t="shared" si="16"/>
        <v>1844.1611698888619</v>
      </c>
      <c r="I72" s="1"/>
      <c r="K72" s="1"/>
      <c r="Q72" s="71">
        <f t="shared" si="17"/>
        <v>1906.3103757075169</v>
      </c>
      <c r="R72" s="71">
        <f t="shared" si="9"/>
        <v>1969.0810735843611</v>
      </c>
      <c r="S72" s="71">
        <f t="shared" si="10"/>
        <v>2032.4794784399719</v>
      </c>
      <c r="T72" s="71">
        <f t="shared" si="11"/>
        <v>2096.5118673441389</v>
      </c>
      <c r="U72" s="71">
        <f t="shared" si="12"/>
        <v>2161.1845801373479</v>
      </c>
      <c r="V72" s="71">
        <f t="shared" si="13"/>
        <v>2226.5040200584895</v>
      </c>
      <c r="W72" s="71">
        <f t="shared" si="14"/>
        <v>2292.4766543788419</v>
      </c>
      <c r="X72" s="71">
        <f t="shared" si="15"/>
        <v>2359.1090150423975</v>
      </c>
      <c r="AB72" s="85"/>
      <c r="AH72" s="88"/>
    </row>
    <row r="73" spans="2:34" ht="14.25" customHeight="1" x14ac:dyDescent="0.35">
      <c r="B73" s="84">
        <v>1.1099777424132205E-2</v>
      </c>
      <c r="C73" s="84">
        <v>2.6714696713518553E-2</v>
      </c>
      <c r="D73" s="84">
        <v>0.47343682335631687</v>
      </c>
      <c r="E73" s="84"/>
      <c r="F73" s="84">
        <v>0.10805850618009143</v>
      </c>
      <c r="H73" s="71">
        <f t="shared" si="16"/>
        <v>2670.4544443652826</v>
      </c>
      <c r="I73" s="1"/>
      <c r="K73" s="1"/>
      <c r="Q73" s="71">
        <f t="shared" si="17"/>
        <v>2720.9174074281073</v>
      </c>
      <c r="R73" s="71">
        <f t="shared" si="9"/>
        <v>2771.8850001215601</v>
      </c>
      <c r="S73" s="71">
        <f t="shared" si="10"/>
        <v>2823.3622687419479</v>
      </c>
      <c r="T73" s="71">
        <f t="shared" si="11"/>
        <v>2875.3543100485399</v>
      </c>
      <c r="U73" s="71">
        <f t="shared" si="12"/>
        <v>2927.8662717681977</v>
      </c>
      <c r="V73" s="71">
        <f t="shared" si="13"/>
        <v>2980.9033531050513</v>
      </c>
      <c r="W73" s="71">
        <f t="shared" si="14"/>
        <v>3034.4708052552742</v>
      </c>
      <c r="X73" s="71">
        <f t="shared" si="15"/>
        <v>3088.5739319269987</v>
      </c>
      <c r="AB73" s="85"/>
      <c r="AH73" s="88"/>
    </row>
    <row r="74" spans="2:34" ht="14.25" customHeight="1" x14ac:dyDescent="0.35">
      <c r="B74" s="84">
        <v>1.6583963786048982E-3</v>
      </c>
      <c r="C74" s="84">
        <v>-1.3161930456387685</v>
      </c>
      <c r="D74" s="84">
        <v>3.4144997798501504</v>
      </c>
      <c r="E74" s="84">
        <v>0.1046820901272531</v>
      </c>
      <c r="F74" s="84">
        <v>5.1412041055804061E-2</v>
      </c>
      <c r="H74" s="71">
        <f t="shared" si="16"/>
        <v>271.01697726346788</v>
      </c>
      <c r="I74" s="1"/>
      <c r="K74" s="1"/>
      <c r="Q74" s="71">
        <f t="shared" si="17"/>
        <v>318.58338347300833</v>
      </c>
      <c r="R74" s="71">
        <f t="shared" si="9"/>
        <v>366.62545374464571</v>
      </c>
      <c r="S74" s="71">
        <f t="shared" si="10"/>
        <v>415.14794471899768</v>
      </c>
      <c r="T74" s="71">
        <f t="shared" si="11"/>
        <v>464.15566060309447</v>
      </c>
      <c r="U74" s="71">
        <f t="shared" si="12"/>
        <v>513.65345364603195</v>
      </c>
      <c r="V74" s="71">
        <f t="shared" si="13"/>
        <v>563.64622461939871</v>
      </c>
      <c r="W74" s="71">
        <f t="shared" si="14"/>
        <v>614.13892330249882</v>
      </c>
      <c r="X74" s="71">
        <f t="shared" si="15"/>
        <v>665.13654897243077</v>
      </c>
      <c r="AB74" s="85"/>
      <c r="AH74" s="88"/>
    </row>
    <row r="75" spans="2:34" ht="14.25" customHeight="1" x14ac:dyDescent="0.35">
      <c r="B75" s="84">
        <v>1.0596044484299263E-2</v>
      </c>
      <c r="C75" s="84">
        <v>1.6538591009263616E-2</v>
      </c>
      <c r="D75" s="84">
        <v>0.46983139035330163</v>
      </c>
      <c r="E75" s="84"/>
      <c r="F75" s="84">
        <v>0.10668622012735772</v>
      </c>
      <c r="H75" s="71">
        <f t="shared" si="16"/>
        <v>2687.5265942091146</v>
      </c>
      <c r="I75" s="1"/>
      <c r="K75" s="1"/>
      <c r="Q75" s="71">
        <f t="shared" si="17"/>
        <v>2737.3625295143893</v>
      </c>
      <c r="R75" s="71">
        <f t="shared" si="9"/>
        <v>2787.6968241727177</v>
      </c>
      <c r="S75" s="71">
        <f t="shared" si="10"/>
        <v>2838.5344617776277</v>
      </c>
      <c r="T75" s="71">
        <f t="shared" si="11"/>
        <v>2889.8804757585876</v>
      </c>
      <c r="U75" s="71">
        <f t="shared" si="12"/>
        <v>2941.7399498793584</v>
      </c>
      <c r="V75" s="71">
        <f t="shared" si="13"/>
        <v>2994.1180187413347</v>
      </c>
      <c r="W75" s="71">
        <f t="shared" si="14"/>
        <v>3047.0198682919327</v>
      </c>
      <c r="X75" s="71">
        <f t="shared" si="15"/>
        <v>3100.4507363380362</v>
      </c>
      <c r="AB75" s="85"/>
      <c r="AH75" s="88"/>
    </row>
    <row r="76" spans="2:34" ht="14.25" customHeight="1" x14ac:dyDescent="0.35">
      <c r="B76" s="84">
        <v>1.1374463233769689E-2</v>
      </c>
      <c r="C76" s="84">
        <v>3.2521716437533758E-2</v>
      </c>
      <c r="D76" s="84">
        <v>0.50375888430185356</v>
      </c>
      <c r="E76" s="84"/>
      <c r="F76" s="84">
        <v>0.10840125851653824</v>
      </c>
      <c r="H76" s="71">
        <f t="shared" si="16"/>
        <v>2660.3207597520018</v>
      </c>
      <c r="I76" s="1"/>
      <c r="K76" s="1"/>
      <c r="Q76" s="71">
        <f t="shared" si="17"/>
        <v>2711.1093270771667</v>
      </c>
      <c r="R76" s="71">
        <f t="shared" si="9"/>
        <v>2762.4057800755836</v>
      </c>
      <c r="S76" s="71">
        <f t="shared" si="10"/>
        <v>2814.2151976039841</v>
      </c>
      <c r="T76" s="71">
        <f t="shared" si="11"/>
        <v>2866.5427093076696</v>
      </c>
      <c r="U76" s="71">
        <f t="shared" si="12"/>
        <v>2919.3934961283908</v>
      </c>
      <c r="V76" s="71">
        <f t="shared" si="13"/>
        <v>2972.7727908173197</v>
      </c>
      <c r="W76" s="71">
        <f t="shared" si="14"/>
        <v>3026.6858784531378</v>
      </c>
      <c r="X76" s="71">
        <f t="shared" si="15"/>
        <v>3081.1380969653146</v>
      </c>
      <c r="AB76" s="85"/>
      <c r="AH76" s="88"/>
    </row>
    <row r="77" spans="2:34" ht="14.25" customHeight="1" x14ac:dyDescent="0.35">
      <c r="B77" s="84"/>
      <c r="C77" s="84">
        <v>-1.5766013094077138</v>
      </c>
      <c r="D77" s="84">
        <v>2.3397741140792983</v>
      </c>
      <c r="E77" s="84">
        <v>2.5471274820738857E-2</v>
      </c>
      <c r="F77" s="84">
        <v>6.3048492249343085E-2</v>
      </c>
      <c r="H77" s="71">
        <f t="shared" si="16"/>
        <v>-675.86609645947146</v>
      </c>
      <c r="I77" s="1"/>
      <c r="K77" s="1"/>
      <c r="Q77" s="71">
        <f t="shared" si="17"/>
        <v>-633.29533174059452</v>
      </c>
      <c r="R77" s="71">
        <f t="shared" si="9"/>
        <v>-590.29885937452718</v>
      </c>
      <c r="S77" s="71">
        <f t="shared" si="10"/>
        <v>-546.87242228480045</v>
      </c>
      <c r="T77" s="71">
        <f t="shared" si="11"/>
        <v>-503.01172082417543</v>
      </c>
      <c r="U77" s="71">
        <f t="shared" si="12"/>
        <v>-458.71241234894478</v>
      </c>
      <c r="V77" s="71">
        <f t="shared" si="13"/>
        <v>-413.97011078896094</v>
      </c>
      <c r="W77" s="71">
        <f t="shared" si="14"/>
        <v>-368.78038621337873</v>
      </c>
      <c r="X77" s="71">
        <f t="shared" si="15"/>
        <v>-323.13876439203932</v>
      </c>
      <c r="AB77" s="85"/>
      <c r="AH77" s="88"/>
    </row>
    <row r="78" spans="2:34" ht="14.25" customHeight="1" x14ac:dyDescent="0.35">
      <c r="B78" s="84"/>
      <c r="C78" s="84">
        <v>-1.0947589190733329</v>
      </c>
      <c r="D78" s="84">
        <v>3.5359734472498756</v>
      </c>
      <c r="E78" s="84"/>
      <c r="F78" s="84">
        <v>4.715749011648783E-2</v>
      </c>
      <c r="H78" s="71">
        <f t="shared" si="16"/>
        <v>689.24563527546047</v>
      </c>
      <c r="I78" s="1"/>
      <c r="K78" s="1"/>
      <c r="Q78" s="71">
        <f t="shared" si="17"/>
        <v>730.39141135939963</v>
      </c>
      <c r="R78" s="71">
        <f t="shared" si="9"/>
        <v>771.94864520417832</v>
      </c>
      <c r="S78" s="71">
        <f t="shared" si="10"/>
        <v>813.92145138740443</v>
      </c>
      <c r="T78" s="71">
        <f t="shared" si="11"/>
        <v>856.3139856324633</v>
      </c>
      <c r="U78" s="71">
        <f t="shared" si="12"/>
        <v>899.13044521997244</v>
      </c>
      <c r="V78" s="71">
        <f t="shared" si="13"/>
        <v>942.37506940335743</v>
      </c>
      <c r="W78" s="71">
        <f t="shared" si="14"/>
        <v>986.05213982857504</v>
      </c>
      <c r="X78" s="71">
        <f t="shared" si="15"/>
        <v>1030.1659809580456</v>
      </c>
      <c r="AB78" s="85"/>
      <c r="AH78" s="88"/>
    </row>
    <row r="79" spans="2:34" ht="14.25" customHeight="1" x14ac:dyDescent="0.35">
      <c r="B79" s="84">
        <v>5.4780967914091466E-3</v>
      </c>
      <c r="C79" s="84">
        <v>-0.85077542546025153</v>
      </c>
      <c r="D79" s="84">
        <v>2.3556743026320532</v>
      </c>
      <c r="E79" s="84">
        <v>0.14045714591170627</v>
      </c>
      <c r="F79" s="84">
        <v>7.145229504797794E-2</v>
      </c>
      <c r="H79" s="71">
        <f t="shared" si="16"/>
        <v>1337.1827690806726</v>
      </c>
      <c r="I79" s="1"/>
      <c r="K79" s="1"/>
      <c r="Q79" s="71">
        <f t="shared" si="17"/>
        <v>1389.31211646978</v>
      </c>
      <c r="R79" s="71">
        <f t="shared" si="9"/>
        <v>1441.9627573327803</v>
      </c>
      <c r="S79" s="71">
        <f t="shared" si="10"/>
        <v>1495.1399046044089</v>
      </c>
      <c r="T79" s="71">
        <f t="shared" si="11"/>
        <v>1548.8488233487542</v>
      </c>
      <c r="U79" s="71">
        <f t="shared" si="12"/>
        <v>1603.0948312805435</v>
      </c>
      <c r="V79" s="71">
        <f t="shared" si="13"/>
        <v>1657.8832992916505</v>
      </c>
      <c r="W79" s="71">
        <f t="shared" si="14"/>
        <v>1713.2196519828688</v>
      </c>
      <c r="X79" s="71">
        <f t="shared" si="15"/>
        <v>1769.1093682009987</v>
      </c>
      <c r="AB79" s="85"/>
      <c r="AH79" s="88"/>
    </row>
    <row r="80" spans="2:34" ht="14.25" customHeight="1" x14ac:dyDescent="0.35">
      <c r="B80" s="84"/>
      <c r="C80" s="84">
        <v>-1.6793293700957297</v>
      </c>
      <c r="D80" s="84">
        <v>3.4236071599704552</v>
      </c>
      <c r="E80" s="84">
        <v>6.9862266540679618E-2</v>
      </c>
      <c r="F80" s="84">
        <v>4.8432174679731904E-2</v>
      </c>
      <c r="H80" s="71">
        <f t="shared" si="16"/>
        <v>-798.39831082312048</v>
      </c>
      <c r="I80" s="1"/>
      <c r="K80" s="1"/>
      <c r="Q80" s="71">
        <f t="shared" si="17"/>
        <v>-753.8386655162958</v>
      </c>
      <c r="R80" s="71">
        <f t="shared" si="9"/>
        <v>-708.83342375640177</v>
      </c>
      <c r="S80" s="71">
        <f t="shared" si="10"/>
        <v>-663.37812957891038</v>
      </c>
      <c r="T80" s="71">
        <f t="shared" si="11"/>
        <v>-617.46828245964207</v>
      </c>
      <c r="U80" s="71">
        <f t="shared" si="12"/>
        <v>-571.09933686918248</v>
      </c>
      <c r="V80" s="71">
        <f t="shared" si="13"/>
        <v>-524.26670182281759</v>
      </c>
      <c r="W80" s="71">
        <f t="shared" si="14"/>
        <v>-476.96574042598968</v>
      </c>
      <c r="X80" s="71">
        <f t="shared" si="15"/>
        <v>-429.19176941519345</v>
      </c>
      <c r="AB80" s="85"/>
      <c r="AH80" s="88"/>
    </row>
    <row r="81" spans="2:34" ht="14.25" customHeight="1" x14ac:dyDescent="0.35">
      <c r="B81" s="84">
        <v>1.1374463233769422E-2</v>
      </c>
      <c r="C81" s="84">
        <v>3.2521716437529408E-2</v>
      </c>
      <c r="D81" s="84">
        <v>0.50375888430182669</v>
      </c>
      <c r="E81" s="84"/>
      <c r="F81" s="84">
        <v>0.10840125851653785</v>
      </c>
      <c r="H81" s="71">
        <f t="shared" si="16"/>
        <v>2660.3207597520145</v>
      </c>
      <c r="I81" s="1"/>
      <c r="K81" s="1"/>
      <c r="Q81" s="71">
        <f t="shared" si="17"/>
        <v>2711.1093270771789</v>
      </c>
      <c r="R81" s="71">
        <f t="shared" si="9"/>
        <v>2762.4057800755959</v>
      </c>
      <c r="S81" s="71">
        <f t="shared" si="10"/>
        <v>2814.2151976039963</v>
      </c>
      <c r="T81" s="71">
        <f t="shared" si="11"/>
        <v>2866.5427093076805</v>
      </c>
      <c r="U81" s="71">
        <f t="shared" si="12"/>
        <v>2919.3934961284017</v>
      </c>
      <c r="V81" s="71">
        <f t="shared" si="13"/>
        <v>2972.7727908173306</v>
      </c>
      <c r="W81" s="71">
        <f t="shared" si="14"/>
        <v>3026.6858784531487</v>
      </c>
      <c r="X81" s="71">
        <f t="shared" si="15"/>
        <v>3081.1380969653242</v>
      </c>
      <c r="AB81" s="85"/>
      <c r="AH81" s="88"/>
    </row>
    <row r="82" spans="2:34" ht="14.25" customHeight="1" x14ac:dyDescent="0.35">
      <c r="B82" s="84">
        <v>5.0434908890930391E-3</v>
      </c>
      <c r="C82" s="84">
        <v>-1.3866910143599933</v>
      </c>
      <c r="D82" s="84">
        <v>2.9797844473056023</v>
      </c>
      <c r="E82" s="84">
        <v>0.2160351237321001</v>
      </c>
      <c r="F82" s="84">
        <v>6.3267292318601481E-2</v>
      </c>
      <c r="H82" s="71">
        <f t="shared" si="16"/>
        <v>131.73611339041372</v>
      </c>
      <c r="I82" s="1"/>
      <c r="K82" s="1"/>
      <c r="Q82" s="71">
        <f t="shared" si="17"/>
        <v>187.61599122879215</v>
      </c>
      <c r="R82" s="71">
        <f t="shared" si="9"/>
        <v>244.05466784555483</v>
      </c>
      <c r="S82" s="71">
        <f t="shared" si="10"/>
        <v>301.05773122848359</v>
      </c>
      <c r="T82" s="71">
        <f t="shared" si="11"/>
        <v>358.63082524524361</v>
      </c>
      <c r="U82" s="71">
        <f t="shared" si="12"/>
        <v>416.77965020217016</v>
      </c>
      <c r="V82" s="71">
        <f t="shared" si="13"/>
        <v>475.5099634086655</v>
      </c>
      <c r="W82" s="71">
        <f t="shared" si="14"/>
        <v>534.82757974722654</v>
      </c>
      <c r="X82" s="71">
        <f t="shared" si="15"/>
        <v>594.73837224917361</v>
      </c>
      <c r="AB82" s="85"/>
      <c r="AH82" s="88"/>
    </row>
    <row r="83" spans="2:34" ht="14.25" customHeight="1" x14ac:dyDescent="0.35">
      <c r="B83" s="84">
        <v>9.380178042140328E-4</v>
      </c>
      <c r="C83" s="84">
        <v>-1.4475226802016006</v>
      </c>
      <c r="D83" s="84">
        <v>2.4136011422864896</v>
      </c>
      <c r="E83" s="84">
        <v>1.5088749390424719E-2</v>
      </c>
      <c r="F83" s="84">
        <v>6.4968115670186039E-2</v>
      </c>
      <c r="H83" s="71">
        <f t="shared" si="16"/>
        <v>-404.57654655960278</v>
      </c>
      <c r="I83" s="1"/>
      <c r="K83" s="1"/>
      <c r="Q83" s="71">
        <f t="shared" si="17"/>
        <v>-361.25314916368507</v>
      </c>
      <c r="R83" s="71">
        <f t="shared" si="9"/>
        <v>-317.49651779380747</v>
      </c>
      <c r="S83" s="71">
        <f t="shared" si="10"/>
        <v>-273.30232011023236</v>
      </c>
      <c r="T83" s="71">
        <f t="shared" si="11"/>
        <v>-228.66618044982033</v>
      </c>
      <c r="U83" s="71">
        <f t="shared" si="12"/>
        <v>-183.58367939280379</v>
      </c>
      <c r="V83" s="71">
        <f t="shared" si="13"/>
        <v>-138.05035332521766</v>
      </c>
      <c r="W83" s="71">
        <f t="shared" si="14"/>
        <v>-92.061693996956819</v>
      </c>
      <c r="X83" s="71">
        <f t="shared" si="15"/>
        <v>-45.613148075411573</v>
      </c>
      <c r="AB83" s="85"/>
      <c r="AH83" s="88"/>
    </row>
    <row r="84" spans="2:34" ht="14.25" customHeight="1" x14ac:dyDescent="0.35">
      <c r="B84" s="84">
        <v>2.2592427579074346E-3</v>
      </c>
      <c r="C84" s="84">
        <v>-0.14753215524524149</v>
      </c>
      <c r="D84" s="84"/>
      <c r="E84" s="84"/>
      <c r="F84" s="84">
        <v>8.8322638477223533E-2</v>
      </c>
      <c r="H84" s="71">
        <f t="shared" si="16"/>
        <v>2940.1728386731429</v>
      </c>
      <c r="I84" s="1"/>
      <c r="K84" s="1"/>
      <c r="Q84" s="71">
        <f t="shared" si="17"/>
        <v>2979.1965275305511</v>
      </c>
      <c r="R84" s="71">
        <f t="shared" si="9"/>
        <v>3018.6104532765339</v>
      </c>
      <c r="S84" s="71">
        <f t="shared" si="10"/>
        <v>3058.4185182799756</v>
      </c>
      <c r="T84" s="71">
        <f t="shared" si="11"/>
        <v>3098.6246639334522</v>
      </c>
      <c r="U84" s="71">
        <f t="shared" si="12"/>
        <v>3139.232871043464</v>
      </c>
      <c r="V84" s="71">
        <f t="shared" si="13"/>
        <v>3180.2471602245751</v>
      </c>
      <c r="W84" s="71">
        <f t="shared" si="14"/>
        <v>3221.6715922974981</v>
      </c>
      <c r="X84" s="71">
        <f t="shared" si="15"/>
        <v>3263.5102686911496</v>
      </c>
      <c r="AB84" s="85"/>
      <c r="AH84" s="88"/>
    </row>
    <row r="85" spans="2:34" ht="14.25" customHeight="1" x14ac:dyDescent="0.35">
      <c r="B85" s="84">
        <v>2.2592427579076263E-3</v>
      </c>
      <c r="C85" s="84">
        <v>-0.14753215524522559</v>
      </c>
      <c r="D85" s="84"/>
      <c r="E85" s="84"/>
      <c r="F85" s="84">
        <v>8.8322638477224005E-2</v>
      </c>
      <c r="H85" s="71">
        <f t="shared" si="16"/>
        <v>2940.1728386731711</v>
      </c>
      <c r="I85" s="1"/>
      <c r="K85" s="1"/>
      <c r="Q85" s="71">
        <f t="shared" si="17"/>
        <v>2979.1965275305793</v>
      </c>
      <c r="R85" s="71">
        <f t="shared" si="9"/>
        <v>3018.6104532765621</v>
      </c>
      <c r="S85" s="71">
        <f t="shared" si="10"/>
        <v>3058.4185182800047</v>
      </c>
      <c r="T85" s="71">
        <f t="shared" si="11"/>
        <v>3098.6246639334813</v>
      </c>
      <c r="U85" s="71">
        <f t="shared" si="12"/>
        <v>3139.2328710434931</v>
      </c>
      <c r="V85" s="71">
        <f t="shared" si="13"/>
        <v>3180.2471602246051</v>
      </c>
      <c r="W85" s="71">
        <f t="shared" si="14"/>
        <v>3221.6715922975272</v>
      </c>
      <c r="X85" s="71">
        <f t="shared" si="15"/>
        <v>3263.5102686911796</v>
      </c>
      <c r="AB85" s="85"/>
      <c r="AH85" s="88"/>
    </row>
    <row r="86" spans="2:34" ht="14.25" customHeight="1" x14ac:dyDescent="0.35">
      <c r="B86" s="84">
        <v>1.0057370934319894E-3</v>
      </c>
      <c r="C86" s="84">
        <v>-2.2729063761659956</v>
      </c>
      <c r="D86" s="84">
        <v>1.7979323038355972</v>
      </c>
      <c r="E86" s="84">
        <v>0.13940290740152142</v>
      </c>
      <c r="F86" s="84">
        <v>7.0536329400385359E-2</v>
      </c>
      <c r="H86" s="71">
        <f t="shared" si="16"/>
        <v>-2487.5898161116247</v>
      </c>
      <c r="I86" s="1"/>
      <c r="K86" s="1"/>
      <c r="Q86" s="71">
        <f t="shared" si="17"/>
        <v>-2439.1215186466075</v>
      </c>
      <c r="R86" s="71">
        <f t="shared" si="9"/>
        <v>-2390.1685382069386</v>
      </c>
      <c r="S86" s="71">
        <f t="shared" si="10"/>
        <v>-2340.7260279628736</v>
      </c>
      <c r="T86" s="71">
        <f t="shared" si="11"/>
        <v>-2290.7890926163686</v>
      </c>
      <c r="U86" s="71">
        <f t="shared" si="12"/>
        <v>-2240.3527879163976</v>
      </c>
      <c r="V86" s="71">
        <f t="shared" si="13"/>
        <v>-2189.412120169427</v>
      </c>
      <c r="W86" s="71">
        <f t="shared" si="14"/>
        <v>-2137.9620457449873</v>
      </c>
      <c r="X86" s="71">
        <f t="shared" si="15"/>
        <v>-2085.9974705763034</v>
      </c>
      <c r="AB86" s="85"/>
      <c r="AH86" s="88"/>
    </row>
    <row r="87" spans="2:34" ht="14.25" customHeight="1" x14ac:dyDescent="0.35">
      <c r="B87" s="84">
        <v>1.1079056229574105E-2</v>
      </c>
      <c r="C87" s="84">
        <v>-0.26414751176660717</v>
      </c>
      <c r="D87" s="84">
        <v>1.2397651107251357</v>
      </c>
      <c r="E87" s="84">
        <v>6.6016772222745948E-2</v>
      </c>
      <c r="F87" s="84">
        <v>9.9094803341109913E-2</v>
      </c>
      <c r="H87" s="71">
        <f t="shared" si="16"/>
        <v>2139.4716716046414</v>
      </c>
      <c r="I87" s="1"/>
      <c r="K87" s="1"/>
      <c r="Q87" s="71">
        <f t="shared" si="17"/>
        <v>2193.6795243808515</v>
      </c>
      <c r="R87" s="71">
        <f t="shared" si="9"/>
        <v>2248.4294556848258</v>
      </c>
      <c r="S87" s="71">
        <f t="shared" si="10"/>
        <v>2303.726886301838</v>
      </c>
      <c r="T87" s="71">
        <f t="shared" si="11"/>
        <v>2359.5772912250213</v>
      </c>
      <c r="U87" s="71">
        <f t="shared" si="12"/>
        <v>2415.9862001974366</v>
      </c>
      <c r="V87" s="71">
        <f t="shared" si="13"/>
        <v>2472.9591982595757</v>
      </c>
      <c r="W87" s="71">
        <f t="shared" si="14"/>
        <v>2530.5019263023355</v>
      </c>
      <c r="X87" s="71">
        <f t="shared" si="15"/>
        <v>2588.6200816255237</v>
      </c>
      <c r="AB87" s="85"/>
      <c r="AH87" s="88"/>
    </row>
    <row r="88" spans="2:34" ht="14.25" customHeight="1" x14ac:dyDescent="0.35">
      <c r="B88" s="84"/>
      <c r="C88" s="84">
        <v>-1.0947589190733324</v>
      </c>
      <c r="D88" s="84">
        <v>3.5359734472498769</v>
      </c>
      <c r="E88" s="84"/>
      <c r="F88" s="84">
        <v>4.7157490116487809E-2</v>
      </c>
      <c r="H88" s="71">
        <f t="shared" si="16"/>
        <v>689.24563527546161</v>
      </c>
      <c r="I88" s="1"/>
      <c r="K88" s="1"/>
      <c r="Q88" s="71">
        <f t="shared" si="17"/>
        <v>730.39141135940054</v>
      </c>
      <c r="R88" s="71">
        <f t="shared" si="9"/>
        <v>771.94864520417968</v>
      </c>
      <c r="S88" s="71">
        <f t="shared" si="10"/>
        <v>813.9214513874058</v>
      </c>
      <c r="T88" s="71">
        <f t="shared" si="11"/>
        <v>856.31398563246421</v>
      </c>
      <c r="U88" s="71">
        <f t="shared" si="12"/>
        <v>899.13044521997335</v>
      </c>
      <c r="V88" s="71">
        <f t="shared" si="13"/>
        <v>942.37506940335879</v>
      </c>
      <c r="W88" s="71">
        <f t="shared" si="14"/>
        <v>986.0521398285764</v>
      </c>
      <c r="X88" s="71">
        <f t="shared" si="15"/>
        <v>1030.1659809580469</v>
      </c>
      <c r="AB88" s="85"/>
      <c r="AH88" s="88"/>
    </row>
    <row r="89" spans="2:34" ht="14.25" customHeight="1" x14ac:dyDescent="0.35">
      <c r="B89" s="84">
        <v>8.6479332090857867E-4</v>
      </c>
      <c r="C89" s="84">
        <v>-0.25607894532224479</v>
      </c>
      <c r="D89" s="84">
        <v>2.7606596086529871</v>
      </c>
      <c r="E89" s="84"/>
      <c r="F89" s="84">
        <v>4.2688580546944688E-2</v>
      </c>
      <c r="H89" s="71">
        <f t="shared" si="16"/>
        <v>2478.9502656368641</v>
      </c>
      <c r="I89" s="1"/>
      <c r="K89" s="1"/>
      <c r="Q89" s="71">
        <f t="shared" si="17"/>
        <v>2513.6682457036036</v>
      </c>
      <c r="R89" s="71">
        <f t="shared" si="9"/>
        <v>2548.7334055710116</v>
      </c>
      <c r="S89" s="71">
        <f t="shared" si="10"/>
        <v>2584.1492170370925</v>
      </c>
      <c r="T89" s="71">
        <f t="shared" si="11"/>
        <v>2619.9191866178344</v>
      </c>
      <c r="U89" s="71">
        <f t="shared" si="12"/>
        <v>2656.046855894384</v>
      </c>
      <c r="V89" s="71">
        <f t="shared" si="13"/>
        <v>2692.5358018636998</v>
      </c>
      <c r="W89" s="71">
        <f t="shared" si="14"/>
        <v>2729.3896372927074</v>
      </c>
      <c r="X89" s="71">
        <f t="shared" si="15"/>
        <v>2766.6120110760062</v>
      </c>
      <c r="AB89" s="85"/>
      <c r="AH89" s="88"/>
    </row>
    <row r="90" spans="2:34" ht="14.25" customHeight="1" x14ac:dyDescent="0.35">
      <c r="B90" s="84">
        <v>2.1327039484082175E-3</v>
      </c>
      <c r="C90" s="84">
        <v>-0.42878549868893207</v>
      </c>
      <c r="D90" s="84">
        <v>0.67094985440118915</v>
      </c>
      <c r="E90" s="84"/>
      <c r="F90" s="84">
        <v>8.2917963802856709E-2</v>
      </c>
      <c r="H90" s="71">
        <f t="shared" si="16"/>
        <v>2234.8009878526173</v>
      </c>
      <c r="I90" s="1"/>
      <c r="K90" s="1"/>
      <c r="Q90" s="71">
        <f t="shared" si="17"/>
        <v>2275.2905641722973</v>
      </c>
      <c r="R90" s="71">
        <f t="shared" si="9"/>
        <v>2316.185036255175</v>
      </c>
      <c r="S90" s="71">
        <f t="shared" si="10"/>
        <v>2357.4884530588811</v>
      </c>
      <c r="T90" s="71">
        <f t="shared" si="11"/>
        <v>2399.2049040306242</v>
      </c>
      <c r="U90" s="71">
        <f t="shared" si="12"/>
        <v>2441.3385195120845</v>
      </c>
      <c r="V90" s="71">
        <f t="shared" si="13"/>
        <v>2483.8934711483598</v>
      </c>
      <c r="W90" s="71">
        <f t="shared" si="14"/>
        <v>2526.8739723009985</v>
      </c>
      <c r="X90" s="71">
        <f t="shared" si="15"/>
        <v>2570.2842784651625</v>
      </c>
      <c r="AB90" s="85"/>
      <c r="AH90" s="88"/>
    </row>
    <row r="91" spans="2:34" ht="14.25" customHeight="1" x14ac:dyDescent="0.35">
      <c r="B91" s="84">
        <v>9.2600561941841742E-4</v>
      </c>
      <c r="C91" s="84">
        <v>-1.3873879079498794</v>
      </c>
      <c r="D91" s="84">
        <v>3.4414517223434133</v>
      </c>
      <c r="E91" s="84">
        <v>7.9241275088864721E-2</v>
      </c>
      <c r="F91" s="84">
        <v>5.0065021290598359E-2</v>
      </c>
      <c r="H91" s="71">
        <f t="shared" si="16"/>
        <v>39.191185091252009</v>
      </c>
      <c r="I91" s="1"/>
      <c r="K91" s="1"/>
      <c r="Q91" s="71">
        <f t="shared" si="17"/>
        <v>85.044119495174982</v>
      </c>
      <c r="R91" s="71">
        <f t="shared" si="9"/>
        <v>131.35558324313752</v>
      </c>
      <c r="S91" s="71">
        <f t="shared" si="10"/>
        <v>178.13016162857957</v>
      </c>
      <c r="T91" s="71">
        <f t="shared" si="11"/>
        <v>225.37248579787592</v>
      </c>
      <c r="U91" s="71">
        <f t="shared" si="12"/>
        <v>273.0872332088652</v>
      </c>
      <c r="V91" s="71">
        <f t="shared" si="13"/>
        <v>321.27912809396503</v>
      </c>
      <c r="W91" s="71">
        <f t="shared" si="14"/>
        <v>369.95294192791539</v>
      </c>
      <c r="X91" s="71">
        <f t="shared" si="15"/>
        <v>419.11349390020541</v>
      </c>
      <c r="AB91" s="85"/>
      <c r="AH91" s="88"/>
    </row>
    <row r="92" spans="2:34" ht="14.25" customHeight="1" x14ac:dyDescent="0.35">
      <c r="B92" s="84">
        <v>1.2893558571602953E-3</v>
      </c>
      <c r="C92" s="84">
        <v>-1.4928251722572632</v>
      </c>
      <c r="D92" s="84">
        <v>3.2051999282365089</v>
      </c>
      <c r="E92" s="84">
        <v>9.1515622433911398E-2</v>
      </c>
      <c r="F92" s="84">
        <v>5.4055949251141995E-2</v>
      </c>
      <c r="H92" s="71">
        <f t="shared" si="16"/>
        <v>-269.15896528186204</v>
      </c>
      <c r="I92" s="1"/>
      <c r="K92" s="1"/>
      <c r="Q92" s="71">
        <f t="shared" si="17"/>
        <v>-222.28547124022134</v>
      </c>
      <c r="R92" s="71">
        <f t="shared" si="9"/>
        <v>-174.94324225816172</v>
      </c>
      <c r="S92" s="71">
        <f t="shared" si="10"/>
        <v>-127.12759098628248</v>
      </c>
      <c r="T92" s="71">
        <f t="shared" si="11"/>
        <v>-78.833783201684128</v>
      </c>
      <c r="U92" s="71">
        <f t="shared" si="12"/>
        <v>-30.057037339240651</v>
      </c>
      <c r="V92" s="71">
        <f t="shared" si="13"/>
        <v>19.207475981827884</v>
      </c>
      <c r="W92" s="71">
        <f t="shared" si="14"/>
        <v>68.96463443610719</v>
      </c>
      <c r="X92" s="71">
        <f t="shared" si="15"/>
        <v>119.21936447492953</v>
      </c>
      <c r="AB92" s="85"/>
      <c r="AH92" s="88"/>
    </row>
    <row r="93" spans="2:34" ht="14.25" customHeight="1" x14ac:dyDescent="0.35">
      <c r="B93" s="84"/>
      <c r="C93" s="84">
        <v>-1.0418832067706412</v>
      </c>
      <c r="D93" s="84">
        <v>3.212521845489587</v>
      </c>
      <c r="E93" s="84"/>
      <c r="F93" s="84">
        <v>5.0751874393620028E-2</v>
      </c>
      <c r="H93" s="71">
        <f t="shared" si="16"/>
        <v>827.71065475681803</v>
      </c>
      <c r="I93" s="1"/>
      <c r="K93" s="1"/>
      <c r="Q93" s="71">
        <f t="shared" si="17"/>
        <v>868.58668147054868</v>
      </c>
      <c r="R93" s="71">
        <f t="shared" si="9"/>
        <v>909.87146845141797</v>
      </c>
      <c r="S93" s="71">
        <f t="shared" si="10"/>
        <v>951.56910330209507</v>
      </c>
      <c r="T93" s="71">
        <f t="shared" si="11"/>
        <v>993.68371450127916</v>
      </c>
      <c r="U93" s="71">
        <f t="shared" si="12"/>
        <v>1036.2194718124551</v>
      </c>
      <c r="V93" s="71">
        <f t="shared" si="13"/>
        <v>1079.1805866967434</v>
      </c>
      <c r="W93" s="71">
        <f t="shared" si="14"/>
        <v>1122.5713127298741</v>
      </c>
      <c r="X93" s="71">
        <f t="shared" si="15"/>
        <v>1166.3959460233359</v>
      </c>
      <c r="AB93" s="85"/>
      <c r="AH93" s="88"/>
    </row>
    <row r="94" spans="2:34" ht="14.25" customHeight="1" x14ac:dyDescent="0.35">
      <c r="B94" s="84"/>
      <c r="C94" s="84">
        <v>-1.6580451107163294</v>
      </c>
      <c r="D94" s="84">
        <v>3.6492616261250377</v>
      </c>
      <c r="E94" s="84">
        <v>4.1666779354618072E-2</v>
      </c>
      <c r="F94" s="84">
        <v>4.6262324441748388E-2</v>
      </c>
      <c r="H94" s="71">
        <f t="shared" si="16"/>
        <v>-839.15871807880376</v>
      </c>
      <c r="I94" s="1"/>
      <c r="K94" s="1"/>
      <c r="Q94" s="71">
        <f t="shared" si="17"/>
        <v>-795.6726285249124</v>
      </c>
      <c r="R94" s="71">
        <f t="shared" si="9"/>
        <v>-751.75167807548087</v>
      </c>
      <c r="S94" s="71">
        <f t="shared" si="10"/>
        <v>-707.39151812155615</v>
      </c>
      <c r="T94" s="71">
        <f t="shared" si="11"/>
        <v>-662.58775656809212</v>
      </c>
      <c r="U94" s="71">
        <f t="shared" si="12"/>
        <v>-617.33595739909379</v>
      </c>
      <c r="V94" s="71">
        <f t="shared" si="13"/>
        <v>-571.63164023840409</v>
      </c>
      <c r="W94" s="71">
        <f t="shared" si="14"/>
        <v>-525.47027990610877</v>
      </c>
      <c r="X94" s="71">
        <f t="shared" si="15"/>
        <v>-478.84730597048929</v>
      </c>
      <c r="AB94" s="85"/>
      <c r="AH94" s="88"/>
    </row>
    <row r="95" spans="2:34" ht="14.25" customHeight="1" x14ac:dyDescent="0.35">
      <c r="B95" s="84"/>
      <c r="C95" s="84">
        <v>-1.0947589190733389</v>
      </c>
      <c r="D95" s="84">
        <v>3.5359734472499262</v>
      </c>
      <c r="E95" s="84"/>
      <c r="F95" s="84">
        <v>4.7157490116487233E-2</v>
      </c>
      <c r="H95" s="71">
        <f t="shared" si="16"/>
        <v>689.24563527544433</v>
      </c>
      <c r="I95" s="1"/>
      <c r="K95" s="1"/>
      <c r="Q95" s="71">
        <f t="shared" si="17"/>
        <v>730.39141135938326</v>
      </c>
      <c r="R95" s="71">
        <f t="shared" si="9"/>
        <v>771.9486452041624</v>
      </c>
      <c r="S95" s="71">
        <f t="shared" si="10"/>
        <v>813.92145138738897</v>
      </c>
      <c r="T95" s="71">
        <f t="shared" si="11"/>
        <v>856.31398563244738</v>
      </c>
      <c r="U95" s="71">
        <f t="shared" si="12"/>
        <v>899.13044521995653</v>
      </c>
      <c r="V95" s="71">
        <f t="shared" si="13"/>
        <v>942.37506940334151</v>
      </c>
      <c r="W95" s="71">
        <f t="shared" si="14"/>
        <v>986.05213982855958</v>
      </c>
      <c r="X95" s="71">
        <f t="shared" si="15"/>
        <v>1030.1659809580301</v>
      </c>
      <c r="AB95" s="85"/>
      <c r="AH95" s="88"/>
    </row>
    <row r="96" spans="2:34" ht="14.25" customHeight="1" x14ac:dyDescent="0.35">
      <c r="B96" s="84"/>
      <c r="C96" s="84">
        <v>-1.201219220644079</v>
      </c>
      <c r="D96" s="84">
        <v>3.272331960472727</v>
      </c>
      <c r="E96" s="84">
        <v>3.3726493939027116E-2</v>
      </c>
      <c r="F96" s="84">
        <v>4.9687261533839219E-2</v>
      </c>
      <c r="H96" s="71">
        <f t="shared" si="16"/>
        <v>485.26516168518128</v>
      </c>
      <c r="I96" s="1"/>
      <c r="K96" s="1"/>
      <c r="Q96" s="71">
        <f t="shared" si="17"/>
        <v>527.70211183124161</v>
      </c>
      <c r="R96" s="71">
        <f t="shared" si="9"/>
        <v>570.5634314787635</v>
      </c>
      <c r="S96" s="71">
        <f t="shared" si="10"/>
        <v>613.85336432275926</v>
      </c>
      <c r="T96" s="71">
        <f t="shared" si="11"/>
        <v>657.57619649519575</v>
      </c>
      <c r="U96" s="71">
        <f t="shared" si="12"/>
        <v>701.73625698935643</v>
      </c>
      <c r="V96" s="71">
        <f t="shared" si="13"/>
        <v>746.33791808845922</v>
      </c>
      <c r="W96" s="71">
        <f t="shared" si="14"/>
        <v>791.38559579855269</v>
      </c>
      <c r="X96" s="71">
        <f t="shared" si="15"/>
        <v>836.88375028574683</v>
      </c>
      <c r="AB96" s="85"/>
      <c r="AH96" s="88"/>
    </row>
    <row r="97" spans="2:34" ht="14.25" customHeight="1" x14ac:dyDescent="0.35">
      <c r="B97" s="84"/>
      <c r="C97" s="84">
        <v>-1.0947589190733342</v>
      </c>
      <c r="D97" s="84">
        <v>3.5359734472499191</v>
      </c>
      <c r="E97" s="84"/>
      <c r="F97" s="84">
        <v>4.7157490116487254E-2</v>
      </c>
      <c r="H97" s="71">
        <f t="shared" si="16"/>
        <v>689.24563527545592</v>
      </c>
      <c r="I97" s="1"/>
      <c r="K97" s="1"/>
      <c r="Q97" s="71">
        <f t="shared" si="17"/>
        <v>730.39141135939462</v>
      </c>
      <c r="R97" s="71">
        <f t="shared" si="9"/>
        <v>771.94864520417377</v>
      </c>
      <c r="S97" s="71">
        <f t="shared" si="10"/>
        <v>813.92145138740034</v>
      </c>
      <c r="T97" s="71">
        <f t="shared" si="11"/>
        <v>856.31398563245875</v>
      </c>
      <c r="U97" s="71">
        <f t="shared" si="12"/>
        <v>899.1304452199679</v>
      </c>
      <c r="V97" s="71">
        <f t="shared" si="13"/>
        <v>942.37506940335243</v>
      </c>
      <c r="W97" s="71">
        <f t="shared" si="14"/>
        <v>986.05213982857049</v>
      </c>
      <c r="X97" s="71">
        <f t="shared" si="15"/>
        <v>1030.1659809580415</v>
      </c>
      <c r="AB97" s="85"/>
      <c r="AH97" s="88"/>
    </row>
    <row r="98" spans="2:34" ht="14.25" customHeight="1" x14ac:dyDescent="0.35">
      <c r="B98" s="84"/>
      <c r="C98" s="84">
        <v>-1.0947589190733349</v>
      </c>
      <c r="D98" s="84">
        <v>3.535973447249916</v>
      </c>
      <c r="E98" s="84"/>
      <c r="F98" s="84">
        <v>4.7157490116487261E-2</v>
      </c>
      <c r="H98" s="71">
        <f t="shared" si="16"/>
        <v>689.24563527545229</v>
      </c>
      <c r="I98" s="1"/>
      <c r="K98" s="1"/>
      <c r="Q98" s="71">
        <f t="shared" si="17"/>
        <v>730.39141135939099</v>
      </c>
      <c r="R98" s="71">
        <f t="shared" si="9"/>
        <v>771.94864520417013</v>
      </c>
      <c r="S98" s="71">
        <f t="shared" si="10"/>
        <v>813.92145138739625</v>
      </c>
      <c r="T98" s="71">
        <f t="shared" si="11"/>
        <v>856.31398563245511</v>
      </c>
      <c r="U98" s="71">
        <f t="shared" si="12"/>
        <v>899.1304452199638</v>
      </c>
      <c r="V98" s="71">
        <f t="shared" si="13"/>
        <v>942.37506940334879</v>
      </c>
      <c r="W98" s="71">
        <f t="shared" si="14"/>
        <v>986.05213982856685</v>
      </c>
      <c r="X98" s="71">
        <f t="shared" si="15"/>
        <v>1030.1659809580374</v>
      </c>
      <c r="AB98" s="85"/>
      <c r="AH98" s="88"/>
    </row>
    <row r="99" spans="2:34" ht="14.25" customHeight="1" x14ac:dyDescent="0.35">
      <c r="B99" s="84">
        <v>8.7941562877482549E-3</v>
      </c>
      <c r="C99" s="84">
        <v>-3.9609265996560901E-2</v>
      </c>
      <c r="D99" s="84">
        <v>4.3867377977594986</v>
      </c>
      <c r="E99" s="84"/>
      <c r="F99" s="84">
        <v>3.8239044046632718E-2</v>
      </c>
      <c r="H99" s="71">
        <f t="shared" si="16"/>
        <v>2136.7075139461181</v>
      </c>
      <c r="I99" s="1"/>
      <c r="K99" s="1"/>
      <c r="Q99" s="71">
        <f t="shared" si="17"/>
        <v>2178.7995129702908</v>
      </c>
      <c r="R99" s="71">
        <f t="shared" si="9"/>
        <v>2221.3124319847066</v>
      </c>
      <c r="S99" s="71">
        <f t="shared" si="10"/>
        <v>2264.2504801892651</v>
      </c>
      <c r="T99" s="71">
        <f t="shared" si="11"/>
        <v>2307.6179088758699</v>
      </c>
      <c r="U99" s="71">
        <f t="shared" si="12"/>
        <v>2351.4190118493402</v>
      </c>
      <c r="V99" s="71">
        <f t="shared" si="13"/>
        <v>2395.6581258525462</v>
      </c>
      <c r="W99" s="71">
        <f t="shared" si="14"/>
        <v>2440.3396309957834</v>
      </c>
      <c r="X99" s="71">
        <f t="shared" si="15"/>
        <v>2485.4679511904533</v>
      </c>
      <c r="AB99" s="85"/>
      <c r="AH99" s="88"/>
    </row>
    <row r="100" spans="2:34" ht="14.25" customHeight="1" x14ac:dyDescent="0.35">
      <c r="B100" s="84"/>
      <c r="C100" s="84">
        <v>-1.0947589190733362</v>
      </c>
      <c r="D100" s="84">
        <v>3.5359734472499231</v>
      </c>
      <c r="E100" s="84"/>
      <c r="F100" s="84">
        <v>4.7157490116487233E-2</v>
      </c>
      <c r="H100" s="71">
        <f t="shared" si="16"/>
        <v>689.24563527545092</v>
      </c>
      <c r="I100" s="1"/>
      <c r="K100" s="1"/>
      <c r="Q100" s="71">
        <f t="shared" si="17"/>
        <v>730.39141135938962</v>
      </c>
      <c r="R100" s="71">
        <f t="shared" si="9"/>
        <v>771.94864520416877</v>
      </c>
      <c r="S100" s="71">
        <f t="shared" si="10"/>
        <v>813.92145138739534</v>
      </c>
      <c r="T100" s="71">
        <f t="shared" si="11"/>
        <v>856.31398563245375</v>
      </c>
      <c r="U100" s="71">
        <f t="shared" si="12"/>
        <v>899.13044521996289</v>
      </c>
      <c r="V100" s="71">
        <f t="shared" si="13"/>
        <v>942.37506940334788</v>
      </c>
      <c r="W100" s="71">
        <f t="shared" si="14"/>
        <v>986.05213982856594</v>
      </c>
      <c r="X100" s="71">
        <f t="shared" si="15"/>
        <v>1030.1659809580365</v>
      </c>
      <c r="AB100" s="85"/>
      <c r="AH100" s="88"/>
    </row>
    <row r="101" spans="2:34" ht="14.25" customHeight="1" x14ac:dyDescent="0.35">
      <c r="B101" s="84"/>
      <c r="C101" s="84">
        <v>-3.3610999783883901</v>
      </c>
      <c r="D101" s="84">
        <v>0.46691886909412028</v>
      </c>
      <c r="E101" s="84">
        <v>0.28494789740250287</v>
      </c>
      <c r="F101" s="84">
        <v>8.0004577025328802E-2</v>
      </c>
      <c r="H101" s="71">
        <f t="shared" si="16"/>
        <v>-5287.3677355291038</v>
      </c>
      <c r="I101" s="1"/>
      <c r="K101" s="1"/>
      <c r="Q101" s="71">
        <f t="shared" si="17"/>
        <v>-5235.0777734726526</v>
      </c>
      <c r="R101" s="71">
        <f t="shared" si="9"/>
        <v>-5182.2649117956389</v>
      </c>
      <c r="S101" s="71">
        <f t="shared" si="10"/>
        <v>-5128.9239215018551</v>
      </c>
      <c r="T101" s="71">
        <f t="shared" si="11"/>
        <v>-5075.0495213051327</v>
      </c>
      <c r="U101" s="71">
        <f t="shared" si="12"/>
        <v>-5020.6363771064416</v>
      </c>
      <c r="V101" s="71">
        <f t="shared" si="13"/>
        <v>-4965.6791014657647</v>
      </c>
      <c r="W101" s="71">
        <f t="shared" si="14"/>
        <v>-4910.1722530686839</v>
      </c>
      <c r="X101" s="71">
        <f t="shared" si="15"/>
        <v>-4854.1103361876285</v>
      </c>
      <c r="AB101" s="85"/>
      <c r="AH101" s="88"/>
    </row>
    <row r="102" spans="2:34" ht="14.25" customHeight="1" x14ac:dyDescent="0.35">
      <c r="B102" s="84"/>
      <c r="C102" s="84">
        <v>-1.094758919073334</v>
      </c>
      <c r="D102" s="84">
        <v>3.5359734472499262</v>
      </c>
      <c r="E102" s="84"/>
      <c r="F102" s="84">
        <v>4.7157490116487163E-2</v>
      </c>
      <c r="H102" s="71">
        <f t="shared" si="16"/>
        <v>689.24563527545706</v>
      </c>
      <c r="I102" s="1"/>
      <c r="K102" s="1"/>
      <c r="Q102" s="71">
        <f t="shared" si="17"/>
        <v>730.39141135939553</v>
      </c>
      <c r="R102" s="71">
        <f t="shared" si="9"/>
        <v>771.94864520417468</v>
      </c>
      <c r="S102" s="71">
        <f t="shared" si="10"/>
        <v>813.92145138740125</v>
      </c>
      <c r="T102" s="71">
        <f t="shared" si="11"/>
        <v>856.31398563245966</v>
      </c>
      <c r="U102" s="71">
        <f t="shared" si="12"/>
        <v>899.13044521996881</v>
      </c>
      <c r="V102" s="71">
        <f t="shared" si="13"/>
        <v>942.37506940335379</v>
      </c>
      <c r="W102" s="71">
        <f t="shared" si="14"/>
        <v>986.05213982857185</v>
      </c>
      <c r="X102" s="71">
        <f t="shared" si="15"/>
        <v>1030.1659809580419</v>
      </c>
      <c r="AB102" s="85"/>
      <c r="AH102" s="88"/>
    </row>
    <row r="103" spans="2:34" ht="14.25" customHeight="1" x14ac:dyDescent="0.35">
      <c r="B103" s="84"/>
      <c r="C103" s="84">
        <v>-3.8264986293904544</v>
      </c>
      <c r="D103" s="84">
        <v>1.5893491385711087</v>
      </c>
      <c r="E103" s="84">
        <v>0.25959703226388903</v>
      </c>
      <c r="F103" s="84">
        <v>7.0006051957832383E-2</v>
      </c>
      <c r="H103" s="71">
        <f t="shared" si="16"/>
        <v>-6667.4486458322281</v>
      </c>
      <c r="I103" s="1"/>
      <c r="K103" s="1"/>
      <c r="Q103" s="71">
        <f t="shared" si="17"/>
        <v>-6614.3978861930827</v>
      </c>
      <c r="R103" s="71">
        <f t="shared" si="9"/>
        <v>-6560.8166189575477</v>
      </c>
      <c r="S103" s="71">
        <f t="shared" si="10"/>
        <v>-6506.6995390496568</v>
      </c>
      <c r="T103" s="71">
        <f t="shared" si="11"/>
        <v>-6452.0412883426879</v>
      </c>
      <c r="U103" s="71">
        <f t="shared" si="12"/>
        <v>-6396.8364551286486</v>
      </c>
      <c r="V103" s="71">
        <f t="shared" si="13"/>
        <v>-6341.0795735824686</v>
      </c>
      <c r="W103" s="71">
        <f t="shared" si="14"/>
        <v>-6284.7651232208264</v>
      </c>
      <c r="X103" s="71">
        <f t="shared" si="15"/>
        <v>-6227.887528355569</v>
      </c>
      <c r="AB103" s="85"/>
      <c r="AH103" s="88"/>
    </row>
    <row r="104" spans="2:34" ht="14.25" customHeight="1" x14ac:dyDescent="0.35">
      <c r="B104" s="84">
        <v>1.7355681274963453E-2</v>
      </c>
      <c r="C104" s="84">
        <v>-0.59718106532107784</v>
      </c>
      <c r="D104" s="84">
        <v>8.929333995700155</v>
      </c>
      <c r="E104" s="84"/>
      <c r="F104" s="84">
        <v>9.2990631733926507E-3</v>
      </c>
      <c r="H104" s="71">
        <f t="shared" si="16"/>
        <v>-174.3201752932149</v>
      </c>
      <c r="I104" s="1"/>
      <c r="K104" s="1"/>
      <c r="Q104" s="71">
        <f t="shared" si="17"/>
        <v>-118.92273143004633</v>
      </c>
      <c r="R104" s="71">
        <f t="shared" si="9"/>
        <v>-62.971313128242684</v>
      </c>
      <c r="S104" s="71">
        <f t="shared" si="10"/>
        <v>-6.4603806434239459</v>
      </c>
      <c r="T104" s="71">
        <f t="shared" si="11"/>
        <v>50.61566116624374</v>
      </c>
      <c r="U104" s="71">
        <f t="shared" si="12"/>
        <v>108.26246339400853</v>
      </c>
      <c r="V104" s="71">
        <f t="shared" si="13"/>
        <v>166.48573364405155</v>
      </c>
      <c r="W104" s="71">
        <f t="shared" si="14"/>
        <v>225.29123659659422</v>
      </c>
      <c r="X104" s="71">
        <f t="shared" si="15"/>
        <v>284.68479457866243</v>
      </c>
      <c r="AB104" s="85"/>
      <c r="AH104" s="88"/>
    </row>
    <row r="105" spans="2:34" ht="14.25" customHeight="1" x14ac:dyDescent="0.35">
      <c r="B105" s="84">
        <v>1.3735344329607645E-2</v>
      </c>
      <c r="C105" s="84">
        <v>-1.6020444429992595E-2</v>
      </c>
      <c r="D105" s="84">
        <v>0.10578162828397966</v>
      </c>
      <c r="E105" s="84">
        <v>9.5817542394132232E-2</v>
      </c>
      <c r="F105" s="84">
        <v>0.11618851776159414</v>
      </c>
      <c r="H105" s="71">
        <f t="shared" si="16"/>
        <v>2580.2974892343541</v>
      </c>
      <c r="I105" s="1"/>
      <c r="K105" s="1"/>
      <c r="Q105" s="71">
        <f t="shared" si="17"/>
        <v>2637.0357446041216</v>
      </c>
      <c r="R105" s="71">
        <f t="shared" si="9"/>
        <v>2694.3413825275866</v>
      </c>
      <c r="S105" s="71">
        <f t="shared" si="10"/>
        <v>2752.2200768302846</v>
      </c>
      <c r="T105" s="71">
        <f t="shared" si="11"/>
        <v>2810.6775580760109</v>
      </c>
      <c r="U105" s="71">
        <f t="shared" si="12"/>
        <v>2869.7196141341947</v>
      </c>
      <c r="V105" s="71">
        <f t="shared" si="13"/>
        <v>2929.3520907529596</v>
      </c>
      <c r="W105" s="71">
        <f t="shared" si="14"/>
        <v>2989.5808921379121</v>
      </c>
      <c r="X105" s="71">
        <f t="shared" si="15"/>
        <v>3050.4119815367148</v>
      </c>
      <c r="AB105" s="85"/>
      <c r="AH105" s="88"/>
    </row>
    <row r="106" spans="2:34" ht="14.25" customHeight="1" x14ac:dyDescent="0.35">
      <c r="B106" s="84"/>
      <c r="C106" s="84">
        <v>-0.50006309230662871</v>
      </c>
      <c r="D106" s="84">
        <v>0.2060199583445437</v>
      </c>
      <c r="E106" s="84"/>
      <c r="F106" s="84">
        <v>8.1460680116840045E-2</v>
      </c>
      <c r="H106" s="71">
        <f t="shared" si="16"/>
        <v>2152.9008010585926</v>
      </c>
      <c r="I106" s="1"/>
      <c r="K106" s="1"/>
      <c r="Q106" s="71">
        <f t="shared" si="17"/>
        <v>2190.0760127110198</v>
      </c>
      <c r="R106" s="71">
        <f t="shared" si="9"/>
        <v>2227.6229764799718</v>
      </c>
      <c r="S106" s="71">
        <f t="shared" si="10"/>
        <v>2265.5454098866135</v>
      </c>
      <c r="T106" s="71">
        <f t="shared" si="11"/>
        <v>2303.8470676273209</v>
      </c>
      <c r="U106" s="71">
        <f t="shared" si="12"/>
        <v>2342.5317419454359</v>
      </c>
      <c r="V106" s="71">
        <f t="shared" si="13"/>
        <v>2381.603263006732</v>
      </c>
      <c r="W106" s="71">
        <f t="shared" si="14"/>
        <v>2421.0654992786413</v>
      </c>
      <c r="X106" s="71">
        <f t="shared" si="15"/>
        <v>2460.9223579132695</v>
      </c>
      <c r="AB106" s="85"/>
      <c r="AH106" s="88"/>
    </row>
    <row r="107" spans="2:34" ht="14.25" customHeight="1" x14ac:dyDescent="0.35">
      <c r="B107" s="84"/>
      <c r="C107" s="84">
        <v>-0.70701434401128593</v>
      </c>
      <c r="D107" s="84">
        <v>2.9709538565239937</v>
      </c>
      <c r="E107" s="84"/>
      <c r="F107" s="84">
        <v>4.8091677374968132E-2</v>
      </c>
      <c r="H107" s="71">
        <f t="shared" si="16"/>
        <v>1619.1747218815376</v>
      </c>
      <c r="I107" s="1"/>
      <c r="K107" s="1"/>
      <c r="Q107" s="71">
        <f t="shared" si="17"/>
        <v>1657.4878585295899</v>
      </c>
      <c r="R107" s="71">
        <f t="shared" si="9"/>
        <v>1696.1841265441242</v>
      </c>
      <c r="S107" s="71">
        <f t="shared" si="10"/>
        <v>1735.2673572388028</v>
      </c>
      <c r="T107" s="71">
        <f t="shared" si="11"/>
        <v>1774.7414202404284</v>
      </c>
      <c r="U107" s="71">
        <f t="shared" si="12"/>
        <v>1814.61022387207</v>
      </c>
      <c r="V107" s="71">
        <f t="shared" si="13"/>
        <v>1854.8777155400285</v>
      </c>
      <c r="W107" s="71">
        <f t="shared" si="14"/>
        <v>1895.5478821246666</v>
      </c>
      <c r="X107" s="71">
        <f t="shared" si="15"/>
        <v>1936.6247503751506</v>
      </c>
      <c r="AB107" s="85"/>
      <c r="AH107" s="88"/>
    </row>
    <row r="108" spans="2:34" ht="14.25" customHeight="1" x14ac:dyDescent="0.35">
      <c r="B108" s="84">
        <v>1.8224896226372307E-3</v>
      </c>
      <c r="C108" s="84">
        <v>6.0821275771976234E-2</v>
      </c>
      <c r="D108" s="84">
        <v>3.4915805239550899</v>
      </c>
      <c r="E108" s="84"/>
      <c r="F108" s="84">
        <v>1.2915633250584925E-2</v>
      </c>
      <c r="H108" s="71">
        <f t="shared" si="16"/>
        <v>2362.6503087314168</v>
      </c>
      <c r="I108" s="1"/>
      <c r="K108" s="1"/>
      <c r="Q108" s="71">
        <f t="shared" si="17"/>
        <v>2388.4119807392376</v>
      </c>
      <c r="R108" s="71">
        <f t="shared" si="9"/>
        <v>2414.4312694671371</v>
      </c>
      <c r="S108" s="71">
        <f t="shared" si="10"/>
        <v>2440.7107510823153</v>
      </c>
      <c r="T108" s="71">
        <f t="shared" si="11"/>
        <v>2467.2530275136451</v>
      </c>
      <c r="U108" s="71">
        <f t="shared" si="12"/>
        <v>2494.0607267092882</v>
      </c>
      <c r="V108" s="71">
        <f t="shared" si="13"/>
        <v>2521.136502896888</v>
      </c>
      <c r="W108" s="71">
        <f t="shared" si="14"/>
        <v>2548.483036846364</v>
      </c>
      <c r="X108" s="71">
        <f t="shared" si="15"/>
        <v>2576.1030361353342</v>
      </c>
      <c r="AB108" s="85"/>
      <c r="AH108" s="88"/>
    </row>
    <row r="109" spans="2:34" ht="14.25" customHeight="1" x14ac:dyDescent="0.35">
      <c r="B109" s="84"/>
      <c r="C109" s="84">
        <v>-1.6793293700960239</v>
      </c>
      <c r="D109" s="84">
        <v>3.4236071599703193</v>
      </c>
      <c r="E109" s="84">
        <v>6.9862266540679174E-2</v>
      </c>
      <c r="F109" s="84">
        <v>4.8432174679734714E-2</v>
      </c>
      <c r="H109" s="71">
        <f t="shared" si="16"/>
        <v>-798.39831082399724</v>
      </c>
      <c r="I109" s="1"/>
      <c r="K109" s="1"/>
      <c r="Q109" s="71">
        <f t="shared" si="17"/>
        <v>-753.8386655171721</v>
      </c>
      <c r="R109" s="71">
        <f t="shared" si="9"/>
        <v>-708.83342375727716</v>
      </c>
      <c r="S109" s="71">
        <f t="shared" si="10"/>
        <v>-663.37812957978485</v>
      </c>
      <c r="T109" s="71">
        <f t="shared" si="11"/>
        <v>-617.46828246051746</v>
      </c>
      <c r="U109" s="71">
        <f t="shared" si="12"/>
        <v>-571.09933687005696</v>
      </c>
      <c r="V109" s="71">
        <f t="shared" si="13"/>
        <v>-524.26670182369116</v>
      </c>
      <c r="W109" s="71">
        <f t="shared" si="14"/>
        <v>-476.96574042686279</v>
      </c>
      <c r="X109" s="71">
        <f t="shared" si="15"/>
        <v>-429.19176941606611</v>
      </c>
      <c r="AB109" s="85"/>
      <c r="AH109" s="88"/>
    </row>
    <row r="110" spans="2:34" ht="14.25" customHeight="1" x14ac:dyDescent="0.35">
      <c r="B110" s="84"/>
      <c r="C110" s="84">
        <v>-3.3187502347869704</v>
      </c>
      <c r="D110" s="84">
        <v>2.0896710511502645</v>
      </c>
      <c r="E110" s="84">
        <v>0.19524692055265538</v>
      </c>
      <c r="F110" s="84">
        <v>6.5100142351774762E-2</v>
      </c>
      <c r="H110" s="71">
        <f t="shared" si="16"/>
        <v>-5330.1874233467424</v>
      </c>
      <c r="I110" s="1"/>
      <c r="K110" s="1"/>
      <c r="Q110" s="71">
        <f t="shared" si="17"/>
        <v>-5279.6507163916449</v>
      </c>
      <c r="R110" s="71">
        <f t="shared" si="9"/>
        <v>-5228.6086423669976</v>
      </c>
      <c r="S110" s="71">
        <f t="shared" si="10"/>
        <v>-5177.0561476021021</v>
      </c>
      <c r="T110" s="71">
        <f t="shared" si="11"/>
        <v>-5124.9881278895582</v>
      </c>
      <c r="U110" s="71">
        <f t="shared" si="12"/>
        <v>-5072.3994279798881</v>
      </c>
      <c r="V110" s="71">
        <f t="shared" si="13"/>
        <v>-5019.2848410711231</v>
      </c>
      <c r="W110" s="71">
        <f t="shared" si="14"/>
        <v>-4965.6391082932678</v>
      </c>
      <c r="X110" s="71">
        <f t="shared" si="15"/>
        <v>-4911.4569181876359</v>
      </c>
      <c r="AB110" s="85"/>
      <c r="AH110" s="88"/>
    </row>
    <row r="111" spans="2:34" ht="14.25" customHeight="1" x14ac:dyDescent="0.35">
      <c r="B111" s="84"/>
      <c r="C111" s="84">
        <v>-1.6793293700960514</v>
      </c>
      <c r="D111" s="84">
        <v>3.4236071599702687</v>
      </c>
      <c r="E111" s="84">
        <v>6.9862266540688181E-2</v>
      </c>
      <c r="F111" s="84">
        <v>4.8432174679735034E-2</v>
      </c>
      <c r="H111" s="71">
        <f t="shared" si="16"/>
        <v>-798.39831082405362</v>
      </c>
      <c r="I111" s="1"/>
      <c r="K111" s="1"/>
      <c r="Q111" s="71">
        <f t="shared" si="17"/>
        <v>-753.83866551722804</v>
      </c>
      <c r="R111" s="71">
        <f t="shared" si="9"/>
        <v>-708.83342375733309</v>
      </c>
      <c r="S111" s="71">
        <f t="shared" si="10"/>
        <v>-663.37812957984033</v>
      </c>
      <c r="T111" s="71">
        <f t="shared" si="11"/>
        <v>-617.46828246057248</v>
      </c>
      <c r="U111" s="71">
        <f t="shared" si="12"/>
        <v>-571.09933687011153</v>
      </c>
      <c r="V111" s="71">
        <f t="shared" si="13"/>
        <v>-524.26670182374573</v>
      </c>
      <c r="W111" s="71">
        <f t="shared" si="14"/>
        <v>-476.96574042691736</v>
      </c>
      <c r="X111" s="71">
        <f t="shared" si="15"/>
        <v>-429.19176941612022</v>
      </c>
      <c r="AB111" s="85"/>
      <c r="AH111" s="88"/>
    </row>
    <row r="112" spans="2:34" ht="14.25" customHeight="1" x14ac:dyDescent="0.35">
      <c r="B112" s="84">
        <v>3.1409297529484598E-2</v>
      </c>
      <c r="C112" s="84">
        <v>-5.7559769420942066</v>
      </c>
      <c r="D112" s="84"/>
      <c r="E112" s="84">
        <v>1.0514512917557326</v>
      </c>
      <c r="F112" s="84">
        <v>0.15794624472403346</v>
      </c>
      <c r="H112" s="71">
        <f t="shared" si="16"/>
        <v>-12728.772714025439</v>
      </c>
      <c r="I112" s="1"/>
      <c r="K112" s="1"/>
      <c r="Q112" s="71">
        <f t="shared" si="17"/>
        <v>-12606.369786439594</v>
      </c>
      <c r="R112" s="71">
        <f t="shared" si="9"/>
        <v>-12482.742829577888</v>
      </c>
      <c r="S112" s="71">
        <f t="shared" si="10"/>
        <v>-12357.879603147569</v>
      </c>
      <c r="T112" s="71">
        <f t="shared" si="11"/>
        <v>-12231.767744452944</v>
      </c>
      <c r="U112" s="71">
        <f t="shared" si="12"/>
        <v>-12104.394767171374</v>
      </c>
      <c r="V112" s="71">
        <f t="shared" si="13"/>
        <v>-11975.748060116985</v>
      </c>
      <c r="W112" s="71">
        <f t="shared" si="14"/>
        <v>-11845.814885992055</v>
      </c>
      <c r="X112" s="71">
        <f t="shared" si="15"/>
        <v>-11714.582380125878</v>
      </c>
      <c r="AB112" s="85"/>
      <c r="AH112" s="88"/>
    </row>
    <row r="113" spans="2:34" ht="14.25" customHeight="1" x14ac:dyDescent="0.35">
      <c r="B113" s="84">
        <v>3.5346542347716235E-3</v>
      </c>
      <c r="C113" s="84">
        <v>-0.16826905080806373</v>
      </c>
      <c r="D113" s="84">
        <v>0.74546396503883461</v>
      </c>
      <c r="E113" s="84">
        <v>2.5954157816886979E-3</v>
      </c>
      <c r="F113" s="84">
        <v>8.2575063018900149E-2</v>
      </c>
      <c r="H113" s="71">
        <f t="shared" si="16"/>
        <v>2779.9178905750641</v>
      </c>
      <c r="I113" s="1"/>
      <c r="K113" s="1"/>
      <c r="Q113" s="71">
        <f t="shared" si="17"/>
        <v>2820.8138425224515</v>
      </c>
      <c r="R113" s="71">
        <f t="shared" si="9"/>
        <v>2862.1187539893131</v>
      </c>
      <c r="S113" s="71">
        <f t="shared" si="10"/>
        <v>2903.8367145708426</v>
      </c>
      <c r="T113" s="71">
        <f t="shared" si="11"/>
        <v>2945.9718547581883</v>
      </c>
      <c r="U113" s="71">
        <f t="shared" si="12"/>
        <v>2988.5283463474066</v>
      </c>
      <c r="V113" s="71">
        <f t="shared" si="13"/>
        <v>3031.5104028525175</v>
      </c>
      <c r="W113" s="71">
        <f t="shared" si="14"/>
        <v>3074.9222799226795</v>
      </c>
      <c r="X113" s="71">
        <f t="shared" si="15"/>
        <v>3118.768275763543</v>
      </c>
      <c r="AB113" s="85"/>
      <c r="AH113" s="88"/>
    </row>
    <row r="114" spans="2:34" ht="14.25" customHeight="1" x14ac:dyDescent="0.35">
      <c r="B114" s="84">
        <v>6.752401220740183E-3</v>
      </c>
      <c r="C114" s="84">
        <v>-0.85253041390868223</v>
      </c>
      <c r="D114" s="84">
        <v>2.2344198226925127</v>
      </c>
      <c r="E114" s="84">
        <v>0.17677857723867293</v>
      </c>
      <c r="F114" s="84">
        <v>7.5466071061444762E-2</v>
      </c>
      <c r="H114" s="71">
        <f t="shared" si="16"/>
        <v>1338.7944344487785</v>
      </c>
      <c r="I114" s="1"/>
      <c r="K114" s="1"/>
      <c r="Q114" s="71">
        <f t="shared" si="17"/>
        <v>1393.8183435015362</v>
      </c>
      <c r="R114" s="71">
        <f t="shared" si="9"/>
        <v>1449.3924916448223</v>
      </c>
      <c r="S114" s="71">
        <f t="shared" si="10"/>
        <v>1505.5223812695401</v>
      </c>
      <c r="T114" s="71">
        <f t="shared" si="11"/>
        <v>1562.2135697905055</v>
      </c>
      <c r="U114" s="71">
        <f t="shared" si="12"/>
        <v>1619.4716701966806</v>
      </c>
      <c r="V114" s="71">
        <f t="shared" si="13"/>
        <v>1677.3023516069179</v>
      </c>
      <c r="W114" s="71">
        <f t="shared" si="14"/>
        <v>1735.7113398312567</v>
      </c>
      <c r="X114" s="71">
        <f t="shared" si="15"/>
        <v>1794.7044179378395</v>
      </c>
      <c r="AB114" s="85"/>
      <c r="AH114" s="88"/>
    </row>
    <row r="115" spans="2:34" ht="14.25" customHeight="1" x14ac:dyDescent="0.35">
      <c r="B115" s="84"/>
      <c r="C115" s="84">
        <v>-1.1696583814188017</v>
      </c>
      <c r="D115" s="84">
        <v>0.46411112718392905</v>
      </c>
      <c r="E115" s="84">
        <v>0.16040885572084346</v>
      </c>
      <c r="F115" s="84">
        <v>7.6911737496428795E-2</v>
      </c>
      <c r="H115" s="71">
        <f t="shared" si="16"/>
        <v>807.82552449303785</v>
      </c>
      <c r="I115" s="1"/>
      <c r="K115" s="1"/>
      <c r="Q115" s="71">
        <f t="shared" si="17"/>
        <v>852.50058823797235</v>
      </c>
      <c r="R115" s="71">
        <f t="shared" si="9"/>
        <v>897.62240262035675</v>
      </c>
      <c r="S115" s="71">
        <f t="shared" si="10"/>
        <v>943.1954351465638</v>
      </c>
      <c r="T115" s="71">
        <f t="shared" si="11"/>
        <v>989.22419799803356</v>
      </c>
      <c r="U115" s="71">
        <f t="shared" si="12"/>
        <v>1035.7132484780182</v>
      </c>
      <c r="V115" s="71">
        <f t="shared" si="13"/>
        <v>1082.6671894628021</v>
      </c>
      <c r="W115" s="71">
        <f t="shared" si="14"/>
        <v>1130.0906698574345</v>
      </c>
      <c r="X115" s="71">
        <f t="shared" si="15"/>
        <v>1177.9883850560127</v>
      </c>
      <c r="AB115" s="85"/>
      <c r="AH115" s="88"/>
    </row>
    <row r="116" spans="2:34" ht="14.25" customHeight="1" x14ac:dyDescent="0.35">
      <c r="B116" s="84"/>
      <c r="C116" s="84">
        <v>-1.0947589190733369</v>
      </c>
      <c r="D116" s="84">
        <v>3.535973447249932</v>
      </c>
      <c r="E116" s="84"/>
      <c r="F116" s="84">
        <v>4.7157490116487011E-2</v>
      </c>
      <c r="H116" s="71">
        <f t="shared" si="16"/>
        <v>689.24563527544456</v>
      </c>
      <c r="I116" s="1"/>
      <c r="K116" s="1"/>
      <c r="Q116" s="71">
        <f t="shared" si="17"/>
        <v>730.39141135938326</v>
      </c>
      <c r="R116" s="71">
        <f t="shared" si="9"/>
        <v>771.9486452041624</v>
      </c>
      <c r="S116" s="71">
        <f t="shared" si="10"/>
        <v>813.92145138738806</v>
      </c>
      <c r="T116" s="71">
        <f t="shared" si="11"/>
        <v>856.31398563244738</v>
      </c>
      <c r="U116" s="71">
        <f t="shared" si="12"/>
        <v>899.13044521995607</v>
      </c>
      <c r="V116" s="71">
        <f t="shared" si="13"/>
        <v>942.37506940334106</v>
      </c>
      <c r="W116" s="71">
        <f t="shared" si="14"/>
        <v>986.05213982855912</v>
      </c>
      <c r="X116" s="71">
        <f t="shared" si="15"/>
        <v>1030.1659809580292</v>
      </c>
      <c r="AB116" s="85"/>
      <c r="AH116" s="88"/>
    </row>
    <row r="117" spans="2:34" ht="14.25" customHeight="1" x14ac:dyDescent="0.35">
      <c r="B117" s="84">
        <v>1.8071634585603135E-2</v>
      </c>
      <c r="C117" s="84">
        <v>-1.4467434013325036</v>
      </c>
      <c r="D117" s="84"/>
      <c r="E117" s="84">
        <v>0.49848080173424364</v>
      </c>
      <c r="F117" s="84">
        <v>0.12324535937468699</v>
      </c>
      <c r="H117" s="71">
        <f t="shared" si="16"/>
        <v>-590.96001850604353</v>
      </c>
      <c r="I117" s="1"/>
      <c r="K117" s="1"/>
      <c r="Q117" s="71">
        <f t="shared" si="17"/>
        <v>-511.56110639401049</v>
      </c>
      <c r="R117" s="71">
        <f t="shared" si="9"/>
        <v>-431.36820516085663</v>
      </c>
      <c r="S117" s="71">
        <f t="shared" si="10"/>
        <v>-350.37337491537073</v>
      </c>
      <c r="T117" s="71">
        <f t="shared" si="11"/>
        <v>-268.56859636743047</v>
      </c>
      <c r="U117" s="71">
        <f t="shared" si="12"/>
        <v>-185.94577003401173</v>
      </c>
      <c r="V117" s="71">
        <f t="shared" si="13"/>
        <v>-102.49671543725708</v>
      </c>
      <c r="W117" s="71">
        <f t="shared" si="14"/>
        <v>-18.213170294537122</v>
      </c>
      <c r="X117" s="71">
        <f t="shared" si="15"/>
        <v>66.913210299611819</v>
      </c>
      <c r="AB117" s="85"/>
      <c r="AH117" s="88"/>
    </row>
    <row r="118" spans="2:34" ht="14.25" customHeight="1" x14ac:dyDescent="0.35">
      <c r="B118" s="84">
        <v>2.5996910273328351E-2</v>
      </c>
      <c r="C118" s="84">
        <v>8.7018394078572425E-2</v>
      </c>
      <c r="D118" s="84">
        <v>4.3872421489241162</v>
      </c>
      <c r="E118" s="84"/>
      <c r="F118" s="84">
        <v>9.5161445682454826E-2</v>
      </c>
      <c r="H118" s="71">
        <f t="shared" si="16"/>
        <v>1236.5121673215349</v>
      </c>
      <c r="I118" s="1"/>
      <c r="K118" s="1"/>
      <c r="Q118" s="71">
        <f t="shared" si="17"/>
        <v>1303.7571508184651</v>
      </c>
      <c r="R118" s="71">
        <f t="shared" si="9"/>
        <v>1371.6745841503666</v>
      </c>
      <c r="S118" s="71">
        <f t="shared" si="10"/>
        <v>1440.2711918155856</v>
      </c>
      <c r="T118" s="71">
        <f t="shared" si="11"/>
        <v>1509.5537655574576</v>
      </c>
      <c r="U118" s="71">
        <f t="shared" si="12"/>
        <v>1579.5291650367476</v>
      </c>
      <c r="V118" s="71">
        <f t="shared" si="13"/>
        <v>1650.2043185108309</v>
      </c>
      <c r="W118" s="71">
        <f t="shared" si="14"/>
        <v>1721.5862235196555</v>
      </c>
      <c r="X118" s="71">
        <f t="shared" si="15"/>
        <v>1793.6819475785674</v>
      </c>
      <c r="AB118" s="85"/>
      <c r="AH118" s="88"/>
    </row>
    <row r="119" spans="2:34" ht="14.25" customHeight="1" x14ac:dyDescent="0.35">
      <c r="B119" s="84"/>
      <c r="C119" s="84">
        <v>-6.5394828522094297</v>
      </c>
      <c r="D119" s="84">
        <v>6.6636453072566688</v>
      </c>
      <c r="E119" s="84"/>
      <c r="F119" s="84">
        <v>5.6706246965637971E-3</v>
      </c>
      <c r="H119" s="71">
        <f t="shared" si="16"/>
        <v>-16382.984988225677</v>
      </c>
      <c r="I119" s="1"/>
      <c r="K119" s="1"/>
      <c r="Q119" s="71">
        <f t="shared" si="17"/>
        <v>-16342.204495948827</v>
      </c>
      <c r="R119" s="71">
        <f t="shared" si="9"/>
        <v>-16301.016198749207</v>
      </c>
      <c r="S119" s="71">
        <f t="shared" si="10"/>
        <v>-16259.416018577595</v>
      </c>
      <c r="T119" s="71">
        <f t="shared" si="11"/>
        <v>-16217.399836604263</v>
      </c>
      <c r="U119" s="71">
        <f t="shared" si="12"/>
        <v>-16174.963492811199</v>
      </c>
      <c r="V119" s="71">
        <f t="shared" si="13"/>
        <v>-16132.102785580202</v>
      </c>
      <c r="W119" s="71">
        <f t="shared" si="14"/>
        <v>-16088.813471276897</v>
      </c>
      <c r="X119" s="71">
        <f t="shared" si="15"/>
        <v>-16045.09126383056</v>
      </c>
      <c r="AB119" s="85"/>
      <c r="AH119" s="88"/>
    </row>
    <row r="120" spans="2:34" ht="14.25" customHeight="1" x14ac:dyDescent="0.35">
      <c r="B120" s="84"/>
      <c r="C120" s="84">
        <v>-1.0947589190733351</v>
      </c>
      <c r="D120" s="84">
        <v>3.5359734472499231</v>
      </c>
      <c r="E120" s="84"/>
      <c r="F120" s="84">
        <v>4.7157490116487205E-2</v>
      </c>
      <c r="H120" s="71">
        <f t="shared" si="16"/>
        <v>689.24563527545365</v>
      </c>
      <c r="I120" s="1"/>
      <c r="K120" s="1"/>
      <c r="Q120" s="71">
        <f t="shared" si="17"/>
        <v>730.3914113593919</v>
      </c>
      <c r="R120" s="71">
        <f t="shared" si="9"/>
        <v>771.9486452041715</v>
      </c>
      <c r="S120" s="71">
        <f t="shared" si="10"/>
        <v>813.92145138739761</v>
      </c>
      <c r="T120" s="71">
        <f t="shared" si="11"/>
        <v>856.31398563245602</v>
      </c>
      <c r="U120" s="71">
        <f t="shared" si="12"/>
        <v>899.13044521996562</v>
      </c>
      <c r="V120" s="71">
        <f t="shared" si="13"/>
        <v>942.37506940335015</v>
      </c>
      <c r="W120" s="71">
        <f t="shared" si="14"/>
        <v>986.05213982856822</v>
      </c>
      <c r="X120" s="71">
        <f t="shared" si="15"/>
        <v>1030.1659809580387</v>
      </c>
      <c r="AB120" s="85"/>
      <c r="AH120" s="88"/>
    </row>
    <row r="121" spans="2:34" ht="14.25" customHeight="1" x14ac:dyDescent="0.35">
      <c r="B121" s="84">
        <v>2.0779124032308794E-2</v>
      </c>
      <c r="C121" s="84">
        <v>-0.85536845602890021</v>
      </c>
      <c r="D121" s="84">
        <v>9.007736037474249</v>
      </c>
      <c r="E121" s="84">
        <v>0.10254175926565676</v>
      </c>
      <c r="F121" s="84">
        <v>2.0676310823502176E-2</v>
      </c>
      <c r="H121" s="71">
        <f t="shared" si="16"/>
        <v>-679.8355709668233</v>
      </c>
      <c r="I121" s="1"/>
      <c r="K121" s="1"/>
      <c r="Q121" s="71">
        <f t="shared" si="17"/>
        <v>-613.82951802792752</v>
      </c>
      <c r="R121" s="71">
        <f t="shared" si="9"/>
        <v>-547.16340455964121</v>
      </c>
      <c r="S121" s="71">
        <f t="shared" si="10"/>
        <v>-479.83062995667342</v>
      </c>
      <c r="T121" s="71">
        <f t="shared" si="11"/>
        <v>-411.82452760767535</v>
      </c>
      <c r="U121" s="71">
        <f t="shared" si="12"/>
        <v>-343.13836423518774</v>
      </c>
      <c r="V121" s="71">
        <f t="shared" si="13"/>
        <v>-273.76533922897374</v>
      </c>
      <c r="W121" s="71">
        <f t="shared" si="14"/>
        <v>-203.69858397269923</v>
      </c>
      <c r="X121" s="71">
        <f t="shared" si="15"/>
        <v>-132.93116116386079</v>
      </c>
      <c r="AH121" s="88"/>
    </row>
    <row r="122" spans="2:34" ht="14.25" customHeight="1" x14ac:dyDescent="0.35">
      <c r="B122" s="84">
        <v>5.4061598554696021E-3</v>
      </c>
      <c r="C122" s="84">
        <v>-0.8781455089870871</v>
      </c>
      <c r="D122" s="84">
        <v>5.1278896885630081</v>
      </c>
      <c r="E122" s="84"/>
      <c r="F122" s="84">
        <v>3.674042057322767E-2</v>
      </c>
      <c r="H122" s="71">
        <f t="shared" si="16"/>
        <v>623.24384376388412</v>
      </c>
      <c r="I122" s="1"/>
      <c r="K122" s="1"/>
      <c r="Q122" s="71">
        <f t="shared" si="17"/>
        <v>668.93077570853461</v>
      </c>
      <c r="R122" s="71">
        <f t="shared" si="9"/>
        <v>715.07457697263271</v>
      </c>
      <c r="S122" s="71">
        <f t="shared" si="10"/>
        <v>761.67981624937102</v>
      </c>
      <c r="T122" s="71">
        <f t="shared" si="11"/>
        <v>808.75110791887664</v>
      </c>
      <c r="U122" s="71">
        <f t="shared" si="12"/>
        <v>856.29311250507749</v>
      </c>
      <c r="V122" s="71">
        <f t="shared" si="13"/>
        <v>904.31053713714118</v>
      </c>
      <c r="W122" s="71">
        <f t="shared" si="14"/>
        <v>952.8081360155245</v>
      </c>
      <c r="X122" s="71">
        <f t="shared" si="15"/>
        <v>1001.7907108826921</v>
      </c>
      <c r="AH122" s="88"/>
    </row>
    <row r="123" spans="2:34" ht="14.25" customHeight="1" x14ac:dyDescent="0.35">
      <c r="B123" s="84">
        <v>3.0716190211843722E-3</v>
      </c>
      <c r="C123" s="84">
        <v>-47.779117962599045</v>
      </c>
      <c r="D123" s="84">
        <v>5.8910132274153337</v>
      </c>
      <c r="E123" s="84">
        <v>1.7277992764357031</v>
      </c>
      <c r="F123" s="84">
        <v>1.2897589037618068E-2</v>
      </c>
      <c r="H123" s="71">
        <f t="shared" si="16"/>
        <v>-137574.16255448823</v>
      </c>
      <c r="I123" s="1"/>
      <c r="K123" s="1"/>
      <c r="Q123" s="71">
        <f t="shared" si="17"/>
        <v>-137448.16327329318</v>
      </c>
      <c r="R123" s="71">
        <f t="shared" si="9"/>
        <v>-137320.90399928618</v>
      </c>
      <c r="S123" s="71">
        <f t="shared" si="10"/>
        <v>-137192.37213253905</v>
      </c>
      <c r="T123" s="71">
        <f t="shared" si="11"/>
        <v>-137062.5549471245</v>
      </c>
      <c r="U123" s="71">
        <f t="shared" si="12"/>
        <v>-136931.43958985581</v>
      </c>
      <c r="V123" s="71">
        <f t="shared" si="13"/>
        <v>-136799.0130790144</v>
      </c>
      <c r="W123" s="71">
        <f t="shared" si="14"/>
        <v>-136665.26230306458</v>
      </c>
      <c r="X123" s="71">
        <f t="shared" si="15"/>
        <v>-136530.1740193553</v>
      </c>
      <c r="AB123" s="85"/>
      <c r="AH123" s="88"/>
    </row>
    <row r="124" spans="2:34" ht="14.25" customHeight="1" x14ac:dyDescent="0.35">
      <c r="B124" s="84"/>
      <c r="C124" s="84">
        <v>-1.6580451107163283</v>
      </c>
      <c r="D124" s="84">
        <v>3.649261626125039</v>
      </c>
      <c r="E124" s="84">
        <v>4.1666779354617912E-2</v>
      </c>
      <c r="F124" s="84">
        <v>4.6262324441748388E-2</v>
      </c>
      <c r="H124" s="71">
        <f t="shared" si="16"/>
        <v>-839.15871807880012</v>
      </c>
      <c r="I124" s="1"/>
      <c r="K124" s="1"/>
      <c r="Q124" s="71">
        <f t="shared" si="17"/>
        <v>-795.67262852490876</v>
      </c>
      <c r="R124" s="71">
        <f t="shared" si="9"/>
        <v>-751.75167807547723</v>
      </c>
      <c r="S124" s="71">
        <f t="shared" si="10"/>
        <v>-707.39151812155296</v>
      </c>
      <c r="T124" s="71">
        <f t="shared" si="11"/>
        <v>-662.58775656808893</v>
      </c>
      <c r="U124" s="71">
        <f t="shared" si="12"/>
        <v>-617.33595739909015</v>
      </c>
      <c r="V124" s="71">
        <f t="shared" si="13"/>
        <v>-571.63164023840045</v>
      </c>
      <c r="W124" s="71">
        <f t="shared" si="14"/>
        <v>-525.47027990610513</v>
      </c>
      <c r="X124" s="71">
        <f t="shared" si="15"/>
        <v>-478.8473059704861</v>
      </c>
      <c r="AB124" s="85"/>
      <c r="AH124" s="88"/>
    </row>
    <row r="125" spans="2:34" ht="14.25" customHeight="1" x14ac:dyDescent="0.35">
      <c r="B125" s="84">
        <v>3.1409297529484889E-2</v>
      </c>
      <c r="C125" s="84">
        <v>-5.7559769420944251</v>
      </c>
      <c r="D125" s="84"/>
      <c r="E125" s="84">
        <v>1.0514512917557437</v>
      </c>
      <c r="F125" s="84">
        <v>0.15794624472403426</v>
      </c>
      <c r="H125" s="71">
        <f t="shared" si="16"/>
        <v>-12728.772714026094</v>
      </c>
      <c r="I125" s="1"/>
      <c r="K125" s="1"/>
      <c r="Q125" s="71">
        <f t="shared" si="17"/>
        <v>-12606.369786440249</v>
      </c>
      <c r="R125" s="71">
        <f t="shared" si="9"/>
        <v>-12482.742829578541</v>
      </c>
      <c r="S125" s="71">
        <f t="shared" si="10"/>
        <v>-12357.879603148218</v>
      </c>
      <c r="T125" s="71">
        <f t="shared" si="11"/>
        <v>-12231.767744453595</v>
      </c>
      <c r="U125" s="71">
        <f t="shared" si="12"/>
        <v>-12104.394767172023</v>
      </c>
      <c r="V125" s="71">
        <f t="shared" si="13"/>
        <v>-11975.748060117636</v>
      </c>
      <c r="W125" s="71">
        <f t="shared" si="14"/>
        <v>-11845.814885992702</v>
      </c>
      <c r="X125" s="71">
        <f t="shared" si="15"/>
        <v>-11714.582380126521</v>
      </c>
      <c r="AB125" s="85"/>
      <c r="AH125" s="88"/>
    </row>
    <row r="126" spans="2:34" ht="14.25" customHeight="1" x14ac:dyDescent="0.35">
      <c r="B126" s="84">
        <v>5.51335609727438E-3</v>
      </c>
      <c r="C126" s="84">
        <v>-4.4317548335182266</v>
      </c>
      <c r="D126" s="84">
        <v>7.3923407741911555</v>
      </c>
      <c r="E126" s="84">
        <v>0.19039364035748541</v>
      </c>
      <c r="F126" s="84">
        <v>2.8353870809243033E-3</v>
      </c>
      <c r="H126" s="71">
        <f t="shared" si="16"/>
        <v>-9763.7859599474978</v>
      </c>
      <c r="I126" s="1"/>
      <c r="K126" s="1"/>
      <c r="Q126" s="71">
        <f t="shared" si="17"/>
        <v>-9710.5448462379063</v>
      </c>
      <c r="R126" s="71">
        <f t="shared" si="9"/>
        <v>-9656.7713213912175</v>
      </c>
      <c r="S126" s="71">
        <f t="shared" si="10"/>
        <v>-9602.4600612960603</v>
      </c>
      <c r="T126" s="71">
        <f t="shared" si="11"/>
        <v>-9547.6056885999533</v>
      </c>
      <c r="U126" s="71">
        <f t="shared" si="12"/>
        <v>-9492.2027721768809</v>
      </c>
      <c r="V126" s="71">
        <f t="shared" si="13"/>
        <v>-9436.2458265895821</v>
      </c>
      <c r="W126" s="71">
        <f t="shared" si="14"/>
        <v>-9379.7293115464108</v>
      </c>
      <c r="X126" s="71">
        <f t="shared" si="15"/>
        <v>-9322.6476313528074</v>
      </c>
      <c r="AB126" s="85"/>
      <c r="AH126" s="88"/>
    </row>
    <row r="127" spans="2:34" ht="14.25" customHeight="1" x14ac:dyDescent="0.35">
      <c r="B127" s="84">
        <v>2.2421252240891672E-4</v>
      </c>
      <c r="C127" s="84">
        <v>-1.1370617639277072</v>
      </c>
      <c r="D127" s="84">
        <v>3.6548242627269891</v>
      </c>
      <c r="E127" s="84"/>
      <c r="F127" s="84">
        <v>4.6493432089621152E-2</v>
      </c>
      <c r="H127" s="71">
        <f t="shared" si="16"/>
        <v>546.13284060748356</v>
      </c>
      <c r="I127" s="1"/>
      <c r="K127" s="1"/>
      <c r="Q127" s="71">
        <f t="shared" si="17"/>
        <v>587.66787743440136</v>
      </c>
      <c r="R127" s="71">
        <f t="shared" si="9"/>
        <v>629.61826462959016</v>
      </c>
      <c r="S127" s="71">
        <f t="shared" si="10"/>
        <v>671.98815569672888</v>
      </c>
      <c r="T127" s="71">
        <f t="shared" si="11"/>
        <v>714.78174567453971</v>
      </c>
      <c r="U127" s="71">
        <f t="shared" si="12"/>
        <v>758.00327155212881</v>
      </c>
      <c r="V127" s="71">
        <f t="shared" si="13"/>
        <v>801.65701268849443</v>
      </c>
      <c r="W127" s="71">
        <f t="shared" si="14"/>
        <v>845.74729123622228</v>
      </c>
      <c r="X127" s="71">
        <f t="shared" si="15"/>
        <v>890.27847256942823</v>
      </c>
      <c r="AB127" s="85"/>
      <c r="AH127" s="88"/>
    </row>
    <row r="128" spans="2:34" ht="14.25" customHeight="1" x14ac:dyDescent="0.35">
      <c r="B128" s="84">
        <v>3.1409297529485319E-2</v>
      </c>
      <c r="C128" s="84">
        <v>-5.7559769420942848</v>
      </c>
      <c r="D128" s="84"/>
      <c r="E128" s="84">
        <v>1.051451291755749</v>
      </c>
      <c r="F128" s="84">
        <v>0.1579462447240351</v>
      </c>
      <c r="H128" s="71">
        <f t="shared" si="16"/>
        <v>-12728.772714025694</v>
      </c>
      <c r="I128" s="1"/>
      <c r="K128" s="1"/>
      <c r="Q128" s="71">
        <f t="shared" si="17"/>
        <v>-12606.369786439845</v>
      </c>
      <c r="R128" s="71">
        <f t="shared" si="9"/>
        <v>-12482.742829578139</v>
      </c>
      <c r="S128" s="71">
        <f t="shared" si="10"/>
        <v>-12357.879603147816</v>
      </c>
      <c r="T128" s="71">
        <f t="shared" si="11"/>
        <v>-12231.767744453189</v>
      </c>
      <c r="U128" s="71">
        <f t="shared" si="12"/>
        <v>-12104.394767171618</v>
      </c>
      <c r="V128" s="71">
        <f t="shared" si="13"/>
        <v>-11975.748060117228</v>
      </c>
      <c r="W128" s="71">
        <f t="shared" si="14"/>
        <v>-11845.814885992299</v>
      </c>
      <c r="X128" s="71">
        <f t="shared" si="15"/>
        <v>-11714.582380126114</v>
      </c>
      <c r="AB128" s="85"/>
      <c r="AH128" s="88"/>
    </row>
    <row r="129" spans="2:34" ht="14.25" customHeight="1" x14ac:dyDescent="0.35">
      <c r="B129" s="84">
        <v>1.0084670232626367E-2</v>
      </c>
      <c r="C129" s="84">
        <v>3.6073082384395778E-2</v>
      </c>
      <c r="D129" s="84"/>
      <c r="E129" s="84">
        <v>7.9355051380833319E-3</v>
      </c>
      <c r="F129" s="84">
        <v>0.10960607273283329</v>
      </c>
      <c r="H129" s="71">
        <f t="shared" si="16"/>
        <v>2760.8095372806406</v>
      </c>
      <c r="I129" s="1"/>
      <c r="K129" s="1"/>
      <c r="Q129" s="71">
        <f t="shared" si="17"/>
        <v>2809.6340227560099</v>
      </c>
      <c r="R129" s="71">
        <f t="shared" si="9"/>
        <v>2858.9467530861334</v>
      </c>
      <c r="S129" s="71">
        <f t="shared" si="10"/>
        <v>2908.7526107195581</v>
      </c>
      <c r="T129" s="71">
        <f t="shared" si="11"/>
        <v>2959.056526929317</v>
      </c>
      <c r="U129" s="71">
        <f t="shared" si="12"/>
        <v>3009.8634823011735</v>
      </c>
      <c r="V129" s="71">
        <f t="shared" si="13"/>
        <v>3061.1785072267489</v>
      </c>
      <c r="W129" s="71">
        <f t="shared" si="14"/>
        <v>3113.0066824015789</v>
      </c>
      <c r="X129" s="71">
        <f t="shared" si="15"/>
        <v>3165.3531393281582</v>
      </c>
      <c r="AB129" s="85"/>
      <c r="AH129" s="88"/>
    </row>
    <row r="130" spans="2:34" ht="14.25" customHeight="1" x14ac:dyDescent="0.35">
      <c r="B130" s="84">
        <v>6.7999202327617319E-3</v>
      </c>
      <c r="C130" s="84">
        <v>-2.7050968894915813E-2</v>
      </c>
      <c r="D130" s="84"/>
      <c r="E130" s="84"/>
      <c r="F130" s="84">
        <v>0.10073448496135742</v>
      </c>
      <c r="H130" s="71">
        <f t="shared" si="16"/>
        <v>2859.4353856273083</v>
      </c>
      <c r="I130" s="1"/>
      <c r="K130" s="1"/>
      <c r="Q130" s="71">
        <f t="shared" si="17"/>
        <v>2903.9430143181899</v>
      </c>
      <c r="R130" s="71">
        <f t="shared" si="9"/>
        <v>2948.8957192959815</v>
      </c>
      <c r="S130" s="71">
        <f t="shared" si="10"/>
        <v>2994.2979513235496</v>
      </c>
      <c r="T130" s="71">
        <f t="shared" si="11"/>
        <v>3040.1542056713943</v>
      </c>
      <c r="U130" s="71">
        <f t="shared" si="12"/>
        <v>3086.4690225627173</v>
      </c>
      <c r="V130" s="71">
        <f t="shared" si="13"/>
        <v>3133.2469876229534</v>
      </c>
      <c r="W130" s="71">
        <f t="shared" si="14"/>
        <v>3180.4927323337924</v>
      </c>
      <c r="X130" s="71">
        <f t="shared" si="15"/>
        <v>3228.210934491739</v>
      </c>
      <c r="AB130" s="85"/>
      <c r="AH130" s="88"/>
    </row>
    <row r="131" spans="2:34" ht="14.25" customHeight="1" x14ac:dyDescent="0.35">
      <c r="B131" s="84"/>
      <c r="C131" s="84">
        <v>-1.0947589190733455</v>
      </c>
      <c r="D131" s="84">
        <v>3.5359734472498849</v>
      </c>
      <c r="E131" s="84"/>
      <c r="F131" s="84">
        <v>4.7157490116487545E-2</v>
      </c>
      <c r="H131" s="71">
        <f t="shared" si="16"/>
        <v>689.24563527541386</v>
      </c>
      <c r="I131" s="1"/>
      <c r="K131" s="1"/>
      <c r="Q131" s="71">
        <f t="shared" si="17"/>
        <v>730.39141135935279</v>
      </c>
      <c r="R131" s="71">
        <f t="shared" si="9"/>
        <v>771.94864520413148</v>
      </c>
      <c r="S131" s="71">
        <f t="shared" si="10"/>
        <v>813.92145138735759</v>
      </c>
      <c r="T131" s="71">
        <f t="shared" si="11"/>
        <v>856.31398563241646</v>
      </c>
      <c r="U131" s="71">
        <f t="shared" si="12"/>
        <v>899.13044521992515</v>
      </c>
      <c r="V131" s="71">
        <f t="shared" si="13"/>
        <v>942.37506940331014</v>
      </c>
      <c r="W131" s="71">
        <f t="shared" si="14"/>
        <v>986.0521398285282</v>
      </c>
      <c r="X131" s="71">
        <f t="shared" si="15"/>
        <v>1030.1659809579983</v>
      </c>
      <c r="AB131" s="85"/>
      <c r="AH131" s="88"/>
    </row>
    <row r="132" spans="2:34" ht="14.25" customHeight="1" x14ac:dyDescent="0.35">
      <c r="B132" s="84">
        <v>1.147574761935985E-2</v>
      </c>
      <c r="C132" s="84">
        <v>-1.1467971918710631</v>
      </c>
      <c r="D132" s="84">
        <v>2.436877227659406</v>
      </c>
      <c r="E132" s="84">
        <v>0.36053963273010681</v>
      </c>
      <c r="F132" s="84">
        <v>8.1608456632114287E-2</v>
      </c>
      <c r="H132" s="71">
        <f t="shared" si="16"/>
        <v>678.77233528169245</v>
      </c>
      <c r="I132" s="1"/>
      <c r="K132" s="1"/>
      <c r="Q132" s="71">
        <f t="shared" si="17"/>
        <v>746.86891027056527</v>
      </c>
      <c r="R132" s="71">
        <f t="shared" si="9"/>
        <v>815.64645100932739</v>
      </c>
      <c r="S132" s="71">
        <f t="shared" si="10"/>
        <v>885.11176715547617</v>
      </c>
      <c r="T132" s="71">
        <f t="shared" si="11"/>
        <v>955.27173646308711</v>
      </c>
      <c r="U132" s="71">
        <f t="shared" si="12"/>
        <v>1026.1333054637744</v>
      </c>
      <c r="V132" s="71">
        <f t="shared" si="13"/>
        <v>1097.7034901544685</v>
      </c>
      <c r="W132" s="71">
        <f t="shared" si="14"/>
        <v>1169.9893766920691</v>
      </c>
      <c r="X132" s="71">
        <f t="shared" si="15"/>
        <v>1242.9981220950458</v>
      </c>
      <c r="AB132" s="85"/>
      <c r="AH132" s="88"/>
    </row>
    <row r="133" spans="2:34" ht="14.25" customHeight="1" x14ac:dyDescent="0.35">
      <c r="B133" s="84"/>
      <c r="C133" s="84">
        <v>-0.69989818536454096</v>
      </c>
      <c r="D133" s="84"/>
      <c r="E133" s="84">
        <v>0.10586620749874116</v>
      </c>
      <c r="F133" s="84">
        <v>8.1030711502773828E-2</v>
      </c>
      <c r="H133" s="71">
        <f t="shared" si="16"/>
        <v>1920.0973954289373</v>
      </c>
      <c r="I133" s="1"/>
      <c r="K133" s="1"/>
      <c r="Q133" s="71">
        <f t="shared" si="17"/>
        <v>1961.1971051732583</v>
      </c>
      <c r="R133" s="71">
        <f t="shared" si="9"/>
        <v>2002.7078120150227</v>
      </c>
      <c r="S133" s="71">
        <f t="shared" si="10"/>
        <v>2044.6336259252048</v>
      </c>
      <c r="T133" s="71">
        <f t="shared" si="11"/>
        <v>2086.9786979744886</v>
      </c>
      <c r="U133" s="71">
        <f t="shared" si="12"/>
        <v>2129.7472207442652</v>
      </c>
      <c r="V133" s="71">
        <f t="shared" si="13"/>
        <v>2172.9434287417394</v>
      </c>
      <c r="W133" s="71">
        <f t="shared" si="14"/>
        <v>2216.5715988191887</v>
      </c>
      <c r="X133" s="71">
        <f t="shared" si="15"/>
        <v>2260.6360505974121</v>
      </c>
      <c r="AH133" s="88"/>
    </row>
    <row r="134" spans="2:34" ht="14.25" customHeight="1" x14ac:dyDescent="0.35">
      <c r="B134" s="84"/>
      <c r="C134" s="84">
        <v>-1.0834724353107206</v>
      </c>
      <c r="D134" s="84">
        <v>3.1687288485706673</v>
      </c>
      <c r="E134" s="84">
        <v>2.836400540027989E-2</v>
      </c>
      <c r="F134" s="84">
        <v>5.0283219150345788E-2</v>
      </c>
      <c r="H134" s="71">
        <f t="shared" si="16"/>
        <v>793.664521903695</v>
      </c>
      <c r="I134" s="1"/>
      <c r="K134" s="1"/>
      <c r="Q134" s="71">
        <f t="shared" si="17"/>
        <v>835.5013501676317</v>
      </c>
      <c r="R134" s="71">
        <f t="shared" ref="R134:R197" si="18">SUMPRODUCT($B134:$F134,$J$7:$N$7)</f>
        <v>877.75654671420921</v>
      </c>
      <c r="S134" s="71">
        <f t="shared" ref="S134:S197" si="19">SUMPRODUCT($B134:$F134,$J$8:$N$8)</f>
        <v>920.43429522625161</v>
      </c>
      <c r="T134" s="71">
        <f t="shared" ref="T134:T197" si="20">SUMPRODUCT($B134:$F134,$J$9:$N$9)</f>
        <v>963.53882122341474</v>
      </c>
      <c r="U134" s="71">
        <f t="shared" ref="U134:U197" si="21">SUMPRODUCT($B134:$F134,$J$10:$N$10)</f>
        <v>1007.074392480549</v>
      </c>
      <c r="V134" s="71">
        <f t="shared" ref="V134:V197" si="22">SUMPRODUCT($B134:$F134,$J$11:$N$11)</f>
        <v>1051.0453194502556</v>
      </c>
      <c r="W134" s="71">
        <f t="shared" ref="W134:W197" si="23">SUMPRODUCT($B134:$F134,$J$12:$N$12)</f>
        <v>1095.4559556896581</v>
      </c>
      <c r="X134" s="71">
        <f t="shared" ref="X134:X197" si="24">SUMPRODUCT($B134:$F134,$J$13:$N$13)</f>
        <v>1140.3106982914558</v>
      </c>
      <c r="AB134" s="85"/>
      <c r="AH134" s="88"/>
    </row>
    <row r="135" spans="2:34" ht="14.25" customHeight="1" x14ac:dyDescent="0.35">
      <c r="B135" s="84">
        <v>5.6354964510584504E-4</v>
      </c>
      <c r="C135" s="84">
        <v>-1.1529191808089025</v>
      </c>
      <c r="D135" s="84">
        <v>3.6163251271351178</v>
      </c>
      <c r="E135" s="84">
        <v>2.1569735056913415E-2</v>
      </c>
      <c r="F135" s="84">
        <v>4.7390018040774175E-2</v>
      </c>
      <c r="H135" s="71">
        <f t="shared" ref="H135:H198" si="25">SUMPRODUCT(B135:F135,B$3:F$3)</f>
        <v>546.77013722751281</v>
      </c>
      <c r="I135" s="1"/>
      <c r="K135" s="1"/>
      <c r="Q135" s="71">
        <f t="shared" ref="Q135:Q198" si="26">SUMPRODUCT(B135:F135,J$6:N$6)</f>
        <v>589.55958581596565</v>
      </c>
      <c r="R135" s="71">
        <f t="shared" si="18"/>
        <v>632.77692889030413</v>
      </c>
      <c r="S135" s="71">
        <f t="shared" si="19"/>
        <v>676.42644539538514</v>
      </c>
      <c r="T135" s="71">
        <f t="shared" si="20"/>
        <v>720.5124570655164</v>
      </c>
      <c r="U135" s="71">
        <f t="shared" si="21"/>
        <v>765.03932885235008</v>
      </c>
      <c r="V135" s="71">
        <f t="shared" si="22"/>
        <v>810.01146935705219</v>
      </c>
      <c r="W135" s="71">
        <f t="shared" si="23"/>
        <v>855.43333126680091</v>
      </c>
      <c r="X135" s="71">
        <f t="shared" si="24"/>
        <v>901.30941179564707</v>
      </c>
      <c r="AB135" s="85"/>
      <c r="AH135" s="88"/>
    </row>
    <row r="136" spans="2:34" ht="14.25" customHeight="1" x14ac:dyDescent="0.35">
      <c r="B136" s="84"/>
      <c r="C136" s="84">
        <v>-1.0947589190733373</v>
      </c>
      <c r="D136" s="84">
        <v>3.5359734472499182</v>
      </c>
      <c r="E136" s="84"/>
      <c r="F136" s="84">
        <v>4.7157490116487275E-2</v>
      </c>
      <c r="H136" s="71">
        <f t="shared" si="25"/>
        <v>689.2456352754466</v>
      </c>
      <c r="I136" s="1"/>
      <c r="K136" s="1"/>
      <c r="Q136" s="71">
        <f t="shared" si="26"/>
        <v>730.39141135938553</v>
      </c>
      <c r="R136" s="71">
        <f t="shared" si="18"/>
        <v>771.94864520416468</v>
      </c>
      <c r="S136" s="71">
        <f t="shared" si="19"/>
        <v>813.92145138739124</v>
      </c>
      <c r="T136" s="71">
        <f t="shared" si="20"/>
        <v>856.31398563244966</v>
      </c>
      <c r="U136" s="71">
        <f t="shared" si="21"/>
        <v>899.1304452199588</v>
      </c>
      <c r="V136" s="71">
        <f t="shared" si="22"/>
        <v>942.37506940334333</v>
      </c>
      <c r="W136" s="71">
        <f t="shared" si="23"/>
        <v>986.05213982856139</v>
      </c>
      <c r="X136" s="71">
        <f t="shared" si="24"/>
        <v>1030.1659809580319</v>
      </c>
      <c r="AB136" s="85"/>
      <c r="AH136" s="88"/>
    </row>
    <row r="137" spans="2:34" ht="14.25" customHeight="1" x14ac:dyDescent="0.35">
      <c r="B137" s="84">
        <v>6.6617682512002153E-3</v>
      </c>
      <c r="C137" s="84">
        <v>-0.86225121723382392</v>
      </c>
      <c r="D137" s="84">
        <v>2.1953337588540811</v>
      </c>
      <c r="E137" s="84">
        <v>0.19212358460480347</v>
      </c>
      <c r="F137" s="84">
        <v>7.5021420503816758E-2</v>
      </c>
      <c r="H137" s="71">
        <f t="shared" si="25"/>
        <v>1363.1553887522027</v>
      </c>
      <c r="I137" s="1"/>
      <c r="K137" s="1"/>
      <c r="Q137" s="71">
        <f t="shared" si="26"/>
        <v>1418.5262367241962</v>
      </c>
      <c r="R137" s="71">
        <f t="shared" si="18"/>
        <v>1474.4507931759115</v>
      </c>
      <c r="S137" s="71">
        <f t="shared" si="19"/>
        <v>1530.9345951921428</v>
      </c>
      <c r="T137" s="71">
        <f t="shared" si="20"/>
        <v>1587.9832352285366</v>
      </c>
      <c r="U137" s="71">
        <f t="shared" si="21"/>
        <v>1645.6023616652944</v>
      </c>
      <c r="V137" s="71">
        <f t="shared" si="22"/>
        <v>1703.7976793664204</v>
      </c>
      <c r="W137" s="71">
        <f t="shared" si="23"/>
        <v>1762.5749502445572</v>
      </c>
      <c r="X137" s="71">
        <f t="shared" si="24"/>
        <v>1821.9399938314748</v>
      </c>
      <c r="AB137" s="85"/>
      <c r="AH137" s="88"/>
    </row>
    <row r="138" spans="2:34" ht="14.25" customHeight="1" x14ac:dyDescent="0.35">
      <c r="B138" s="84"/>
      <c r="C138" s="84">
        <v>-1.094758919073338</v>
      </c>
      <c r="D138" s="84">
        <v>3.5359734472499342</v>
      </c>
      <c r="E138" s="84"/>
      <c r="F138" s="84">
        <v>4.7157490116487157E-2</v>
      </c>
      <c r="H138" s="71">
        <f t="shared" si="25"/>
        <v>689.24563527544865</v>
      </c>
      <c r="I138" s="1"/>
      <c r="K138" s="1"/>
      <c r="Q138" s="71">
        <f t="shared" si="26"/>
        <v>730.39141135938735</v>
      </c>
      <c r="R138" s="71">
        <f t="shared" si="18"/>
        <v>771.94864520416695</v>
      </c>
      <c r="S138" s="71">
        <f t="shared" si="19"/>
        <v>813.92145138739261</v>
      </c>
      <c r="T138" s="71">
        <f t="shared" si="20"/>
        <v>856.31398563245148</v>
      </c>
      <c r="U138" s="71">
        <f t="shared" si="21"/>
        <v>899.13044521996062</v>
      </c>
      <c r="V138" s="71">
        <f t="shared" si="22"/>
        <v>942.37506940334561</v>
      </c>
      <c r="W138" s="71">
        <f t="shared" si="23"/>
        <v>986.05213982856367</v>
      </c>
      <c r="X138" s="71">
        <f t="shared" si="24"/>
        <v>1030.1659809580342</v>
      </c>
      <c r="AB138" s="85"/>
      <c r="AH138" s="88"/>
    </row>
    <row r="139" spans="2:34" ht="14.25" customHeight="1" x14ac:dyDescent="0.35">
      <c r="B139" s="84">
        <v>9.8339920691489216E-4</v>
      </c>
      <c r="C139" s="84">
        <v>-1.4029975657273754</v>
      </c>
      <c r="D139" s="84">
        <v>3.4469331902176377</v>
      </c>
      <c r="E139" s="84">
        <v>8.2726325972728429E-2</v>
      </c>
      <c r="F139" s="84">
        <v>5.0111847263982913E-2</v>
      </c>
      <c r="H139" s="71">
        <f t="shared" si="25"/>
        <v>0.29151139695932216</v>
      </c>
      <c r="I139" s="1"/>
      <c r="K139" s="1"/>
      <c r="Q139" s="71">
        <f t="shared" si="26"/>
        <v>46.371020778982711</v>
      </c>
      <c r="R139" s="71">
        <f t="shared" si="18"/>
        <v>92.911325254826806</v>
      </c>
      <c r="S139" s="71">
        <f t="shared" si="19"/>
        <v>139.91703277542911</v>
      </c>
      <c r="T139" s="71">
        <f t="shared" si="20"/>
        <v>187.39279737123798</v>
      </c>
      <c r="U139" s="71">
        <f t="shared" si="21"/>
        <v>235.3433196130045</v>
      </c>
      <c r="V139" s="71">
        <f t="shared" si="22"/>
        <v>283.77334707718956</v>
      </c>
      <c r="W139" s="71">
        <f t="shared" si="23"/>
        <v>332.68767481601526</v>
      </c>
      <c r="X139" s="71">
        <f t="shared" si="24"/>
        <v>382.09114583222981</v>
      </c>
      <c r="AB139" s="85"/>
      <c r="AH139" s="88"/>
    </row>
    <row r="140" spans="2:34" ht="14.25" customHeight="1" x14ac:dyDescent="0.35">
      <c r="B140" s="84">
        <v>4.9999727814237433E-4</v>
      </c>
      <c r="C140" s="84">
        <v>-0.22465904004838383</v>
      </c>
      <c r="D140" s="84">
        <v>2.6159339453430652</v>
      </c>
      <c r="E140" s="84"/>
      <c r="F140" s="84">
        <v>4.2506142443600459E-2</v>
      </c>
      <c r="H140" s="71">
        <f t="shared" si="25"/>
        <v>2566.8987698042274</v>
      </c>
      <c r="I140" s="1"/>
      <c r="K140" s="1"/>
      <c r="Q140" s="71">
        <f t="shared" si="26"/>
        <v>2600.7048593507848</v>
      </c>
      <c r="R140" s="71">
        <f t="shared" si="18"/>
        <v>2634.8490097928084</v>
      </c>
      <c r="S140" s="71">
        <f t="shared" si="19"/>
        <v>2669.3346017392514</v>
      </c>
      <c r="T140" s="71">
        <f t="shared" si="20"/>
        <v>2704.1650496051593</v>
      </c>
      <c r="U140" s="71">
        <f t="shared" si="21"/>
        <v>2739.3438019497262</v>
      </c>
      <c r="V140" s="71">
        <f t="shared" si="22"/>
        <v>2774.8743418177392</v>
      </c>
      <c r="W140" s="71">
        <f t="shared" si="23"/>
        <v>2810.7601870844314</v>
      </c>
      <c r="X140" s="71">
        <f t="shared" si="24"/>
        <v>2847.0048908037911</v>
      </c>
      <c r="AB140" s="85"/>
      <c r="AH140" s="88"/>
    </row>
    <row r="141" spans="2:34" ht="14.25" customHeight="1" x14ac:dyDescent="0.35">
      <c r="B141" s="84"/>
      <c r="C141" s="84">
        <v>-0.59362303172278474</v>
      </c>
      <c r="D141" s="84">
        <v>2.4443704920096407</v>
      </c>
      <c r="E141" s="84">
        <v>5.0062896240482144E-2</v>
      </c>
      <c r="F141" s="84">
        <v>5.140891209987538E-2</v>
      </c>
      <c r="H141" s="71">
        <f t="shared" si="25"/>
        <v>2068.5901802536123</v>
      </c>
      <c r="I141" s="1"/>
      <c r="K141" s="1"/>
      <c r="Q141" s="71">
        <f t="shared" si="26"/>
        <v>2107.8496320415707</v>
      </c>
      <c r="R141" s="71">
        <f t="shared" si="18"/>
        <v>2147.5016783474093</v>
      </c>
      <c r="S141" s="71">
        <f t="shared" si="19"/>
        <v>2187.5502451163056</v>
      </c>
      <c r="T141" s="71">
        <f t="shared" si="20"/>
        <v>2227.9992975528917</v>
      </c>
      <c r="U141" s="71">
        <f t="shared" si="21"/>
        <v>2268.8528405138427</v>
      </c>
      <c r="V141" s="71">
        <f t="shared" si="22"/>
        <v>2310.114918904404</v>
      </c>
      <c r="W141" s="71">
        <f t="shared" si="23"/>
        <v>2351.7896180788707</v>
      </c>
      <c r="X141" s="71">
        <f t="shared" si="24"/>
        <v>2393.8810642450817</v>
      </c>
      <c r="AB141" s="85"/>
      <c r="AH141" s="88"/>
    </row>
    <row r="142" spans="2:34" ht="14.25" customHeight="1" x14ac:dyDescent="0.35">
      <c r="B142" s="84">
        <v>1.4365622128900682E-3</v>
      </c>
      <c r="C142" s="84">
        <v>-0.52898657226691448</v>
      </c>
      <c r="D142" s="84">
        <v>1.2815653897463639</v>
      </c>
      <c r="E142" s="84">
        <v>2.2386578635808043E-3</v>
      </c>
      <c r="F142" s="84">
        <v>7.3817270590213105E-2</v>
      </c>
      <c r="H142" s="71">
        <f t="shared" si="25"/>
        <v>2035.3693512508428</v>
      </c>
      <c r="I142" s="1"/>
      <c r="K142" s="1"/>
      <c r="Q142" s="71">
        <f t="shared" si="26"/>
        <v>2075.457275583236</v>
      </c>
      <c r="R142" s="71">
        <f t="shared" si="18"/>
        <v>2115.9460791589536</v>
      </c>
      <c r="S142" s="71">
        <f t="shared" si="19"/>
        <v>2156.8397707704271</v>
      </c>
      <c r="T142" s="71">
        <f t="shared" si="20"/>
        <v>2198.1423992980158</v>
      </c>
      <c r="U142" s="71">
        <f t="shared" si="21"/>
        <v>2239.8580541108804</v>
      </c>
      <c r="V142" s="71">
        <f t="shared" si="22"/>
        <v>2281.9908654718747</v>
      </c>
      <c r="W142" s="71">
        <f t="shared" si="23"/>
        <v>2324.545004946478</v>
      </c>
      <c r="X142" s="71">
        <f t="shared" si="24"/>
        <v>2367.5246858158271</v>
      </c>
      <c r="AB142" s="85"/>
      <c r="AH142" s="88"/>
    </row>
    <row r="143" spans="2:34" ht="14.25" customHeight="1" x14ac:dyDescent="0.35">
      <c r="B143" s="84">
        <v>2.259242757907373E-3</v>
      </c>
      <c r="C143" s="84">
        <v>-0.1475321552452421</v>
      </c>
      <c r="D143" s="84"/>
      <c r="E143" s="84"/>
      <c r="F143" s="84">
        <v>8.8322638477223311E-2</v>
      </c>
      <c r="H143" s="71">
        <f t="shared" si="25"/>
        <v>2940.1728386731447</v>
      </c>
      <c r="I143" s="1"/>
      <c r="K143" s="1"/>
      <c r="Q143" s="71">
        <f t="shared" si="26"/>
        <v>2979.1965275305529</v>
      </c>
      <c r="R143" s="71">
        <f t="shared" si="18"/>
        <v>3018.6104532765357</v>
      </c>
      <c r="S143" s="71">
        <f t="shared" si="19"/>
        <v>3058.4185182799774</v>
      </c>
      <c r="T143" s="71">
        <f t="shared" si="20"/>
        <v>3098.624663933454</v>
      </c>
      <c r="U143" s="71">
        <f t="shared" si="21"/>
        <v>3139.2328710434658</v>
      </c>
      <c r="V143" s="71">
        <f t="shared" si="22"/>
        <v>3180.2471602245769</v>
      </c>
      <c r="W143" s="71">
        <f t="shared" si="23"/>
        <v>3221.671592297499</v>
      </c>
      <c r="X143" s="71">
        <f t="shared" si="24"/>
        <v>3263.5102686911514</v>
      </c>
      <c r="AB143" s="85"/>
      <c r="AH143" s="88"/>
    </row>
    <row r="144" spans="2:34" ht="14.25" customHeight="1" x14ac:dyDescent="0.35">
      <c r="B144" s="84">
        <v>3.1409297529485215E-2</v>
      </c>
      <c r="C144" s="84">
        <v>-5.7559769420942537</v>
      </c>
      <c r="D144" s="84"/>
      <c r="E144" s="84">
        <v>1.0514512917557459</v>
      </c>
      <c r="F144" s="84">
        <v>0.15794624472403487</v>
      </c>
      <c r="H144" s="71">
        <f t="shared" si="25"/>
        <v>-12728.772714025599</v>
      </c>
      <c r="I144" s="1"/>
      <c r="K144" s="1"/>
      <c r="Q144" s="71">
        <f t="shared" si="26"/>
        <v>-12606.369786439753</v>
      </c>
      <c r="R144" s="71">
        <f t="shared" si="18"/>
        <v>-12482.742829578048</v>
      </c>
      <c r="S144" s="71">
        <f t="shared" si="19"/>
        <v>-12357.879603147725</v>
      </c>
      <c r="T144" s="71">
        <f t="shared" si="20"/>
        <v>-12231.767744453093</v>
      </c>
      <c r="U144" s="71">
        <f t="shared" si="21"/>
        <v>-12104.394767171525</v>
      </c>
      <c r="V144" s="71">
        <f t="shared" si="22"/>
        <v>-11975.748060117137</v>
      </c>
      <c r="W144" s="71">
        <f t="shared" si="23"/>
        <v>-11845.814885992204</v>
      </c>
      <c r="X144" s="71">
        <f t="shared" si="24"/>
        <v>-11714.582380126023</v>
      </c>
      <c r="AB144" s="85"/>
      <c r="AH144" s="88"/>
    </row>
    <row r="145" spans="2:34" ht="14.25" customHeight="1" x14ac:dyDescent="0.35">
      <c r="B145" s="84"/>
      <c r="C145" s="84">
        <v>-1.0947589190733495</v>
      </c>
      <c r="D145" s="84">
        <v>3.535973447249948</v>
      </c>
      <c r="E145" s="84"/>
      <c r="F145" s="84">
        <v>4.7157490116487025E-2</v>
      </c>
      <c r="H145" s="71">
        <f t="shared" si="25"/>
        <v>689.24563527541454</v>
      </c>
      <c r="I145" s="1"/>
      <c r="K145" s="1"/>
      <c r="Q145" s="71">
        <f t="shared" si="26"/>
        <v>730.3914113593537</v>
      </c>
      <c r="R145" s="71">
        <f t="shared" si="18"/>
        <v>771.94864520413284</v>
      </c>
      <c r="S145" s="71">
        <f t="shared" si="19"/>
        <v>813.92145138735896</v>
      </c>
      <c r="T145" s="71">
        <f t="shared" si="20"/>
        <v>856.31398563241783</v>
      </c>
      <c r="U145" s="71">
        <f t="shared" si="21"/>
        <v>899.13044521992697</v>
      </c>
      <c r="V145" s="71">
        <f t="shared" si="22"/>
        <v>942.37506940331195</v>
      </c>
      <c r="W145" s="71">
        <f t="shared" si="23"/>
        <v>986.05213982852956</v>
      </c>
      <c r="X145" s="71">
        <f t="shared" si="24"/>
        <v>1030.1659809580005</v>
      </c>
      <c r="AB145" s="85"/>
      <c r="AH145" s="88"/>
    </row>
    <row r="146" spans="2:34" ht="14.25" customHeight="1" x14ac:dyDescent="0.35">
      <c r="B146" s="84"/>
      <c r="C146" s="84">
        <v>-1.6793293700960383</v>
      </c>
      <c r="D146" s="84">
        <v>3.4236071599702882</v>
      </c>
      <c r="E146" s="84">
        <v>6.9862266540684337E-2</v>
      </c>
      <c r="F146" s="84">
        <v>4.8432174679734936E-2</v>
      </c>
      <c r="H146" s="71">
        <f t="shared" si="25"/>
        <v>-798.39831082402452</v>
      </c>
      <c r="I146" s="1"/>
      <c r="K146" s="1"/>
      <c r="Q146" s="71">
        <f t="shared" si="26"/>
        <v>-753.83866551719939</v>
      </c>
      <c r="R146" s="71">
        <f t="shared" si="18"/>
        <v>-708.8334237573049</v>
      </c>
      <c r="S146" s="71">
        <f t="shared" si="19"/>
        <v>-663.37812957981168</v>
      </c>
      <c r="T146" s="71">
        <f t="shared" si="20"/>
        <v>-617.46828246054429</v>
      </c>
      <c r="U146" s="71">
        <f t="shared" si="21"/>
        <v>-571.09933687008379</v>
      </c>
      <c r="V146" s="71">
        <f t="shared" si="22"/>
        <v>-524.26670182371799</v>
      </c>
      <c r="W146" s="71">
        <f t="shared" si="23"/>
        <v>-476.96574042688962</v>
      </c>
      <c r="X146" s="71">
        <f t="shared" si="24"/>
        <v>-429.19176941609248</v>
      </c>
      <c r="AB146" s="85"/>
      <c r="AH146" s="88"/>
    </row>
    <row r="147" spans="2:34" ht="14.25" customHeight="1" x14ac:dyDescent="0.35">
      <c r="B147" s="84"/>
      <c r="C147" s="84">
        <v>-1.0194039805028678</v>
      </c>
      <c r="D147" s="84">
        <v>0.87508058648174813</v>
      </c>
      <c r="E147" s="84">
        <v>0.12995023677136663</v>
      </c>
      <c r="F147" s="84">
        <v>7.241804558372146E-2</v>
      </c>
      <c r="H147" s="71">
        <f t="shared" si="25"/>
        <v>1163.0352680332824</v>
      </c>
      <c r="I147" s="1"/>
      <c r="K147" s="1"/>
      <c r="Q147" s="71">
        <f t="shared" si="26"/>
        <v>1206.561200526716</v>
      </c>
      <c r="R147" s="71">
        <f t="shared" si="18"/>
        <v>1250.522392345084</v>
      </c>
      <c r="S147" s="71">
        <f t="shared" si="19"/>
        <v>1294.9231960816348</v>
      </c>
      <c r="T147" s="71">
        <f t="shared" si="20"/>
        <v>1339.7680078555518</v>
      </c>
      <c r="U147" s="71">
        <f t="shared" si="21"/>
        <v>1385.0612677472075</v>
      </c>
      <c r="V147" s="71">
        <f t="shared" si="22"/>
        <v>1430.8074602377801</v>
      </c>
      <c r="W147" s="71">
        <f t="shared" si="23"/>
        <v>1477.0111146532581</v>
      </c>
      <c r="X147" s="71">
        <f t="shared" si="24"/>
        <v>1523.6768056128917</v>
      </c>
      <c r="AB147" s="85"/>
      <c r="AH147" s="88"/>
    </row>
    <row r="148" spans="2:34" ht="14.25" customHeight="1" x14ac:dyDescent="0.35">
      <c r="B148" s="84"/>
      <c r="C148" s="84">
        <v>-1.094758919073334</v>
      </c>
      <c r="D148" s="84">
        <v>3.5359734472499253</v>
      </c>
      <c r="E148" s="84"/>
      <c r="F148" s="84">
        <v>4.7157490116487157E-2</v>
      </c>
      <c r="H148" s="71">
        <f t="shared" si="25"/>
        <v>689.24563527545615</v>
      </c>
      <c r="I148" s="1"/>
      <c r="K148" s="1"/>
      <c r="Q148" s="71">
        <f t="shared" si="26"/>
        <v>730.39141135939508</v>
      </c>
      <c r="R148" s="71">
        <f t="shared" si="18"/>
        <v>771.94864520417423</v>
      </c>
      <c r="S148" s="71">
        <f t="shared" si="19"/>
        <v>813.92145138740034</v>
      </c>
      <c r="T148" s="71">
        <f t="shared" si="20"/>
        <v>856.31398563245875</v>
      </c>
      <c r="U148" s="71">
        <f t="shared" si="21"/>
        <v>899.13044521996835</v>
      </c>
      <c r="V148" s="71">
        <f t="shared" si="22"/>
        <v>942.37506940335288</v>
      </c>
      <c r="W148" s="71">
        <f t="shared" si="23"/>
        <v>986.05213982857094</v>
      </c>
      <c r="X148" s="71">
        <f t="shared" si="24"/>
        <v>1030.1659809580415</v>
      </c>
      <c r="AB148" s="85"/>
      <c r="AH148" s="88"/>
    </row>
    <row r="149" spans="2:34" ht="14.25" customHeight="1" x14ac:dyDescent="0.35">
      <c r="B149" s="84">
        <v>8.0403449725953771E-4</v>
      </c>
      <c r="C149" s="84">
        <v>-2.4478526711669626</v>
      </c>
      <c r="D149" s="84">
        <v>1.390422100206401</v>
      </c>
      <c r="E149" s="84">
        <v>0.23040076851334448</v>
      </c>
      <c r="F149" s="84">
        <v>7.0825554524482776E-2</v>
      </c>
      <c r="H149" s="71">
        <f t="shared" si="25"/>
        <v>-2756.1898540925145</v>
      </c>
      <c r="I149" s="1"/>
      <c r="K149" s="1"/>
      <c r="Q149" s="71">
        <f t="shared" si="26"/>
        <v>-2705.3806785921211</v>
      </c>
      <c r="R149" s="71">
        <f t="shared" si="18"/>
        <v>-2654.0634113367209</v>
      </c>
      <c r="S149" s="71">
        <f t="shared" si="19"/>
        <v>-2602.2329714087682</v>
      </c>
      <c r="T149" s="71">
        <f t="shared" si="20"/>
        <v>-2549.8842270815367</v>
      </c>
      <c r="U149" s="71">
        <f t="shared" si="21"/>
        <v>-2497.0119953110334</v>
      </c>
      <c r="V149" s="71">
        <f t="shared" si="22"/>
        <v>-2443.6110412228231</v>
      </c>
      <c r="W149" s="71">
        <f t="shared" si="23"/>
        <v>-2389.6760775937319</v>
      </c>
      <c r="X149" s="71">
        <f t="shared" si="24"/>
        <v>-2335.2017643283493</v>
      </c>
      <c r="AB149" s="85"/>
      <c r="AH149" s="88"/>
    </row>
    <row r="150" spans="2:34" ht="14.25" customHeight="1" x14ac:dyDescent="0.35">
      <c r="B150" s="84">
        <v>9.8339920691481366E-4</v>
      </c>
      <c r="C150" s="84">
        <v>-1.4029975657273845</v>
      </c>
      <c r="D150" s="84">
        <v>3.4469331902176421</v>
      </c>
      <c r="E150" s="84">
        <v>8.2726325972725459E-2</v>
      </c>
      <c r="F150" s="84">
        <v>5.0111847263982719E-2</v>
      </c>
      <c r="H150" s="71">
        <f t="shared" si="25"/>
        <v>0.29151139692748984</v>
      </c>
      <c r="I150" s="1"/>
      <c r="K150" s="1"/>
      <c r="Q150" s="71">
        <f t="shared" si="26"/>
        <v>46.371020778950424</v>
      </c>
      <c r="R150" s="71">
        <f t="shared" si="18"/>
        <v>92.911325254794519</v>
      </c>
      <c r="S150" s="71">
        <f t="shared" si="19"/>
        <v>139.91703277539682</v>
      </c>
      <c r="T150" s="71">
        <f t="shared" si="20"/>
        <v>187.39279737120523</v>
      </c>
      <c r="U150" s="71">
        <f t="shared" si="21"/>
        <v>235.34331961297175</v>
      </c>
      <c r="V150" s="71">
        <f t="shared" si="22"/>
        <v>283.77334707715636</v>
      </c>
      <c r="W150" s="71">
        <f t="shared" si="23"/>
        <v>332.68767481598206</v>
      </c>
      <c r="X150" s="71">
        <f t="shared" si="24"/>
        <v>382.09114583219593</v>
      </c>
      <c r="AB150" s="85"/>
      <c r="AH150" s="88"/>
    </row>
    <row r="151" spans="2:34" ht="14.25" customHeight="1" x14ac:dyDescent="0.35">
      <c r="B151" s="84"/>
      <c r="C151" s="84">
        <v>-0.65713957917263377</v>
      </c>
      <c r="D151" s="84">
        <v>2.4308049925428601</v>
      </c>
      <c r="E151" s="84">
        <v>3.6643800751103156E-2</v>
      </c>
      <c r="F151" s="84">
        <v>5.3713773132829448E-2</v>
      </c>
      <c r="H151" s="71">
        <f t="shared" si="25"/>
        <v>1896.7481366607506</v>
      </c>
      <c r="I151" s="1"/>
      <c r="K151" s="1"/>
      <c r="Q151" s="71">
        <f t="shared" si="26"/>
        <v>1936.2765029137488</v>
      </c>
      <c r="R151" s="71">
        <f t="shared" si="18"/>
        <v>1976.2001528292776</v>
      </c>
      <c r="S151" s="71">
        <f t="shared" si="19"/>
        <v>2016.5230392439607</v>
      </c>
      <c r="T151" s="71">
        <f t="shared" si="20"/>
        <v>2057.2491545227913</v>
      </c>
      <c r="U151" s="71">
        <f t="shared" si="21"/>
        <v>2098.3825309544095</v>
      </c>
      <c r="V151" s="71">
        <f t="shared" si="22"/>
        <v>2139.9272411503448</v>
      </c>
      <c r="W151" s="71">
        <f t="shared" si="23"/>
        <v>2181.8873984482389</v>
      </c>
      <c r="X151" s="71">
        <f t="shared" si="24"/>
        <v>2224.2671573191119</v>
      </c>
      <c r="AB151" s="85"/>
      <c r="AH151" s="88"/>
    </row>
    <row r="152" spans="2:34" ht="14.25" customHeight="1" x14ac:dyDescent="0.35">
      <c r="B152" s="84">
        <v>2.2592427579074432E-3</v>
      </c>
      <c r="C152" s="84">
        <v>-0.14753215524524194</v>
      </c>
      <c r="D152" s="84"/>
      <c r="E152" s="84"/>
      <c r="F152" s="84">
        <v>8.8322638477223561E-2</v>
      </c>
      <c r="H152" s="71">
        <f t="shared" si="25"/>
        <v>2940.1728386731411</v>
      </c>
      <c r="I152" s="1"/>
      <c r="K152" s="1"/>
      <c r="Q152" s="71">
        <f t="shared" si="26"/>
        <v>2979.1965275305492</v>
      </c>
      <c r="R152" s="71">
        <f t="shared" si="18"/>
        <v>3018.6104532765321</v>
      </c>
      <c r="S152" s="71">
        <f t="shared" si="19"/>
        <v>3058.4185182799738</v>
      </c>
      <c r="T152" s="71">
        <f t="shared" si="20"/>
        <v>3098.6246639334504</v>
      </c>
      <c r="U152" s="71">
        <f t="shared" si="21"/>
        <v>3139.2328710434613</v>
      </c>
      <c r="V152" s="71">
        <f t="shared" si="22"/>
        <v>3180.2471602245732</v>
      </c>
      <c r="W152" s="71">
        <f t="shared" si="23"/>
        <v>3221.6715922974954</v>
      </c>
      <c r="X152" s="71">
        <f t="shared" si="24"/>
        <v>3263.5102686911478</v>
      </c>
      <c r="AB152" s="85"/>
      <c r="AH152" s="88"/>
    </row>
    <row r="153" spans="2:34" ht="14.25" customHeight="1" x14ac:dyDescent="0.35">
      <c r="B153" s="84">
        <v>9.1292986826124715E-5</v>
      </c>
      <c r="C153" s="84">
        <v>-3.3048279783323276</v>
      </c>
      <c r="D153" s="84">
        <v>0.28731132358014749</v>
      </c>
      <c r="E153" s="84">
        <v>0.29334149246659397</v>
      </c>
      <c r="F153" s="84">
        <v>8.1798693878119264E-2</v>
      </c>
      <c r="H153" s="71">
        <f t="shared" si="25"/>
        <v>-5113.4201459189026</v>
      </c>
      <c r="I153" s="1"/>
      <c r="K153" s="1"/>
      <c r="Q153" s="71">
        <f t="shared" si="26"/>
        <v>-5060.9490901301524</v>
      </c>
      <c r="R153" s="71">
        <f t="shared" si="18"/>
        <v>-5007.9533237835149</v>
      </c>
      <c r="S153" s="71">
        <f t="shared" si="19"/>
        <v>-4954.4275997734094</v>
      </c>
      <c r="T153" s="71">
        <f t="shared" si="20"/>
        <v>-4900.3666185232032</v>
      </c>
      <c r="U153" s="71">
        <f t="shared" si="21"/>
        <v>-4845.7650274604966</v>
      </c>
      <c r="V153" s="71">
        <f t="shared" si="22"/>
        <v>-4790.6174204871604</v>
      </c>
      <c r="W153" s="71">
        <f t="shared" si="23"/>
        <v>-4734.9183374440918</v>
      </c>
      <c r="X153" s="71">
        <f t="shared" si="24"/>
        <v>-4678.6622635705926</v>
      </c>
      <c r="AB153" s="85"/>
      <c r="AH153" s="88"/>
    </row>
    <row r="154" spans="2:34" ht="14.25" customHeight="1" x14ac:dyDescent="0.35">
      <c r="B154" s="84"/>
      <c r="C154" s="84">
        <v>-0.59619936343281688</v>
      </c>
      <c r="D154" s="84">
        <v>2.4482880064164596</v>
      </c>
      <c r="E154" s="84">
        <v>5.0087668246508357E-2</v>
      </c>
      <c r="F154" s="84">
        <v>5.1392765589959935E-2</v>
      </c>
      <c r="H154" s="71">
        <f t="shared" si="25"/>
        <v>2062.1899625853484</v>
      </c>
      <c r="I154" s="1"/>
      <c r="K154" s="1"/>
      <c r="Q154" s="71">
        <f t="shared" si="26"/>
        <v>2101.4660216461202</v>
      </c>
      <c r="R154" s="71">
        <f t="shared" si="18"/>
        <v>2141.1348412975003</v>
      </c>
      <c r="S154" s="71">
        <f t="shared" si="19"/>
        <v>2181.2003491453934</v>
      </c>
      <c r="T154" s="71">
        <f t="shared" si="20"/>
        <v>2221.6665120717662</v>
      </c>
      <c r="U154" s="71">
        <f t="shared" si="21"/>
        <v>2262.5373366274025</v>
      </c>
      <c r="V154" s="71">
        <f t="shared" si="22"/>
        <v>2303.8168694285951</v>
      </c>
      <c r="W154" s="71">
        <f t="shared" si="23"/>
        <v>2345.5091975577993</v>
      </c>
      <c r="X154" s="71">
        <f t="shared" si="24"/>
        <v>2387.6184489682964</v>
      </c>
      <c r="AB154" s="85"/>
      <c r="AH154" s="88"/>
    </row>
    <row r="155" spans="2:34" ht="14.25" customHeight="1" x14ac:dyDescent="0.35">
      <c r="B155" s="84">
        <v>2.2592427579074255E-3</v>
      </c>
      <c r="C155" s="84">
        <v>-0.14753215524524213</v>
      </c>
      <c r="D155" s="84"/>
      <c r="E155" s="84"/>
      <c r="F155" s="84">
        <v>8.8322638477223506E-2</v>
      </c>
      <c r="H155" s="71">
        <f t="shared" si="25"/>
        <v>2940.172838673142</v>
      </c>
      <c r="I155" s="1"/>
      <c r="K155" s="1"/>
      <c r="Q155" s="71">
        <f t="shared" si="26"/>
        <v>2979.1965275305502</v>
      </c>
      <c r="R155" s="71">
        <f t="shared" si="18"/>
        <v>3018.6104532765326</v>
      </c>
      <c r="S155" s="71">
        <f t="shared" si="19"/>
        <v>3058.4185182799747</v>
      </c>
      <c r="T155" s="71">
        <f t="shared" si="20"/>
        <v>3098.6246639334513</v>
      </c>
      <c r="U155" s="71">
        <f t="shared" si="21"/>
        <v>3139.2328710434622</v>
      </c>
      <c r="V155" s="71">
        <f t="shared" si="22"/>
        <v>3180.2471602245741</v>
      </c>
      <c r="W155" s="71">
        <f t="shared" si="23"/>
        <v>3221.6715922974963</v>
      </c>
      <c r="X155" s="71">
        <f t="shared" si="24"/>
        <v>3263.5102686911487</v>
      </c>
      <c r="AB155" s="85"/>
      <c r="AH155" s="88"/>
    </row>
    <row r="156" spans="2:34" ht="14.25" customHeight="1" x14ac:dyDescent="0.35">
      <c r="B156" s="84">
        <v>2.2592427579073231E-3</v>
      </c>
      <c r="C156" s="84">
        <v>-0.14753215524524388</v>
      </c>
      <c r="D156" s="84"/>
      <c r="E156" s="84"/>
      <c r="F156" s="84">
        <v>8.8322638477223159E-2</v>
      </c>
      <c r="H156" s="71">
        <f t="shared" si="25"/>
        <v>2940.1728386731438</v>
      </c>
      <c r="I156" s="1"/>
      <c r="K156" s="1"/>
      <c r="Q156" s="71">
        <f t="shared" si="26"/>
        <v>2979.196527530552</v>
      </c>
      <c r="R156" s="71">
        <f t="shared" si="18"/>
        <v>3018.6104532765339</v>
      </c>
      <c r="S156" s="71">
        <f t="shared" si="19"/>
        <v>3058.4185182799756</v>
      </c>
      <c r="T156" s="71">
        <f t="shared" si="20"/>
        <v>3098.6246639334522</v>
      </c>
      <c r="U156" s="71">
        <f t="shared" si="21"/>
        <v>3139.232871043464</v>
      </c>
      <c r="V156" s="71">
        <f t="shared" si="22"/>
        <v>3180.2471602245751</v>
      </c>
      <c r="W156" s="71">
        <f t="shared" si="23"/>
        <v>3221.6715922974972</v>
      </c>
      <c r="X156" s="71">
        <f t="shared" si="24"/>
        <v>3263.5102686911496</v>
      </c>
      <c r="AB156" s="85"/>
      <c r="AH156" s="88"/>
    </row>
    <row r="157" spans="2:34" ht="14.25" customHeight="1" x14ac:dyDescent="0.35">
      <c r="B157" s="84"/>
      <c r="C157" s="84">
        <v>-3.3186065289117543</v>
      </c>
      <c r="D157" s="84">
        <v>0.2716151992943715</v>
      </c>
      <c r="E157" s="84">
        <v>0.29277023477812292</v>
      </c>
      <c r="F157" s="84">
        <v>8.1732050867641556E-2</v>
      </c>
      <c r="H157" s="71">
        <f t="shared" si="25"/>
        <v>-5151.12175559555</v>
      </c>
      <c r="I157" s="1"/>
      <c r="K157" s="1"/>
      <c r="Q157" s="71">
        <f t="shared" si="26"/>
        <v>-5098.7988882983482</v>
      </c>
      <c r="R157" s="71">
        <f t="shared" si="18"/>
        <v>-5045.9527923281748</v>
      </c>
      <c r="S157" s="71">
        <f t="shared" si="19"/>
        <v>-4992.5782353983004</v>
      </c>
      <c r="T157" s="71">
        <f t="shared" si="20"/>
        <v>-4938.6699328991244</v>
      </c>
      <c r="U157" s="71">
        <f t="shared" si="21"/>
        <v>-4884.2225473749586</v>
      </c>
      <c r="V157" s="71">
        <f t="shared" si="22"/>
        <v>-4829.2306879955513</v>
      </c>
      <c r="W157" s="71">
        <f t="shared" si="23"/>
        <v>-4773.6889100223525</v>
      </c>
      <c r="X157" s="71">
        <f t="shared" si="24"/>
        <v>-4717.5917142694161</v>
      </c>
      <c r="AB157" s="85"/>
      <c r="AH157" s="88"/>
    </row>
    <row r="158" spans="2:34" ht="14.25" customHeight="1" x14ac:dyDescent="0.35">
      <c r="B158" s="84"/>
      <c r="C158" s="84">
        <v>-1.0268415752298841</v>
      </c>
      <c r="D158" s="84">
        <v>0.35679206716397333</v>
      </c>
      <c r="E158" s="84">
        <v>0.1456886085751086</v>
      </c>
      <c r="F158" s="84">
        <v>7.7948766836047831E-2</v>
      </c>
      <c r="H158" s="71">
        <f t="shared" si="25"/>
        <v>1165.1899860286107</v>
      </c>
      <c r="I158" s="1"/>
      <c r="K158" s="1"/>
      <c r="Q158" s="71">
        <f t="shared" si="26"/>
        <v>1208.9701765808736</v>
      </c>
      <c r="R158" s="71">
        <f t="shared" si="18"/>
        <v>1253.1881690386599</v>
      </c>
      <c r="S158" s="71">
        <f t="shared" si="19"/>
        <v>1297.8483414210227</v>
      </c>
      <c r="T158" s="71">
        <f t="shared" si="20"/>
        <v>1342.9551155272102</v>
      </c>
      <c r="U158" s="71">
        <f t="shared" si="21"/>
        <v>1388.5129573744593</v>
      </c>
      <c r="V158" s="71">
        <f t="shared" si="22"/>
        <v>1434.5263776401812</v>
      </c>
      <c r="W158" s="71">
        <f t="shared" si="23"/>
        <v>1480.9999321085602</v>
      </c>
      <c r="X158" s="71">
        <f t="shared" si="24"/>
        <v>1527.9382221216229</v>
      </c>
      <c r="AB158" s="85"/>
      <c r="AH158" s="88"/>
    </row>
    <row r="159" spans="2:34" ht="14.25" customHeight="1" x14ac:dyDescent="0.35">
      <c r="B159" s="84"/>
      <c r="C159" s="84">
        <v>-1.0761984464881358</v>
      </c>
      <c r="D159" s="84">
        <v>3.3558065492383866</v>
      </c>
      <c r="E159" s="84">
        <v>2.6890032001499434E-2</v>
      </c>
      <c r="F159" s="84">
        <v>4.7466515967975985E-2</v>
      </c>
      <c r="H159" s="71">
        <f t="shared" si="25"/>
        <v>792.05163628230821</v>
      </c>
      <c r="I159" s="1"/>
      <c r="K159" s="1"/>
      <c r="Q159" s="71">
        <f t="shared" si="26"/>
        <v>833.64474378781438</v>
      </c>
      <c r="R159" s="71">
        <f t="shared" si="18"/>
        <v>875.6537823683766</v>
      </c>
      <c r="S159" s="71">
        <f t="shared" si="19"/>
        <v>918.08291133474313</v>
      </c>
      <c r="T159" s="71">
        <f t="shared" si="20"/>
        <v>960.93633159077399</v>
      </c>
      <c r="U159" s="71">
        <f t="shared" si="21"/>
        <v>1004.2182860493651</v>
      </c>
      <c r="V159" s="71">
        <f t="shared" si="22"/>
        <v>1047.9330600525425</v>
      </c>
      <c r="W159" s="71">
        <f t="shared" si="23"/>
        <v>1092.084981795751</v>
      </c>
      <c r="X159" s="71">
        <f t="shared" si="24"/>
        <v>1136.6784227563921</v>
      </c>
      <c r="AB159" s="85"/>
      <c r="AH159" s="88"/>
    </row>
    <row r="160" spans="2:34" ht="14.25" customHeight="1" x14ac:dyDescent="0.35">
      <c r="B160" s="84">
        <v>2.259242757907412E-3</v>
      </c>
      <c r="C160" s="84">
        <v>-0.1475321552452418</v>
      </c>
      <c r="D160" s="84"/>
      <c r="E160" s="84"/>
      <c r="F160" s="84">
        <v>8.8322638477223422E-2</v>
      </c>
      <c r="H160" s="71">
        <f t="shared" si="25"/>
        <v>2940.172838673142</v>
      </c>
      <c r="I160" s="1"/>
      <c r="K160" s="1"/>
      <c r="Q160" s="71">
        <f t="shared" si="26"/>
        <v>2979.1965275305502</v>
      </c>
      <c r="R160" s="71">
        <f t="shared" si="18"/>
        <v>3018.610453276533</v>
      </c>
      <c r="S160" s="71">
        <f t="shared" si="19"/>
        <v>3058.4185182799747</v>
      </c>
      <c r="T160" s="71">
        <f t="shared" si="20"/>
        <v>3098.6246639334513</v>
      </c>
      <c r="U160" s="71">
        <f t="shared" si="21"/>
        <v>3139.2328710434622</v>
      </c>
      <c r="V160" s="71">
        <f t="shared" si="22"/>
        <v>3180.2471602245741</v>
      </c>
      <c r="W160" s="71">
        <f t="shared" si="23"/>
        <v>3221.6715922974963</v>
      </c>
      <c r="X160" s="71">
        <f t="shared" si="24"/>
        <v>3263.5102686911478</v>
      </c>
      <c r="AB160" s="85"/>
      <c r="AH160" s="88"/>
    </row>
    <row r="161" spans="2:34" ht="14.25" customHeight="1" x14ac:dyDescent="0.35">
      <c r="B161" s="84"/>
      <c r="C161" s="84">
        <v>-0.69989818536452642</v>
      </c>
      <c r="D161" s="84"/>
      <c r="E161" s="84">
        <v>0.10586620749873896</v>
      </c>
      <c r="F161" s="84">
        <v>8.1030711502773814E-2</v>
      </c>
      <c r="H161" s="71">
        <f t="shared" si="25"/>
        <v>1920.0973954289711</v>
      </c>
      <c r="I161" s="1"/>
      <c r="K161" s="1"/>
      <c r="Q161" s="71">
        <f t="shared" si="26"/>
        <v>1961.1971051732921</v>
      </c>
      <c r="R161" s="71">
        <f t="shared" si="18"/>
        <v>2002.7078120150566</v>
      </c>
      <c r="S161" s="71">
        <f t="shared" si="19"/>
        <v>2044.633625925238</v>
      </c>
      <c r="T161" s="71">
        <f t="shared" si="20"/>
        <v>2086.9786979745218</v>
      </c>
      <c r="U161" s="71">
        <f t="shared" si="21"/>
        <v>2129.7472207442979</v>
      </c>
      <c r="V161" s="71">
        <f t="shared" si="22"/>
        <v>2172.9434287417725</v>
      </c>
      <c r="W161" s="71">
        <f t="shared" si="23"/>
        <v>2216.5715988192214</v>
      </c>
      <c r="X161" s="71">
        <f t="shared" si="24"/>
        <v>2260.6360505974449</v>
      </c>
      <c r="AB161" s="85"/>
      <c r="AH161" s="88"/>
    </row>
    <row r="162" spans="2:34" ht="14.25" customHeight="1" x14ac:dyDescent="0.35">
      <c r="B162" s="84"/>
      <c r="C162" s="84">
        <v>-1.2431434116320805</v>
      </c>
      <c r="D162" s="84">
        <v>0.33174098633998073</v>
      </c>
      <c r="E162" s="84">
        <v>0.17296808999683827</v>
      </c>
      <c r="F162" s="84">
        <v>7.8152307188318934E-2</v>
      </c>
      <c r="H162" s="71">
        <f t="shared" si="25"/>
        <v>619.53256591852869</v>
      </c>
      <c r="I162" s="1"/>
      <c r="K162" s="1"/>
      <c r="Q162" s="71">
        <f t="shared" si="26"/>
        <v>664.62393344453221</v>
      </c>
      <c r="R162" s="71">
        <f t="shared" si="18"/>
        <v>710.16621464579612</v>
      </c>
      <c r="S162" s="71">
        <f t="shared" si="19"/>
        <v>756.16391865907281</v>
      </c>
      <c r="T162" s="71">
        <f t="shared" si="20"/>
        <v>802.62159971248184</v>
      </c>
      <c r="U162" s="71">
        <f t="shared" si="21"/>
        <v>849.54385757642513</v>
      </c>
      <c r="V162" s="71">
        <f t="shared" si="22"/>
        <v>896.93533801900821</v>
      </c>
      <c r="W162" s="71">
        <f t="shared" si="23"/>
        <v>944.80073326601632</v>
      </c>
      <c r="X162" s="71">
        <f t="shared" si="24"/>
        <v>993.14478246549515</v>
      </c>
      <c r="AB162" s="85"/>
      <c r="AH162" s="88"/>
    </row>
    <row r="163" spans="2:34" ht="14.25" customHeight="1" x14ac:dyDescent="0.35">
      <c r="B163" s="84"/>
      <c r="C163" s="84">
        <v>-904.49404754760565</v>
      </c>
      <c r="D163" s="84">
        <v>14.213805035239881</v>
      </c>
      <c r="E163" s="84"/>
      <c r="F163" s="84">
        <v>0.30188491361217346</v>
      </c>
      <c r="H163" s="71">
        <f t="shared" si="25"/>
        <v>-2808520.0842978731</v>
      </c>
      <c r="I163" s="1"/>
      <c r="K163" s="1"/>
      <c r="Q163" s="71">
        <f t="shared" si="26"/>
        <v>-2808305.0600722805</v>
      </c>
      <c r="R163" s="71">
        <f t="shared" si="18"/>
        <v>-2808087.8856044314</v>
      </c>
      <c r="S163" s="71">
        <f t="shared" si="19"/>
        <v>-2807868.5393919046</v>
      </c>
      <c r="T163" s="71">
        <f t="shared" si="20"/>
        <v>-2807646.9997172519</v>
      </c>
      <c r="U163" s="71">
        <f t="shared" si="21"/>
        <v>-2807423.2446458526</v>
      </c>
      <c r="V163" s="71">
        <f t="shared" si="22"/>
        <v>-2807197.2520237397</v>
      </c>
      <c r="W163" s="71">
        <f t="shared" si="23"/>
        <v>-2806968.999475406</v>
      </c>
      <c r="X163" s="71">
        <f t="shared" si="24"/>
        <v>-2806738.4644015883</v>
      </c>
      <c r="AB163" s="85"/>
      <c r="AH163" s="88"/>
    </row>
    <row r="164" spans="2:34" ht="14.25" customHeight="1" x14ac:dyDescent="0.35">
      <c r="B164" s="84">
        <v>5.0076964538915106E-4</v>
      </c>
      <c r="C164" s="84">
        <v>-1.2067869656670906</v>
      </c>
      <c r="D164" s="84">
        <v>3.1634555196717136</v>
      </c>
      <c r="E164" s="84">
        <v>8.1945955451681624E-2</v>
      </c>
      <c r="F164" s="84">
        <v>5.0443230664053644E-2</v>
      </c>
      <c r="H164" s="71">
        <f t="shared" si="25"/>
        <v>569.05348406644407</v>
      </c>
      <c r="I164" s="1"/>
      <c r="K164" s="1"/>
      <c r="Q164" s="71">
        <f t="shared" si="26"/>
        <v>613.61210161691906</v>
      </c>
      <c r="R164" s="71">
        <f t="shared" si="18"/>
        <v>658.61630534289975</v>
      </c>
      <c r="S164" s="71">
        <f t="shared" si="19"/>
        <v>704.07055110613965</v>
      </c>
      <c r="T164" s="71">
        <f t="shared" si="20"/>
        <v>749.97933932701221</v>
      </c>
      <c r="U164" s="71">
        <f t="shared" si="21"/>
        <v>796.34721543009346</v>
      </c>
      <c r="V164" s="71">
        <f t="shared" si="22"/>
        <v>843.17877029420561</v>
      </c>
      <c r="W164" s="71">
        <f t="shared" si="23"/>
        <v>890.47864070695869</v>
      </c>
      <c r="X164" s="71">
        <f t="shared" si="24"/>
        <v>938.25150982383934</v>
      </c>
      <c r="AB164" s="85"/>
      <c r="AH164" s="88"/>
    </row>
    <row r="165" spans="2:34" ht="14.25" customHeight="1" x14ac:dyDescent="0.35">
      <c r="B165" s="84">
        <v>1.6397834306519068E-3</v>
      </c>
      <c r="C165" s="84">
        <v>-1.3163839123616159</v>
      </c>
      <c r="D165" s="84">
        <v>3.416184747031231</v>
      </c>
      <c r="E165" s="84">
        <v>0.10426438092411915</v>
      </c>
      <c r="F165" s="84">
        <v>5.1346792776677072E-2</v>
      </c>
      <c r="H165" s="71">
        <f t="shared" si="25"/>
        <v>270.53856358762187</v>
      </c>
      <c r="I165" s="1"/>
      <c r="K165" s="1"/>
      <c r="Q165" s="71">
        <f t="shared" si="26"/>
        <v>318.06491603301765</v>
      </c>
      <c r="R165" s="71">
        <f t="shared" si="18"/>
        <v>366.06653200286974</v>
      </c>
      <c r="S165" s="71">
        <f t="shared" si="19"/>
        <v>414.54816413241861</v>
      </c>
      <c r="T165" s="71">
        <f t="shared" si="20"/>
        <v>463.51461258326276</v>
      </c>
      <c r="U165" s="71">
        <f t="shared" si="21"/>
        <v>512.97072551861629</v>
      </c>
      <c r="V165" s="71">
        <f t="shared" si="22"/>
        <v>562.92139958332359</v>
      </c>
      <c r="W165" s="71">
        <f t="shared" si="23"/>
        <v>613.3715803886771</v>
      </c>
      <c r="X165" s="71">
        <f t="shared" si="24"/>
        <v>664.32626300208494</v>
      </c>
      <c r="AB165" s="85"/>
      <c r="AH165" s="88"/>
    </row>
    <row r="166" spans="2:34" ht="14.25" customHeight="1" x14ac:dyDescent="0.35">
      <c r="B166" s="84">
        <v>2.7359301216061372E-3</v>
      </c>
      <c r="C166" s="84">
        <v>-5.8090920426210175</v>
      </c>
      <c r="D166" s="84"/>
      <c r="E166" s="84">
        <v>0.45953670959870063</v>
      </c>
      <c r="F166" s="84">
        <v>9.1458690372853368E-2</v>
      </c>
      <c r="H166" s="71">
        <f t="shared" si="25"/>
        <v>-12441.395445701906</v>
      </c>
      <c r="I166" s="1"/>
      <c r="K166" s="1"/>
      <c r="Q166" s="71">
        <f t="shared" si="26"/>
        <v>-12377.989736547408</v>
      </c>
      <c r="R166" s="71">
        <f t="shared" si="18"/>
        <v>-12313.949970301364</v>
      </c>
      <c r="S166" s="71">
        <f t="shared" si="19"/>
        <v>-12249.26980639286</v>
      </c>
      <c r="T166" s="71">
        <f t="shared" si="20"/>
        <v>-12183.942840845273</v>
      </c>
      <c r="U166" s="71">
        <f t="shared" si="21"/>
        <v>-12117.962605642206</v>
      </c>
      <c r="V166" s="71">
        <f t="shared" si="22"/>
        <v>-12051.322568087109</v>
      </c>
      <c r="W166" s="71">
        <f t="shared" si="23"/>
        <v>-11984.016130156464</v>
      </c>
      <c r="X166" s="71">
        <f t="shared" si="24"/>
        <v>-11916.03662784651</v>
      </c>
      <c r="AB166" s="85"/>
      <c r="AH166" s="88"/>
    </row>
    <row r="167" spans="2:34" ht="14.25" customHeight="1" x14ac:dyDescent="0.35">
      <c r="B167" s="84">
        <v>2.259242757907386E-3</v>
      </c>
      <c r="C167" s="84">
        <v>-0.1475321552452441</v>
      </c>
      <c r="D167" s="84"/>
      <c r="E167" s="84"/>
      <c r="F167" s="84">
        <v>8.8322638477223395E-2</v>
      </c>
      <c r="H167" s="71">
        <f t="shared" si="25"/>
        <v>2940.1728386731393</v>
      </c>
      <c r="I167" s="1"/>
      <c r="K167" s="1"/>
      <c r="Q167" s="71">
        <f t="shared" si="26"/>
        <v>2979.1965275305474</v>
      </c>
      <c r="R167" s="71">
        <f t="shared" si="18"/>
        <v>3018.6104532765303</v>
      </c>
      <c r="S167" s="71">
        <f t="shared" si="19"/>
        <v>3058.418518279972</v>
      </c>
      <c r="T167" s="71">
        <f t="shared" si="20"/>
        <v>3098.6246639334486</v>
      </c>
      <c r="U167" s="71">
        <f t="shared" si="21"/>
        <v>3139.2328710434604</v>
      </c>
      <c r="V167" s="71">
        <f t="shared" si="22"/>
        <v>3180.2471602245714</v>
      </c>
      <c r="W167" s="71">
        <f t="shared" si="23"/>
        <v>3221.6715922974945</v>
      </c>
      <c r="X167" s="71">
        <f t="shared" si="24"/>
        <v>3263.5102686911459</v>
      </c>
      <c r="AB167" s="85"/>
      <c r="AH167" s="88"/>
    </row>
    <row r="168" spans="2:34" ht="14.25" customHeight="1" x14ac:dyDescent="0.35">
      <c r="B168" s="84"/>
      <c r="C168" s="84">
        <v>-0.62670997133978701</v>
      </c>
      <c r="D168" s="84">
        <v>2.3802637401805171</v>
      </c>
      <c r="E168" s="84">
        <v>3.7437384592453798E-2</v>
      </c>
      <c r="F168" s="84">
        <v>5.3910869028744007E-2</v>
      </c>
      <c r="H168" s="71">
        <f t="shared" si="25"/>
        <v>1975.6071222171463</v>
      </c>
      <c r="I168" s="1"/>
      <c r="K168" s="1"/>
      <c r="Q168" s="71">
        <f t="shared" si="26"/>
        <v>2014.971982783728</v>
      </c>
      <c r="R168" s="71">
        <f t="shared" si="18"/>
        <v>2054.7304919559756</v>
      </c>
      <c r="S168" s="71">
        <f t="shared" si="19"/>
        <v>2094.8865862199455</v>
      </c>
      <c r="T168" s="71">
        <f t="shared" si="20"/>
        <v>2135.4442414265554</v>
      </c>
      <c r="U168" s="71">
        <f t="shared" si="21"/>
        <v>2176.4074731852315</v>
      </c>
      <c r="V168" s="71">
        <f t="shared" si="22"/>
        <v>2217.780337261494</v>
      </c>
      <c r="W168" s="71">
        <f t="shared" si="23"/>
        <v>2259.5669299785191</v>
      </c>
      <c r="X168" s="71">
        <f t="shared" si="24"/>
        <v>2301.7713886227152</v>
      </c>
      <c r="AB168" s="85"/>
      <c r="AH168" s="88"/>
    </row>
    <row r="169" spans="2:34" ht="14.25" customHeight="1" x14ac:dyDescent="0.35">
      <c r="B169" s="84">
        <v>7.8098391342198425E-3</v>
      </c>
      <c r="C169" s="84">
        <v>-1.4945218083821907</v>
      </c>
      <c r="D169" s="84">
        <v>7.7825862305269471</v>
      </c>
      <c r="E169" s="84"/>
      <c r="F169" s="84"/>
      <c r="H169" s="71">
        <f t="shared" si="25"/>
        <v>-1936.3827452886117</v>
      </c>
      <c r="I169" s="1"/>
      <c r="K169" s="1"/>
      <c r="Q169" s="71">
        <f t="shared" si="26"/>
        <v>-1891.6806733556732</v>
      </c>
      <c r="R169" s="71">
        <f t="shared" si="18"/>
        <v>-1846.531580703404</v>
      </c>
      <c r="S169" s="71">
        <f t="shared" si="19"/>
        <v>-1800.930997124613</v>
      </c>
      <c r="T169" s="71">
        <f t="shared" si="20"/>
        <v>-1754.8744077100346</v>
      </c>
      <c r="U169" s="71">
        <f t="shared" si="21"/>
        <v>-1708.3572524013098</v>
      </c>
      <c r="V169" s="71">
        <f t="shared" si="22"/>
        <v>-1661.374925539496</v>
      </c>
      <c r="W169" s="71">
        <f t="shared" si="23"/>
        <v>-1613.9227754090671</v>
      </c>
      <c r="X169" s="71">
        <f t="shared" si="24"/>
        <v>-1565.9961037773319</v>
      </c>
      <c r="AB169" s="85"/>
      <c r="AH169" s="88"/>
    </row>
    <row r="170" spans="2:34" ht="14.25" customHeight="1" x14ac:dyDescent="0.35">
      <c r="B170" s="84">
        <v>2.2592427579072962E-3</v>
      </c>
      <c r="C170" s="84">
        <v>-0.14753215524524588</v>
      </c>
      <c r="D170" s="84"/>
      <c r="E170" s="84"/>
      <c r="F170" s="84">
        <v>8.8322638477223117E-2</v>
      </c>
      <c r="H170" s="71">
        <f t="shared" si="25"/>
        <v>2940.1728386731415</v>
      </c>
      <c r="I170" s="1"/>
      <c r="K170" s="1"/>
      <c r="Q170" s="71">
        <f t="shared" si="26"/>
        <v>2979.1965275305497</v>
      </c>
      <c r="R170" s="71">
        <f t="shared" si="18"/>
        <v>3018.6104532765321</v>
      </c>
      <c r="S170" s="71">
        <f t="shared" si="19"/>
        <v>3058.4185182799738</v>
      </c>
      <c r="T170" s="71">
        <f t="shared" si="20"/>
        <v>3098.6246639334504</v>
      </c>
      <c r="U170" s="71">
        <f t="shared" si="21"/>
        <v>3139.2328710434617</v>
      </c>
      <c r="V170" s="71">
        <f t="shared" si="22"/>
        <v>3180.2471602245728</v>
      </c>
      <c r="W170" s="71">
        <f t="shared" si="23"/>
        <v>3221.671592297495</v>
      </c>
      <c r="X170" s="71">
        <f t="shared" si="24"/>
        <v>3263.5102686911464</v>
      </c>
      <c r="AB170" s="85"/>
      <c r="AH170" s="88"/>
    </row>
    <row r="171" spans="2:34" ht="14.25" customHeight="1" x14ac:dyDescent="0.35">
      <c r="B171" s="84"/>
      <c r="C171" s="84">
        <v>-1.0268415752298854</v>
      </c>
      <c r="D171" s="84">
        <v>0.35679206716398909</v>
      </c>
      <c r="E171" s="84">
        <v>0.14568860857510932</v>
      </c>
      <c r="F171" s="84">
        <v>7.794876683604765E-2</v>
      </c>
      <c r="H171" s="71">
        <f t="shared" si="25"/>
        <v>1165.1899860286112</v>
      </c>
      <c r="I171" s="1"/>
      <c r="K171" s="1"/>
      <c r="Q171" s="71">
        <f t="shared" si="26"/>
        <v>1208.9701765808741</v>
      </c>
      <c r="R171" s="71">
        <f t="shared" si="18"/>
        <v>1253.1881690386599</v>
      </c>
      <c r="S171" s="71">
        <f t="shared" si="19"/>
        <v>1297.8483414210236</v>
      </c>
      <c r="T171" s="71">
        <f t="shared" si="20"/>
        <v>1342.9551155272111</v>
      </c>
      <c r="U171" s="71">
        <f t="shared" si="21"/>
        <v>1388.5129573744607</v>
      </c>
      <c r="V171" s="71">
        <f t="shared" si="22"/>
        <v>1434.5263776401821</v>
      </c>
      <c r="W171" s="71">
        <f t="shared" si="23"/>
        <v>1480.9999321085611</v>
      </c>
      <c r="X171" s="71">
        <f t="shared" si="24"/>
        <v>1527.9382221216238</v>
      </c>
      <c r="AB171" s="85"/>
      <c r="AH171" s="88"/>
    </row>
    <row r="172" spans="2:34" ht="14.25" customHeight="1" x14ac:dyDescent="0.35">
      <c r="B172" s="84">
        <v>2.2592427579073882E-3</v>
      </c>
      <c r="C172" s="84">
        <v>-0.14753215524524199</v>
      </c>
      <c r="D172" s="84"/>
      <c r="E172" s="84"/>
      <c r="F172" s="84">
        <v>8.8322638477223325E-2</v>
      </c>
      <c r="H172" s="71">
        <f t="shared" si="25"/>
        <v>2940.1728386731429</v>
      </c>
      <c r="I172" s="1"/>
      <c r="K172" s="1"/>
      <c r="Q172" s="71">
        <f t="shared" si="26"/>
        <v>2979.1965275305511</v>
      </c>
      <c r="R172" s="71">
        <f t="shared" si="18"/>
        <v>3018.6104532765335</v>
      </c>
      <c r="S172" s="71">
        <f t="shared" si="19"/>
        <v>3058.4185182799752</v>
      </c>
      <c r="T172" s="71">
        <f t="shared" si="20"/>
        <v>3098.6246639334518</v>
      </c>
      <c r="U172" s="71">
        <f t="shared" si="21"/>
        <v>3139.2328710434626</v>
      </c>
      <c r="V172" s="71">
        <f t="shared" si="22"/>
        <v>3180.2471602245746</v>
      </c>
      <c r="W172" s="71">
        <f t="shared" si="23"/>
        <v>3221.6715922974968</v>
      </c>
      <c r="X172" s="71">
        <f t="shared" si="24"/>
        <v>3263.5102686911482</v>
      </c>
      <c r="AB172" s="85"/>
      <c r="AH172" s="88"/>
    </row>
    <row r="173" spans="2:34" ht="14.25" customHeight="1" x14ac:dyDescent="0.35">
      <c r="B173" s="84">
        <v>7.2942663617208163E-4</v>
      </c>
      <c r="C173" s="84">
        <v>-0.75969131451432337</v>
      </c>
      <c r="D173" s="84">
        <v>2.6516658566207281</v>
      </c>
      <c r="E173" s="84">
        <v>6.5096230438643252E-2</v>
      </c>
      <c r="F173" s="84">
        <v>5.308499001550851E-2</v>
      </c>
      <c r="H173" s="71">
        <f t="shared" si="25"/>
        <v>1655.7183212422299</v>
      </c>
      <c r="I173" s="1"/>
      <c r="K173" s="1"/>
      <c r="Q173" s="71">
        <f t="shared" si="26"/>
        <v>1697.6612988082454</v>
      </c>
      <c r="R173" s="71">
        <f t="shared" si="18"/>
        <v>1740.0237061499217</v>
      </c>
      <c r="S173" s="71">
        <f t="shared" si="19"/>
        <v>1782.8097375650145</v>
      </c>
      <c r="T173" s="71">
        <f t="shared" si="20"/>
        <v>1826.0236292942582</v>
      </c>
      <c r="U173" s="71">
        <f t="shared" si="21"/>
        <v>1869.669659940794</v>
      </c>
      <c r="V173" s="71">
        <f t="shared" si="22"/>
        <v>1913.7521508937959</v>
      </c>
      <c r="W173" s="71">
        <f t="shared" si="23"/>
        <v>1958.2754667563274</v>
      </c>
      <c r="X173" s="71">
        <f t="shared" si="24"/>
        <v>2003.2440157774843</v>
      </c>
      <c r="AB173" s="85"/>
      <c r="AH173" s="88"/>
    </row>
    <row r="174" spans="2:34" ht="14.25" customHeight="1" x14ac:dyDescent="0.35">
      <c r="B174" s="84"/>
      <c r="C174" s="84">
        <v>-0.59362303172277842</v>
      </c>
      <c r="D174" s="84">
        <v>2.4443704920096248</v>
      </c>
      <c r="E174" s="84">
        <v>5.0062896240480485E-2</v>
      </c>
      <c r="F174" s="84">
        <v>5.1408912099875595E-2</v>
      </c>
      <c r="H174" s="71">
        <f t="shared" si="25"/>
        <v>2068.5901802536241</v>
      </c>
      <c r="I174" s="1"/>
      <c r="K174" s="1"/>
      <c r="Q174" s="71">
        <f t="shared" si="26"/>
        <v>2107.8496320415825</v>
      </c>
      <c r="R174" s="71">
        <f t="shared" si="18"/>
        <v>2147.5016783474207</v>
      </c>
      <c r="S174" s="71">
        <f t="shared" si="19"/>
        <v>2187.550245116317</v>
      </c>
      <c r="T174" s="71">
        <f t="shared" si="20"/>
        <v>2227.999297552903</v>
      </c>
      <c r="U174" s="71">
        <f t="shared" si="21"/>
        <v>2268.8528405138541</v>
      </c>
      <c r="V174" s="71">
        <f t="shared" si="22"/>
        <v>2310.1149189044154</v>
      </c>
      <c r="W174" s="71">
        <f t="shared" si="23"/>
        <v>2351.7896180788821</v>
      </c>
      <c r="X174" s="71">
        <f t="shared" si="24"/>
        <v>2393.8810642450931</v>
      </c>
      <c r="AB174" s="85"/>
      <c r="AH174" s="88"/>
    </row>
    <row r="175" spans="2:34" ht="14.25" customHeight="1" x14ac:dyDescent="0.35">
      <c r="B175" s="84">
        <v>1.0420165177792366E-3</v>
      </c>
      <c r="C175" s="84">
        <v>-1.221304556233834</v>
      </c>
      <c r="D175" s="84">
        <v>3.3710251889608682</v>
      </c>
      <c r="E175" s="84">
        <v>8.1244339128775045E-2</v>
      </c>
      <c r="F175" s="84">
        <v>5.0019603957154428E-2</v>
      </c>
      <c r="H175" s="71">
        <f t="shared" si="25"/>
        <v>500.70051420530081</v>
      </c>
      <c r="I175" s="1"/>
      <c r="K175" s="1"/>
      <c r="Q175" s="71">
        <f t="shared" si="26"/>
        <v>546.22910034244728</v>
      </c>
      <c r="R175" s="71">
        <f t="shared" si="18"/>
        <v>592.21297234096619</v>
      </c>
      <c r="S175" s="71">
        <f t="shared" si="19"/>
        <v>638.65668305946883</v>
      </c>
      <c r="T175" s="71">
        <f t="shared" si="20"/>
        <v>685.56483088515733</v>
      </c>
      <c r="U175" s="71">
        <f t="shared" si="21"/>
        <v>732.94206018910245</v>
      </c>
      <c r="V175" s="71">
        <f t="shared" si="22"/>
        <v>780.79306178608749</v>
      </c>
      <c r="W175" s="71">
        <f t="shared" si="23"/>
        <v>829.12257339904181</v>
      </c>
      <c r="X175" s="71">
        <f t="shared" si="24"/>
        <v>877.9353801281261</v>
      </c>
      <c r="AB175" s="85"/>
      <c r="AH175" s="88"/>
    </row>
    <row r="176" spans="2:34" ht="14.25" customHeight="1" x14ac:dyDescent="0.35">
      <c r="B176" s="84">
        <v>3.1789015173958814E-3</v>
      </c>
      <c r="C176" s="84">
        <v>-0.50142766438879771</v>
      </c>
      <c r="D176" s="84">
        <v>1.4447808067393952</v>
      </c>
      <c r="E176" s="84">
        <v>8.1520423381826121E-2</v>
      </c>
      <c r="F176" s="84">
        <v>7.3385932389329694E-2</v>
      </c>
      <c r="H176" s="71">
        <f t="shared" si="25"/>
        <v>2206.9762875315423</v>
      </c>
      <c r="I176" s="1"/>
      <c r="K176" s="1"/>
      <c r="Q176" s="71">
        <f t="shared" si="26"/>
        <v>2251.7785856912706</v>
      </c>
      <c r="R176" s="71">
        <f t="shared" si="18"/>
        <v>2297.028906832596</v>
      </c>
      <c r="S176" s="71">
        <f t="shared" si="19"/>
        <v>2342.7317311853349</v>
      </c>
      <c r="T176" s="71">
        <f t="shared" si="20"/>
        <v>2388.8915837816007</v>
      </c>
      <c r="U176" s="71">
        <f t="shared" si="21"/>
        <v>2435.5130349038291</v>
      </c>
      <c r="V176" s="71">
        <f t="shared" si="22"/>
        <v>2482.6007005372803</v>
      </c>
      <c r="W176" s="71">
        <f t="shared" si="23"/>
        <v>2530.159242827066</v>
      </c>
      <c r="X176" s="71">
        <f t="shared" si="24"/>
        <v>2578.1933705397487</v>
      </c>
      <c r="AB176" s="85"/>
      <c r="AH176" s="88"/>
    </row>
    <row r="177" spans="2:34" ht="14.25" customHeight="1" x14ac:dyDescent="0.35">
      <c r="B177" s="84"/>
      <c r="C177" s="84">
        <v>-1.1323670752287636</v>
      </c>
      <c r="D177" s="84">
        <v>2.6875370736448567</v>
      </c>
      <c r="E177" s="84">
        <v>8.1539677506993216E-2</v>
      </c>
      <c r="F177" s="84">
        <v>5.4060209752973001E-2</v>
      </c>
      <c r="H177" s="71">
        <f t="shared" si="25"/>
        <v>797.27511366304657</v>
      </c>
      <c r="I177" s="1"/>
      <c r="K177" s="1"/>
      <c r="Q177" s="71">
        <f t="shared" si="26"/>
        <v>840.67788578887257</v>
      </c>
      <c r="R177" s="71">
        <f t="shared" si="18"/>
        <v>884.51468563595722</v>
      </c>
      <c r="S177" s="71">
        <f t="shared" si="19"/>
        <v>928.78985348151195</v>
      </c>
      <c r="T177" s="71">
        <f t="shared" si="20"/>
        <v>973.50777300552295</v>
      </c>
      <c r="U177" s="71">
        <f t="shared" si="21"/>
        <v>1018.6728717247734</v>
      </c>
      <c r="V177" s="71">
        <f t="shared" si="22"/>
        <v>1064.2896214312173</v>
      </c>
      <c r="W177" s="71">
        <f t="shared" si="23"/>
        <v>1110.3625386347248</v>
      </c>
      <c r="X177" s="71">
        <f t="shared" si="24"/>
        <v>1156.8961850102676</v>
      </c>
      <c r="AB177" s="85"/>
      <c r="AH177" s="88"/>
    </row>
    <row r="178" spans="2:34" ht="14.25" customHeight="1" x14ac:dyDescent="0.35">
      <c r="B178" s="84"/>
      <c r="C178" s="84">
        <v>-2.8810581163927274</v>
      </c>
      <c r="D178" s="84"/>
      <c r="E178" s="84">
        <v>0.28648119376473064</v>
      </c>
      <c r="F178" s="84">
        <v>8.3431032154177326E-2</v>
      </c>
      <c r="H178" s="71">
        <f t="shared" si="25"/>
        <v>-3894.5178347591432</v>
      </c>
      <c r="I178" s="1"/>
      <c r="K178" s="1"/>
      <c r="Q178" s="71">
        <f t="shared" si="26"/>
        <v>-3843.3191438898862</v>
      </c>
      <c r="R178" s="71">
        <f t="shared" si="18"/>
        <v>-3791.6084661119376</v>
      </c>
      <c r="S178" s="71">
        <f t="shared" si="19"/>
        <v>-3739.3806815562079</v>
      </c>
      <c r="T178" s="71">
        <f t="shared" si="20"/>
        <v>-3686.630619154922</v>
      </c>
      <c r="U178" s="71">
        <f t="shared" si="21"/>
        <v>-3633.3530561296234</v>
      </c>
      <c r="V178" s="71">
        <f t="shared" si="22"/>
        <v>-3579.5427174740712</v>
      </c>
      <c r="W178" s="71">
        <f t="shared" si="23"/>
        <v>-3525.1942754319639</v>
      </c>
      <c r="X178" s="71">
        <f t="shared" si="24"/>
        <v>-3470.3023489694351</v>
      </c>
      <c r="AB178" s="85"/>
      <c r="AH178" s="88"/>
    </row>
    <row r="179" spans="2:34" ht="14.25" customHeight="1" x14ac:dyDescent="0.35">
      <c r="B179" s="84"/>
      <c r="C179" s="84">
        <v>4.2096826921182676E-2</v>
      </c>
      <c r="D179" s="84">
        <v>1.1945686983065211</v>
      </c>
      <c r="E179" s="84">
        <v>0.21805514366024542</v>
      </c>
      <c r="F179" s="84">
        <v>3.3373631339270612E-2</v>
      </c>
      <c r="H179" s="71">
        <f t="shared" si="25"/>
        <v>3383.613435851742</v>
      </c>
      <c r="I179" s="1"/>
      <c r="K179" s="1"/>
      <c r="Q179" s="71">
        <f t="shared" si="26"/>
        <v>3416.1324253603043</v>
      </c>
      <c r="R179" s="71">
        <f t="shared" si="18"/>
        <v>3448.9766047639528</v>
      </c>
      <c r="S179" s="71">
        <f t="shared" si="19"/>
        <v>3482.1492259616371</v>
      </c>
      <c r="T179" s="71">
        <f t="shared" si="20"/>
        <v>3515.653573371299</v>
      </c>
      <c r="U179" s="71">
        <f t="shared" si="21"/>
        <v>3549.4929642550569</v>
      </c>
      <c r="V179" s="71">
        <f t="shared" si="22"/>
        <v>3583.6707490476529</v>
      </c>
      <c r="W179" s="71">
        <f t="shared" si="23"/>
        <v>3618.1903116881749</v>
      </c>
      <c r="X179" s="71">
        <f t="shared" si="24"/>
        <v>3653.0550699551018</v>
      </c>
      <c r="AB179" s="85"/>
      <c r="AH179" s="88"/>
    </row>
    <row r="180" spans="2:34" ht="14.25" customHeight="1" x14ac:dyDescent="0.35">
      <c r="B180" s="84">
        <v>1.5362409848115003E-3</v>
      </c>
      <c r="C180" s="84">
        <v>-0.24283113266765999</v>
      </c>
      <c r="D180" s="84">
        <v>2.9108035888472461</v>
      </c>
      <c r="E180" s="84">
        <v>1.1208616171243611E-2</v>
      </c>
      <c r="F180" s="84">
        <v>4.1594039941680871E-2</v>
      </c>
      <c r="H180" s="71">
        <f t="shared" si="25"/>
        <v>2465.5961283696079</v>
      </c>
      <c r="I180" s="1"/>
      <c r="K180" s="1"/>
      <c r="Q180" s="71">
        <f t="shared" si="26"/>
        <v>2501.2538204637285</v>
      </c>
      <c r="R180" s="71">
        <f t="shared" si="18"/>
        <v>2537.2680894787914</v>
      </c>
      <c r="S180" s="71">
        <f t="shared" si="19"/>
        <v>2573.6425011840042</v>
      </c>
      <c r="T180" s="71">
        <f t="shared" si="20"/>
        <v>2610.3806570062688</v>
      </c>
      <c r="U180" s="71">
        <f t="shared" si="21"/>
        <v>2647.4861943867568</v>
      </c>
      <c r="V180" s="71">
        <f t="shared" si="22"/>
        <v>2684.9627871410498</v>
      </c>
      <c r="W180" s="71">
        <f t="shared" si="23"/>
        <v>2722.8141458228856</v>
      </c>
      <c r="X180" s="71">
        <f t="shared" si="24"/>
        <v>2761.0440180915393</v>
      </c>
      <c r="AB180" s="85"/>
      <c r="AH180" s="88"/>
    </row>
    <row r="181" spans="2:34" ht="14.25" customHeight="1" x14ac:dyDescent="0.35">
      <c r="B181" s="84">
        <v>7.9200874745977205E-5</v>
      </c>
      <c r="C181" s="84">
        <v>4.2003719706821332E-2</v>
      </c>
      <c r="D181" s="84">
        <v>1.2015792271237193</v>
      </c>
      <c r="E181" s="84">
        <v>0.22102962129360743</v>
      </c>
      <c r="F181" s="84">
        <v>3.3388073751988906E-2</v>
      </c>
      <c r="H181" s="71">
        <f t="shared" si="25"/>
        <v>3385.3231413000649</v>
      </c>
      <c r="I181" s="1"/>
      <c r="K181" s="1"/>
      <c r="Q181" s="71">
        <f t="shared" si="26"/>
        <v>3418.0376300150529</v>
      </c>
      <c r="R181" s="71">
        <f t="shared" si="18"/>
        <v>3451.0792636171905</v>
      </c>
      <c r="S181" s="71">
        <f t="shared" si="19"/>
        <v>3484.4513135553489</v>
      </c>
      <c r="T181" s="71">
        <f t="shared" si="20"/>
        <v>3518.1570839928895</v>
      </c>
      <c r="U181" s="71">
        <f t="shared" si="21"/>
        <v>3552.1999121348053</v>
      </c>
      <c r="V181" s="71">
        <f t="shared" si="22"/>
        <v>3586.5831685581402</v>
      </c>
      <c r="W181" s="71">
        <f t="shared" si="23"/>
        <v>3621.3102575457087</v>
      </c>
      <c r="X181" s="71">
        <f t="shared" si="24"/>
        <v>3656.3846174231521</v>
      </c>
      <c r="AB181" s="85"/>
      <c r="AH181" s="88"/>
    </row>
    <row r="182" spans="2:34" ht="14.25" customHeight="1" x14ac:dyDescent="0.35">
      <c r="B182" s="84">
        <v>9.8988862254382245E-3</v>
      </c>
      <c r="C182" s="84">
        <v>5.1811426733076107E-3</v>
      </c>
      <c r="D182" s="84">
        <v>0.41136072466772994</v>
      </c>
      <c r="E182" s="84">
        <v>7.7552162415968871E-3</v>
      </c>
      <c r="F182" s="84">
        <v>0.10483136633560507</v>
      </c>
      <c r="H182" s="71">
        <f t="shared" si="25"/>
        <v>2729.7345987674771</v>
      </c>
      <c r="I182" s="1"/>
      <c r="K182" s="1"/>
      <c r="Q182" s="71">
        <f t="shared" si="26"/>
        <v>2778.8032460000354</v>
      </c>
      <c r="R182" s="71">
        <f t="shared" si="18"/>
        <v>2828.3625797049199</v>
      </c>
      <c r="S182" s="71">
        <f t="shared" si="19"/>
        <v>2878.4175067468523</v>
      </c>
      <c r="T182" s="71">
        <f t="shared" si="20"/>
        <v>2928.9729830592055</v>
      </c>
      <c r="U182" s="71">
        <f t="shared" si="21"/>
        <v>2980.0340141346815</v>
      </c>
      <c r="V182" s="71">
        <f t="shared" si="22"/>
        <v>3031.6056555209116</v>
      </c>
      <c r="W182" s="71">
        <f t="shared" si="23"/>
        <v>3083.6930133210053</v>
      </c>
      <c r="X182" s="71">
        <f t="shared" si="24"/>
        <v>3136.3012446990988</v>
      </c>
      <c r="AB182" s="85"/>
      <c r="AH182" s="88"/>
    </row>
    <row r="183" spans="2:34" ht="14.25" customHeight="1" x14ac:dyDescent="0.35">
      <c r="B183" s="84">
        <v>4.9612156089585994E-3</v>
      </c>
      <c r="C183" s="84">
        <v>-0.55274565145817989</v>
      </c>
      <c r="D183" s="84">
        <v>3.2957290313211156</v>
      </c>
      <c r="E183" s="84">
        <v>0.20182332649675311</v>
      </c>
      <c r="F183" s="84">
        <v>4.2139642639815338E-2</v>
      </c>
      <c r="H183" s="71">
        <f t="shared" si="25"/>
        <v>1936.1220365602981</v>
      </c>
      <c r="I183" s="1"/>
      <c r="K183" s="1"/>
      <c r="Q183" s="71">
        <f t="shared" si="26"/>
        <v>1983.7706071301059</v>
      </c>
      <c r="R183" s="71">
        <f t="shared" si="18"/>
        <v>2031.8956634056128</v>
      </c>
      <c r="S183" s="71">
        <f t="shared" si="19"/>
        <v>2080.501970243874</v>
      </c>
      <c r="T183" s="71">
        <f t="shared" si="20"/>
        <v>2129.5943401505178</v>
      </c>
      <c r="U183" s="71">
        <f t="shared" si="21"/>
        <v>2179.1776337562278</v>
      </c>
      <c r="V183" s="71">
        <f t="shared" si="22"/>
        <v>2229.2567602979962</v>
      </c>
      <c r="W183" s="71">
        <f t="shared" si="23"/>
        <v>2279.8366781051809</v>
      </c>
      <c r="X183" s="71">
        <f t="shared" si="24"/>
        <v>2330.9223950904379</v>
      </c>
      <c r="AB183" s="85"/>
      <c r="AH183" s="88"/>
    </row>
    <row r="184" spans="2:34" ht="14.25" customHeight="1" x14ac:dyDescent="0.35">
      <c r="B184" s="84"/>
      <c r="C184" s="84">
        <v>4.1096326574828639E-2</v>
      </c>
      <c r="D184" s="84">
        <v>1.0898559495900142</v>
      </c>
      <c r="E184" s="84">
        <v>0.23353629855923752</v>
      </c>
      <c r="F184" s="84">
        <v>3.3984273920041171E-2</v>
      </c>
      <c r="H184" s="71">
        <f t="shared" si="25"/>
        <v>3424.7893299574671</v>
      </c>
      <c r="I184" s="1"/>
      <c r="K184" s="1"/>
      <c r="Q184" s="71">
        <f t="shared" si="26"/>
        <v>3457.751382521315</v>
      </c>
      <c r="R184" s="71">
        <f t="shared" si="18"/>
        <v>3491.0430556108017</v>
      </c>
      <c r="S184" s="71">
        <f t="shared" si="19"/>
        <v>3524.6676454311828</v>
      </c>
      <c r="T184" s="71">
        <f t="shared" si="20"/>
        <v>3558.628481149768</v>
      </c>
      <c r="U184" s="71">
        <f t="shared" si="21"/>
        <v>3592.9289252255385</v>
      </c>
      <c r="V184" s="71">
        <f t="shared" si="22"/>
        <v>3627.5723737420676</v>
      </c>
      <c r="W184" s="71">
        <f t="shared" si="23"/>
        <v>3662.5622567437613</v>
      </c>
      <c r="X184" s="71">
        <f t="shared" si="24"/>
        <v>3697.902038575472</v>
      </c>
      <c r="AB184" s="85"/>
      <c r="AH184" s="88"/>
    </row>
    <row r="185" spans="2:34" ht="14.25" customHeight="1" x14ac:dyDescent="0.35">
      <c r="B185" s="84">
        <v>4.6210361459213097E-2</v>
      </c>
      <c r="C185" s="84">
        <v>-1.0961366306446128</v>
      </c>
      <c r="D185" s="84">
        <v>13.671272175036211</v>
      </c>
      <c r="E185" s="84">
        <v>0.44446960827401205</v>
      </c>
      <c r="F185" s="84"/>
      <c r="H185" s="71">
        <f t="shared" si="25"/>
        <v>-3591.855303198995</v>
      </c>
      <c r="I185" s="1"/>
      <c r="K185" s="1"/>
      <c r="Q185" s="71">
        <f t="shared" si="26"/>
        <v>-3491.0870360747276</v>
      </c>
      <c r="R185" s="71">
        <f t="shared" si="18"/>
        <v>-3389.3110862792132</v>
      </c>
      <c r="S185" s="71">
        <f t="shared" si="19"/>
        <v>-3286.517376985747</v>
      </c>
      <c r="T185" s="71">
        <f t="shared" si="20"/>
        <v>-3182.6957305993456</v>
      </c>
      <c r="U185" s="71">
        <f t="shared" si="21"/>
        <v>-3077.8358677490792</v>
      </c>
      <c r="V185" s="71">
        <f t="shared" si="22"/>
        <v>-2971.9274062703093</v>
      </c>
      <c r="W185" s="71">
        <f t="shared" si="23"/>
        <v>-2864.9598601767534</v>
      </c>
      <c r="X185" s="71">
        <f t="shared" si="24"/>
        <v>-2756.9226386222626</v>
      </c>
      <c r="AB185" s="85"/>
      <c r="AH185" s="88"/>
    </row>
    <row r="186" spans="2:34" ht="14.25" customHeight="1" x14ac:dyDescent="0.35">
      <c r="B186" s="84">
        <v>3.787911090353889E-2</v>
      </c>
      <c r="C186" s="84">
        <v>-0.49487163357636865</v>
      </c>
      <c r="D186" s="84">
        <v>4.2334019510780347</v>
      </c>
      <c r="E186" s="84">
        <v>0.68098406478316764</v>
      </c>
      <c r="F186" s="84">
        <v>0.10987325184904602</v>
      </c>
      <c r="H186" s="71">
        <f t="shared" si="25"/>
        <v>752.54636998901697</v>
      </c>
      <c r="I186" s="1"/>
      <c r="K186" s="1"/>
      <c r="Q186" s="71">
        <f t="shared" si="26"/>
        <v>859.48606878357532</v>
      </c>
      <c r="R186" s="71">
        <f t="shared" si="18"/>
        <v>967.4951645660808</v>
      </c>
      <c r="S186" s="71">
        <f t="shared" si="19"/>
        <v>1076.584351306411</v>
      </c>
      <c r="T186" s="71">
        <f t="shared" si="20"/>
        <v>1186.7644299141443</v>
      </c>
      <c r="U186" s="71">
        <f t="shared" si="21"/>
        <v>1298.0463093079534</v>
      </c>
      <c r="V186" s="71">
        <f t="shared" si="22"/>
        <v>1410.4410074957023</v>
      </c>
      <c r="W186" s="71">
        <f t="shared" si="23"/>
        <v>1523.9596526653286</v>
      </c>
      <c r="X186" s="71">
        <f t="shared" si="24"/>
        <v>1638.61348428665</v>
      </c>
      <c r="AB186" s="85"/>
      <c r="AH186" s="88"/>
    </row>
    <row r="187" spans="2:34" ht="14.25" customHeight="1" x14ac:dyDescent="0.35">
      <c r="B187" s="84">
        <v>1.0373156402113951E-2</v>
      </c>
      <c r="C187" s="84">
        <v>-1.0515072883155032</v>
      </c>
      <c r="D187" s="84">
        <v>2.2369548714279222</v>
      </c>
      <c r="E187" s="84">
        <v>0.32280372441797145</v>
      </c>
      <c r="F187" s="84">
        <v>8.1512348794976611E-2</v>
      </c>
      <c r="H187" s="71">
        <f t="shared" si="25"/>
        <v>913.30666446498253</v>
      </c>
      <c r="I187" s="1"/>
      <c r="K187" s="1"/>
      <c r="Q187" s="71">
        <f t="shared" si="26"/>
        <v>978.32404711700974</v>
      </c>
      <c r="R187" s="71">
        <f t="shared" si="18"/>
        <v>1043.9916035955584</v>
      </c>
      <c r="S187" s="71">
        <f t="shared" si="19"/>
        <v>1110.3158356388922</v>
      </c>
      <c r="T187" s="71">
        <f t="shared" si="20"/>
        <v>1177.303310002661</v>
      </c>
      <c r="U187" s="71">
        <f t="shared" si="21"/>
        <v>1244.9606591100642</v>
      </c>
      <c r="V187" s="71">
        <f t="shared" si="22"/>
        <v>1313.2945817085438</v>
      </c>
      <c r="W187" s="71">
        <f t="shared" si="23"/>
        <v>1382.3118435330084</v>
      </c>
      <c r="X187" s="71">
        <f t="shared" si="24"/>
        <v>1452.0192779757172</v>
      </c>
      <c r="AB187" s="85"/>
      <c r="AH187" s="88"/>
    </row>
    <row r="188" spans="2:34" ht="14.25" customHeight="1" x14ac:dyDescent="0.35">
      <c r="B188" s="84"/>
      <c r="C188" s="84">
        <v>-2.127806207215122</v>
      </c>
      <c r="D188" s="84">
        <v>5.2434800161405732</v>
      </c>
      <c r="E188" s="84"/>
      <c r="F188" s="84">
        <v>1.3631782574945003E-2</v>
      </c>
      <c r="H188" s="71">
        <f t="shared" si="25"/>
        <v>-3043.5026256038709</v>
      </c>
      <c r="I188" s="1"/>
      <c r="K188" s="1"/>
      <c r="Q188" s="71">
        <f t="shared" si="26"/>
        <v>-3007.3618742417361</v>
      </c>
      <c r="R188" s="71">
        <f t="shared" si="18"/>
        <v>-2970.8597153659784</v>
      </c>
      <c r="S188" s="71">
        <f t="shared" si="19"/>
        <v>-2933.9925349014648</v>
      </c>
      <c r="T188" s="71">
        <f t="shared" si="20"/>
        <v>-2896.7566826323055</v>
      </c>
      <c r="U188" s="71">
        <f t="shared" si="21"/>
        <v>-2859.1484718404545</v>
      </c>
      <c r="V188" s="71">
        <f t="shared" si="22"/>
        <v>-2821.1641789406845</v>
      </c>
      <c r="W188" s="71">
        <f t="shared" si="23"/>
        <v>-2782.8000431119171</v>
      </c>
      <c r="X188" s="71">
        <f t="shared" si="24"/>
        <v>-2744.0522659248627</v>
      </c>
      <c r="AB188" s="85"/>
      <c r="AH188" s="88"/>
    </row>
    <row r="189" spans="2:34" ht="14.25" customHeight="1" x14ac:dyDescent="0.35">
      <c r="B189" s="84"/>
      <c r="C189" s="84">
        <v>3.6636558062256373E-2</v>
      </c>
      <c r="D189" s="84">
        <v>1.1251487032447003</v>
      </c>
      <c r="E189" s="84">
        <v>0.22625019172143016</v>
      </c>
      <c r="F189" s="84">
        <v>3.4417288789155877E-2</v>
      </c>
      <c r="H189" s="71">
        <f t="shared" si="25"/>
        <v>3413.7774243504823</v>
      </c>
      <c r="I189" s="1"/>
      <c r="K189" s="1"/>
      <c r="Q189" s="71">
        <f t="shared" si="26"/>
        <v>3446.7688971432353</v>
      </c>
      <c r="R189" s="71">
        <f t="shared" si="18"/>
        <v>3480.0902846639174</v>
      </c>
      <c r="S189" s="71">
        <f t="shared" si="19"/>
        <v>3513.7448860598051</v>
      </c>
      <c r="T189" s="71">
        <f t="shared" si="20"/>
        <v>3547.7360334696523</v>
      </c>
      <c r="U189" s="71">
        <f t="shared" si="21"/>
        <v>3582.0670923535972</v>
      </c>
      <c r="V189" s="71">
        <f t="shared" si="22"/>
        <v>3616.7414618263829</v>
      </c>
      <c r="W189" s="71">
        <f t="shared" si="23"/>
        <v>3651.7625749938952</v>
      </c>
      <c r="X189" s="71">
        <f t="shared" si="24"/>
        <v>3687.1338992930832</v>
      </c>
      <c r="AB189" s="85"/>
      <c r="AH189" s="88"/>
    </row>
    <row r="190" spans="2:34" ht="14.25" customHeight="1" x14ac:dyDescent="0.35">
      <c r="B190" s="84">
        <v>1.6397834306519849E-3</v>
      </c>
      <c r="C190" s="84">
        <v>-1.3163839123616163</v>
      </c>
      <c r="D190" s="84">
        <v>3.4161847470312385</v>
      </c>
      <c r="E190" s="84">
        <v>0.10426438092412113</v>
      </c>
      <c r="F190" s="84">
        <v>5.1346792776677135E-2</v>
      </c>
      <c r="H190" s="71">
        <f t="shared" si="25"/>
        <v>270.5385635876205</v>
      </c>
      <c r="I190" s="1"/>
      <c r="K190" s="1"/>
      <c r="Q190" s="71">
        <f t="shared" si="26"/>
        <v>318.06491603301674</v>
      </c>
      <c r="R190" s="71">
        <f t="shared" si="18"/>
        <v>366.06653200286883</v>
      </c>
      <c r="S190" s="71">
        <f t="shared" si="19"/>
        <v>414.54816413241792</v>
      </c>
      <c r="T190" s="71">
        <f t="shared" si="20"/>
        <v>463.51461258326253</v>
      </c>
      <c r="U190" s="71">
        <f t="shared" si="21"/>
        <v>512.97072551861584</v>
      </c>
      <c r="V190" s="71">
        <f t="shared" si="22"/>
        <v>562.92139958332382</v>
      </c>
      <c r="W190" s="71">
        <f t="shared" si="23"/>
        <v>613.37158038867756</v>
      </c>
      <c r="X190" s="71">
        <f t="shared" si="24"/>
        <v>664.32626300208494</v>
      </c>
      <c r="AB190" s="85"/>
      <c r="AH190" s="88"/>
    </row>
    <row r="191" spans="2:34" ht="14.25" customHeight="1" x14ac:dyDescent="0.35">
      <c r="B191" s="84"/>
      <c r="C191" s="84">
        <v>-1.0268415752298763</v>
      </c>
      <c r="D191" s="84">
        <v>0.35679206716397899</v>
      </c>
      <c r="E191" s="84">
        <v>0.14568860857510804</v>
      </c>
      <c r="F191" s="84">
        <v>7.7948766836047748E-2</v>
      </c>
      <c r="H191" s="71">
        <f t="shared" si="25"/>
        <v>1165.1899860286321</v>
      </c>
      <c r="I191" s="1"/>
      <c r="K191" s="1"/>
      <c r="Q191" s="71">
        <f t="shared" si="26"/>
        <v>1208.970176580895</v>
      </c>
      <c r="R191" s="71">
        <f t="shared" si="18"/>
        <v>1253.1881690386808</v>
      </c>
      <c r="S191" s="71">
        <f t="shared" si="19"/>
        <v>1297.8483414210446</v>
      </c>
      <c r="T191" s="71">
        <f t="shared" si="20"/>
        <v>1342.955115527232</v>
      </c>
      <c r="U191" s="71">
        <f t="shared" si="21"/>
        <v>1388.5129573744812</v>
      </c>
      <c r="V191" s="71">
        <f t="shared" si="22"/>
        <v>1434.5263776402021</v>
      </c>
      <c r="W191" s="71">
        <f t="shared" si="23"/>
        <v>1480.9999321085811</v>
      </c>
      <c r="X191" s="71">
        <f t="shared" si="24"/>
        <v>1527.9382221216433</v>
      </c>
      <c r="AB191" s="85"/>
      <c r="AH191" s="88"/>
    </row>
    <row r="192" spans="2:34" ht="14.25" customHeight="1" x14ac:dyDescent="0.35">
      <c r="B192" s="84"/>
      <c r="C192" s="84">
        <v>-0.59362303172278175</v>
      </c>
      <c r="D192" s="84">
        <v>2.4443704920096465</v>
      </c>
      <c r="E192" s="84">
        <v>5.0062896240480444E-2</v>
      </c>
      <c r="F192" s="84">
        <v>5.1408912099875366E-2</v>
      </c>
      <c r="H192" s="71">
        <f t="shared" si="25"/>
        <v>2068.5901802536164</v>
      </c>
      <c r="I192" s="1"/>
      <c r="K192" s="1"/>
      <c r="Q192" s="71">
        <f t="shared" si="26"/>
        <v>2107.8496320415743</v>
      </c>
      <c r="R192" s="71">
        <f t="shared" si="18"/>
        <v>2147.501678347413</v>
      </c>
      <c r="S192" s="71">
        <f t="shared" si="19"/>
        <v>2187.5502451163097</v>
      </c>
      <c r="T192" s="71">
        <f t="shared" si="20"/>
        <v>2227.9992975528953</v>
      </c>
      <c r="U192" s="71">
        <f t="shared" si="21"/>
        <v>2268.8528405138463</v>
      </c>
      <c r="V192" s="71">
        <f t="shared" si="22"/>
        <v>2310.1149189044077</v>
      </c>
      <c r="W192" s="71">
        <f t="shared" si="23"/>
        <v>2351.7896180788739</v>
      </c>
      <c r="X192" s="71">
        <f t="shared" si="24"/>
        <v>2393.8810642450853</v>
      </c>
      <c r="AB192" s="85"/>
      <c r="AH192" s="88"/>
    </row>
    <row r="193" spans="2:34" ht="14.25" customHeight="1" x14ac:dyDescent="0.35">
      <c r="B193" s="84"/>
      <c r="C193" s="84">
        <v>-0.7112246723390464</v>
      </c>
      <c r="D193" s="84">
        <v>0.99566280532518137</v>
      </c>
      <c r="E193" s="84">
        <v>9.207719800762823E-2</v>
      </c>
      <c r="F193" s="84">
        <v>6.9568105669320243E-2</v>
      </c>
      <c r="H193" s="71">
        <f t="shared" si="25"/>
        <v>1881.0957849185766</v>
      </c>
      <c r="I193" s="1"/>
      <c r="K193" s="1"/>
      <c r="Q193" s="71">
        <f t="shared" si="26"/>
        <v>1922.1598668829397</v>
      </c>
      <c r="R193" s="71">
        <f t="shared" si="18"/>
        <v>1963.634589666947</v>
      </c>
      <c r="S193" s="71">
        <f t="shared" si="19"/>
        <v>2005.5240596787935</v>
      </c>
      <c r="T193" s="71">
        <f t="shared" si="20"/>
        <v>2047.8324243907591</v>
      </c>
      <c r="U193" s="71">
        <f t="shared" si="21"/>
        <v>2090.563872749844</v>
      </c>
      <c r="V193" s="71">
        <f t="shared" si="22"/>
        <v>2133.72263559252</v>
      </c>
      <c r="W193" s="71">
        <f t="shared" si="23"/>
        <v>2177.3129860636232</v>
      </c>
      <c r="X193" s="71">
        <f t="shared" si="24"/>
        <v>2221.3392400394368</v>
      </c>
      <c r="AB193" s="85"/>
      <c r="AH193" s="88"/>
    </row>
    <row r="194" spans="2:34" ht="14.25" customHeight="1" x14ac:dyDescent="0.35">
      <c r="B194" s="84">
        <v>0.10099595711456084</v>
      </c>
      <c r="C194" s="84">
        <v>7.1098756391017828E-2</v>
      </c>
      <c r="D194" s="84">
        <v>6.459547486655155</v>
      </c>
      <c r="E194" s="84">
        <v>1.3083626432925068</v>
      </c>
      <c r="F194" s="84">
        <v>0.23165414141730165</v>
      </c>
      <c r="H194" s="71">
        <f t="shared" si="25"/>
        <v>-1662.8144999546603</v>
      </c>
      <c r="I194" s="1"/>
      <c r="K194" s="1"/>
      <c r="Q194" s="71">
        <f t="shared" si="26"/>
        <v>-1457.885892209677</v>
      </c>
      <c r="R194" s="71">
        <f t="shared" si="18"/>
        <v>-1250.9079983872452</v>
      </c>
      <c r="S194" s="71">
        <f t="shared" si="19"/>
        <v>-1041.8603256265851</v>
      </c>
      <c r="T194" s="71">
        <f t="shared" si="20"/>
        <v>-830.72217613832436</v>
      </c>
      <c r="U194" s="71">
        <f t="shared" si="21"/>
        <v>-617.47264515517963</v>
      </c>
      <c r="V194" s="71">
        <f t="shared" si="22"/>
        <v>-402.09061886219752</v>
      </c>
      <c r="W194" s="71">
        <f t="shared" si="23"/>
        <v>-184.55477230628821</v>
      </c>
      <c r="X194" s="71">
        <f t="shared" si="24"/>
        <v>35.156432715177289</v>
      </c>
      <c r="AB194" s="85"/>
      <c r="AH194" s="88"/>
    </row>
    <row r="195" spans="2:34" ht="14.25" customHeight="1" x14ac:dyDescent="0.35">
      <c r="B195" s="84"/>
      <c r="C195" s="84">
        <v>4.1315034658545989E-2</v>
      </c>
      <c r="D195" s="84">
        <v>1.1057018867855648</v>
      </c>
      <c r="E195" s="84">
        <v>0.22871660647447703</v>
      </c>
      <c r="F195" s="84">
        <v>3.4314787106470998E-2</v>
      </c>
      <c r="H195" s="71">
        <f t="shared" si="25"/>
        <v>3425.0594203681112</v>
      </c>
      <c r="I195" s="1"/>
      <c r="K195" s="1"/>
      <c r="Q195" s="71">
        <f t="shared" si="26"/>
        <v>3458.0173307971199</v>
      </c>
      <c r="R195" s="71">
        <f t="shared" si="18"/>
        <v>3491.3048203304188</v>
      </c>
      <c r="S195" s="71">
        <f t="shared" si="19"/>
        <v>3524.9251847590504</v>
      </c>
      <c r="T195" s="71">
        <f t="shared" si="20"/>
        <v>3558.8817528319687</v>
      </c>
      <c r="U195" s="71">
        <f t="shared" si="21"/>
        <v>3593.1778865856154</v>
      </c>
      <c r="V195" s="71">
        <f t="shared" si="22"/>
        <v>3627.8169816767995</v>
      </c>
      <c r="W195" s="71">
        <f t="shared" si="23"/>
        <v>3662.8024677188951</v>
      </c>
      <c r="X195" s="71">
        <f t="shared" si="24"/>
        <v>3698.1378086214108</v>
      </c>
      <c r="AB195" s="85"/>
      <c r="AH195" s="88"/>
    </row>
    <row r="196" spans="2:34" ht="14.25" customHeight="1" x14ac:dyDescent="0.35">
      <c r="B196" s="84">
        <v>3.6378069731957067E-3</v>
      </c>
      <c r="C196" s="84">
        <v>-0.10942387715556498</v>
      </c>
      <c r="D196" s="84"/>
      <c r="E196" s="84">
        <v>1.9404312060722932E-3</v>
      </c>
      <c r="F196" s="84">
        <v>9.1884201694651613E-2</v>
      </c>
      <c r="H196" s="71">
        <f t="shared" si="25"/>
        <v>2921.0244071480283</v>
      </c>
      <c r="I196" s="1"/>
      <c r="K196" s="1"/>
      <c r="Q196" s="71">
        <f t="shared" si="26"/>
        <v>2961.7188096499212</v>
      </c>
      <c r="R196" s="71">
        <f t="shared" si="18"/>
        <v>3002.8201561768342</v>
      </c>
      <c r="S196" s="71">
        <f t="shared" si="19"/>
        <v>3044.3325161690154</v>
      </c>
      <c r="T196" s="71">
        <f t="shared" si="20"/>
        <v>3086.2599997611192</v>
      </c>
      <c r="U196" s="71">
        <f t="shared" si="21"/>
        <v>3128.606758189143</v>
      </c>
      <c r="V196" s="71">
        <f t="shared" si="22"/>
        <v>3171.3769842014481</v>
      </c>
      <c r="W196" s="71">
        <f t="shared" si="23"/>
        <v>3214.5749124738754</v>
      </c>
      <c r="X196" s="71">
        <f t="shared" si="24"/>
        <v>3258.2048200290274</v>
      </c>
      <c r="AB196" s="85"/>
      <c r="AH196" s="88"/>
    </row>
    <row r="197" spans="2:34" ht="14.25" customHeight="1" x14ac:dyDescent="0.35">
      <c r="B197" s="84"/>
      <c r="C197" s="84">
        <v>4.9860812280615466E-2</v>
      </c>
      <c r="D197" s="84"/>
      <c r="E197" s="84">
        <v>9.7719052918358904E-2</v>
      </c>
      <c r="F197" s="84">
        <v>6.1476817541609205E-2</v>
      </c>
      <c r="H197" s="71">
        <f t="shared" si="25"/>
        <v>3361.2554322798533</v>
      </c>
      <c r="I197" s="1"/>
      <c r="K197" s="1"/>
      <c r="Q197" s="71">
        <f t="shared" si="26"/>
        <v>3393.3079186138475</v>
      </c>
      <c r="R197" s="71">
        <f t="shared" si="18"/>
        <v>3425.6809298111821</v>
      </c>
      <c r="S197" s="71">
        <f t="shared" si="19"/>
        <v>3458.3776711204891</v>
      </c>
      <c r="T197" s="71">
        <f t="shared" si="20"/>
        <v>3491.4013798428896</v>
      </c>
      <c r="U197" s="71">
        <f t="shared" si="21"/>
        <v>3524.7553256525143</v>
      </c>
      <c r="V197" s="71">
        <f t="shared" si="22"/>
        <v>3558.4428109202349</v>
      </c>
      <c r="W197" s="71">
        <f t="shared" si="23"/>
        <v>3592.4671710406328</v>
      </c>
      <c r="X197" s="71">
        <f t="shared" si="24"/>
        <v>3626.831774762235</v>
      </c>
      <c r="AH197" s="88"/>
    </row>
    <row r="198" spans="2:34" ht="14.25" customHeight="1" x14ac:dyDescent="0.35">
      <c r="B198" s="84">
        <v>1.6397834306519355E-3</v>
      </c>
      <c r="C198" s="84">
        <v>-1.3163839123616152</v>
      </c>
      <c r="D198" s="84">
        <v>3.4161847470312408</v>
      </c>
      <c r="E198" s="84">
        <v>0.10426438092411922</v>
      </c>
      <c r="F198" s="84">
        <v>5.1346792776677037E-2</v>
      </c>
      <c r="H198" s="71">
        <f t="shared" si="25"/>
        <v>270.53856358762187</v>
      </c>
      <c r="I198" s="1"/>
      <c r="K198" s="1"/>
      <c r="Q198" s="71">
        <f t="shared" si="26"/>
        <v>318.06491603301811</v>
      </c>
      <c r="R198" s="71">
        <f t="shared" ref="R198:R261" si="27">SUMPRODUCT($B198:$F198,$J$7:$N$7)</f>
        <v>366.06653200286951</v>
      </c>
      <c r="S198" s="71">
        <f t="shared" ref="S198:S261" si="28">SUMPRODUCT($B198:$F198,$J$8:$N$8)</f>
        <v>414.54816413241815</v>
      </c>
      <c r="T198" s="71">
        <f t="shared" ref="T198:T261" si="29">SUMPRODUCT($B198:$F198,$J$9:$N$9)</f>
        <v>463.51461258326322</v>
      </c>
      <c r="U198" s="71">
        <f t="shared" ref="U198:U261" si="30">SUMPRODUCT($B198:$F198,$J$10:$N$10)</f>
        <v>512.97072551861629</v>
      </c>
      <c r="V198" s="71">
        <f t="shared" ref="V198:V261" si="31">SUMPRODUCT($B198:$F198,$J$11:$N$11)</f>
        <v>562.92139958332382</v>
      </c>
      <c r="W198" s="71">
        <f t="shared" ref="W198:W261" si="32">SUMPRODUCT($B198:$F198,$J$12:$N$12)</f>
        <v>613.37158038867756</v>
      </c>
      <c r="X198" s="71">
        <f t="shared" ref="X198:X261" si="33">SUMPRODUCT($B198:$F198,$J$13:$N$13)</f>
        <v>664.32626300208517</v>
      </c>
      <c r="AB198" s="85"/>
      <c r="AH198" s="88"/>
    </row>
    <row r="199" spans="2:34" ht="14.25" customHeight="1" x14ac:dyDescent="0.35">
      <c r="B199" s="84">
        <v>1.8056567725558935E-4</v>
      </c>
      <c r="C199" s="84">
        <v>3.538809907109975E-2</v>
      </c>
      <c r="D199" s="84">
        <v>1.2060014835051724</v>
      </c>
      <c r="E199" s="84">
        <v>0.22112455362111164</v>
      </c>
      <c r="F199" s="84">
        <v>3.4519197905353551E-2</v>
      </c>
      <c r="H199" s="71">
        <f t="shared" ref="H199:H262" si="34">SUMPRODUCT(B199:F199,B$3:F$3)</f>
        <v>3395.1557554344108</v>
      </c>
      <c r="I199" s="1"/>
      <c r="K199" s="1"/>
      <c r="Q199" s="71">
        <f t="shared" ref="Q199:Q262" si="35">SUMPRODUCT(B199:F199,J$6:N$6)</f>
        <v>3428.4001614575832</v>
      </c>
      <c r="R199" s="71">
        <f t="shared" si="27"/>
        <v>3461.9770115409883</v>
      </c>
      <c r="S199" s="71">
        <f t="shared" si="28"/>
        <v>3495.8896301252266</v>
      </c>
      <c r="T199" s="71">
        <f t="shared" si="29"/>
        <v>3530.1413748953082</v>
      </c>
      <c r="U199" s="71">
        <f t="shared" si="30"/>
        <v>3564.7356371130895</v>
      </c>
      <c r="V199" s="71">
        <f t="shared" si="31"/>
        <v>3599.6758419530493</v>
      </c>
      <c r="W199" s="71">
        <f t="shared" si="32"/>
        <v>3634.9654488414085</v>
      </c>
      <c r="X199" s="71">
        <f t="shared" si="33"/>
        <v>3670.6079517986514</v>
      </c>
      <c r="AB199" s="85"/>
      <c r="AH199" s="88"/>
    </row>
    <row r="200" spans="2:34" ht="14.25" customHeight="1" x14ac:dyDescent="0.35">
      <c r="B200" s="84">
        <v>8.7715366822246931E-4</v>
      </c>
      <c r="C200" s="84">
        <v>-0.23095645992053465</v>
      </c>
      <c r="D200" s="84">
        <v>0.58473338017832421</v>
      </c>
      <c r="E200" s="84">
        <v>9.467974540887283E-4</v>
      </c>
      <c r="F200" s="84">
        <v>7.6450201716352376E-2</v>
      </c>
      <c r="H200" s="71">
        <f t="shared" si="34"/>
        <v>2801.4261931653314</v>
      </c>
      <c r="I200" s="1"/>
      <c r="K200" s="1"/>
      <c r="Q200" s="71">
        <f t="shared" si="35"/>
        <v>2838.6102760310268</v>
      </c>
      <c r="R200" s="71">
        <f t="shared" si="27"/>
        <v>2876.16619972538</v>
      </c>
      <c r="S200" s="71">
        <f t="shared" si="28"/>
        <v>2914.0976826566762</v>
      </c>
      <c r="T200" s="71">
        <f t="shared" si="29"/>
        <v>2952.4084804172853</v>
      </c>
      <c r="U200" s="71">
        <f t="shared" si="30"/>
        <v>2991.1023861555004</v>
      </c>
      <c r="V200" s="71">
        <f t="shared" si="31"/>
        <v>3030.1832309510983</v>
      </c>
      <c r="W200" s="71">
        <f t="shared" si="32"/>
        <v>3069.6548841946515</v>
      </c>
      <c r="X200" s="71">
        <f t="shared" si="33"/>
        <v>3109.5212539706404</v>
      </c>
      <c r="AB200" s="85"/>
      <c r="AH200" s="88"/>
    </row>
    <row r="201" spans="2:34" ht="14.25" customHeight="1" x14ac:dyDescent="0.35">
      <c r="B201" s="84">
        <v>1.8513506075994883E-2</v>
      </c>
      <c r="C201" s="84">
        <v>-9.2227264923741864E-2</v>
      </c>
      <c r="D201" s="84">
        <v>1.7085583079853282</v>
      </c>
      <c r="E201" s="84">
        <v>0.48917382240748447</v>
      </c>
      <c r="F201" s="84">
        <v>7.8272768205406615E-2</v>
      </c>
      <c r="H201" s="71">
        <f t="shared" si="34"/>
        <v>2496.9729507318157</v>
      </c>
      <c r="I201" s="1"/>
      <c r="K201" s="1"/>
      <c r="Q201" s="71">
        <f t="shared" si="35"/>
        <v>2565.8495444227447</v>
      </c>
      <c r="R201" s="71">
        <f t="shared" si="27"/>
        <v>2635.4149040505845</v>
      </c>
      <c r="S201" s="71">
        <f t="shared" si="28"/>
        <v>2705.6759172747011</v>
      </c>
      <c r="T201" s="71">
        <f t="shared" si="29"/>
        <v>2776.6395406310598</v>
      </c>
      <c r="U201" s="71">
        <f t="shared" si="30"/>
        <v>2848.3128002209819</v>
      </c>
      <c r="V201" s="71">
        <f t="shared" si="31"/>
        <v>2920.7027924068034</v>
      </c>
      <c r="W201" s="71">
        <f t="shared" si="32"/>
        <v>2993.8166845144829</v>
      </c>
      <c r="X201" s="71">
        <f t="shared" si="33"/>
        <v>3067.6617155432391</v>
      </c>
      <c r="AB201" s="85"/>
      <c r="AH201" s="88"/>
    </row>
    <row r="202" spans="2:34" ht="14.25" customHeight="1" x14ac:dyDescent="0.35">
      <c r="B202" s="84"/>
      <c r="C202" s="84">
        <v>3.8151772301837819E-2</v>
      </c>
      <c r="D202" s="84"/>
      <c r="E202" s="84">
        <v>0.10810201738233761</v>
      </c>
      <c r="F202" s="84">
        <v>6.1502878378712864E-2</v>
      </c>
      <c r="H202" s="71">
        <f t="shared" si="34"/>
        <v>3377.7301603676524</v>
      </c>
      <c r="I202" s="1"/>
      <c r="K202" s="1"/>
      <c r="Q202" s="71">
        <f t="shared" si="35"/>
        <v>3410.3137518017215</v>
      </c>
      <c r="R202" s="71">
        <f t="shared" si="27"/>
        <v>3443.2231791501313</v>
      </c>
      <c r="S202" s="71">
        <f t="shared" si="28"/>
        <v>3476.4617007720253</v>
      </c>
      <c r="T202" s="71">
        <f t="shared" si="29"/>
        <v>3510.0326076101387</v>
      </c>
      <c r="U202" s="71">
        <f t="shared" si="30"/>
        <v>3543.9392235166324</v>
      </c>
      <c r="V202" s="71">
        <f t="shared" si="31"/>
        <v>3578.1849055821917</v>
      </c>
      <c r="W202" s="71">
        <f t="shared" si="32"/>
        <v>3612.7730444684066</v>
      </c>
      <c r="X202" s="71">
        <f t="shared" si="33"/>
        <v>3647.707064743483</v>
      </c>
      <c r="AB202" s="85"/>
      <c r="AH202" s="88"/>
    </row>
    <row r="203" spans="2:34" ht="14.25" customHeight="1" x14ac:dyDescent="0.35">
      <c r="B203" s="84"/>
      <c r="C203" s="84">
        <v>-0.69989818536452897</v>
      </c>
      <c r="D203" s="84"/>
      <c r="E203" s="84">
        <v>0.10586620749873923</v>
      </c>
      <c r="F203" s="84">
        <v>8.1030711502773814E-2</v>
      </c>
      <c r="H203" s="71">
        <f t="shared" si="34"/>
        <v>1920.0973954289643</v>
      </c>
      <c r="I203" s="1"/>
      <c r="K203" s="1"/>
      <c r="Q203" s="71">
        <f t="shared" si="35"/>
        <v>1961.1971051732853</v>
      </c>
      <c r="R203" s="71">
        <f t="shared" si="27"/>
        <v>2002.70781201505</v>
      </c>
      <c r="S203" s="71">
        <f t="shared" si="28"/>
        <v>2044.6336259252312</v>
      </c>
      <c r="T203" s="71">
        <f t="shared" si="29"/>
        <v>2086.9786979745149</v>
      </c>
      <c r="U203" s="71">
        <f t="shared" si="30"/>
        <v>2129.7472207442916</v>
      </c>
      <c r="V203" s="71">
        <f t="shared" si="31"/>
        <v>2172.9434287417657</v>
      </c>
      <c r="W203" s="71">
        <f t="shared" si="32"/>
        <v>2216.5715988192146</v>
      </c>
      <c r="X203" s="71">
        <f t="shared" si="33"/>
        <v>2260.636050597438</v>
      </c>
      <c r="AB203" s="85"/>
      <c r="AH203" s="88"/>
    </row>
    <row r="204" spans="2:34" ht="14.25" customHeight="1" x14ac:dyDescent="0.35">
      <c r="B204" s="84">
        <v>1.2016533917023528E-2</v>
      </c>
      <c r="C204" s="84">
        <v>-1.2371102195652319</v>
      </c>
      <c r="D204" s="84">
        <v>2.563698641603942</v>
      </c>
      <c r="E204" s="84">
        <v>0.38325893507448533</v>
      </c>
      <c r="F204" s="84">
        <v>8.1230693528618336E-2</v>
      </c>
      <c r="H204" s="71">
        <f t="shared" si="34"/>
        <v>446.21929990103081</v>
      </c>
      <c r="I204" s="1"/>
      <c r="K204" s="1"/>
      <c r="Q204" s="71">
        <f t="shared" si="35"/>
        <v>516.01434474426151</v>
      </c>
      <c r="R204" s="71">
        <f t="shared" si="27"/>
        <v>586.5073400359247</v>
      </c>
      <c r="S204" s="71">
        <f t="shared" si="28"/>
        <v>657.70526528050459</v>
      </c>
      <c r="T204" s="71">
        <f t="shared" si="29"/>
        <v>729.6151697775299</v>
      </c>
      <c r="U204" s="71">
        <f t="shared" si="30"/>
        <v>802.24417331952554</v>
      </c>
      <c r="V204" s="71">
        <f t="shared" si="31"/>
        <v>875.59946689694152</v>
      </c>
      <c r="W204" s="71">
        <f t="shared" si="32"/>
        <v>949.68831341013083</v>
      </c>
      <c r="X204" s="71">
        <f t="shared" si="33"/>
        <v>1024.5180483884533</v>
      </c>
      <c r="AB204" s="85"/>
      <c r="AH204" s="88"/>
    </row>
    <row r="205" spans="2:34" ht="14.25" customHeight="1" x14ac:dyDescent="0.35">
      <c r="B205" s="84">
        <v>8.3331096374158156E-2</v>
      </c>
      <c r="C205" s="84">
        <v>-6.8453297489017642E-2</v>
      </c>
      <c r="D205" s="84">
        <v>6.6355708401788354</v>
      </c>
      <c r="E205" s="84">
        <v>1.0929929973912866</v>
      </c>
      <c r="F205" s="84">
        <v>0.18991448254215404</v>
      </c>
      <c r="H205" s="71">
        <f t="shared" si="34"/>
        <v>-1006.2165481249667</v>
      </c>
      <c r="I205" s="1"/>
      <c r="K205" s="1"/>
      <c r="Q205" s="71">
        <f t="shared" si="35"/>
        <v>-829.49642533041879</v>
      </c>
      <c r="R205" s="71">
        <f t="shared" si="27"/>
        <v>-651.00910130792363</v>
      </c>
      <c r="S205" s="71">
        <f t="shared" si="28"/>
        <v>-470.73690404520494</v>
      </c>
      <c r="T205" s="71">
        <f t="shared" si="29"/>
        <v>-288.6619848098544</v>
      </c>
      <c r="U205" s="71">
        <f t="shared" si="30"/>
        <v>-104.7663163821544</v>
      </c>
      <c r="V205" s="71">
        <f t="shared" si="31"/>
        <v>80.968308729821729</v>
      </c>
      <c r="W205" s="71">
        <f t="shared" si="32"/>
        <v>268.56028009291913</v>
      </c>
      <c r="X205" s="71">
        <f t="shared" si="33"/>
        <v>458.02817116964798</v>
      </c>
      <c r="AB205" s="85"/>
      <c r="AH205" s="88"/>
    </row>
    <row r="206" spans="2:34" ht="14.25" customHeight="1" x14ac:dyDescent="0.35">
      <c r="B206" s="84"/>
      <c r="C206" s="84">
        <v>-0.89128086571327914</v>
      </c>
      <c r="D206" s="84">
        <v>1.7568989699825206</v>
      </c>
      <c r="E206" s="84">
        <v>0.11648284883430705</v>
      </c>
      <c r="F206" s="84">
        <v>6.0883361492863587E-2</v>
      </c>
      <c r="H206" s="71">
        <f t="shared" si="34"/>
        <v>1493.384189148338</v>
      </c>
      <c r="I206" s="1"/>
      <c r="K206" s="1"/>
      <c r="Q206" s="71">
        <f t="shared" si="35"/>
        <v>1536.2048360081749</v>
      </c>
      <c r="R206" s="71">
        <f t="shared" si="27"/>
        <v>1579.4536893366108</v>
      </c>
      <c r="S206" s="71">
        <f t="shared" si="28"/>
        <v>1623.1350311983306</v>
      </c>
      <c r="T206" s="71">
        <f t="shared" si="29"/>
        <v>1667.2531864786683</v>
      </c>
      <c r="U206" s="71">
        <f t="shared" si="30"/>
        <v>1711.8125233118085</v>
      </c>
      <c r="V206" s="71">
        <f t="shared" si="31"/>
        <v>1756.8174535132807</v>
      </c>
      <c r="W206" s="71">
        <f t="shared" si="32"/>
        <v>1802.2724330167678</v>
      </c>
      <c r="X206" s="71">
        <f t="shared" si="33"/>
        <v>1848.1819623152892</v>
      </c>
      <c r="AH206" s="88"/>
    </row>
    <row r="207" spans="2:34" ht="14.25" customHeight="1" x14ac:dyDescent="0.35">
      <c r="B207" s="84">
        <v>3.2383129828942786E-2</v>
      </c>
      <c r="C207" s="84">
        <v>7.0479341165735274E-2</v>
      </c>
      <c r="D207" s="84">
        <v>2.9979142166737054</v>
      </c>
      <c r="E207" s="84">
        <v>0.55238026431163489</v>
      </c>
      <c r="F207" s="84">
        <v>9.4142066103791722E-2</v>
      </c>
      <c r="H207" s="71">
        <f t="shared" si="34"/>
        <v>1690.9456132867663</v>
      </c>
      <c r="I207" s="1"/>
      <c r="K207" s="1"/>
      <c r="Q207" s="71">
        <f t="shared" si="35"/>
        <v>1777.4026490685319</v>
      </c>
      <c r="R207" s="71">
        <f t="shared" si="27"/>
        <v>1864.7242552081184</v>
      </c>
      <c r="S207" s="71">
        <f t="shared" si="28"/>
        <v>1952.919077409098</v>
      </c>
      <c r="T207" s="71">
        <f t="shared" si="29"/>
        <v>2041.9958478320882</v>
      </c>
      <c r="U207" s="71">
        <f t="shared" si="30"/>
        <v>2131.9633859593087</v>
      </c>
      <c r="V207" s="71">
        <f t="shared" si="31"/>
        <v>2222.8305994678008</v>
      </c>
      <c r="W207" s="71">
        <f t="shared" si="32"/>
        <v>2314.6064851113779</v>
      </c>
      <c r="X207" s="71">
        <f t="shared" si="33"/>
        <v>2407.3001296113907</v>
      </c>
      <c r="AB207" s="85"/>
      <c r="AH207" s="88"/>
    </row>
    <row r="208" spans="2:34" ht="14.25" customHeight="1" x14ac:dyDescent="0.35">
      <c r="B208" s="84">
        <v>9.2833230993299119E-4</v>
      </c>
      <c r="C208" s="84">
        <v>5.6349784832929219E-3</v>
      </c>
      <c r="D208" s="84">
        <v>0.53832883245734475</v>
      </c>
      <c r="E208" s="84">
        <v>0.13086778728623982</v>
      </c>
      <c r="F208" s="84">
        <v>5.7093317090137097E-2</v>
      </c>
      <c r="H208" s="71">
        <f t="shared" si="34"/>
        <v>3298.6014860545142</v>
      </c>
      <c r="I208" s="1"/>
      <c r="K208" s="1"/>
      <c r="Q208" s="71">
        <f t="shared" si="35"/>
        <v>3333.4681391284903</v>
      </c>
      <c r="R208" s="71">
        <f t="shared" si="27"/>
        <v>3368.6834587332073</v>
      </c>
      <c r="S208" s="71">
        <f t="shared" si="28"/>
        <v>3404.2509315339712</v>
      </c>
      <c r="T208" s="71">
        <f t="shared" si="29"/>
        <v>3440.1740790627427</v>
      </c>
      <c r="U208" s="71">
        <f t="shared" si="30"/>
        <v>3476.4564580668016</v>
      </c>
      <c r="V208" s="71">
        <f t="shared" si="31"/>
        <v>3513.1016608609011</v>
      </c>
      <c r="W208" s="71">
        <f t="shared" si="32"/>
        <v>3550.1133156829419</v>
      </c>
      <c r="X208" s="71">
        <f t="shared" si="33"/>
        <v>3587.495087053203</v>
      </c>
      <c r="AB208" s="85"/>
      <c r="AH208" s="88"/>
    </row>
    <row r="209" spans="2:34" ht="14.25" customHeight="1" x14ac:dyDescent="0.35">
      <c r="B209" s="84"/>
      <c r="C209" s="84">
        <v>4.1315034658545996E-2</v>
      </c>
      <c r="D209" s="84">
        <v>1.1057018867855641</v>
      </c>
      <c r="E209" s="84">
        <v>0.22871660647447697</v>
      </c>
      <c r="F209" s="84">
        <v>3.4314787106471019E-2</v>
      </c>
      <c r="H209" s="71">
        <f t="shared" si="34"/>
        <v>3425.0594203681112</v>
      </c>
      <c r="I209" s="1"/>
      <c r="K209" s="1"/>
      <c r="Q209" s="71">
        <f t="shared" si="35"/>
        <v>3458.0173307971199</v>
      </c>
      <c r="R209" s="71">
        <f t="shared" si="27"/>
        <v>3491.3048203304188</v>
      </c>
      <c r="S209" s="71">
        <f t="shared" si="28"/>
        <v>3524.9251847590504</v>
      </c>
      <c r="T209" s="71">
        <f t="shared" si="29"/>
        <v>3558.8817528319687</v>
      </c>
      <c r="U209" s="71">
        <f t="shared" si="30"/>
        <v>3593.1778865856159</v>
      </c>
      <c r="V209" s="71">
        <f t="shared" si="31"/>
        <v>3627.8169816767995</v>
      </c>
      <c r="W209" s="71">
        <f t="shared" si="32"/>
        <v>3662.8024677188951</v>
      </c>
      <c r="X209" s="71">
        <f t="shared" si="33"/>
        <v>3698.1378086214118</v>
      </c>
      <c r="AB209" s="85"/>
      <c r="AH209" s="88"/>
    </row>
    <row r="210" spans="2:34" ht="14.25" customHeight="1" x14ac:dyDescent="0.35">
      <c r="B210" s="84">
        <v>0.1189443274023449</v>
      </c>
      <c r="C210" s="84">
        <v>-2.3034592333177177</v>
      </c>
      <c r="D210" s="84">
        <v>13.751200561958346</v>
      </c>
      <c r="E210" s="84">
        <v>2.5860759337116894</v>
      </c>
      <c r="F210" s="84">
        <v>0.12533717299210631</v>
      </c>
      <c r="H210" s="71">
        <f t="shared" si="34"/>
        <v>-7184.5241655914306</v>
      </c>
      <c r="I210" s="1"/>
      <c r="K210" s="1"/>
      <c r="Q210" s="71">
        <f t="shared" si="35"/>
        <v>-6920.7473756436639</v>
      </c>
      <c r="R210" s="71">
        <f t="shared" si="27"/>
        <v>-6654.3328177964177</v>
      </c>
      <c r="S210" s="71">
        <f t="shared" si="28"/>
        <v>-6385.2541143706994</v>
      </c>
      <c r="T210" s="71">
        <f t="shared" si="29"/>
        <v>-6113.4846239107237</v>
      </c>
      <c r="U210" s="71">
        <f t="shared" si="30"/>
        <v>-5838.9974385461474</v>
      </c>
      <c r="V210" s="71">
        <f t="shared" si="31"/>
        <v>-5561.7653813279221</v>
      </c>
      <c r="W210" s="71">
        <f t="shared" si="32"/>
        <v>-5281.7610035375237</v>
      </c>
      <c r="X210" s="71">
        <f t="shared" si="33"/>
        <v>-4998.9565819692161</v>
      </c>
      <c r="AB210" s="85"/>
      <c r="AH210" s="88"/>
    </row>
    <row r="211" spans="2:34" ht="14.25" customHeight="1" x14ac:dyDescent="0.35">
      <c r="B211" s="84"/>
      <c r="C211" s="84">
        <v>-0.69989818536453074</v>
      </c>
      <c r="D211" s="84"/>
      <c r="E211" s="84">
        <v>0.10586620749873996</v>
      </c>
      <c r="F211" s="84">
        <v>8.1030711502773786E-2</v>
      </c>
      <c r="H211" s="71">
        <f t="shared" si="34"/>
        <v>1920.0973954289611</v>
      </c>
      <c r="I211" s="1"/>
      <c r="K211" s="1"/>
      <c r="Q211" s="71">
        <f t="shared" si="35"/>
        <v>1961.1971051732821</v>
      </c>
      <c r="R211" s="71">
        <f t="shared" si="27"/>
        <v>2002.7078120150468</v>
      </c>
      <c r="S211" s="71">
        <f t="shared" si="28"/>
        <v>2044.633625925228</v>
      </c>
      <c r="T211" s="71">
        <f t="shared" si="29"/>
        <v>2086.9786979745122</v>
      </c>
      <c r="U211" s="71">
        <f t="shared" si="30"/>
        <v>2129.7472207442884</v>
      </c>
      <c r="V211" s="71">
        <f t="shared" si="31"/>
        <v>2172.9434287417625</v>
      </c>
      <c r="W211" s="71">
        <f t="shared" si="32"/>
        <v>2216.5715988192114</v>
      </c>
      <c r="X211" s="71">
        <f t="shared" si="33"/>
        <v>2260.6360505974353</v>
      </c>
      <c r="AB211" s="85"/>
      <c r="AH211" s="88"/>
    </row>
    <row r="212" spans="2:34" ht="14.25" customHeight="1" x14ac:dyDescent="0.35">
      <c r="B212" s="84">
        <v>3.472592037393263E-3</v>
      </c>
      <c r="C212" s="84">
        <v>4.2594763614951618E-2</v>
      </c>
      <c r="D212" s="84">
        <v>1.5533101734073378</v>
      </c>
      <c r="E212" s="84">
        <v>0.38168657732222799</v>
      </c>
      <c r="F212" s="84">
        <v>1.290562035700785E-2</v>
      </c>
      <c r="H212" s="71">
        <f t="shared" si="34"/>
        <v>2736.3034175547341</v>
      </c>
      <c r="I212" s="1"/>
      <c r="K212" s="1"/>
      <c r="Q212" s="71">
        <f t="shared" si="35"/>
        <v>2770.0281068998652</v>
      </c>
      <c r="R212" s="71">
        <f t="shared" si="27"/>
        <v>2804.090043138448</v>
      </c>
      <c r="S212" s="71">
        <f t="shared" si="28"/>
        <v>2838.4925987394172</v>
      </c>
      <c r="T212" s="71">
        <f t="shared" si="29"/>
        <v>2873.2391798963949</v>
      </c>
      <c r="U212" s="71">
        <f t="shared" si="30"/>
        <v>2908.3332268649428</v>
      </c>
      <c r="V212" s="71">
        <f t="shared" si="31"/>
        <v>2943.7782143031764</v>
      </c>
      <c r="W212" s="71">
        <f t="shared" si="32"/>
        <v>2979.577651615793</v>
      </c>
      <c r="X212" s="71">
        <f t="shared" si="33"/>
        <v>3015.7350833015344</v>
      </c>
      <c r="AB212" s="85"/>
      <c r="AH212" s="88"/>
    </row>
    <row r="213" spans="2:34" ht="14.25" customHeight="1" x14ac:dyDescent="0.35">
      <c r="B213" s="84">
        <v>2.9630851348254358E-3</v>
      </c>
      <c r="C213" s="84">
        <v>-1.0634542709139869</v>
      </c>
      <c r="D213" s="84">
        <v>1.7968605079205411</v>
      </c>
      <c r="E213" s="84">
        <v>0.19019477178093652</v>
      </c>
      <c r="F213" s="84">
        <v>6.9359266154040214E-2</v>
      </c>
      <c r="H213" s="71">
        <f t="shared" si="34"/>
        <v>1064.4547720683033</v>
      </c>
      <c r="I213" s="1"/>
      <c r="K213" s="1"/>
      <c r="Q213" s="71">
        <f t="shared" si="35"/>
        <v>1114.9386074512427</v>
      </c>
      <c r="R213" s="71">
        <f t="shared" si="27"/>
        <v>1165.9272811880126</v>
      </c>
      <c r="S213" s="71">
        <f t="shared" si="28"/>
        <v>1217.4258416621485</v>
      </c>
      <c r="T213" s="71">
        <f t="shared" si="29"/>
        <v>1269.4393877410271</v>
      </c>
      <c r="U213" s="71">
        <f t="shared" si="30"/>
        <v>1321.9730692806941</v>
      </c>
      <c r="V213" s="71">
        <f t="shared" si="31"/>
        <v>1375.0320876357582</v>
      </c>
      <c r="W213" s="71">
        <f t="shared" si="32"/>
        <v>1428.6216961743723</v>
      </c>
      <c r="X213" s="71">
        <f t="shared" si="33"/>
        <v>1482.7472007983722</v>
      </c>
      <c r="AB213" s="85"/>
      <c r="AH213" s="88"/>
    </row>
    <row r="214" spans="2:34" ht="14.25" customHeight="1" x14ac:dyDescent="0.35">
      <c r="B214" s="84">
        <v>5.0076964538896176E-4</v>
      </c>
      <c r="C214" s="84">
        <v>-1.2067869656670749</v>
      </c>
      <c r="D214" s="84">
        <v>3.163455519671666</v>
      </c>
      <c r="E214" s="84">
        <v>8.1945955451678945E-2</v>
      </c>
      <c r="F214" s="84">
        <v>5.0443230664053484E-2</v>
      </c>
      <c r="H214" s="71">
        <f t="shared" si="34"/>
        <v>569.05348406648818</v>
      </c>
      <c r="I214" s="1"/>
      <c r="K214" s="1"/>
      <c r="Q214" s="71">
        <f t="shared" si="35"/>
        <v>613.61210161696272</v>
      </c>
      <c r="R214" s="71">
        <f t="shared" si="27"/>
        <v>658.61630534294341</v>
      </c>
      <c r="S214" s="71">
        <f t="shared" si="28"/>
        <v>704.07055110618239</v>
      </c>
      <c r="T214" s="71">
        <f t="shared" si="29"/>
        <v>749.97933932705428</v>
      </c>
      <c r="U214" s="71">
        <f t="shared" si="30"/>
        <v>796.34721543013484</v>
      </c>
      <c r="V214" s="71">
        <f t="shared" si="31"/>
        <v>843.17877029424722</v>
      </c>
      <c r="W214" s="71">
        <f t="shared" si="32"/>
        <v>890.47864070699939</v>
      </c>
      <c r="X214" s="71">
        <f t="shared" si="33"/>
        <v>938.25150982387936</v>
      </c>
      <c r="AB214" s="85"/>
      <c r="AH214" s="88"/>
    </row>
    <row r="215" spans="2:34" ht="14.25" customHeight="1" x14ac:dyDescent="0.35">
      <c r="B215" s="84">
        <v>7.1108853955286662E-3</v>
      </c>
      <c r="C215" s="84">
        <v>-0.46158663208518019</v>
      </c>
      <c r="D215" s="84"/>
      <c r="E215" s="84">
        <v>0.20338255170840622</v>
      </c>
      <c r="F215" s="84">
        <v>9.6434826996236664E-2</v>
      </c>
      <c r="H215" s="71">
        <f t="shared" si="34"/>
        <v>2258.7453397760287</v>
      </c>
      <c r="I215" s="1"/>
      <c r="K215" s="1"/>
      <c r="Q215" s="71">
        <f t="shared" si="35"/>
        <v>2311.5310389766619</v>
      </c>
      <c r="R215" s="71">
        <f t="shared" si="27"/>
        <v>2364.8445951693011</v>
      </c>
      <c r="S215" s="71">
        <f t="shared" si="28"/>
        <v>2418.6912869238658</v>
      </c>
      <c r="T215" s="71">
        <f t="shared" si="29"/>
        <v>2473.0764455959779</v>
      </c>
      <c r="U215" s="71">
        <f t="shared" si="30"/>
        <v>2528.00545585481</v>
      </c>
      <c r="V215" s="71">
        <f t="shared" si="31"/>
        <v>2583.4837562162302</v>
      </c>
      <c r="W215" s="71">
        <f t="shared" si="32"/>
        <v>2639.5168395812652</v>
      </c>
      <c r="X215" s="71">
        <f t="shared" si="33"/>
        <v>2696.1102537799507</v>
      </c>
      <c r="AB215" s="85"/>
      <c r="AH215" s="88"/>
    </row>
    <row r="216" spans="2:34" ht="14.25" customHeight="1" x14ac:dyDescent="0.35">
      <c r="B216" s="84"/>
      <c r="C216" s="84">
        <v>-0.59362303172278064</v>
      </c>
      <c r="D216" s="84">
        <v>2.4443704920096354</v>
      </c>
      <c r="E216" s="84">
        <v>5.0062896240481797E-2</v>
      </c>
      <c r="F216" s="84">
        <v>5.1408912099875387E-2</v>
      </c>
      <c r="H216" s="71">
        <f t="shared" si="34"/>
        <v>2068.5901802536209</v>
      </c>
      <c r="I216" s="1"/>
      <c r="K216" s="1"/>
      <c r="Q216" s="71">
        <f t="shared" si="35"/>
        <v>2107.8496320415788</v>
      </c>
      <c r="R216" s="71">
        <f t="shared" si="27"/>
        <v>2147.501678347418</v>
      </c>
      <c r="S216" s="71">
        <f t="shared" si="28"/>
        <v>2187.5502451163143</v>
      </c>
      <c r="T216" s="71">
        <f t="shared" si="29"/>
        <v>2227.9992975528999</v>
      </c>
      <c r="U216" s="71">
        <f t="shared" si="30"/>
        <v>2268.8528405138509</v>
      </c>
      <c r="V216" s="71">
        <f t="shared" si="31"/>
        <v>2310.1149189044127</v>
      </c>
      <c r="W216" s="71">
        <f t="shared" si="32"/>
        <v>2351.7896180788789</v>
      </c>
      <c r="X216" s="71">
        <f t="shared" si="33"/>
        <v>2393.8810642450899</v>
      </c>
      <c r="AB216" s="85"/>
      <c r="AH216" s="88"/>
    </row>
    <row r="217" spans="2:34" ht="14.25" customHeight="1" x14ac:dyDescent="0.35">
      <c r="B217" s="84">
        <v>1.1475747619359851E-2</v>
      </c>
      <c r="C217" s="84">
        <v>-1.1467971918710602</v>
      </c>
      <c r="D217" s="84">
        <v>2.4368772276594037</v>
      </c>
      <c r="E217" s="84">
        <v>0.36053963273010642</v>
      </c>
      <c r="F217" s="84">
        <v>8.1608456632114329E-2</v>
      </c>
      <c r="H217" s="71">
        <f t="shared" si="34"/>
        <v>678.77233528169972</v>
      </c>
      <c r="I217" s="1"/>
      <c r="K217" s="1"/>
      <c r="Q217" s="71">
        <f t="shared" si="35"/>
        <v>746.86891027057209</v>
      </c>
      <c r="R217" s="71">
        <f t="shared" si="27"/>
        <v>815.64645100933512</v>
      </c>
      <c r="S217" s="71">
        <f t="shared" si="28"/>
        <v>885.1117671554839</v>
      </c>
      <c r="T217" s="71">
        <f t="shared" si="29"/>
        <v>955.27173646309575</v>
      </c>
      <c r="U217" s="71">
        <f t="shared" si="30"/>
        <v>1026.1333054637817</v>
      </c>
      <c r="V217" s="71">
        <f t="shared" si="31"/>
        <v>1097.7034901544757</v>
      </c>
      <c r="W217" s="71">
        <f t="shared" si="32"/>
        <v>1169.9893766920759</v>
      </c>
      <c r="X217" s="71">
        <f t="shared" si="33"/>
        <v>1242.9981220950531</v>
      </c>
      <c r="AB217" s="85"/>
      <c r="AH217" s="88"/>
    </row>
    <row r="218" spans="2:34" ht="14.25" customHeight="1" x14ac:dyDescent="0.35">
      <c r="B218" s="84"/>
      <c r="C218" s="84">
        <v>-2.7362356118959976</v>
      </c>
      <c r="D218" s="84"/>
      <c r="E218" s="84">
        <v>0.28071875676983821</v>
      </c>
      <c r="F218" s="84">
        <v>8.3047082894239302E-2</v>
      </c>
      <c r="H218" s="71">
        <f t="shared" si="34"/>
        <v>-3487.1913426049368</v>
      </c>
      <c r="I218" s="1"/>
      <c r="K218" s="1"/>
      <c r="Q218" s="71">
        <f t="shared" si="35"/>
        <v>-3436.4506598317598</v>
      </c>
      <c r="R218" s="71">
        <f t="shared" si="27"/>
        <v>-3385.2025702308506</v>
      </c>
      <c r="S218" s="71">
        <f t="shared" si="28"/>
        <v>-3333.4419997339314</v>
      </c>
      <c r="T218" s="71">
        <f t="shared" si="29"/>
        <v>-3281.1638235320447</v>
      </c>
      <c r="U218" s="71">
        <f t="shared" si="30"/>
        <v>-3228.3628655681377</v>
      </c>
      <c r="V218" s="71">
        <f t="shared" si="31"/>
        <v>-3175.0338980245924</v>
      </c>
      <c r="W218" s="71">
        <f t="shared" si="32"/>
        <v>-3121.1716408056118</v>
      </c>
      <c r="X218" s="71">
        <f t="shared" si="33"/>
        <v>-3066.7707610144412</v>
      </c>
      <c r="AB218" s="85"/>
      <c r="AH218" s="88"/>
    </row>
    <row r="219" spans="2:34" ht="14.25" customHeight="1" x14ac:dyDescent="0.35">
      <c r="B219" s="84"/>
      <c r="C219" s="84">
        <v>-1.2384072700529947</v>
      </c>
      <c r="D219" s="84">
        <v>0.38260521358207966</v>
      </c>
      <c r="E219" s="84">
        <v>0.17286173513828076</v>
      </c>
      <c r="F219" s="84">
        <v>7.7529396190028799E-2</v>
      </c>
      <c r="H219" s="71">
        <f t="shared" si="34"/>
        <v>635.51254131668611</v>
      </c>
      <c r="I219" s="1"/>
      <c r="K219" s="1"/>
      <c r="Q219" s="71">
        <f t="shared" si="35"/>
        <v>680.61552202429084</v>
      </c>
      <c r="R219" s="71">
        <f t="shared" si="27"/>
        <v>726.16953253897191</v>
      </c>
      <c r="S219" s="71">
        <f t="shared" si="28"/>
        <v>772.17908315879913</v>
      </c>
      <c r="T219" s="71">
        <f t="shared" si="29"/>
        <v>818.64872928482555</v>
      </c>
      <c r="U219" s="71">
        <f t="shared" si="30"/>
        <v>865.5830718721113</v>
      </c>
      <c r="V219" s="71">
        <f t="shared" si="31"/>
        <v>912.98675788527044</v>
      </c>
      <c r="W219" s="71">
        <f t="shared" si="32"/>
        <v>960.86448075856106</v>
      </c>
      <c r="X219" s="71">
        <f t="shared" si="33"/>
        <v>1009.2209808605844</v>
      </c>
      <c r="AB219" s="85"/>
      <c r="AH219" s="88"/>
    </row>
    <row r="220" spans="2:34" ht="14.25" customHeight="1" x14ac:dyDescent="0.35">
      <c r="B220" s="84">
        <v>6.0503226993803968E-3</v>
      </c>
      <c r="C220" s="84">
        <v>-0.9192826007216931</v>
      </c>
      <c r="D220" s="84">
        <v>0.74398088141862084</v>
      </c>
      <c r="E220" s="84">
        <v>0.2447629219029446</v>
      </c>
      <c r="F220" s="84">
        <v>8.7094914870251158E-2</v>
      </c>
      <c r="H220" s="71">
        <f t="shared" si="34"/>
        <v>1283.4227276080524</v>
      </c>
      <c r="I220" s="1"/>
      <c r="K220" s="1"/>
      <c r="Q220" s="71">
        <f t="shared" si="35"/>
        <v>1338.42586543791</v>
      </c>
      <c r="R220" s="71">
        <f t="shared" si="27"/>
        <v>1393.9790346460659</v>
      </c>
      <c r="S220" s="71">
        <f t="shared" si="28"/>
        <v>1450.087735546304</v>
      </c>
      <c r="T220" s="71">
        <f t="shared" si="29"/>
        <v>1506.7575234555443</v>
      </c>
      <c r="U220" s="71">
        <f t="shared" si="30"/>
        <v>1563.9940092438769</v>
      </c>
      <c r="V220" s="71">
        <f t="shared" si="31"/>
        <v>1621.8028598900923</v>
      </c>
      <c r="W220" s="71">
        <f t="shared" si="32"/>
        <v>1680.1897990427715</v>
      </c>
      <c r="X220" s="71">
        <f t="shared" si="33"/>
        <v>1739.1606075869759</v>
      </c>
      <c r="AB220" s="85"/>
      <c r="AH220" s="88"/>
    </row>
    <row r="221" spans="2:34" ht="14.25" customHeight="1" x14ac:dyDescent="0.35">
      <c r="B221" s="84"/>
      <c r="C221" s="84">
        <v>4.1096326574828805E-2</v>
      </c>
      <c r="D221" s="84">
        <v>1.0898559495900173</v>
      </c>
      <c r="E221" s="84">
        <v>0.23353629855923677</v>
      </c>
      <c r="F221" s="84">
        <v>3.3984273920041226E-2</v>
      </c>
      <c r="H221" s="71">
        <f t="shared" si="34"/>
        <v>3424.789329957468</v>
      </c>
      <c r="I221" s="1"/>
      <c r="K221" s="1"/>
      <c r="Q221" s="71">
        <f t="shared" si="35"/>
        <v>3457.7513825213164</v>
      </c>
      <c r="R221" s="71">
        <f t="shared" si="27"/>
        <v>3491.0430556108026</v>
      </c>
      <c r="S221" s="71">
        <f t="shared" si="28"/>
        <v>3524.6676454311837</v>
      </c>
      <c r="T221" s="71">
        <f t="shared" si="29"/>
        <v>3558.628481149769</v>
      </c>
      <c r="U221" s="71">
        <f t="shared" si="30"/>
        <v>3592.9289252255398</v>
      </c>
      <c r="V221" s="71">
        <f t="shared" si="31"/>
        <v>3627.5723737420685</v>
      </c>
      <c r="W221" s="71">
        <f t="shared" si="32"/>
        <v>3662.5622567437622</v>
      </c>
      <c r="X221" s="71">
        <f t="shared" si="33"/>
        <v>3697.9020385754734</v>
      </c>
      <c r="AB221" s="85"/>
      <c r="AH221" s="88"/>
    </row>
    <row r="222" spans="2:34" ht="14.25" customHeight="1" x14ac:dyDescent="0.35">
      <c r="B222" s="84"/>
      <c r="C222" s="84">
        <v>4.1096326574828743E-2</v>
      </c>
      <c r="D222" s="84">
        <v>1.0898559495900164</v>
      </c>
      <c r="E222" s="84">
        <v>0.23353629855923672</v>
      </c>
      <c r="F222" s="84">
        <v>3.398427392004124E-2</v>
      </c>
      <c r="H222" s="71">
        <f t="shared" si="34"/>
        <v>3424.789329957468</v>
      </c>
      <c r="I222" s="1"/>
      <c r="K222" s="1"/>
      <c r="Q222" s="71">
        <f t="shared" si="35"/>
        <v>3457.7513825213155</v>
      </c>
      <c r="R222" s="71">
        <f t="shared" si="27"/>
        <v>3491.0430556108022</v>
      </c>
      <c r="S222" s="71">
        <f t="shared" si="28"/>
        <v>3524.6676454311837</v>
      </c>
      <c r="T222" s="71">
        <f t="shared" si="29"/>
        <v>3558.628481149769</v>
      </c>
      <c r="U222" s="71">
        <f t="shared" si="30"/>
        <v>3592.9289252255394</v>
      </c>
      <c r="V222" s="71">
        <f t="shared" si="31"/>
        <v>3627.5723737420685</v>
      </c>
      <c r="W222" s="71">
        <f t="shared" si="32"/>
        <v>3662.5622567437622</v>
      </c>
      <c r="X222" s="71">
        <f t="shared" si="33"/>
        <v>3697.9020385754729</v>
      </c>
      <c r="AB222" s="85"/>
      <c r="AH222" s="88"/>
    </row>
    <row r="223" spans="2:34" ht="14.25" customHeight="1" x14ac:dyDescent="0.35">
      <c r="B223" s="84"/>
      <c r="C223" s="84">
        <v>3.8691023738944764E-2</v>
      </c>
      <c r="D223" s="84"/>
      <c r="E223" s="84">
        <v>0.16444288051845035</v>
      </c>
      <c r="F223" s="84">
        <v>5.6432648634741352E-2</v>
      </c>
      <c r="H223" s="71">
        <f t="shared" si="34"/>
        <v>3437.3432425468441</v>
      </c>
      <c r="I223" s="1"/>
      <c r="K223" s="1"/>
      <c r="Q223" s="71">
        <f t="shared" si="35"/>
        <v>3470.5060924561371</v>
      </c>
      <c r="R223" s="71">
        <f t="shared" si="27"/>
        <v>3504.000570864524</v>
      </c>
      <c r="S223" s="71">
        <f t="shared" si="28"/>
        <v>3537.8299940569941</v>
      </c>
      <c r="T223" s="71">
        <f t="shared" si="29"/>
        <v>3571.9977114813892</v>
      </c>
      <c r="U223" s="71">
        <f t="shared" si="30"/>
        <v>3606.5071060800274</v>
      </c>
      <c r="V223" s="71">
        <f t="shared" si="31"/>
        <v>3641.3615946246532</v>
      </c>
      <c r="W223" s="71">
        <f t="shared" si="32"/>
        <v>3676.5646280547244</v>
      </c>
      <c r="X223" s="71">
        <f t="shared" si="33"/>
        <v>3712.1196918190967</v>
      </c>
      <c r="AB223" s="85"/>
      <c r="AH223" s="88"/>
    </row>
    <row r="224" spans="2:34" ht="14.25" customHeight="1" x14ac:dyDescent="0.35">
      <c r="B224" s="84">
        <v>6.0344887822268989E-3</v>
      </c>
      <c r="C224" s="84">
        <v>-0.92843921341726943</v>
      </c>
      <c r="D224" s="84">
        <v>2.1210631309421859</v>
      </c>
      <c r="E224" s="84">
        <v>0.21202882155140979</v>
      </c>
      <c r="F224" s="84">
        <v>7.3673476504804783E-2</v>
      </c>
      <c r="H224" s="71">
        <f t="shared" si="34"/>
        <v>1292.447145479947</v>
      </c>
      <c r="I224" s="1"/>
      <c r="K224" s="1"/>
      <c r="Q224" s="71">
        <f t="shared" si="35"/>
        <v>1347.7919398624551</v>
      </c>
      <c r="R224" s="71">
        <f t="shared" si="27"/>
        <v>1403.6901821887895</v>
      </c>
      <c r="S224" s="71">
        <f t="shared" si="28"/>
        <v>1460.1474069383862</v>
      </c>
      <c r="T224" s="71">
        <f t="shared" si="29"/>
        <v>1517.1692039354791</v>
      </c>
      <c r="U224" s="71">
        <f t="shared" si="30"/>
        <v>1574.7612189025433</v>
      </c>
      <c r="V224" s="71">
        <f t="shared" si="31"/>
        <v>1632.9291540192783</v>
      </c>
      <c r="W224" s="71">
        <f t="shared" si="32"/>
        <v>1691.6787684871804</v>
      </c>
      <c r="X224" s="71">
        <f t="shared" si="33"/>
        <v>1751.0158790997616</v>
      </c>
      <c r="AB224" s="85"/>
      <c r="AH224" s="88"/>
    </row>
    <row r="225" spans="2:34" ht="14.25" customHeight="1" x14ac:dyDescent="0.35">
      <c r="B225" s="84">
        <v>4.8573129483962208E-3</v>
      </c>
      <c r="C225" s="84">
        <v>-0.69064989730485138</v>
      </c>
      <c r="D225" s="84">
        <v>0.75150675177409798</v>
      </c>
      <c r="E225" s="84">
        <v>0.19506222102726661</v>
      </c>
      <c r="F225" s="84">
        <v>8.4010786628537101E-2</v>
      </c>
      <c r="H225" s="71">
        <f t="shared" si="34"/>
        <v>1882.4609197330667</v>
      </c>
      <c r="I225" s="1"/>
      <c r="K225" s="1"/>
      <c r="Q225" s="71">
        <f t="shared" si="35"/>
        <v>1933.657468661027</v>
      </c>
      <c r="R225" s="71">
        <f t="shared" si="27"/>
        <v>1985.3659830782672</v>
      </c>
      <c r="S225" s="71">
        <f t="shared" si="28"/>
        <v>2037.591582639679</v>
      </c>
      <c r="T225" s="71">
        <f t="shared" si="29"/>
        <v>2090.3394381967055</v>
      </c>
      <c r="U225" s="71">
        <f t="shared" si="30"/>
        <v>2143.6147723093018</v>
      </c>
      <c r="V225" s="71">
        <f t="shared" si="31"/>
        <v>2197.4228597630249</v>
      </c>
      <c r="W225" s="71">
        <f t="shared" si="32"/>
        <v>2251.7690280912848</v>
      </c>
      <c r="X225" s="71">
        <f t="shared" si="33"/>
        <v>2306.6586581028268</v>
      </c>
      <c r="AB225" s="85"/>
      <c r="AH225" s="88"/>
    </row>
    <row r="226" spans="2:34" ht="14.25" customHeight="1" x14ac:dyDescent="0.35">
      <c r="B226" s="84">
        <v>6.0081514343356141E-3</v>
      </c>
      <c r="C226" s="84">
        <v>-0.45039079546042898</v>
      </c>
      <c r="D226" s="84"/>
      <c r="E226" s="84">
        <v>0.18126646884036801</v>
      </c>
      <c r="F226" s="84">
        <v>9.4011354469773448E-2</v>
      </c>
      <c r="H226" s="71">
        <f t="shared" si="34"/>
        <v>2320.3619543648738</v>
      </c>
      <c r="I226" s="1"/>
      <c r="K226" s="1"/>
      <c r="Q226" s="71">
        <f t="shared" si="35"/>
        <v>2370.9701415773725</v>
      </c>
      <c r="R226" s="71">
        <f t="shared" si="27"/>
        <v>2422.084410661997</v>
      </c>
      <c r="S226" s="71">
        <f t="shared" si="28"/>
        <v>2473.7098224374681</v>
      </c>
      <c r="T226" s="71">
        <f t="shared" si="29"/>
        <v>2525.8514883306939</v>
      </c>
      <c r="U226" s="71">
        <f t="shared" si="30"/>
        <v>2578.5145708828513</v>
      </c>
      <c r="V226" s="71">
        <f t="shared" si="31"/>
        <v>2631.7042842605306</v>
      </c>
      <c r="W226" s="71">
        <f t="shared" si="32"/>
        <v>2685.4258947719868</v>
      </c>
      <c r="X226" s="71">
        <f t="shared" si="33"/>
        <v>2739.6847213885576</v>
      </c>
      <c r="AB226" s="85"/>
      <c r="AH226" s="88"/>
    </row>
    <row r="227" spans="2:34" ht="14.25" customHeight="1" x14ac:dyDescent="0.35">
      <c r="B227" s="84"/>
      <c r="C227" s="84">
        <v>4.1096326574828666E-2</v>
      </c>
      <c r="D227" s="84">
        <v>1.0898559495900146</v>
      </c>
      <c r="E227" s="84">
        <v>0.23353629855923738</v>
      </c>
      <c r="F227" s="84">
        <v>3.3984273920041184E-2</v>
      </c>
      <c r="H227" s="71">
        <f t="shared" si="34"/>
        <v>3424.789329957468</v>
      </c>
      <c r="I227" s="1"/>
      <c r="K227" s="1"/>
      <c r="Q227" s="71">
        <f t="shared" si="35"/>
        <v>3457.7513825213155</v>
      </c>
      <c r="R227" s="71">
        <f t="shared" si="27"/>
        <v>3491.0430556108022</v>
      </c>
      <c r="S227" s="71">
        <f t="shared" si="28"/>
        <v>3524.6676454311828</v>
      </c>
      <c r="T227" s="71">
        <f t="shared" si="29"/>
        <v>3558.628481149768</v>
      </c>
      <c r="U227" s="71">
        <f t="shared" si="30"/>
        <v>3592.9289252255394</v>
      </c>
      <c r="V227" s="71">
        <f t="shared" si="31"/>
        <v>3627.5723737420676</v>
      </c>
      <c r="W227" s="71">
        <f t="shared" si="32"/>
        <v>3662.5622567437617</v>
      </c>
      <c r="X227" s="71">
        <f t="shared" si="33"/>
        <v>3697.9020385754725</v>
      </c>
      <c r="AB227" s="85"/>
      <c r="AH227" s="88"/>
    </row>
    <row r="228" spans="2:34" ht="14.25" customHeight="1" x14ac:dyDescent="0.35">
      <c r="B228" s="84">
        <v>2.5075007777946648E-3</v>
      </c>
      <c r="C228" s="84">
        <v>-0.11134621585828679</v>
      </c>
      <c r="D228" s="84"/>
      <c r="E228" s="84">
        <v>2.6499754357008062E-2</v>
      </c>
      <c r="F228" s="84">
        <v>8.568276716267316E-2</v>
      </c>
      <c r="H228" s="71">
        <f t="shared" si="34"/>
        <v>3014.3593657618076</v>
      </c>
      <c r="I228" s="1"/>
      <c r="K228" s="1"/>
      <c r="Q228" s="71">
        <f t="shared" si="35"/>
        <v>3053.5427941588341</v>
      </c>
      <c r="R228" s="71">
        <f t="shared" si="27"/>
        <v>3093.1180568398313</v>
      </c>
      <c r="S228" s="71">
        <f t="shared" si="28"/>
        <v>3133.089072147638</v>
      </c>
      <c r="T228" s="71">
        <f t="shared" si="29"/>
        <v>3173.4597976085233</v>
      </c>
      <c r="U228" s="71">
        <f t="shared" si="30"/>
        <v>3214.2342303240171</v>
      </c>
      <c r="V228" s="71">
        <f t="shared" si="31"/>
        <v>3255.4164073666661</v>
      </c>
      <c r="W228" s="71">
        <f t="shared" si="32"/>
        <v>3297.0104061797419</v>
      </c>
      <c r="X228" s="71">
        <f t="shared" si="33"/>
        <v>3339.0203449809478</v>
      </c>
      <c r="AH228" s="88"/>
    </row>
    <row r="229" spans="2:34" ht="14.25" customHeight="1" x14ac:dyDescent="0.35">
      <c r="B229" s="84"/>
      <c r="C229" s="84">
        <v>4.1096326574828743E-2</v>
      </c>
      <c r="D229" s="84">
        <v>1.0898559495900169</v>
      </c>
      <c r="E229" s="84">
        <v>0.23353629855923708</v>
      </c>
      <c r="F229" s="84">
        <v>3.3984273920041178E-2</v>
      </c>
      <c r="H229" s="71">
        <f t="shared" si="34"/>
        <v>3424.7893299574675</v>
      </c>
      <c r="I229" s="1"/>
      <c r="K229" s="1"/>
      <c r="Q229" s="71">
        <f t="shared" si="35"/>
        <v>3457.751382521315</v>
      </c>
      <c r="R229" s="71">
        <f t="shared" si="27"/>
        <v>3491.0430556108022</v>
      </c>
      <c r="S229" s="71">
        <f t="shared" si="28"/>
        <v>3524.6676454311828</v>
      </c>
      <c r="T229" s="71">
        <f t="shared" si="29"/>
        <v>3558.628481149768</v>
      </c>
      <c r="U229" s="71">
        <f t="shared" si="30"/>
        <v>3592.9289252255385</v>
      </c>
      <c r="V229" s="71">
        <f t="shared" si="31"/>
        <v>3627.5723737420676</v>
      </c>
      <c r="W229" s="71">
        <f t="shared" si="32"/>
        <v>3662.5622567437613</v>
      </c>
      <c r="X229" s="71">
        <f t="shared" si="33"/>
        <v>3697.902038575472</v>
      </c>
      <c r="AB229" s="85"/>
      <c r="AH229" s="88"/>
    </row>
    <row r="230" spans="2:34" ht="14.25" customHeight="1" x14ac:dyDescent="0.35">
      <c r="B230" s="84"/>
      <c r="C230" s="84">
        <v>-0.45568427453098415</v>
      </c>
      <c r="D230" s="84">
        <v>2.0609184678475376</v>
      </c>
      <c r="E230" s="84">
        <v>7.826499724863617E-2</v>
      </c>
      <c r="F230" s="84">
        <v>5.0433680168856979E-2</v>
      </c>
      <c r="H230" s="71">
        <f t="shared" si="34"/>
        <v>2377.9717771522937</v>
      </c>
      <c r="I230" s="1"/>
      <c r="K230" s="1"/>
      <c r="Q230" s="71">
        <f t="shared" si="35"/>
        <v>2416.0091537380463</v>
      </c>
      <c r="R230" s="71">
        <f t="shared" si="27"/>
        <v>2454.426904089657</v>
      </c>
      <c r="S230" s="71">
        <f t="shared" si="28"/>
        <v>2493.2288319447835</v>
      </c>
      <c r="T230" s="71">
        <f t="shared" si="29"/>
        <v>2532.4187790784613</v>
      </c>
      <c r="U230" s="71">
        <f t="shared" si="30"/>
        <v>2572.0006256834754</v>
      </c>
      <c r="V230" s="71">
        <f t="shared" si="31"/>
        <v>2611.9782907545405</v>
      </c>
      <c r="W230" s="71">
        <f t="shared" si="32"/>
        <v>2652.355732476316</v>
      </c>
      <c r="X230" s="71">
        <f t="shared" si="33"/>
        <v>2693.1369486153089</v>
      </c>
      <c r="AB230" s="85"/>
      <c r="AH230" s="88"/>
    </row>
    <row r="231" spans="2:34" ht="14.25" customHeight="1" x14ac:dyDescent="0.35">
      <c r="B231" s="84">
        <v>2.9558979485178908E-3</v>
      </c>
      <c r="C231" s="84">
        <v>-0.8379266784413687</v>
      </c>
      <c r="D231" s="84">
        <v>3.3589751539254671</v>
      </c>
      <c r="E231" s="84">
        <v>0.14099994279045558</v>
      </c>
      <c r="F231" s="84">
        <v>4.4614217794041747E-2</v>
      </c>
      <c r="H231" s="71">
        <f t="shared" si="34"/>
        <v>1329.4479086824388</v>
      </c>
      <c r="I231" s="1"/>
      <c r="K231" s="1"/>
      <c r="Q231" s="71">
        <f t="shared" si="35"/>
        <v>1375.5093395899269</v>
      </c>
      <c r="R231" s="71">
        <f t="shared" si="27"/>
        <v>1422.0313848064907</v>
      </c>
      <c r="S231" s="71">
        <f t="shared" si="28"/>
        <v>1469.0186504752194</v>
      </c>
      <c r="T231" s="71">
        <f t="shared" si="29"/>
        <v>1516.4757888006357</v>
      </c>
      <c r="U231" s="71">
        <f t="shared" si="30"/>
        <v>1564.4074985093059</v>
      </c>
      <c r="V231" s="71">
        <f t="shared" si="31"/>
        <v>1612.8185253150637</v>
      </c>
      <c r="W231" s="71">
        <f t="shared" si="32"/>
        <v>1661.7136623888784</v>
      </c>
      <c r="X231" s="71">
        <f t="shared" si="33"/>
        <v>1711.0977508334313</v>
      </c>
      <c r="AB231" s="85"/>
      <c r="AH231" s="88"/>
    </row>
    <row r="232" spans="2:34" ht="14.25" customHeight="1" x14ac:dyDescent="0.35">
      <c r="B232" s="84">
        <v>2.1228421246344601E-3</v>
      </c>
      <c r="C232" s="84">
        <v>-0.17200919638759901</v>
      </c>
      <c r="D232" s="84"/>
      <c r="E232" s="84">
        <v>7.3688259787271556E-3</v>
      </c>
      <c r="F232" s="84">
        <v>8.7663395105902334E-2</v>
      </c>
      <c r="H232" s="71">
        <f t="shared" si="34"/>
        <v>2901.5589591797639</v>
      </c>
      <c r="I232" s="1"/>
      <c r="K232" s="1"/>
      <c r="Q232" s="71">
        <f t="shared" si="35"/>
        <v>2940.6601290742428</v>
      </c>
      <c r="R232" s="71">
        <f t="shared" si="27"/>
        <v>2980.1523106676659</v>
      </c>
      <c r="S232" s="71">
        <f t="shared" si="28"/>
        <v>3020.0394140770236</v>
      </c>
      <c r="T232" s="71">
        <f t="shared" si="29"/>
        <v>3060.3253885204754</v>
      </c>
      <c r="U232" s="71">
        <f t="shared" si="30"/>
        <v>3101.0142227083606</v>
      </c>
      <c r="V232" s="71">
        <f t="shared" si="31"/>
        <v>3142.1099452381259</v>
      </c>
      <c r="W232" s="71">
        <f t="shared" si="32"/>
        <v>3183.6166249931885</v>
      </c>
      <c r="X232" s="71">
        <f t="shared" si="33"/>
        <v>3225.5383715458015</v>
      </c>
      <c r="AB232" s="85"/>
      <c r="AH232" s="88"/>
    </row>
    <row r="233" spans="2:34" ht="14.25" customHeight="1" x14ac:dyDescent="0.35">
      <c r="B233" s="84">
        <v>2.2001831833819729E-3</v>
      </c>
      <c r="C233" s="84">
        <v>3.3136879787220241E-2</v>
      </c>
      <c r="D233" s="84"/>
      <c r="E233" s="84">
        <v>0.11388165662849607</v>
      </c>
      <c r="F233" s="84">
        <v>7.0768191142485865E-2</v>
      </c>
      <c r="H233" s="71">
        <f t="shared" si="34"/>
        <v>3312.8279248522795</v>
      </c>
      <c r="I233" s="1"/>
      <c r="K233" s="1"/>
      <c r="Q233" s="71">
        <f t="shared" si="35"/>
        <v>3349.7944478689324</v>
      </c>
      <c r="R233" s="71">
        <f t="shared" si="27"/>
        <v>3387.1306361157517</v>
      </c>
      <c r="S233" s="71">
        <f t="shared" si="28"/>
        <v>3424.8401862450391</v>
      </c>
      <c r="T233" s="71">
        <f t="shared" si="29"/>
        <v>3462.9268318756194</v>
      </c>
      <c r="U233" s="71">
        <f t="shared" si="30"/>
        <v>3501.3943439625054</v>
      </c>
      <c r="V233" s="71">
        <f t="shared" si="31"/>
        <v>3540.2465311702599</v>
      </c>
      <c r="W233" s="71">
        <f t="shared" si="32"/>
        <v>3579.4872402500932</v>
      </c>
      <c r="X233" s="71">
        <f t="shared" si="33"/>
        <v>3619.1203564207235</v>
      </c>
      <c r="AB233" s="85"/>
      <c r="AH233" s="88"/>
    </row>
    <row r="234" spans="2:34" ht="14.25" customHeight="1" x14ac:dyDescent="0.35">
      <c r="B234" s="84">
        <v>4.7878329583547746E-3</v>
      </c>
      <c r="C234" s="84">
        <v>-0.13409059535028597</v>
      </c>
      <c r="D234" s="84"/>
      <c r="E234" s="84">
        <v>0.12513409907981657</v>
      </c>
      <c r="F234" s="84">
        <v>8.6977423174696852E-2</v>
      </c>
      <c r="H234" s="71">
        <f t="shared" si="34"/>
        <v>2988.7260680801869</v>
      </c>
      <c r="I234" s="1"/>
      <c r="K234" s="1"/>
      <c r="Q234" s="71">
        <f t="shared" si="35"/>
        <v>3033.4174355359282</v>
      </c>
      <c r="R234" s="71">
        <f t="shared" si="27"/>
        <v>3078.5557166662275</v>
      </c>
      <c r="S234" s="71">
        <f t="shared" si="28"/>
        <v>3124.1453806078293</v>
      </c>
      <c r="T234" s="71">
        <f t="shared" si="29"/>
        <v>3170.1909411888473</v>
      </c>
      <c r="U234" s="71">
        <f t="shared" si="30"/>
        <v>3216.6969573756755</v>
      </c>
      <c r="V234" s="71">
        <f t="shared" si="31"/>
        <v>3263.6680337243724</v>
      </c>
      <c r="W234" s="71">
        <f t="shared" si="32"/>
        <v>3311.1088208365559</v>
      </c>
      <c r="X234" s="71">
        <f t="shared" si="33"/>
        <v>3359.0240158198603</v>
      </c>
      <c r="AB234" s="85"/>
      <c r="AH234" s="88"/>
    </row>
    <row r="235" spans="2:34" ht="14.25" customHeight="1" x14ac:dyDescent="0.35">
      <c r="B235" s="84">
        <v>1.5290521187657708E-3</v>
      </c>
      <c r="C235" s="84">
        <v>-0.5674337734179834</v>
      </c>
      <c r="D235" s="84"/>
      <c r="E235" s="84">
        <v>0.11723150372648244</v>
      </c>
      <c r="F235" s="84">
        <v>8.4191337201939151E-2</v>
      </c>
      <c r="H235" s="71">
        <f t="shared" si="34"/>
        <v>2192.2802957474228</v>
      </c>
      <c r="I235" s="1"/>
      <c r="K235" s="1"/>
      <c r="Q235" s="71">
        <f t="shared" si="35"/>
        <v>2235.345217287595</v>
      </c>
      <c r="R235" s="71">
        <f t="shared" si="27"/>
        <v>2278.8407880431696</v>
      </c>
      <c r="S235" s="71">
        <f t="shared" si="28"/>
        <v>2322.7713145062999</v>
      </c>
      <c r="T235" s="71">
        <f t="shared" si="29"/>
        <v>2367.1411462340616</v>
      </c>
      <c r="U235" s="71">
        <f t="shared" si="30"/>
        <v>2411.9546762791006</v>
      </c>
      <c r="V235" s="71">
        <f t="shared" si="31"/>
        <v>2457.2163416245903</v>
      </c>
      <c r="W235" s="71">
        <f t="shared" si="32"/>
        <v>2502.9306236235348</v>
      </c>
      <c r="X235" s="71">
        <f t="shared" si="33"/>
        <v>2549.1020484424685</v>
      </c>
      <c r="AB235" s="85"/>
      <c r="AH235" s="88"/>
    </row>
    <row r="236" spans="2:34" ht="14.25" customHeight="1" x14ac:dyDescent="0.35">
      <c r="B236" s="84">
        <v>3.7836883880652717E-3</v>
      </c>
      <c r="C236" s="84">
        <v>-1.0780169770947501</v>
      </c>
      <c r="D236" s="84">
        <v>1.6839777333540888</v>
      </c>
      <c r="E236" s="84">
        <v>0.21571411821855269</v>
      </c>
      <c r="F236" s="84">
        <v>7.2132208366766593E-2</v>
      </c>
      <c r="H236" s="71">
        <f t="shared" si="34"/>
        <v>1022.4499326947889</v>
      </c>
      <c r="I236" s="1"/>
      <c r="K236" s="1"/>
      <c r="Q236" s="71">
        <f t="shared" si="35"/>
        <v>1074.7876121717695</v>
      </c>
      <c r="R236" s="71">
        <f t="shared" si="27"/>
        <v>1127.6486684435199</v>
      </c>
      <c r="S236" s="71">
        <f t="shared" si="28"/>
        <v>1181.0383352779886</v>
      </c>
      <c r="T236" s="71">
        <f t="shared" si="29"/>
        <v>1234.9618987808008</v>
      </c>
      <c r="U236" s="71">
        <f t="shared" si="30"/>
        <v>1289.4246979186414</v>
      </c>
      <c r="V236" s="71">
        <f t="shared" si="31"/>
        <v>1344.4321250478611</v>
      </c>
      <c r="W236" s="71">
        <f t="shared" si="32"/>
        <v>1399.9896264483721</v>
      </c>
      <c r="X236" s="71">
        <f t="shared" si="33"/>
        <v>1456.1027028628885</v>
      </c>
      <c r="AB236" s="85"/>
      <c r="AH236" s="88"/>
    </row>
    <row r="237" spans="2:34" ht="14.25" customHeight="1" x14ac:dyDescent="0.35">
      <c r="B237" s="84">
        <v>1.0031358227982165E-2</v>
      </c>
      <c r="C237" s="84">
        <v>4.892457974721829E-2</v>
      </c>
      <c r="D237" s="84">
        <v>1.5233768849765732</v>
      </c>
      <c r="E237" s="84">
        <v>0.35440601884587447</v>
      </c>
      <c r="F237" s="84">
        <v>5.3211375428346759E-2</v>
      </c>
      <c r="H237" s="71">
        <f t="shared" si="34"/>
        <v>2929.9742040960618</v>
      </c>
      <c r="I237" s="1"/>
      <c r="K237" s="1"/>
      <c r="Q237" s="71">
        <f t="shared" si="35"/>
        <v>2979.9701068623008</v>
      </c>
      <c r="R237" s="71">
        <f t="shared" si="27"/>
        <v>3030.4659686562027</v>
      </c>
      <c r="S237" s="71">
        <f t="shared" si="28"/>
        <v>3081.466789068043</v>
      </c>
      <c r="T237" s="71">
        <f t="shared" si="29"/>
        <v>3132.9776176840023</v>
      </c>
      <c r="U237" s="71">
        <f t="shared" si="30"/>
        <v>3185.0035545861206</v>
      </c>
      <c r="V237" s="71">
        <f t="shared" si="31"/>
        <v>3237.5497508572607</v>
      </c>
      <c r="W237" s="71">
        <f t="shared" si="32"/>
        <v>3290.6214090911117</v>
      </c>
      <c r="X237" s="71">
        <f t="shared" si="33"/>
        <v>3344.2237839073018</v>
      </c>
      <c r="AB237" s="85"/>
      <c r="AH237" s="88"/>
    </row>
    <row r="238" spans="2:34" ht="14.25" customHeight="1" x14ac:dyDescent="0.35">
      <c r="B238" s="84">
        <v>8.0341055211058312E-4</v>
      </c>
      <c r="C238" s="84">
        <v>4.0702632126491584E-2</v>
      </c>
      <c r="D238" s="84">
        <v>0.98507430649706418</v>
      </c>
      <c r="E238" s="84">
        <v>0.25564768479793948</v>
      </c>
      <c r="F238" s="84">
        <v>3.6737507072516787E-2</v>
      </c>
      <c r="H238" s="71">
        <f t="shared" si="34"/>
        <v>3417.6546559936287</v>
      </c>
      <c r="I238" s="1"/>
      <c r="K238" s="1"/>
      <c r="Q238" s="71">
        <f t="shared" si="35"/>
        <v>3452.3378331129243</v>
      </c>
      <c r="R238" s="71">
        <f t="shared" si="27"/>
        <v>3487.367842003413</v>
      </c>
      <c r="S238" s="71">
        <f t="shared" si="28"/>
        <v>3522.7481509828067</v>
      </c>
      <c r="T238" s="71">
        <f t="shared" si="29"/>
        <v>3558.4822630519939</v>
      </c>
      <c r="U238" s="71">
        <f t="shared" si="30"/>
        <v>3594.5737162418727</v>
      </c>
      <c r="V238" s="71">
        <f t="shared" si="31"/>
        <v>3631.0260839636512</v>
      </c>
      <c r="W238" s="71">
        <f t="shared" si="32"/>
        <v>3667.8429753626469</v>
      </c>
      <c r="X238" s="71">
        <f t="shared" si="33"/>
        <v>3705.028035675633</v>
      </c>
      <c r="AB238" s="85"/>
      <c r="AH238" s="88"/>
    </row>
    <row r="239" spans="2:34" ht="14.25" customHeight="1" x14ac:dyDescent="0.35">
      <c r="B239" s="84"/>
      <c r="C239" s="84">
        <v>-3.6801149050463282E-3</v>
      </c>
      <c r="D239" s="84"/>
      <c r="E239" s="84">
        <v>0.16941325953868014</v>
      </c>
      <c r="F239" s="84">
        <v>5.7662242148921614E-2</v>
      </c>
      <c r="H239" s="71">
        <f t="shared" si="34"/>
        <v>3383.9708168751145</v>
      </c>
      <c r="I239" s="1"/>
      <c r="K239" s="1"/>
      <c r="Q239" s="71">
        <f t="shared" si="35"/>
        <v>3417.9256701687818</v>
      </c>
      <c r="R239" s="71">
        <f t="shared" si="27"/>
        <v>3452.2200719953867</v>
      </c>
      <c r="S239" s="71">
        <f t="shared" si="28"/>
        <v>3486.8574178402564</v>
      </c>
      <c r="T239" s="71">
        <f t="shared" si="29"/>
        <v>3521.8411371435759</v>
      </c>
      <c r="U239" s="71">
        <f t="shared" si="30"/>
        <v>3557.1746936399281</v>
      </c>
      <c r="V239" s="71">
        <f t="shared" si="31"/>
        <v>3592.8615857012437</v>
      </c>
      <c r="W239" s="71">
        <f t="shared" si="32"/>
        <v>3628.9053466831729</v>
      </c>
      <c r="X239" s="71">
        <f t="shared" si="33"/>
        <v>3665.3095452749208</v>
      </c>
      <c r="AB239" s="85"/>
      <c r="AH239" s="88"/>
    </row>
    <row r="240" spans="2:34" ht="14.25" customHeight="1" x14ac:dyDescent="0.35">
      <c r="B240" s="84">
        <v>3.8783443281195846E-3</v>
      </c>
      <c r="C240" s="84">
        <v>-1.1114917794100265</v>
      </c>
      <c r="D240" s="84">
        <v>1.8266974253667487</v>
      </c>
      <c r="E240" s="84">
        <v>0.21568111953657756</v>
      </c>
      <c r="F240" s="84">
        <v>7.1251216824570543E-2</v>
      </c>
      <c r="H240" s="71">
        <f t="shared" si="34"/>
        <v>939.62517530274454</v>
      </c>
      <c r="I240" s="1"/>
      <c r="K240" s="1"/>
      <c r="Q240" s="71">
        <f t="shared" si="35"/>
        <v>992.39171565088873</v>
      </c>
      <c r="R240" s="71">
        <f t="shared" si="27"/>
        <v>1045.6859214025153</v>
      </c>
      <c r="S240" s="71">
        <f t="shared" si="28"/>
        <v>1099.5130692116572</v>
      </c>
      <c r="T240" s="71">
        <f t="shared" si="29"/>
        <v>1153.8784884988909</v>
      </c>
      <c r="U240" s="71">
        <f t="shared" si="30"/>
        <v>1208.787561978997</v>
      </c>
      <c r="V240" s="71">
        <f t="shared" si="31"/>
        <v>1264.2457261939044</v>
      </c>
      <c r="W240" s="71">
        <f t="shared" si="32"/>
        <v>1320.2584720509608</v>
      </c>
      <c r="X240" s="71">
        <f t="shared" si="33"/>
        <v>1376.8313453665871</v>
      </c>
      <c r="AH240" s="88"/>
    </row>
    <row r="241" spans="2:34" ht="14.25" customHeight="1" x14ac:dyDescent="0.35">
      <c r="B241" s="84"/>
      <c r="C241" s="84">
        <v>4.1096326574828687E-2</v>
      </c>
      <c r="D241" s="84">
        <v>1.0898559495900171</v>
      </c>
      <c r="E241" s="84">
        <v>0.23353629855923683</v>
      </c>
      <c r="F241" s="84">
        <v>3.3984273920041226E-2</v>
      </c>
      <c r="H241" s="71">
        <f t="shared" si="34"/>
        <v>3424.789329957468</v>
      </c>
      <c r="I241" s="1"/>
      <c r="K241" s="1"/>
      <c r="Q241" s="71">
        <f t="shared" si="35"/>
        <v>3457.7513825213164</v>
      </c>
      <c r="R241" s="71">
        <f t="shared" si="27"/>
        <v>3491.0430556108022</v>
      </c>
      <c r="S241" s="71">
        <f t="shared" si="28"/>
        <v>3524.6676454311837</v>
      </c>
      <c r="T241" s="71">
        <f t="shared" si="29"/>
        <v>3558.628481149769</v>
      </c>
      <c r="U241" s="71">
        <f t="shared" si="30"/>
        <v>3592.9289252255394</v>
      </c>
      <c r="V241" s="71">
        <f t="shared" si="31"/>
        <v>3627.5723737420685</v>
      </c>
      <c r="W241" s="71">
        <f t="shared" si="32"/>
        <v>3662.5622567437622</v>
      </c>
      <c r="X241" s="71">
        <f t="shared" si="33"/>
        <v>3697.9020385754729</v>
      </c>
      <c r="AB241" s="85"/>
      <c r="AH241" s="88"/>
    </row>
    <row r="242" spans="2:34" ht="14.25" customHeight="1" x14ac:dyDescent="0.35">
      <c r="B242" s="84">
        <v>5.1666919046510582E-3</v>
      </c>
      <c r="C242" s="84">
        <v>-0.81372236931404507</v>
      </c>
      <c r="D242" s="84">
        <v>4.8387213364222514</v>
      </c>
      <c r="E242" s="84">
        <v>0.19222281035135488</v>
      </c>
      <c r="F242" s="84"/>
      <c r="H242" s="71">
        <f t="shared" si="34"/>
        <v>50.406719801916211</v>
      </c>
      <c r="I242" s="1"/>
      <c r="K242" s="1"/>
      <c r="Q242" s="71">
        <f t="shared" si="35"/>
        <v>87.81897973151024</v>
      </c>
      <c r="R242" s="71">
        <f t="shared" si="27"/>
        <v>125.60536226040131</v>
      </c>
      <c r="S242" s="71">
        <f t="shared" si="28"/>
        <v>163.76960861458053</v>
      </c>
      <c r="T242" s="71">
        <f t="shared" si="29"/>
        <v>202.31549743230175</v>
      </c>
      <c r="U242" s="71">
        <f t="shared" si="30"/>
        <v>241.24684513820034</v>
      </c>
      <c r="V242" s="71">
        <f t="shared" si="31"/>
        <v>280.56750632115836</v>
      </c>
      <c r="W242" s="71">
        <f t="shared" si="32"/>
        <v>320.28137411594525</v>
      </c>
      <c r="X242" s="71">
        <f t="shared" si="33"/>
        <v>360.39238058868023</v>
      </c>
      <c r="AB242" s="85"/>
      <c r="AH242" s="88"/>
    </row>
    <row r="243" spans="2:34" ht="14.25" customHeight="1" x14ac:dyDescent="0.35">
      <c r="B243" s="84">
        <v>2.4889519595024086E-3</v>
      </c>
      <c r="C243" s="84">
        <v>-0.11736982214762462</v>
      </c>
      <c r="D243" s="84">
        <v>1.7650850314823547</v>
      </c>
      <c r="E243" s="84">
        <v>0.26446728264184022</v>
      </c>
      <c r="F243" s="84">
        <v>3.6233400942383101E-2</v>
      </c>
      <c r="H243" s="71">
        <f t="shared" si="34"/>
        <v>3019.4869399041618</v>
      </c>
      <c r="I243" s="1"/>
      <c r="K243" s="1"/>
      <c r="Q243" s="71">
        <f t="shared" si="35"/>
        <v>3058.8690139439504</v>
      </c>
      <c r="R243" s="71">
        <f t="shared" si="27"/>
        <v>3098.6449087241372</v>
      </c>
      <c r="S243" s="71">
        <f t="shared" si="28"/>
        <v>3138.8185624521257</v>
      </c>
      <c r="T243" s="71">
        <f t="shared" si="29"/>
        <v>3179.3939527173943</v>
      </c>
      <c r="U243" s="71">
        <f t="shared" si="30"/>
        <v>3220.3750968853155</v>
      </c>
      <c r="V243" s="71">
        <f t="shared" si="31"/>
        <v>3261.766052494916</v>
      </c>
      <c r="W243" s="71">
        <f t="shared" si="32"/>
        <v>3303.5709176606124</v>
      </c>
      <c r="X243" s="71">
        <f t="shared" si="33"/>
        <v>3345.7938314779658</v>
      </c>
      <c r="AB243" s="85"/>
      <c r="AH243" s="88"/>
    </row>
    <row r="244" spans="2:34" ht="14.25" customHeight="1" x14ac:dyDescent="0.35">
      <c r="B244" s="84"/>
      <c r="C244" s="84">
        <v>4.109632657482877E-2</v>
      </c>
      <c r="D244" s="84">
        <v>1.0898559495900149</v>
      </c>
      <c r="E244" s="84">
        <v>0.23353629855923733</v>
      </c>
      <c r="F244" s="84">
        <v>3.3984273920041191E-2</v>
      </c>
      <c r="H244" s="71">
        <f t="shared" si="34"/>
        <v>3424.789329957468</v>
      </c>
      <c r="I244" s="1"/>
      <c r="K244" s="1"/>
      <c r="Q244" s="71">
        <f t="shared" si="35"/>
        <v>3457.7513825213159</v>
      </c>
      <c r="R244" s="71">
        <f t="shared" si="27"/>
        <v>3491.0430556108022</v>
      </c>
      <c r="S244" s="71">
        <f t="shared" si="28"/>
        <v>3524.6676454311837</v>
      </c>
      <c r="T244" s="71">
        <f t="shared" si="29"/>
        <v>3558.628481149769</v>
      </c>
      <c r="U244" s="71">
        <f t="shared" si="30"/>
        <v>3592.9289252255394</v>
      </c>
      <c r="V244" s="71">
        <f t="shared" si="31"/>
        <v>3627.5723737420685</v>
      </c>
      <c r="W244" s="71">
        <f t="shared" si="32"/>
        <v>3662.5622567437622</v>
      </c>
      <c r="X244" s="71">
        <f t="shared" si="33"/>
        <v>3697.9020385754729</v>
      </c>
      <c r="AH244" s="88"/>
    </row>
    <row r="245" spans="2:34" ht="14.25" customHeight="1" x14ac:dyDescent="0.35">
      <c r="B245" s="84"/>
      <c r="C245" s="84">
        <v>3.4035452579146044E-2</v>
      </c>
      <c r="D245" s="84">
        <v>1.0872032944533385</v>
      </c>
      <c r="E245" s="84">
        <v>0.23027972224447865</v>
      </c>
      <c r="F245" s="84">
        <v>3.4696200161931007E-2</v>
      </c>
      <c r="H245" s="71">
        <f t="shared" si="34"/>
        <v>3416.3316545087173</v>
      </c>
      <c r="I245" s="1"/>
      <c r="K245" s="1"/>
      <c r="Q245" s="71">
        <f t="shared" si="35"/>
        <v>3449.4300541857365</v>
      </c>
      <c r="R245" s="71">
        <f t="shared" si="27"/>
        <v>3482.8594378595262</v>
      </c>
      <c r="S245" s="71">
        <f t="shared" si="28"/>
        <v>3516.6231153700537</v>
      </c>
      <c r="T245" s="71">
        <f t="shared" si="29"/>
        <v>3550.7244296556864</v>
      </c>
      <c r="U245" s="71">
        <f t="shared" si="30"/>
        <v>3585.1667570841755</v>
      </c>
      <c r="V245" s="71">
        <f t="shared" si="31"/>
        <v>3619.9535077869491</v>
      </c>
      <c r="W245" s="71">
        <f t="shared" si="32"/>
        <v>3655.0881259967509</v>
      </c>
      <c r="X245" s="71">
        <f t="shared" si="33"/>
        <v>3690.5740903886508</v>
      </c>
      <c r="AH245" s="88"/>
    </row>
    <row r="246" spans="2:34" ht="14.25" customHeight="1" x14ac:dyDescent="0.35">
      <c r="B246" s="84"/>
      <c r="C246" s="84">
        <v>4.1096326574828652E-2</v>
      </c>
      <c r="D246" s="84">
        <v>1.0898559495900166</v>
      </c>
      <c r="E246" s="84">
        <v>0.23353629855923766</v>
      </c>
      <c r="F246" s="84">
        <v>3.3984273920041115E-2</v>
      </c>
      <c r="H246" s="71">
        <f t="shared" si="34"/>
        <v>3424.7893299574671</v>
      </c>
      <c r="I246" s="1"/>
      <c r="K246" s="1"/>
      <c r="Q246" s="71">
        <f t="shared" si="35"/>
        <v>3457.7513825213146</v>
      </c>
      <c r="R246" s="71">
        <f t="shared" si="27"/>
        <v>3491.0430556108013</v>
      </c>
      <c r="S246" s="71">
        <f t="shared" si="28"/>
        <v>3524.6676454311828</v>
      </c>
      <c r="T246" s="71">
        <f t="shared" si="29"/>
        <v>3558.6284811497676</v>
      </c>
      <c r="U246" s="71">
        <f t="shared" si="30"/>
        <v>3592.9289252255385</v>
      </c>
      <c r="V246" s="71">
        <f t="shared" si="31"/>
        <v>3627.5723737420676</v>
      </c>
      <c r="W246" s="71">
        <f t="shared" si="32"/>
        <v>3662.5622567437608</v>
      </c>
      <c r="X246" s="71">
        <f t="shared" si="33"/>
        <v>3697.902038575472</v>
      </c>
      <c r="AH246" s="88"/>
    </row>
    <row r="247" spans="2:34" ht="14.25" customHeight="1" x14ac:dyDescent="0.35">
      <c r="B247" s="84"/>
      <c r="C247" s="84">
        <v>4.1270920734553941E-2</v>
      </c>
      <c r="D247" s="84">
        <v>0.99142306781488332</v>
      </c>
      <c r="E247" s="84">
        <v>0.23062341921582982</v>
      </c>
      <c r="F247" s="84">
        <v>3.5835827788990866E-2</v>
      </c>
      <c r="H247" s="71">
        <f t="shared" si="34"/>
        <v>3436.027757740892</v>
      </c>
      <c r="I247" s="1"/>
      <c r="K247" s="1"/>
      <c r="Q247" s="71">
        <f t="shared" si="35"/>
        <v>3469.0967318003377</v>
      </c>
      <c r="R247" s="71">
        <f t="shared" si="27"/>
        <v>3502.4963956003776</v>
      </c>
      <c r="S247" s="71">
        <f t="shared" si="28"/>
        <v>3536.2300560384183</v>
      </c>
      <c r="T247" s="71">
        <f t="shared" si="29"/>
        <v>3570.3010530808397</v>
      </c>
      <c r="U247" s="71">
        <f t="shared" si="30"/>
        <v>3604.7127600936847</v>
      </c>
      <c r="V247" s="71">
        <f t="shared" si="31"/>
        <v>3639.4685841766586</v>
      </c>
      <c r="W247" s="71">
        <f t="shared" si="32"/>
        <v>3674.5719665004617</v>
      </c>
      <c r="X247" s="71">
        <f t="shared" si="33"/>
        <v>3710.0263826475029</v>
      </c>
      <c r="AB247" s="85"/>
      <c r="AH247" s="88"/>
    </row>
    <row r="248" spans="2:34" ht="14.25" customHeight="1" x14ac:dyDescent="0.35">
      <c r="B248" s="84">
        <v>8.1713887506625093E-4</v>
      </c>
      <c r="C248" s="84">
        <v>-5.9502553768019601E-3</v>
      </c>
      <c r="D248" s="84"/>
      <c r="E248" s="84">
        <v>0.18746529975778192</v>
      </c>
      <c r="F248" s="84">
        <v>5.9590414531149258E-2</v>
      </c>
      <c r="H248" s="71">
        <f t="shared" si="34"/>
        <v>3371.3404989966252</v>
      </c>
      <c r="I248" s="1"/>
      <c r="K248" s="1"/>
      <c r="Q248" s="71">
        <f t="shared" si="35"/>
        <v>3407.0506499792464</v>
      </c>
      <c r="R248" s="71">
        <f t="shared" si="27"/>
        <v>3443.1179024716935</v>
      </c>
      <c r="S248" s="71">
        <f t="shared" si="28"/>
        <v>3479.5458274890652</v>
      </c>
      <c r="T248" s="71">
        <f t="shared" si="29"/>
        <v>3516.3380317566107</v>
      </c>
      <c r="U248" s="71">
        <f t="shared" si="30"/>
        <v>3553.4981580668305</v>
      </c>
      <c r="V248" s="71">
        <f t="shared" si="31"/>
        <v>3591.0298856401537</v>
      </c>
      <c r="W248" s="71">
        <f t="shared" si="32"/>
        <v>3628.9369304892098</v>
      </c>
      <c r="X248" s="71">
        <f t="shared" si="33"/>
        <v>3667.2230457867568</v>
      </c>
      <c r="AB248" s="85"/>
      <c r="AH248" s="88"/>
    </row>
    <row r="249" spans="2:34" ht="14.25" customHeight="1" x14ac:dyDescent="0.35">
      <c r="B249" s="84">
        <v>1.6522717018309499E-2</v>
      </c>
      <c r="C249" s="84">
        <v>-0.74512395814616439</v>
      </c>
      <c r="D249" s="84">
        <v>3.0542839434709403</v>
      </c>
      <c r="E249" s="84">
        <v>0.48341208228731547</v>
      </c>
      <c r="F249" s="84">
        <v>7.2794916170689006E-2</v>
      </c>
      <c r="H249" s="71">
        <f t="shared" si="34"/>
        <v>1397.3718951904716</v>
      </c>
      <c r="I249" s="1"/>
      <c r="K249" s="1"/>
      <c r="Q249" s="71">
        <f t="shared" si="35"/>
        <v>1471.2695282327722</v>
      </c>
      <c r="R249" s="71">
        <f t="shared" si="27"/>
        <v>1545.9061376054956</v>
      </c>
      <c r="S249" s="71">
        <f t="shared" si="28"/>
        <v>1621.2891130719463</v>
      </c>
      <c r="T249" s="71">
        <f t="shared" si="29"/>
        <v>1697.4259182930618</v>
      </c>
      <c r="U249" s="71">
        <f t="shared" si="30"/>
        <v>1774.3240915663873</v>
      </c>
      <c r="V249" s="71">
        <f t="shared" si="31"/>
        <v>1851.9912465724487</v>
      </c>
      <c r="W249" s="71">
        <f t="shared" si="32"/>
        <v>1930.4350731285681</v>
      </c>
      <c r="X249" s="71">
        <f t="shared" si="33"/>
        <v>2009.66333795025</v>
      </c>
      <c r="AH249" s="88"/>
    </row>
    <row r="250" spans="2:34" ht="14.25" customHeight="1" x14ac:dyDescent="0.35">
      <c r="B250" s="84">
        <v>3.8783443281197251E-3</v>
      </c>
      <c r="C250" s="84">
        <v>-1.1114917794100188</v>
      </c>
      <c r="D250" s="84">
        <v>1.8266974253667581</v>
      </c>
      <c r="E250" s="84">
        <v>0.21568111953657959</v>
      </c>
      <c r="F250" s="84">
        <v>7.1251216824570723E-2</v>
      </c>
      <c r="H250" s="71">
        <f t="shared" si="34"/>
        <v>939.62517530276045</v>
      </c>
      <c r="I250" s="1"/>
      <c r="K250" s="1"/>
      <c r="Q250" s="71">
        <f t="shared" si="35"/>
        <v>992.3917156509051</v>
      </c>
      <c r="R250" s="71">
        <f t="shared" si="27"/>
        <v>1045.6859214025317</v>
      </c>
      <c r="S250" s="71">
        <f t="shared" si="28"/>
        <v>1099.5130692116745</v>
      </c>
      <c r="T250" s="71">
        <f t="shared" si="29"/>
        <v>1153.8784884989082</v>
      </c>
      <c r="U250" s="71">
        <f t="shared" si="30"/>
        <v>1208.7875619790143</v>
      </c>
      <c r="V250" s="71">
        <f t="shared" si="31"/>
        <v>1264.2457261939221</v>
      </c>
      <c r="W250" s="71">
        <f t="shared" si="32"/>
        <v>1320.2584720509785</v>
      </c>
      <c r="X250" s="71">
        <f t="shared" si="33"/>
        <v>1376.8313453666053</v>
      </c>
      <c r="AB250" s="85"/>
      <c r="AH250" s="88"/>
    </row>
    <row r="251" spans="2:34" ht="14.25" customHeight="1" x14ac:dyDescent="0.35">
      <c r="B251" s="84">
        <v>6.5863288193182927E-3</v>
      </c>
      <c r="C251" s="84">
        <v>-0.11811342209819561</v>
      </c>
      <c r="D251" s="84"/>
      <c r="E251" s="84">
        <v>0.17812531732226169</v>
      </c>
      <c r="F251" s="84">
        <v>8.8696000748513873E-2</v>
      </c>
      <c r="H251" s="71">
        <f t="shared" si="34"/>
        <v>2981.3292699143039</v>
      </c>
      <c r="I251" s="1"/>
      <c r="K251" s="1"/>
      <c r="Q251" s="71">
        <f t="shared" si="35"/>
        <v>3029.4317771131441</v>
      </c>
      <c r="R251" s="71">
        <f t="shared" si="27"/>
        <v>3078.0153093839731</v>
      </c>
      <c r="S251" s="71">
        <f t="shared" si="28"/>
        <v>3127.0846769775098</v>
      </c>
      <c r="T251" s="71">
        <f t="shared" si="29"/>
        <v>3176.6447382469828</v>
      </c>
      <c r="U251" s="71">
        <f t="shared" si="30"/>
        <v>3226.7004001291498</v>
      </c>
      <c r="V251" s="71">
        <f t="shared" si="31"/>
        <v>3277.2566186301387</v>
      </c>
      <c r="W251" s="71">
        <f t="shared" si="32"/>
        <v>3328.3183993161374</v>
      </c>
      <c r="X251" s="71">
        <f t="shared" si="33"/>
        <v>3379.8907978089965</v>
      </c>
      <c r="AB251" s="85"/>
      <c r="AH251" s="88"/>
    </row>
    <row r="252" spans="2:34" ht="14.25" customHeight="1" x14ac:dyDescent="0.35">
      <c r="B252" s="84"/>
      <c r="C252" s="84">
        <v>-1.3743451115501848</v>
      </c>
      <c r="D252" s="84">
        <v>5.1751734704955981</v>
      </c>
      <c r="E252" s="84"/>
      <c r="F252" s="84"/>
      <c r="H252" s="71">
        <f t="shared" si="34"/>
        <v>-1327.5678191690836</v>
      </c>
      <c r="I252" s="1"/>
      <c r="K252" s="1"/>
      <c r="Q252" s="71">
        <f t="shared" si="35"/>
        <v>-1297.8423564641412</v>
      </c>
      <c r="R252" s="71">
        <f t="shared" si="27"/>
        <v>-1267.8196391321476</v>
      </c>
      <c r="S252" s="71">
        <f t="shared" si="28"/>
        <v>-1237.4966946268355</v>
      </c>
      <c r="T252" s="71">
        <f t="shared" si="29"/>
        <v>-1206.8705206764703</v>
      </c>
      <c r="U252" s="71">
        <f t="shared" si="30"/>
        <v>-1175.9380849866011</v>
      </c>
      <c r="V252" s="71">
        <f t="shared" si="31"/>
        <v>-1144.6963249398323</v>
      </c>
      <c r="W252" s="71">
        <f t="shared" si="32"/>
        <v>-1113.1421472925972</v>
      </c>
      <c r="X252" s="71">
        <f t="shared" si="33"/>
        <v>-1081.2724278688893</v>
      </c>
      <c r="AH252" s="88"/>
    </row>
    <row r="253" spans="2:34" ht="14.25" customHeight="1" x14ac:dyDescent="0.35">
      <c r="B253" s="84">
        <v>1.2322673855795091E-3</v>
      </c>
      <c r="C253" s="84">
        <v>3.7439802852010366E-2</v>
      </c>
      <c r="D253" s="84">
        <v>0.53065125494422927</v>
      </c>
      <c r="E253" s="84">
        <v>0.22918504522952815</v>
      </c>
      <c r="F253" s="84">
        <v>4.8003778945854031E-2</v>
      </c>
      <c r="H253" s="71">
        <f t="shared" si="34"/>
        <v>3416.7608401244165</v>
      </c>
      <c r="I253" s="1"/>
      <c r="K253" s="1"/>
      <c r="Q253" s="71">
        <f t="shared" si="35"/>
        <v>3452.4874055240703</v>
      </c>
      <c r="R253" s="71">
        <f t="shared" si="27"/>
        <v>3488.5712365777199</v>
      </c>
      <c r="S253" s="71">
        <f t="shared" si="28"/>
        <v>3525.0159059419075</v>
      </c>
      <c r="T253" s="71">
        <f t="shared" si="29"/>
        <v>3561.8250219997358</v>
      </c>
      <c r="U253" s="71">
        <f t="shared" si="30"/>
        <v>3599.0022292181425</v>
      </c>
      <c r="V253" s="71">
        <f t="shared" si="31"/>
        <v>3636.551208508733</v>
      </c>
      <c r="W253" s="71">
        <f t="shared" si="32"/>
        <v>3674.4756775922301</v>
      </c>
      <c r="X253" s="71">
        <f t="shared" si="33"/>
        <v>3712.7793913665619</v>
      </c>
      <c r="AB253" s="85"/>
      <c r="AH253" s="88"/>
    </row>
    <row r="254" spans="2:34" ht="14.25" customHeight="1" x14ac:dyDescent="0.35">
      <c r="B254" s="84">
        <v>2.2140554614468412E-3</v>
      </c>
      <c r="C254" s="84">
        <v>-0.33966548643694738</v>
      </c>
      <c r="D254" s="84"/>
      <c r="E254" s="84">
        <v>7.2443996726696144E-2</v>
      </c>
      <c r="F254" s="84">
        <v>8.6473974405604101E-2</v>
      </c>
      <c r="H254" s="71">
        <f t="shared" si="34"/>
        <v>2629.8785223150107</v>
      </c>
      <c r="I254" s="1"/>
      <c r="K254" s="1"/>
      <c r="Q254" s="71">
        <f t="shared" si="35"/>
        <v>2671.710700352975</v>
      </c>
      <c r="R254" s="71">
        <f t="shared" si="27"/>
        <v>2713.9612001713185</v>
      </c>
      <c r="S254" s="71">
        <f t="shared" si="28"/>
        <v>2756.6342049878458</v>
      </c>
      <c r="T254" s="71">
        <f t="shared" si="29"/>
        <v>2799.7339398525382</v>
      </c>
      <c r="U254" s="71">
        <f t="shared" si="30"/>
        <v>2843.2646720658777</v>
      </c>
      <c r="V254" s="71">
        <f t="shared" si="31"/>
        <v>2887.2307116013503</v>
      </c>
      <c r="W254" s="71">
        <f t="shared" si="32"/>
        <v>2931.636411532178</v>
      </c>
      <c r="X254" s="71">
        <f t="shared" si="33"/>
        <v>2976.4861684623129</v>
      </c>
      <c r="AB254" s="85"/>
      <c r="AH254" s="88"/>
    </row>
    <row r="255" spans="2:34" ht="14.25" customHeight="1" x14ac:dyDescent="0.35">
      <c r="B255" s="84">
        <v>1.0803512318688722E-3</v>
      </c>
      <c r="C255" s="84">
        <v>2.8414108819143451E-2</v>
      </c>
      <c r="D255" s="84">
        <v>0.79836702888224964</v>
      </c>
      <c r="E255" s="84">
        <v>0.25451237996253251</v>
      </c>
      <c r="F255" s="84">
        <v>4.1589027929017378E-2</v>
      </c>
      <c r="H255" s="71">
        <f t="shared" si="34"/>
        <v>3419.2746643833329</v>
      </c>
      <c r="I255" s="1"/>
      <c r="K255" s="1"/>
      <c r="Q255" s="71">
        <f t="shared" si="35"/>
        <v>3454.972160572147</v>
      </c>
      <c r="R255" s="71">
        <f t="shared" si="27"/>
        <v>3491.0266317228497</v>
      </c>
      <c r="S255" s="71">
        <f t="shared" si="28"/>
        <v>3527.4416475850594</v>
      </c>
      <c r="T255" s="71">
        <f t="shared" si="29"/>
        <v>3564.2208136058912</v>
      </c>
      <c r="U255" s="71">
        <f t="shared" si="30"/>
        <v>3601.3677712869312</v>
      </c>
      <c r="V255" s="71">
        <f t="shared" si="31"/>
        <v>3638.886198544782</v>
      </c>
      <c r="W255" s="71">
        <f t="shared" si="32"/>
        <v>3676.7798100752102</v>
      </c>
      <c r="X255" s="71">
        <f t="shared" si="33"/>
        <v>3715.0523577209433</v>
      </c>
      <c r="AB255" s="85"/>
      <c r="AH255" s="88"/>
    </row>
    <row r="256" spans="2:34" ht="14.25" customHeight="1" x14ac:dyDescent="0.35">
      <c r="B256" s="84">
        <v>3.878344328119451E-3</v>
      </c>
      <c r="C256" s="84">
        <v>-1.1114917794100272</v>
      </c>
      <c r="D256" s="84">
        <v>1.8266974253667507</v>
      </c>
      <c r="E256" s="84">
        <v>0.21568111953657468</v>
      </c>
      <c r="F256" s="84">
        <v>7.125121682457021E-2</v>
      </c>
      <c r="H256" s="71">
        <f t="shared" si="34"/>
        <v>939.62517530274317</v>
      </c>
      <c r="I256" s="1"/>
      <c r="K256" s="1"/>
      <c r="Q256" s="71">
        <f t="shared" si="35"/>
        <v>992.39171565088736</v>
      </c>
      <c r="R256" s="71">
        <f t="shared" si="27"/>
        <v>1045.6859214025135</v>
      </c>
      <c r="S256" s="71">
        <f t="shared" si="28"/>
        <v>1099.5130692116554</v>
      </c>
      <c r="T256" s="71">
        <f t="shared" si="29"/>
        <v>1153.8784884988891</v>
      </c>
      <c r="U256" s="71">
        <f t="shared" si="30"/>
        <v>1208.7875619789952</v>
      </c>
      <c r="V256" s="71">
        <f t="shared" si="31"/>
        <v>1264.2457261939021</v>
      </c>
      <c r="W256" s="71">
        <f t="shared" si="32"/>
        <v>1320.2584720509581</v>
      </c>
      <c r="X256" s="71">
        <f t="shared" si="33"/>
        <v>1376.8313453665842</v>
      </c>
      <c r="AB256" s="85"/>
      <c r="AH256" s="88"/>
    </row>
    <row r="257" spans="2:34" ht="14.25" customHeight="1" x14ac:dyDescent="0.35">
      <c r="B257" s="84">
        <v>4.1635848589860275E-2</v>
      </c>
      <c r="C257" s="84">
        <v>-2.9504127758288137</v>
      </c>
      <c r="D257" s="84">
        <v>7.5514256136973144</v>
      </c>
      <c r="E257" s="84">
        <v>1.1475527049481959</v>
      </c>
      <c r="F257" s="84">
        <v>6.3344553021330366E-2</v>
      </c>
      <c r="H257" s="71">
        <f t="shared" si="34"/>
        <v>-5577.986683868543</v>
      </c>
      <c r="I257" s="1"/>
      <c r="K257" s="1"/>
      <c r="Q257" s="71">
        <f t="shared" si="35"/>
        <v>-5449.1982427692419</v>
      </c>
      <c r="R257" s="71">
        <f t="shared" si="27"/>
        <v>-5319.1219172589444</v>
      </c>
      <c r="S257" s="71">
        <f t="shared" si="28"/>
        <v>-5187.7448284935454</v>
      </c>
      <c r="T257" s="71">
        <f t="shared" si="29"/>
        <v>-5055.0539688404924</v>
      </c>
      <c r="U257" s="71">
        <f t="shared" si="30"/>
        <v>-4921.0362005909083</v>
      </c>
      <c r="V257" s="71">
        <f t="shared" si="31"/>
        <v>-4785.6782546588265</v>
      </c>
      <c r="W257" s="71">
        <f t="shared" si="32"/>
        <v>-4648.9667292674285</v>
      </c>
      <c r="X257" s="71">
        <f t="shared" si="33"/>
        <v>-4510.8880886221123</v>
      </c>
      <c r="AB257" s="85"/>
      <c r="AH257" s="88"/>
    </row>
    <row r="258" spans="2:34" ht="14.25" customHeight="1" x14ac:dyDescent="0.35">
      <c r="B258" s="84"/>
      <c r="C258" s="84">
        <v>-0.18254589809278707</v>
      </c>
      <c r="D258" s="84">
        <v>0.43852412510899347</v>
      </c>
      <c r="E258" s="84">
        <v>0.20165576850042102</v>
      </c>
      <c r="F258" s="84">
        <v>5.3057802173727506E-2</v>
      </c>
      <c r="H258" s="71">
        <f t="shared" si="34"/>
        <v>3034.1208231211376</v>
      </c>
      <c r="I258" s="1"/>
      <c r="K258" s="1"/>
      <c r="Q258" s="71">
        <f t="shared" si="35"/>
        <v>3070.1736112299363</v>
      </c>
      <c r="R258" s="71">
        <f t="shared" si="27"/>
        <v>3106.5869272198233</v>
      </c>
      <c r="S258" s="71">
        <f t="shared" si="28"/>
        <v>3143.3643763696091</v>
      </c>
      <c r="T258" s="71">
        <f t="shared" si="29"/>
        <v>3180.5096000108924</v>
      </c>
      <c r="U258" s="71">
        <f t="shared" si="30"/>
        <v>3218.0262758885883</v>
      </c>
      <c r="V258" s="71">
        <f t="shared" si="31"/>
        <v>3255.9181185250623</v>
      </c>
      <c r="W258" s="71">
        <f t="shared" si="32"/>
        <v>3294.1888795879004</v>
      </c>
      <c r="X258" s="71">
        <f t="shared" si="33"/>
        <v>3332.8423482613662</v>
      </c>
      <c r="AB258" s="85"/>
      <c r="AH258" s="88"/>
    </row>
    <row r="259" spans="2:34" ht="14.25" customHeight="1" x14ac:dyDescent="0.35">
      <c r="B259" s="84">
        <v>6.3970408478456779E-3</v>
      </c>
      <c r="C259" s="84">
        <v>-1.3701849145938978</v>
      </c>
      <c r="D259" s="84">
        <v>2.6318802172823004</v>
      </c>
      <c r="E259" s="84">
        <v>0.2696664894589143</v>
      </c>
      <c r="F259" s="84">
        <v>6.8904438683517436E-2</v>
      </c>
      <c r="H259" s="71">
        <f t="shared" si="34"/>
        <v>201.08969163859138</v>
      </c>
      <c r="I259" s="1"/>
      <c r="K259" s="1"/>
      <c r="Q259" s="71">
        <f t="shared" si="35"/>
        <v>260.14577687063183</v>
      </c>
      <c r="R259" s="71">
        <f t="shared" si="27"/>
        <v>319.79242295499307</v>
      </c>
      <c r="S259" s="71">
        <f t="shared" si="28"/>
        <v>380.03553550019797</v>
      </c>
      <c r="T259" s="71">
        <f t="shared" si="29"/>
        <v>440.88107917085426</v>
      </c>
      <c r="U259" s="71">
        <f t="shared" si="30"/>
        <v>502.33507827821677</v>
      </c>
      <c r="V259" s="71">
        <f t="shared" si="31"/>
        <v>564.40361737665489</v>
      </c>
      <c r="W259" s="71">
        <f t="shared" si="32"/>
        <v>627.09284186607601</v>
      </c>
      <c r="X259" s="71">
        <f t="shared" si="33"/>
        <v>690.408958600392</v>
      </c>
      <c r="AB259" s="85"/>
      <c r="AH259" s="88"/>
    </row>
    <row r="260" spans="2:34" ht="14.25" customHeight="1" x14ac:dyDescent="0.35">
      <c r="B260" s="84"/>
      <c r="C260" s="84">
        <v>-1.9405759573854178E-2</v>
      </c>
      <c r="D260" s="84">
        <v>8.6534575305265593E-2</v>
      </c>
      <c r="E260" s="84">
        <v>0.17962558011371182</v>
      </c>
      <c r="F260" s="84">
        <v>5.6112180189134164E-2</v>
      </c>
      <c r="H260" s="71">
        <f t="shared" si="34"/>
        <v>3367.0904869619508</v>
      </c>
      <c r="I260" s="1"/>
      <c r="K260" s="1"/>
      <c r="Q260" s="71">
        <f t="shared" si="35"/>
        <v>3401.3685681474954</v>
      </c>
      <c r="R260" s="71">
        <f t="shared" si="27"/>
        <v>3435.9894301448967</v>
      </c>
      <c r="S260" s="71">
        <f t="shared" si="28"/>
        <v>3470.9565007622714</v>
      </c>
      <c r="T260" s="71">
        <f t="shared" si="29"/>
        <v>3506.2732420858201</v>
      </c>
      <c r="U260" s="71">
        <f t="shared" si="30"/>
        <v>3541.9431508226035</v>
      </c>
      <c r="V260" s="71">
        <f t="shared" si="31"/>
        <v>3577.9697586467555</v>
      </c>
      <c r="W260" s="71">
        <f t="shared" si="32"/>
        <v>3614.3566325491488</v>
      </c>
      <c r="X260" s="71">
        <f t="shared" si="33"/>
        <v>3651.107375190566</v>
      </c>
      <c r="AB260" s="85"/>
      <c r="AH260" s="88"/>
    </row>
    <row r="261" spans="2:34" ht="14.25" customHeight="1" x14ac:dyDescent="0.35">
      <c r="B261" s="84"/>
      <c r="C261" s="84">
        <v>-1.4781452502945336</v>
      </c>
      <c r="D261" s="84">
        <v>1.1680401801319291E-3</v>
      </c>
      <c r="E261" s="84">
        <v>0.2029886377713162</v>
      </c>
      <c r="F261" s="84">
        <v>8.150157684231317E-2</v>
      </c>
      <c r="H261" s="71">
        <f t="shared" si="34"/>
        <v>-7.4165921539206465</v>
      </c>
      <c r="I261" s="1"/>
      <c r="K261" s="1"/>
      <c r="Q261" s="71">
        <f t="shared" si="35"/>
        <v>38.758129223242122</v>
      </c>
      <c r="R261" s="71">
        <f t="shared" si="27"/>
        <v>85.39459781417554</v>
      </c>
      <c r="S261" s="71">
        <f t="shared" si="28"/>
        <v>132.49743109101883</v>
      </c>
      <c r="T261" s="71">
        <f t="shared" si="29"/>
        <v>180.07129270063024</v>
      </c>
      <c r="U261" s="71">
        <f t="shared" si="30"/>
        <v>228.12089292633709</v>
      </c>
      <c r="V261" s="71">
        <f t="shared" si="31"/>
        <v>276.65098915430281</v>
      </c>
      <c r="W261" s="71">
        <f t="shared" si="32"/>
        <v>325.66638634454648</v>
      </c>
      <c r="X261" s="71">
        <f t="shared" si="33"/>
        <v>375.17193750669367</v>
      </c>
      <c r="AH261" s="88"/>
    </row>
    <row r="262" spans="2:34" ht="14.25" customHeight="1" x14ac:dyDescent="0.35">
      <c r="B262" s="84">
        <v>5.0495261687218173E-3</v>
      </c>
      <c r="C262" s="84">
        <v>2.8323073208824435E-3</v>
      </c>
      <c r="D262" s="84"/>
      <c r="E262" s="84">
        <v>0.29580655323237082</v>
      </c>
      <c r="F262" s="84">
        <v>6.6130446798534526E-2</v>
      </c>
      <c r="H262" s="71">
        <f t="shared" si="34"/>
        <v>3292.1573800979531</v>
      </c>
      <c r="I262" s="1"/>
      <c r="K262" s="1"/>
      <c r="Q262" s="71">
        <f t="shared" si="35"/>
        <v>3336.1787995417826</v>
      </c>
      <c r="R262" s="71">
        <f t="shared" ref="R262:R325" si="36">SUMPRODUCT($B262:$F262,$J$7:$N$7)</f>
        <v>3380.64043318005</v>
      </c>
      <c r="S262" s="71">
        <f t="shared" ref="S262:S325" si="37">SUMPRODUCT($B262:$F262,$J$8:$N$8)</f>
        <v>3425.5466831547001</v>
      </c>
      <c r="T262" s="71">
        <f t="shared" ref="T262:T325" si="38">SUMPRODUCT($B262:$F262,$J$9:$N$9)</f>
        <v>3470.9019956290977</v>
      </c>
      <c r="U262" s="71">
        <f t="shared" ref="U262:U325" si="39">SUMPRODUCT($B262:$F262,$J$10:$N$10)</f>
        <v>3516.7108612282382</v>
      </c>
      <c r="V262" s="71">
        <f t="shared" ref="V262:V325" si="40">SUMPRODUCT($B262:$F262,$J$11:$N$11)</f>
        <v>3562.9778154833707</v>
      </c>
      <c r="W262" s="71">
        <f t="shared" ref="W262:W325" si="41">SUMPRODUCT($B262:$F262,$J$12:$N$12)</f>
        <v>3609.7074392810541</v>
      </c>
      <c r="X262" s="71">
        <f t="shared" ref="X262:X325" si="42">SUMPRODUCT($B262:$F262,$J$13:$N$13)</f>
        <v>3656.9043593167144</v>
      </c>
      <c r="AB262" s="85"/>
      <c r="AH262" s="88"/>
    </row>
    <row r="263" spans="2:34" ht="14.25" customHeight="1" x14ac:dyDescent="0.35">
      <c r="B263" s="84"/>
      <c r="C263" s="84">
        <v>4.1096326574828645E-2</v>
      </c>
      <c r="D263" s="84">
        <v>1.0898559495900144</v>
      </c>
      <c r="E263" s="84">
        <v>0.23353629855923763</v>
      </c>
      <c r="F263" s="84">
        <v>3.3984273920041157E-2</v>
      </c>
      <c r="H263" s="71">
        <f t="shared" ref="H263:H326" si="43">SUMPRODUCT(B263:F263,B$3:F$3)</f>
        <v>3424.7893299574675</v>
      </c>
      <c r="I263" s="1"/>
      <c r="K263" s="1"/>
      <c r="Q263" s="71">
        <f t="shared" ref="Q263:Q326" si="44">SUMPRODUCT(B263:F263,J$6:N$6)</f>
        <v>3457.7513825213155</v>
      </c>
      <c r="R263" s="71">
        <f t="shared" si="36"/>
        <v>3491.0430556108022</v>
      </c>
      <c r="S263" s="71">
        <f t="shared" si="37"/>
        <v>3524.6676454311828</v>
      </c>
      <c r="T263" s="71">
        <f t="shared" si="38"/>
        <v>3558.628481149768</v>
      </c>
      <c r="U263" s="71">
        <f t="shared" si="39"/>
        <v>3592.9289252255385</v>
      </c>
      <c r="V263" s="71">
        <f t="shared" si="40"/>
        <v>3627.5723737420676</v>
      </c>
      <c r="W263" s="71">
        <f t="shared" si="41"/>
        <v>3662.5622567437613</v>
      </c>
      <c r="X263" s="71">
        <f t="shared" si="42"/>
        <v>3697.902038575472</v>
      </c>
      <c r="AB263" s="85"/>
      <c r="AH263" s="88"/>
    </row>
    <row r="264" spans="2:34" ht="14.25" customHeight="1" x14ac:dyDescent="0.35">
      <c r="B264" s="84"/>
      <c r="C264" s="84">
        <v>4.0501130692345892E-2</v>
      </c>
      <c r="D264" s="84">
        <v>0.85953618234013296</v>
      </c>
      <c r="E264" s="84">
        <v>0.23112344520719627</v>
      </c>
      <c r="F264" s="84">
        <v>3.7774188742167952E-2</v>
      </c>
      <c r="H264" s="71">
        <f t="shared" si="43"/>
        <v>3446.0103225128855</v>
      </c>
      <c r="I264" s="1"/>
      <c r="K264" s="1"/>
      <c r="Q264" s="71">
        <f t="shared" si="44"/>
        <v>3479.2032077643498</v>
      </c>
      <c r="R264" s="71">
        <f t="shared" si="36"/>
        <v>3512.7280218683286</v>
      </c>
      <c r="S264" s="71">
        <f t="shared" si="37"/>
        <v>3546.5880841133471</v>
      </c>
      <c r="T264" s="71">
        <f t="shared" si="38"/>
        <v>3580.7867469808161</v>
      </c>
      <c r="U264" s="71">
        <f t="shared" si="39"/>
        <v>3615.3273964769596</v>
      </c>
      <c r="V264" s="71">
        <f t="shared" si="40"/>
        <v>3650.213452468065</v>
      </c>
      <c r="W264" s="71">
        <f t="shared" si="41"/>
        <v>3685.4483690190809</v>
      </c>
      <c r="X264" s="71">
        <f t="shared" si="42"/>
        <v>3721.0356347356073</v>
      </c>
      <c r="AB264" s="85"/>
      <c r="AH264" s="88"/>
    </row>
    <row r="265" spans="2:34" ht="14.25" customHeight="1" x14ac:dyDescent="0.35">
      <c r="B265" s="84"/>
      <c r="C265" s="84">
        <v>-0.8026268709330362</v>
      </c>
      <c r="D265" s="84">
        <v>0.52247671521077599</v>
      </c>
      <c r="E265" s="84">
        <v>0.14472162476848488</v>
      </c>
      <c r="F265" s="84">
        <v>7.3025849592486786E-2</v>
      </c>
      <c r="H265" s="71">
        <f t="shared" si="43"/>
        <v>1739.541325670039</v>
      </c>
      <c r="I265" s="1"/>
      <c r="K265" s="1"/>
      <c r="Q265" s="71">
        <f t="shared" si="44"/>
        <v>1782.0496969999022</v>
      </c>
      <c r="R265" s="71">
        <f t="shared" si="36"/>
        <v>1824.9831520430644</v>
      </c>
      <c r="S265" s="71">
        <f t="shared" si="37"/>
        <v>1868.3459416366572</v>
      </c>
      <c r="T265" s="71">
        <f t="shared" si="38"/>
        <v>1912.1423591261869</v>
      </c>
      <c r="U265" s="71">
        <f t="shared" si="39"/>
        <v>1956.3767407906116</v>
      </c>
      <c r="V265" s="71">
        <f t="shared" si="40"/>
        <v>2001.0534662716805</v>
      </c>
      <c r="W265" s="71">
        <f t="shared" si="41"/>
        <v>2046.1769590075601</v>
      </c>
      <c r="X265" s="71">
        <f t="shared" si="42"/>
        <v>2091.7516866707983</v>
      </c>
      <c r="AB265" s="85"/>
      <c r="AH265" s="88"/>
    </row>
    <row r="266" spans="2:34" ht="14.25" customHeight="1" x14ac:dyDescent="0.35">
      <c r="B266" s="84"/>
      <c r="C266" s="84">
        <v>-0.80262687093302743</v>
      </c>
      <c r="D266" s="84">
        <v>0.52247671521070504</v>
      </c>
      <c r="E266" s="84">
        <v>0.14472162476848885</v>
      </c>
      <c r="F266" s="84">
        <v>7.3025849592487077E-2</v>
      </c>
      <c r="H266" s="71">
        <f t="shared" si="43"/>
        <v>1739.5413256700585</v>
      </c>
      <c r="I266" s="1"/>
      <c r="K266" s="1"/>
      <c r="Q266" s="71">
        <f t="shared" si="44"/>
        <v>1782.0496969999217</v>
      </c>
      <c r="R266" s="71">
        <f t="shared" si="36"/>
        <v>1824.9831520430837</v>
      </c>
      <c r="S266" s="71">
        <f t="shared" si="37"/>
        <v>1868.3459416366763</v>
      </c>
      <c r="T266" s="71">
        <f t="shared" si="38"/>
        <v>1912.142359126206</v>
      </c>
      <c r="U266" s="71">
        <f t="shared" si="39"/>
        <v>1956.3767407906303</v>
      </c>
      <c r="V266" s="71">
        <f t="shared" si="40"/>
        <v>2001.0534662716991</v>
      </c>
      <c r="W266" s="71">
        <f t="shared" si="41"/>
        <v>2046.1769590075792</v>
      </c>
      <c r="X266" s="71">
        <f t="shared" si="42"/>
        <v>2091.751686670817</v>
      </c>
      <c r="AB266" s="85"/>
      <c r="AH266" s="88"/>
    </row>
    <row r="267" spans="2:34" ht="14.25" customHeight="1" x14ac:dyDescent="0.35">
      <c r="B267" s="84"/>
      <c r="C267" s="84">
        <v>-33.600655264873119</v>
      </c>
      <c r="D267" s="84">
        <v>1.1788915889484848</v>
      </c>
      <c r="E267" s="84">
        <v>1.1443480106525616</v>
      </c>
      <c r="F267" s="84">
        <v>8.386301363649365E-2</v>
      </c>
      <c r="H267" s="71">
        <f t="shared" si="43"/>
        <v>-95022.189808422132</v>
      </c>
      <c r="I267" s="1"/>
      <c r="K267" s="1"/>
      <c r="Q267" s="71">
        <f t="shared" si="44"/>
        <v>-94921.098976449546</v>
      </c>
      <c r="R267" s="71">
        <f t="shared" si="36"/>
        <v>-94818.997236157258</v>
      </c>
      <c r="S267" s="71">
        <f t="shared" si="37"/>
        <v>-94715.874478462036</v>
      </c>
      <c r="T267" s="71">
        <f t="shared" si="38"/>
        <v>-94611.72049318986</v>
      </c>
      <c r="U267" s="71">
        <f t="shared" si="39"/>
        <v>-94506.524968064958</v>
      </c>
      <c r="V267" s="71">
        <f t="shared" si="40"/>
        <v>-94400.277487688814</v>
      </c>
      <c r="W267" s="71">
        <f t="shared" si="41"/>
        <v>-94292.967532508919</v>
      </c>
      <c r="X267" s="71">
        <f t="shared" si="42"/>
        <v>-94184.5844777772</v>
      </c>
      <c r="AB267" s="85"/>
      <c r="AH267" s="88"/>
    </row>
    <row r="268" spans="2:34" ht="14.25" customHeight="1" x14ac:dyDescent="0.35">
      <c r="B268" s="84">
        <v>2.5409657318959419E-3</v>
      </c>
      <c r="C268" s="84">
        <v>1.6474100985881299E-2</v>
      </c>
      <c r="D268" s="84"/>
      <c r="E268" s="84">
        <v>0.22023438258853081</v>
      </c>
      <c r="F268" s="84">
        <v>6.3021850032769985E-2</v>
      </c>
      <c r="H268" s="71">
        <f t="shared" si="43"/>
        <v>3375.1432464221743</v>
      </c>
      <c r="I268" s="1"/>
      <c r="K268" s="1"/>
      <c r="Q268" s="71">
        <f t="shared" si="44"/>
        <v>3414.0093626789558</v>
      </c>
      <c r="R268" s="71">
        <f t="shared" si="36"/>
        <v>3453.2641400983043</v>
      </c>
      <c r="S268" s="71">
        <f t="shared" si="37"/>
        <v>3492.911465291847</v>
      </c>
      <c r="T268" s="71">
        <f t="shared" si="38"/>
        <v>3532.9552637373249</v>
      </c>
      <c r="U268" s="71">
        <f t="shared" si="39"/>
        <v>3573.3995001672574</v>
      </c>
      <c r="V268" s="71">
        <f t="shared" si="40"/>
        <v>3614.2481789614894</v>
      </c>
      <c r="W268" s="71">
        <f t="shared" si="41"/>
        <v>3655.5053445436633</v>
      </c>
      <c r="X268" s="71">
        <f t="shared" si="42"/>
        <v>3697.1750817816592</v>
      </c>
      <c r="AB268" s="85"/>
      <c r="AH268" s="88"/>
    </row>
    <row r="269" spans="2:34" ht="14.25" customHeight="1" x14ac:dyDescent="0.35">
      <c r="B269" s="84">
        <v>2.042058594216554E-5</v>
      </c>
      <c r="C269" s="84">
        <v>-0.31594708979660924</v>
      </c>
      <c r="D269" s="84"/>
      <c r="E269" s="84">
        <v>0.1821632695412288</v>
      </c>
      <c r="F269" s="84">
        <v>6.4318126051851776E-2</v>
      </c>
      <c r="H269" s="71">
        <f t="shared" si="43"/>
        <v>2760.2929132677482</v>
      </c>
      <c r="I269" s="1"/>
      <c r="K269" s="1"/>
      <c r="Q269" s="71">
        <f t="shared" si="44"/>
        <v>2797.8265868352764</v>
      </c>
      <c r="R269" s="71">
        <f t="shared" si="36"/>
        <v>2835.7355971384804</v>
      </c>
      <c r="S269" s="71">
        <f t="shared" si="37"/>
        <v>2874.0236975447165</v>
      </c>
      <c r="T269" s="71">
        <f t="shared" si="38"/>
        <v>2912.6946789550148</v>
      </c>
      <c r="U269" s="71">
        <f t="shared" si="39"/>
        <v>2951.7523701794162</v>
      </c>
      <c r="V269" s="71">
        <f t="shared" si="40"/>
        <v>2991.2006383160615</v>
      </c>
      <c r="W269" s="71">
        <f t="shared" si="41"/>
        <v>3031.0433891340735</v>
      </c>
      <c r="X269" s="71">
        <f t="shared" si="42"/>
        <v>3071.2845674602654</v>
      </c>
      <c r="AB269" s="85"/>
      <c r="AH269" s="88"/>
    </row>
    <row r="270" spans="2:34" ht="14.25" customHeight="1" x14ac:dyDescent="0.35">
      <c r="B270" s="84"/>
      <c r="C270" s="84">
        <v>4.1096326574828659E-2</v>
      </c>
      <c r="D270" s="84">
        <v>1.0898559495900129</v>
      </c>
      <c r="E270" s="84">
        <v>0.23353629855923708</v>
      </c>
      <c r="F270" s="84">
        <v>3.3984273920041309E-2</v>
      </c>
      <c r="H270" s="71">
        <f t="shared" si="43"/>
        <v>3424.7893299574707</v>
      </c>
      <c r="I270" s="1"/>
      <c r="K270" s="1"/>
      <c r="Q270" s="71">
        <f t="shared" si="44"/>
        <v>3457.7513825213182</v>
      </c>
      <c r="R270" s="71">
        <f t="shared" si="36"/>
        <v>3491.0430556108049</v>
      </c>
      <c r="S270" s="71">
        <f t="shared" si="37"/>
        <v>3524.667645431186</v>
      </c>
      <c r="T270" s="71">
        <f t="shared" si="38"/>
        <v>3558.6284811497712</v>
      </c>
      <c r="U270" s="71">
        <f t="shared" si="39"/>
        <v>3592.9289252255421</v>
      </c>
      <c r="V270" s="71">
        <f t="shared" si="40"/>
        <v>3627.5723737420712</v>
      </c>
      <c r="W270" s="71">
        <f t="shared" si="41"/>
        <v>3662.5622567437645</v>
      </c>
      <c r="X270" s="71">
        <f t="shared" si="42"/>
        <v>3697.9020385754757</v>
      </c>
      <c r="AB270" s="85"/>
      <c r="AH270" s="88"/>
    </row>
    <row r="271" spans="2:34" ht="14.25" customHeight="1" x14ac:dyDescent="0.35">
      <c r="B271" s="84">
        <v>6.5900437317392337E-3</v>
      </c>
      <c r="C271" s="84">
        <v>3.2443220767138313E-2</v>
      </c>
      <c r="D271" s="84"/>
      <c r="E271" s="84">
        <v>0.32981622769247504</v>
      </c>
      <c r="F271" s="84">
        <v>6.6833832966237544E-2</v>
      </c>
      <c r="H271" s="71">
        <f t="shared" si="43"/>
        <v>3244.7369680974507</v>
      </c>
      <c r="I271" s="1"/>
      <c r="K271" s="1"/>
      <c r="Q271" s="71">
        <f t="shared" si="44"/>
        <v>3290.7710982062854</v>
      </c>
      <c r="R271" s="71">
        <f t="shared" si="36"/>
        <v>3337.2655696162083</v>
      </c>
      <c r="S271" s="71">
        <f t="shared" si="37"/>
        <v>3384.2249857402298</v>
      </c>
      <c r="T271" s="71">
        <f t="shared" si="38"/>
        <v>3431.6539960254927</v>
      </c>
      <c r="U271" s="71">
        <f t="shared" si="39"/>
        <v>3479.5572964136072</v>
      </c>
      <c r="V271" s="71">
        <f t="shared" si="40"/>
        <v>3527.9396298056026</v>
      </c>
      <c r="W271" s="71">
        <f t="shared" si="41"/>
        <v>3576.8057865315186</v>
      </c>
      <c r="X271" s="71">
        <f t="shared" si="42"/>
        <v>3626.1606048246936</v>
      </c>
      <c r="AB271" s="85"/>
      <c r="AH271" s="88"/>
    </row>
    <row r="272" spans="2:34" ht="14.25" customHeight="1" x14ac:dyDescent="0.35">
      <c r="B272" s="84">
        <v>5.3270137636993446E-2</v>
      </c>
      <c r="C272" s="84">
        <v>-4.420940146170607</v>
      </c>
      <c r="D272" s="84">
        <v>2.5006709795208759</v>
      </c>
      <c r="E272" s="84">
        <v>1.405239495456913</v>
      </c>
      <c r="F272" s="84">
        <v>0.16897870294275455</v>
      </c>
      <c r="H272" s="71">
        <f t="shared" si="43"/>
        <v>-9701.2071032377771</v>
      </c>
      <c r="I272" s="1"/>
      <c r="K272" s="1"/>
      <c r="Q272" s="71">
        <f t="shared" si="44"/>
        <v>-9541.861708794826</v>
      </c>
      <c r="R272" s="71">
        <f t="shared" si="36"/>
        <v>-9380.9228604074397</v>
      </c>
      <c r="S272" s="71">
        <f t="shared" si="37"/>
        <v>-9218.374623536185</v>
      </c>
      <c r="T272" s="71">
        <f t="shared" si="38"/>
        <v>-9054.2009042962127</v>
      </c>
      <c r="U272" s="71">
        <f t="shared" si="39"/>
        <v>-8888.3854478638459</v>
      </c>
      <c r="V272" s="71">
        <f t="shared" si="40"/>
        <v>-8720.911836867157</v>
      </c>
      <c r="W272" s="71">
        <f t="shared" si="41"/>
        <v>-8551.7634897604912</v>
      </c>
      <c r="X272" s="71">
        <f t="shared" si="42"/>
        <v>-8380.9236591827685</v>
      </c>
      <c r="AB272" s="85"/>
      <c r="AH272" s="88"/>
    </row>
    <row r="273" spans="2:34" ht="14.25" customHeight="1" x14ac:dyDescent="0.35">
      <c r="B273" s="84"/>
      <c r="C273" s="84">
        <v>-0.93328029436390125</v>
      </c>
      <c r="D273" s="84">
        <v>2.4572009605385414</v>
      </c>
      <c r="E273" s="84">
        <v>0.13134366090840416</v>
      </c>
      <c r="F273" s="84">
        <v>4.8235538664369269E-2</v>
      </c>
      <c r="H273" s="71">
        <f t="shared" si="43"/>
        <v>1279.7652090116237</v>
      </c>
      <c r="I273" s="1"/>
      <c r="K273" s="1"/>
      <c r="Q273" s="71">
        <f t="shared" si="44"/>
        <v>1321.7637634782382</v>
      </c>
      <c r="R273" s="71">
        <f t="shared" si="36"/>
        <v>1364.1823034895187</v>
      </c>
      <c r="S273" s="71">
        <f t="shared" si="37"/>
        <v>1407.0250289009118</v>
      </c>
      <c r="T273" s="71">
        <f t="shared" si="38"/>
        <v>1450.2961815664187</v>
      </c>
      <c r="U273" s="71">
        <f t="shared" si="39"/>
        <v>1494.0000457585807</v>
      </c>
      <c r="V273" s="71">
        <f t="shared" si="40"/>
        <v>1538.1409485926647</v>
      </c>
      <c r="W273" s="71">
        <f t="shared" si="41"/>
        <v>1582.7232604550895</v>
      </c>
      <c r="X273" s="71">
        <f t="shared" si="42"/>
        <v>1627.7513954361384</v>
      </c>
      <c r="AB273" s="85"/>
      <c r="AH273" s="88"/>
    </row>
    <row r="274" spans="2:34" ht="14.25" customHeight="1" x14ac:dyDescent="0.35">
      <c r="B274" s="84">
        <v>4.755001655100654E-2</v>
      </c>
      <c r="C274" s="84">
        <v>-8.8037327355913302</v>
      </c>
      <c r="D274" s="84">
        <v>7.1609766382663649</v>
      </c>
      <c r="E274" s="84">
        <v>1.6512367892406254</v>
      </c>
      <c r="F274" s="84">
        <v>7.0669557846651562E-2</v>
      </c>
      <c r="H274" s="71">
        <f t="shared" si="43"/>
        <v>-22582.61234097102</v>
      </c>
      <c r="I274" s="1"/>
      <c r="K274" s="1"/>
      <c r="Q274" s="71">
        <f t="shared" si="44"/>
        <v>-22427.624503708365</v>
      </c>
      <c r="R274" s="71">
        <f t="shared" si="36"/>
        <v>-22271.086788073088</v>
      </c>
      <c r="S274" s="71">
        <f t="shared" si="37"/>
        <v>-22112.983695281451</v>
      </c>
      <c r="T274" s="71">
        <f t="shared" si="38"/>
        <v>-21953.2995715619</v>
      </c>
      <c r="U274" s="71">
        <f t="shared" si="39"/>
        <v>-21792.018606605154</v>
      </c>
      <c r="V274" s="71">
        <f t="shared" si="40"/>
        <v>-21629.124831998837</v>
      </c>
      <c r="W274" s="71">
        <f t="shared" si="41"/>
        <v>-21464.602119646461</v>
      </c>
      <c r="X274" s="71">
        <f t="shared" si="42"/>
        <v>-21298.43418017056</v>
      </c>
      <c r="AB274" s="85"/>
      <c r="AH274" s="88"/>
    </row>
    <row r="275" spans="2:34" ht="14.25" customHeight="1" x14ac:dyDescent="0.35">
      <c r="B275" s="84">
        <v>0.47114185267615344</v>
      </c>
      <c r="C275" s="84">
        <v>-11.977101487913076</v>
      </c>
      <c r="D275" s="84">
        <v>22.69455613090771</v>
      </c>
      <c r="E275" s="84">
        <v>9.2228239122786366</v>
      </c>
      <c r="F275" s="84">
        <v>0.78514091124523444</v>
      </c>
      <c r="H275" s="71">
        <f t="shared" si="43"/>
        <v>-47988.72821800103</v>
      </c>
      <c r="I275" s="1"/>
      <c r="K275" s="1"/>
      <c r="Q275" s="71">
        <f t="shared" si="44"/>
        <v>-47049.940075783605</v>
      </c>
      <c r="R275" s="71">
        <f t="shared" si="36"/>
        <v>-46101.764052144019</v>
      </c>
      <c r="S275" s="71">
        <f t="shared" si="37"/>
        <v>-45144.106268268035</v>
      </c>
      <c r="T275" s="71">
        <f t="shared" si="38"/>
        <v>-44176.871906553308</v>
      </c>
      <c r="U275" s="71">
        <f t="shared" si="39"/>
        <v>-43199.965201221414</v>
      </c>
      <c r="V275" s="71">
        <f t="shared" si="40"/>
        <v>-42213.2894288362</v>
      </c>
      <c r="W275" s="71">
        <f t="shared" si="41"/>
        <v>-41216.746898727157</v>
      </c>
      <c r="X275" s="71">
        <f t="shared" si="42"/>
        <v>-40210.238943317003</v>
      </c>
      <c r="AB275" s="85"/>
      <c r="AH275" s="88"/>
    </row>
    <row r="276" spans="2:34" ht="14.25" customHeight="1" x14ac:dyDescent="0.35">
      <c r="B276" s="84"/>
      <c r="C276" s="84">
        <v>2.5328849994029998E-2</v>
      </c>
      <c r="D276" s="84">
        <v>1.0886729710842753</v>
      </c>
      <c r="E276" s="84">
        <v>0.23571849499294628</v>
      </c>
      <c r="F276" s="84">
        <v>3.4334630905160694E-2</v>
      </c>
      <c r="H276" s="71">
        <f t="shared" si="43"/>
        <v>3401.1759804008798</v>
      </c>
      <c r="I276" s="1"/>
      <c r="K276" s="1"/>
      <c r="Q276" s="71">
        <f t="shared" si="44"/>
        <v>3434.395239516241</v>
      </c>
      <c r="R276" s="71">
        <f t="shared" si="36"/>
        <v>3467.9466912227563</v>
      </c>
      <c r="S276" s="71">
        <f>SUMPRODUCT($B276:$F276,$J$8:$N$8)</f>
        <v>3501.8336574463365</v>
      </c>
      <c r="T276" s="71">
        <f t="shared" si="38"/>
        <v>3536.0594933321518</v>
      </c>
      <c r="U276" s="71">
        <f t="shared" si="39"/>
        <v>3570.627587576826</v>
      </c>
      <c r="V276" s="71">
        <f t="shared" si="40"/>
        <v>3605.5413627639468</v>
      </c>
      <c r="W276" s="71">
        <f t="shared" si="41"/>
        <v>3640.8042757029389</v>
      </c>
      <c r="X276" s="71">
        <f t="shared" si="42"/>
        <v>3676.4198177713206</v>
      </c>
      <c r="AB276" s="85"/>
      <c r="AH276" s="88"/>
    </row>
    <row r="277" spans="2:34" ht="14.25" customHeight="1" x14ac:dyDescent="0.35">
      <c r="B277" s="84">
        <v>2.5604966239195824E-3</v>
      </c>
      <c r="C277" s="84">
        <v>1.5766166560134843E-2</v>
      </c>
      <c r="D277" s="84"/>
      <c r="E277" s="84">
        <v>0.22033142614163881</v>
      </c>
      <c r="F277" s="84">
        <v>6.3120848810606464E-2</v>
      </c>
      <c r="H277" s="71">
        <f t="shared" si="43"/>
        <v>3373.4603855188966</v>
      </c>
      <c r="I277" s="1"/>
      <c r="K277" s="1"/>
      <c r="Q277" s="71">
        <f t="shared" si="44"/>
        <v>3412.3750988273778</v>
      </c>
      <c r="R277" s="71">
        <f t="shared" si="36"/>
        <v>3451.6789592689433</v>
      </c>
      <c r="S277" s="71">
        <f t="shared" si="37"/>
        <v>3491.3758583149247</v>
      </c>
      <c r="T277" s="71">
        <f t="shared" si="38"/>
        <v>3531.4697263513658</v>
      </c>
      <c r="U277" s="71">
        <f t="shared" si="39"/>
        <v>3571.9645330681715</v>
      </c>
      <c r="V277" s="71">
        <f t="shared" si="40"/>
        <v>3612.864287852145</v>
      </c>
      <c r="W277" s="71">
        <f t="shared" si="41"/>
        <v>3654.1730401839586</v>
      </c>
      <c r="X277" s="71">
        <f t="shared" si="42"/>
        <v>3695.8948800390904</v>
      </c>
      <c r="AB277" s="85"/>
      <c r="AH277" s="88"/>
    </row>
    <row r="278" spans="2:34" ht="14.25" customHeight="1" x14ac:dyDescent="0.35">
      <c r="B278" s="84"/>
      <c r="C278" s="84">
        <v>-4.1644745154384037E-2</v>
      </c>
      <c r="D278" s="84">
        <v>1.1803553272509666</v>
      </c>
      <c r="E278" s="84">
        <v>0.23145719095295683</v>
      </c>
      <c r="F278" s="84">
        <v>3.5202044849314523E-2</v>
      </c>
      <c r="H278" s="71">
        <f t="shared" si="43"/>
        <v>3261.2873359362065</v>
      </c>
      <c r="I278" s="1"/>
      <c r="K278" s="1"/>
      <c r="Q278" s="71">
        <f t="shared" si="44"/>
        <v>3295.2032092036252</v>
      </c>
      <c r="R278" s="71">
        <f t="shared" si="36"/>
        <v>3329.458241203718</v>
      </c>
      <c r="S278" s="71">
        <f t="shared" si="37"/>
        <v>3364.0558235238123</v>
      </c>
      <c r="T278" s="71">
        <f t="shared" si="38"/>
        <v>3398.9993816671072</v>
      </c>
      <c r="U278" s="71">
        <f t="shared" si="39"/>
        <v>3434.2923753918349</v>
      </c>
      <c r="V278" s="71">
        <f t="shared" si="40"/>
        <v>3469.9382990538102</v>
      </c>
      <c r="W278" s="71">
        <f t="shared" si="41"/>
        <v>3505.9406819524052</v>
      </c>
      <c r="X278" s="71">
        <f t="shared" si="42"/>
        <v>3542.3030886799861</v>
      </c>
      <c r="AB278" s="85"/>
      <c r="AH278" s="88"/>
    </row>
    <row r="279" spans="2:34" ht="14.25" customHeight="1" x14ac:dyDescent="0.35">
      <c r="B279" s="84"/>
      <c r="C279" s="84">
        <v>-0.93328029436389048</v>
      </c>
      <c r="D279" s="84">
        <v>2.4572009605385321</v>
      </c>
      <c r="E279" s="84">
        <v>0.13134366090840466</v>
      </c>
      <c r="F279" s="84">
        <v>4.8235538664369158E-2</v>
      </c>
      <c r="H279" s="71">
        <f t="shared" si="43"/>
        <v>1279.7652090116499</v>
      </c>
      <c r="I279" s="1"/>
      <c r="K279" s="1"/>
      <c r="Q279" s="71">
        <f t="shared" si="44"/>
        <v>1321.7637634782636</v>
      </c>
      <c r="R279" s="71">
        <f t="shared" si="36"/>
        <v>1364.1823034895447</v>
      </c>
      <c r="S279" s="71">
        <f t="shared" si="37"/>
        <v>1407.0250289009373</v>
      </c>
      <c r="T279" s="71">
        <f t="shared" si="38"/>
        <v>1450.2961815664444</v>
      </c>
      <c r="U279" s="71">
        <f t="shared" si="39"/>
        <v>1494.0000457586061</v>
      </c>
      <c r="V279" s="71">
        <f t="shared" si="40"/>
        <v>1538.1409485926904</v>
      </c>
      <c r="W279" s="71">
        <f t="shared" si="41"/>
        <v>1582.7232604551145</v>
      </c>
      <c r="X279" s="71">
        <f t="shared" si="42"/>
        <v>1627.7513954361634</v>
      </c>
      <c r="AB279" s="85"/>
      <c r="AH279" s="88"/>
    </row>
    <row r="280" spans="2:34" ht="14.25" customHeight="1" x14ac:dyDescent="0.35">
      <c r="B280" s="84"/>
      <c r="C280" s="84">
        <v>-1.4821715320735807E-2</v>
      </c>
      <c r="D280" s="84">
        <v>1.1380980184868419</v>
      </c>
      <c r="E280" s="84">
        <v>0.23379920627323725</v>
      </c>
      <c r="F280" s="84">
        <v>3.4911404433295996E-2</v>
      </c>
      <c r="H280" s="71">
        <f t="shared" si="43"/>
        <v>3319.8191219134287</v>
      </c>
      <c r="I280" s="1"/>
      <c r="K280" s="1"/>
      <c r="Q280" s="71">
        <f t="shared" si="44"/>
        <v>3353.4810617670796</v>
      </c>
      <c r="R280" s="71">
        <f t="shared" si="36"/>
        <v>3387.4796210192681</v>
      </c>
      <c r="S280" s="71">
        <f t="shared" si="37"/>
        <v>3421.8181658639778</v>
      </c>
      <c r="T280" s="71">
        <f t="shared" si="38"/>
        <v>3456.500096157135</v>
      </c>
      <c r="U280" s="71">
        <f t="shared" si="39"/>
        <v>3491.5288457532233</v>
      </c>
      <c r="V280" s="71">
        <f t="shared" si="40"/>
        <v>3526.907882845273</v>
      </c>
      <c r="W280" s="71">
        <f t="shared" si="41"/>
        <v>3562.6407103082429</v>
      </c>
      <c r="X280" s="71">
        <f t="shared" si="42"/>
        <v>3598.730866045843</v>
      </c>
      <c r="AB280" s="85"/>
      <c r="AH280" s="88"/>
    </row>
    <row r="281" spans="2:34" ht="14.25" customHeight="1" x14ac:dyDescent="0.35">
      <c r="B281" s="84"/>
      <c r="C281" s="84">
        <v>-0.93328029436390336</v>
      </c>
      <c r="D281" s="84">
        <v>2.4572009605385414</v>
      </c>
      <c r="E281" s="84">
        <v>0.13134366090840424</v>
      </c>
      <c r="F281" s="84">
        <v>4.8235538664369304E-2</v>
      </c>
      <c r="H281" s="71">
        <f t="shared" si="43"/>
        <v>1279.7652090116196</v>
      </c>
      <c r="I281" s="1"/>
      <c r="K281" s="1"/>
      <c r="Q281" s="71">
        <f t="shared" si="44"/>
        <v>1321.7637634782336</v>
      </c>
      <c r="R281" s="71">
        <f t="shared" si="36"/>
        <v>1364.1823034895142</v>
      </c>
      <c r="S281" s="71">
        <f t="shared" si="37"/>
        <v>1407.025028900907</v>
      </c>
      <c r="T281" s="71">
        <f t="shared" si="38"/>
        <v>1450.2961815664146</v>
      </c>
      <c r="U281" s="71">
        <f t="shared" si="39"/>
        <v>1494.0000457585766</v>
      </c>
      <c r="V281" s="71">
        <f t="shared" si="40"/>
        <v>1538.1409485926606</v>
      </c>
      <c r="W281" s="71">
        <f t="shared" si="41"/>
        <v>1582.723260455085</v>
      </c>
      <c r="X281" s="71">
        <f t="shared" si="42"/>
        <v>1627.7513954361339</v>
      </c>
      <c r="AB281" s="85"/>
      <c r="AH281" s="88"/>
    </row>
    <row r="282" spans="2:34" ht="14.25" customHeight="1" x14ac:dyDescent="0.35">
      <c r="B282" s="84"/>
      <c r="C282" s="84">
        <v>-1.4781452502945227</v>
      </c>
      <c r="D282" s="84">
        <v>1.1680401801430664E-3</v>
      </c>
      <c r="E282" s="84">
        <v>0.20298863777131509</v>
      </c>
      <c r="F282" s="84">
        <v>8.1501576842313073E-2</v>
      </c>
      <c r="H282" s="71">
        <f t="shared" si="43"/>
        <v>-7.4165921538897237</v>
      </c>
      <c r="I282" s="1"/>
      <c r="K282" s="1"/>
      <c r="Q282" s="71">
        <f t="shared" si="44"/>
        <v>38.758129223273045</v>
      </c>
      <c r="R282" s="71">
        <f t="shared" si="36"/>
        <v>85.394597814206008</v>
      </c>
      <c r="S282" s="71">
        <f t="shared" si="37"/>
        <v>132.49743109104929</v>
      </c>
      <c r="T282" s="71">
        <f t="shared" si="38"/>
        <v>180.07129270066116</v>
      </c>
      <c r="U282" s="71">
        <f t="shared" si="39"/>
        <v>228.12089292636847</v>
      </c>
      <c r="V282" s="71">
        <f t="shared" si="40"/>
        <v>276.65098915433327</v>
      </c>
      <c r="W282" s="71">
        <f t="shared" si="41"/>
        <v>325.66638634457831</v>
      </c>
      <c r="X282" s="71">
        <f t="shared" si="42"/>
        <v>375.17193750672459</v>
      </c>
      <c r="AB282" s="85"/>
      <c r="AH282" s="88"/>
    </row>
    <row r="283" spans="2:34" ht="14.25" customHeight="1" x14ac:dyDescent="0.35">
      <c r="B283" s="84"/>
      <c r="C283" s="84">
        <v>4.1096326574828645E-2</v>
      </c>
      <c r="D283" s="84">
        <v>1.0898559495900169</v>
      </c>
      <c r="E283" s="84">
        <v>0.23353629855923796</v>
      </c>
      <c r="F283" s="84">
        <v>3.3984273920041032E-2</v>
      </c>
      <c r="H283" s="71">
        <f t="shared" si="43"/>
        <v>3424.7893299574648</v>
      </c>
      <c r="I283" s="1"/>
      <c r="K283" s="1"/>
      <c r="Q283" s="71">
        <f t="shared" si="44"/>
        <v>3457.7513825213127</v>
      </c>
      <c r="R283" s="71">
        <f t="shared" si="36"/>
        <v>3491.0430556107995</v>
      </c>
      <c r="S283" s="71">
        <f t="shared" si="37"/>
        <v>3524.6676454311801</v>
      </c>
      <c r="T283" s="71">
        <f t="shared" si="38"/>
        <v>3558.6284811497653</v>
      </c>
      <c r="U283" s="71">
        <f t="shared" si="39"/>
        <v>3592.9289252255362</v>
      </c>
      <c r="V283" s="71">
        <f t="shared" si="40"/>
        <v>3627.5723737420649</v>
      </c>
      <c r="W283" s="71">
        <f t="shared" si="41"/>
        <v>3662.5622567437586</v>
      </c>
      <c r="X283" s="71">
        <f t="shared" si="42"/>
        <v>3697.9020385754698</v>
      </c>
      <c r="AB283" s="85"/>
      <c r="AH283" s="88"/>
    </row>
    <row r="284" spans="2:34" ht="14.25" customHeight="1" x14ac:dyDescent="0.35">
      <c r="B284" s="84"/>
      <c r="C284" s="84">
        <v>3.7965176255475151E-2</v>
      </c>
      <c r="D284" s="84">
        <v>0.99831845570408673</v>
      </c>
      <c r="E284" s="84">
        <v>0.23530294648183253</v>
      </c>
      <c r="F284" s="84">
        <v>3.5311406938870867E-2</v>
      </c>
      <c r="H284" s="71">
        <f t="shared" si="43"/>
        <v>3429.8922358191712</v>
      </c>
      <c r="I284" s="1"/>
      <c r="K284" s="1"/>
      <c r="Q284" s="71">
        <f t="shared" si="44"/>
        <v>3463.0032863105325</v>
      </c>
      <c r="R284" s="71">
        <f t="shared" si="36"/>
        <v>3496.4454473068067</v>
      </c>
      <c r="S284" s="71">
        <f t="shared" si="37"/>
        <v>3530.222029913044</v>
      </c>
      <c r="T284" s="71">
        <f t="shared" si="38"/>
        <v>3564.3363783453433</v>
      </c>
      <c r="U284" s="71">
        <f t="shared" si="39"/>
        <v>3598.7918702619654</v>
      </c>
      <c r="V284" s="71">
        <f t="shared" si="40"/>
        <v>3633.5919170977545</v>
      </c>
      <c r="W284" s="71">
        <f t="shared" si="41"/>
        <v>3668.739964401901</v>
      </c>
      <c r="X284" s="71">
        <f t="shared" si="42"/>
        <v>3704.2394921790892</v>
      </c>
      <c r="AH284" s="88"/>
    </row>
    <row r="285" spans="2:34" ht="14.25" customHeight="1" x14ac:dyDescent="0.35">
      <c r="B285" s="84"/>
      <c r="C285" s="84">
        <v>4.1096326574831116E-2</v>
      </c>
      <c r="D285" s="84">
        <v>1.0898559495900237</v>
      </c>
      <c r="E285" s="84">
        <v>0.23353629855923536</v>
      </c>
      <c r="F285" s="84">
        <v>3.3984273920041171E-2</v>
      </c>
      <c r="H285" s="71">
        <f t="shared" si="43"/>
        <v>3424.7893299574698</v>
      </c>
      <c r="I285" s="1"/>
      <c r="K285" s="1"/>
      <c r="Q285" s="71">
        <f t="shared" si="44"/>
        <v>3457.7513825213173</v>
      </c>
      <c r="R285" s="71">
        <f t="shared" si="36"/>
        <v>3491.043055610804</v>
      </c>
      <c r="S285" s="71">
        <f t="shared" si="37"/>
        <v>3524.6676454311855</v>
      </c>
      <c r="T285" s="71">
        <f t="shared" si="38"/>
        <v>3558.6284811497703</v>
      </c>
      <c r="U285" s="71">
        <f t="shared" si="39"/>
        <v>3592.9289252255412</v>
      </c>
      <c r="V285" s="71">
        <f t="shared" si="40"/>
        <v>3627.5723737420694</v>
      </c>
      <c r="W285" s="71">
        <f t="shared" si="41"/>
        <v>3662.5622567437631</v>
      </c>
      <c r="X285" s="71">
        <f t="shared" si="42"/>
        <v>3697.9020385754739</v>
      </c>
      <c r="AB285" s="85"/>
      <c r="AH285" s="88"/>
    </row>
    <row r="286" spans="2:34" ht="14.25" customHeight="1" x14ac:dyDescent="0.35">
      <c r="B286" s="84">
        <v>0.19362861549015373</v>
      </c>
      <c r="C286" s="84">
        <v>-36.080210298807756</v>
      </c>
      <c r="D286" s="84">
        <v>8.9097382193438115</v>
      </c>
      <c r="E286" s="84">
        <v>7.4377222675139079</v>
      </c>
      <c r="F286" s="84">
        <v>0.10602179490270966</v>
      </c>
      <c r="H286" s="71">
        <f t="shared" si="43"/>
        <v>-108770.28793619183</v>
      </c>
      <c r="I286" s="1"/>
      <c r="K286" s="1"/>
      <c r="Q286" s="71">
        <f t="shared" si="44"/>
        <v>-108300.06492288719</v>
      </c>
      <c r="R286" s="71">
        <f t="shared" si="36"/>
        <v>-107825.13967944948</v>
      </c>
      <c r="S286" s="71">
        <f t="shared" si="37"/>
        <v>-107345.4651835774</v>
      </c>
      <c r="T286" s="71">
        <f t="shared" si="38"/>
        <v>-106860.99394274657</v>
      </c>
      <c r="U286" s="71">
        <f t="shared" si="39"/>
        <v>-106371.67798950747</v>
      </c>
      <c r="V286" s="71">
        <f t="shared" si="40"/>
        <v>-105877.46887673595</v>
      </c>
      <c r="W286" s="71">
        <f t="shared" si="41"/>
        <v>-105378.31767283675</v>
      </c>
      <c r="X286" s="71">
        <f t="shared" si="42"/>
        <v>-104874.17495689854</v>
      </c>
      <c r="AB286" s="85"/>
      <c r="AH286" s="88"/>
    </row>
    <row r="287" spans="2:34" ht="14.25" customHeight="1" x14ac:dyDescent="0.35">
      <c r="B287" s="84">
        <v>1.8577614443181809E-5</v>
      </c>
      <c r="C287" s="84">
        <v>4.0179991624216559E-2</v>
      </c>
      <c r="D287" s="84">
        <v>1.0926990177352289</v>
      </c>
      <c r="E287" s="84">
        <v>0.23512508728372372</v>
      </c>
      <c r="F287" s="84">
        <v>3.3833467693209614E-2</v>
      </c>
      <c r="H287" s="71">
        <f t="shared" si="43"/>
        <v>3420.7265756553134</v>
      </c>
      <c r="I287" s="1"/>
      <c r="K287" s="1"/>
      <c r="Q287" s="71">
        <f t="shared" si="44"/>
        <v>3453.7178346478086</v>
      </c>
      <c r="R287" s="71">
        <f t="shared" si="36"/>
        <v>3487.0390062302295</v>
      </c>
      <c r="S287" s="71">
        <f t="shared" si="37"/>
        <v>3520.6933895284737</v>
      </c>
      <c r="T287" s="71">
        <f t="shared" si="38"/>
        <v>3554.6843166597009</v>
      </c>
      <c r="U287" s="71">
        <f t="shared" si="39"/>
        <v>3589.0151530622402</v>
      </c>
      <c r="V287" s="71">
        <f t="shared" si="40"/>
        <v>3623.6892978288051</v>
      </c>
      <c r="W287" s="71">
        <f t="shared" si="41"/>
        <v>3658.7101840430355</v>
      </c>
      <c r="X287" s="71">
        <f t="shared" si="42"/>
        <v>3694.0812791194085</v>
      </c>
      <c r="AB287" s="85"/>
      <c r="AH287" s="88"/>
    </row>
    <row r="288" spans="2:34" ht="14.25" customHeight="1" x14ac:dyDescent="0.35">
      <c r="B288" s="84"/>
      <c r="C288" s="84">
        <v>1.4499667245447849E-2</v>
      </c>
      <c r="D288" s="84">
        <v>1.2940671571738487</v>
      </c>
      <c r="E288" s="84">
        <v>0.28944702080076162</v>
      </c>
      <c r="F288" s="84">
        <v>1.8458189888276185E-2</v>
      </c>
      <c r="H288" s="71">
        <f t="shared" si="43"/>
        <v>3052.6696495923552</v>
      </c>
      <c r="I288" s="1"/>
      <c r="K288" s="1"/>
      <c r="Q288" s="71">
        <f t="shared" si="44"/>
        <v>3082.7426738418126</v>
      </c>
      <c r="R288" s="71">
        <f t="shared" si="36"/>
        <v>3113.1164283337662</v>
      </c>
      <c r="S288" s="71">
        <f t="shared" si="37"/>
        <v>3143.7939203706378</v>
      </c>
      <c r="T288" s="71">
        <f t="shared" si="38"/>
        <v>3174.7781873278791</v>
      </c>
      <c r="U288" s="71">
        <f t="shared" si="39"/>
        <v>3206.0722969546923</v>
      </c>
      <c r="V288" s="71">
        <f t="shared" si="40"/>
        <v>3237.6793476777743</v>
      </c>
      <c r="W288" s="71">
        <f t="shared" si="41"/>
        <v>3269.6024689080864</v>
      </c>
      <c r="X288" s="71">
        <f t="shared" si="42"/>
        <v>3301.8448213507017</v>
      </c>
      <c r="AH288" s="88"/>
    </row>
    <row r="289" spans="2:34" ht="14.25" customHeight="1" x14ac:dyDescent="0.35">
      <c r="B289" s="84"/>
      <c r="C289" s="84">
        <v>4.1096326574827396E-2</v>
      </c>
      <c r="D289" s="84">
        <v>1.0898559495900153</v>
      </c>
      <c r="E289" s="84">
        <v>0.23353629855923788</v>
      </c>
      <c r="F289" s="84">
        <v>3.3984273920041171E-2</v>
      </c>
      <c r="H289" s="71">
        <f t="shared" si="43"/>
        <v>3424.7893299574662</v>
      </c>
      <c r="I289" s="1"/>
      <c r="K289" s="1"/>
      <c r="Q289" s="71">
        <f t="shared" si="44"/>
        <v>3457.7513825213136</v>
      </c>
      <c r="R289" s="71">
        <f t="shared" si="36"/>
        <v>3491.0430556108004</v>
      </c>
      <c r="S289" s="71">
        <f t="shared" si="37"/>
        <v>3524.6676454311814</v>
      </c>
      <c r="T289" s="71">
        <f t="shared" si="38"/>
        <v>3558.6284811497667</v>
      </c>
      <c r="U289" s="71">
        <f t="shared" si="39"/>
        <v>3592.9289252255376</v>
      </c>
      <c r="V289" s="71">
        <f t="shared" si="40"/>
        <v>3627.5723737420662</v>
      </c>
      <c r="W289" s="71">
        <f t="shared" si="41"/>
        <v>3662.5622567437595</v>
      </c>
      <c r="X289" s="71">
        <f t="shared" si="42"/>
        <v>3697.9020385754711</v>
      </c>
      <c r="AB289" s="85"/>
      <c r="AH289" s="88"/>
    </row>
    <row r="290" spans="2:34" ht="14.25" customHeight="1" x14ac:dyDescent="0.35">
      <c r="B290" s="84">
        <v>2.4020621731010118E-3</v>
      </c>
      <c r="C290" s="84">
        <v>1.7295501499480573E-2</v>
      </c>
      <c r="D290" s="84"/>
      <c r="E290" s="84">
        <v>0.2181281853926742</v>
      </c>
      <c r="F290" s="84">
        <v>6.2589851155319634E-2</v>
      </c>
      <c r="H290" s="71">
        <f t="shared" si="43"/>
        <v>3378.8637596687531</v>
      </c>
      <c r="I290" s="1"/>
      <c r="K290" s="1"/>
      <c r="Q290" s="71">
        <f t="shared" si="44"/>
        <v>3417.43360578579</v>
      </c>
      <c r="R290" s="71">
        <f t="shared" si="36"/>
        <v>3456.3891503639989</v>
      </c>
      <c r="S290" s="71">
        <f t="shared" si="37"/>
        <v>3495.7342503879886</v>
      </c>
      <c r="T290" s="71">
        <f t="shared" si="38"/>
        <v>3535.4728014122188</v>
      </c>
      <c r="U290" s="71">
        <f t="shared" si="39"/>
        <v>3575.6087379466908</v>
      </c>
      <c r="V290" s="71">
        <f t="shared" si="40"/>
        <v>3616.1460338465085</v>
      </c>
      <c r="W290" s="71">
        <f t="shared" si="41"/>
        <v>3657.0887027053236</v>
      </c>
      <c r="X290" s="71">
        <f t="shared" si="42"/>
        <v>3698.4407982527264</v>
      </c>
      <c r="AB290" s="85"/>
      <c r="AH290" s="88"/>
    </row>
    <row r="291" spans="2:34" ht="14.25" customHeight="1" x14ac:dyDescent="0.35">
      <c r="B291" s="84"/>
      <c r="C291" s="84">
        <v>-0.80262687093303808</v>
      </c>
      <c r="D291" s="84">
        <v>0.52247671521076045</v>
      </c>
      <c r="E291" s="84">
        <v>0.14472162476848585</v>
      </c>
      <c r="F291" s="84">
        <v>7.3025849592486924E-2</v>
      </c>
      <c r="H291" s="71">
        <f t="shared" si="43"/>
        <v>1739.5413256700353</v>
      </c>
      <c r="I291" s="1"/>
      <c r="K291" s="1"/>
      <c r="Q291" s="71">
        <f t="shared" si="44"/>
        <v>1782.0496969998985</v>
      </c>
      <c r="R291" s="71">
        <f t="shared" si="36"/>
        <v>1824.9831520430607</v>
      </c>
      <c r="S291" s="71">
        <f t="shared" si="37"/>
        <v>1868.3459416366536</v>
      </c>
      <c r="T291" s="71">
        <f t="shared" si="38"/>
        <v>1912.1423591261835</v>
      </c>
      <c r="U291" s="71">
        <f t="shared" si="39"/>
        <v>1956.3767407906075</v>
      </c>
      <c r="V291" s="71">
        <f t="shared" si="40"/>
        <v>2001.0534662716768</v>
      </c>
      <c r="W291" s="71">
        <f t="shared" si="41"/>
        <v>2046.1769590075564</v>
      </c>
      <c r="X291" s="71">
        <f t="shared" si="42"/>
        <v>2091.7516866707947</v>
      </c>
      <c r="AB291" s="85"/>
      <c r="AH291" s="88"/>
    </row>
    <row r="292" spans="2:34" ht="14.25" customHeight="1" x14ac:dyDescent="0.35">
      <c r="B292" s="84"/>
      <c r="C292" s="84">
        <v>-3.4133103874479081E-3</v>
      </c>
      <c r="D292" s="84"/>
      <c r="E292" s="84">
        <v>0.17053159198034712</v>
      </c>
      <c r="F292" s="84">
        <v>5.7544835527967152E-2</v>
      </c>
      <c r="H292" s="71">
        <f t="shared" si="43"/>
        <v>3385.2146445096578</v>
      </c>
      <c r="I292" s="1"/>
      <c r="K292" s="1"/>
      <c r="Q292" s="71">
        <f t="shared" si="44"/>
        <v>3419.1735881774175</v>
      </c>
      <c r="R292" s="71">
        <f t="shared" si="36"/>
        <v>3453.4721212818549</v>
      </c>
      <c r="S292" s="71">
        <f t="shared" si="37"/>
        <v>3488.1136397173373</v>
      </c>
      <c r="T292" s="71">
        <f t="shared" si="38"/>
        <v>3523.1015733371742</v>
      </c>
      <c r="U292" s="71">
        <f t="shared" si="39"/>
        <v>3558.4393862932093</v>
      </c>
      <c r="V292" s="71">
        <f t="shared" si="40"/>
        <v>3594.1305773788049</v>
      </c>
      <c r="W292" s="71">
        <f t="shared" si="41"/>
        <v>3630.1786803752566</v>
      </c>
      <c r="X292" s="71">
        <f t="shared" si="42"/>
        <v>3666.5872644016727</v>
      </c>
      <c r="AB292" s="85"/>
      <c r="AH292" s="88"/>
    </row>
    <row r="293" spans="2:34" ht="14.25" customHeight="1" x14ac:dyDescent="0.35">
      <c r="B293" s="84">
        <v>1.1748125155913691E-4</v>
      </c>
      <c r="C293" s="84">
        <v>2.9599264468473319E-2</v>
      </c>
      <c r="D293" s="84">
        <v>1.0977176510083599</v>
      </c>
      <c r="E293" s="84">
        <v>0.2376950575000174</v>
      </c>
      <c r="F293" s="84">
        <v>3.4378001039140585E-2</v>
      </c>
      <c r="H293" s="71">
        <f t="shared" si="43"/>
        <v>3405.5091929336186</v>
      </c>
      <c r="I293" s="1"/>
      <c r="K293" s="1"/>
      <c r="Q293" s="71">
        <f t="shared" si="44"/>
        <v>3438.8984780233623</v>
      </c>
      <c r="R293" s="71">
        <f t="shared" si="36"/>
        <v>3472.6216559640038</v>
      </c>
      <c r="S293" s="71">
        <f t="shared" si="37"/>
        <v>3506.6820656840518</v>
      </c>
      <c r="T293" s="71">
        <f t="shared" si="38"/>
        <v>3541.0830795012998</v>
      </c>
      <c r="U293" s="71">
        <f t="shared" si="39"/>
        <v>3575.8281034567208</v>
      </c>
      <c r="V293" s="71">
        <f t="shared" si="40"/>
        <v>3610.9205776516956</v>
      </c>
      <c r="W293" s="71">
        <f t="shared" si="41"/>
        <v>3646.3639765886201</v>
      </c>
      <c r="X293" s="71">
        <f t="shared" si="42"/>
        <v>3682.1618095149142</v>
      </c>
      <c r="AB293" s="85"/>
      <c r="AH293" s="88"/>
    </row>
    <row r="294" spans="2:34" ht="14.25" customHeight="1" x14ac:dyDescent="0.35">
      <c r="B294" s="84"/>
      <c r="C294" s="84">
        <v>4.121243463581846E-2</v>
      </c>
      <c r="D294" s="84">
        <v>0.89085486670274328</v>
      </c>
      <c r="E294" s="84">
        <v>0.23097738987819111</v>
      </c>
      <c r="F294" s="84">
        <v>3.7298133627369515E-2</v>
      </c>
      <c r="H294" s="71">
        <f t="shared" si="43"/>
        <v>3444.4603965954548</v>
      </c>
      <c r="I294" s="1"/>
      <c r="K294" s="1"/>
      <c r="Q294" s="71">
        <f t="shared" si="44"/>
        <v>3477.615526983358</v>
      </c>
      <c r="R294" s="71">
        <f t="shared" si="36"/>
        <v>3511.1022086751404</v>
      </c>
      <c r="S294" s="71">
        <f t="shared" si="37"/>
        <v>3544.9237571838403</v>
      </c>
      <c r="T294" s="71">
        <f t="shared" si="38"/>
        <v>3579.0835211776275</v>
      </c>
      <c r="U294" s="71">
        <f t="shared" si="39"/>
        <v>3613.5848828113521</v>
      </c>
      <c r="V294" s="71">
        <f t="shared" si="40"/>
        <v>3648.4312580614142</v>
      </c>
      <c r="W294" s="71">
        <f t="shared" si="41"/>
        <v>3683.6260970639773</v>
      </c>
      <c r="X294" s="71">
        <f t="shared" si="42"/>
        <v>3719.172884456566</v>
      </c>
      <c r="AB294" s="85"/>
      <c r="AH294" s="88"/>
    </row>
    <row r="295" spans="2:34" ht="14.25" customHeight="1" x14ac:dyDescent="0.35">
      <c r="B295" s="84"/>
      <c r="C295" s="84">
        <v>3.2189756590700926E-2</v>
      </c>
      <c r="D295" s="84">
        <v>0.90517941629718546</v>
      </c>
      <c r="E295" s="84">
        <v>0.23633365462372463</v>
      </c>
      <c r="F295" s="84">
        <v>3.6874344419157448E-2</v>
      </c>
      <c r="H295" s="71">
        <f t="shared" si="43"/>
        <v>3432.5374653151439</v>
      </c>
      <c r="I295" s="1"/>
      <c r="K295" s="1"/>
      <c r="Q295" s="71">
        <f t="shared" si="44"/>
        <v>3465.855672083786</v>
      </c>
      <c r="R295" s="71">
        <f t="shared" si="36"/>
        <v>3499.5070609201157</v>
      </c>
      <c r="S295" s="71">
        <f t="shared" si="37"/>
        <v>3533.4949636448082</v>
      </c>
      <c r="T295" s="71">
        <f t="shared" si="38"/>
        <v>3567.8227453967475</v>
      </c>
      <c r="U295" s="71">
        <f t="shared" si="39"/>
        <v>3602.493804966206</v>
      </c>
      <c r="V295" s="71">
        <f t="shared" si="40"/>
        <v>3637.5115751313597</v>
      </c>
      <c r="W295" s="71">
        <f t="shared" si="41"/>
        <v>3672.8795229981642</v>
      </c>
      <c r="X295" s="71">
        <f t="shared" si="42"/>
        <v>3708.6011503436366</v>
      </c>
      <c r="AB295" s="85"/>
      <c r="AH295" s="88"/>
    </row>
    <row r="296" spans="2:34" ht="14.25" customHeight="1" x14ac:dyDescent="0.35">
      <c r="B296" s="84"/>
      <c r="C296" s="84">
        <v>4.1096326574827848E-2</v>
      </c>
      <c r="D296" s="84">
        <v>1.0898559495900144</v>
      </c>
      <c r="E296" s="84">
        <v>0.2335362985592388</v>
      </c>
      <c r="F296" s="84">
        <v>3.3984273920040976E-2</v>
      </c>
      <c r="H296" s="71">
        <f t="shared" si="43"/>
        <v>3424.7893299574625</v>
      </c>
      <c r="I296" s="1"/>
      <c r="K296" s="1"/>
      <c r="Q296" s="71">
        <f t="shared" si="44"/>
        <v>3457.7513825213105</v>
      </c>
      <c r="R296" s="71">
        <f t="shared" si="36"/>
        <v>3491.0430556107967</v>
      </c>
      <c r="S296" s="71">
        <f t="shared" si="37"/>
        <v>3524.6676454311782</v>
      </c>
      <c r="T296" s="71">
        <f t="shared" si="38"/>
        <v>3558.6284811497635</v>
      </c>
      <c r="U296" s="71">
        <f t="shared" si="39"/>
        <v>3592.9289252255339</v>
      </c>
      <c r="V296" s="71">
        <f t="shared" si="40"/>
        <v>3627.5723737420626</v>
      </c>
      <c r="W296" s="71">
        <f t="shared" si="41"/>
        <v>3662.5622567437567</v>
      </c>
      <c r="X296" s="71">
        <f t="shared" si="42"/>
        <v>3697.9020385754675</v>
      </c>
      <c r="AB296" s="85"/>
      <c r="AH296" s="88"/>
    </row>
    <row r="297" spans="2:34" ht="14.25" customHeight="1" x14ac:dyDescent="0.35">
      <c r="B297" s="84">
        <v>6.1442772527833596E-2</v>
      </c>
      <c r="C297" s="84">
        <v>-9.0196110343343481</v>
      </c>
      <c r="D297" s="84">
        <v>12.007178969028725</v>
      </c>
      <c r="E297" s="84">
        <v>2.1847924015600104</v>
      </c>
      <c r="F297" s="84"/>
      <c r="H297" s="71">
        <f t="shared" si="43"/>
        <v>-24005.102806765557</v>
      </c>
      <c r="I297" s="1"/>
      <c r="K297" s="1"/>
      <c r="Q297" s="71">
        <f t="shared" si="44"/>
        <v>-23826.802565243815</v>
      </c>
      <c r="R297" s="71">
        <f t="shared" si="36"/>
        <v>-23646.719321306846</v>
      </c>
      <c r="S297" s="71">
        <f t="shared" si="37"/>
        <v>-23464.83524493052</v>
      </c>
      <c r="T297" s="71">
        <f t="shared" si="38"/>
        <v>-23281.132327790423</v>
      </c>
      <c r="U297" s="71">
        <f t="shared" si="39"/>
        <v>-23095.592381478935</v>
      </c>
      <c r="V297" s="71">
        <f t="shared" si="40"/>
        <v>-22908.197035704317</v>
      </c>
      <c r="W297" s="71">
        <f t="shared" si="41"/>
        <v>-22718.92773647196</v>
      </c>
      <c r="X297" s="71">
        <f t="shared" si="42"/>
        <v>-22527.765744247285</v>
      </c>
      <c r="AB297" s="85"/>
      <c r="AH297" s="88"/>
    </row>
    <row r="298" spans="2:34" ht="14.25" customHeight="1" x14ac:dyDescent="0.35">
      <c r="B298" s="84"/>
      <c r="C298" s="84">
        <v>2.9059662219834453E-2</v>
      </c>
      <c r="D298" s="84">
        <v>0.9035537004281583</v>
      </c>
      <c r="E298" s="84">
        <v>0.23677099667271834</v>
      </c>
      <c r="F298" s="84">
        <v>3.6959462530702626E-2</v>
      </c>
      <c r="H298" s="71">
        <f t="shared" si="43"/>
        <v>3427.7594507321119</v>
      </c>
      <c r="I298" s="1"/>
      <c r="K298" s="1"/>
      <c r="Q298" s="71">
        <f t="shared" si="44"/>
        <v>3461.1278131848185</v>
      </c>
      <c r="R298" s="71">
        <f t="shared" si="36"/>
        <v>3494.8298592620531</v>
      </c>
      <c r="S298" s="71">
        <f t="shared" si="37"/>
        <v>3528.8689258000595</v>
      </c>
      <c r="T298" s="71">
        <f t="shared" si="38"/>
        <v>3563.2483830034457</v>
      </c>
      <c r="U298" s="71">
        <f t="shared" si="39"/>
        <v>3597.9716347788658</v>
      </c>
      <c r="V298" s="71">
        <f t="shared" si="40"/>
        <v>3633.0421190720408</v>
      </c>
      <c r="W298" s="71">
        <f t="shared" si="41"/>
        <v>3668.4633082081473</v>
      </c>
      <c r="X298" s="71">
        <f t="shared" si="42"/>
        <v>3704.2387092356144</v>
      </c>
      <c r="AB298" s="85"/>
      <c r="AH298" s="88"/>
    </row>
    <row r="299" spans="2:34" ht="14.25" customHeight="1" x14ac:dyDescent="0.35">
      <c r="B299" s="84">
        <v>2.2448325960599245E-3</v>
      </c>
      <c r="C299" s="84">
        <v>1.2704097500496546E-2</v>
      </c>
      <c r="D299" s="84">
        <v>0.67277006502607828</v>
      </c>
      <c r="E299" s="84">
        <v>0.27209606266454556</v>
      </c>
      <c r="F299" s="84">
        <v>4.7352350232447077E-2</v>
      </c>
      <c r="H299" s="71">
        <f t="shared" si="43"/>
        <v>3382.5947644733697</v>
      </c>
      <c r="I299" s="1"/>
      <c r="K299" s="1"/>
      <c r="Q299" s="71">
        <f t="shared" si="44"/>
        <v>3420.9971978893032</v>
      </c>
      <c r="R299" s="71">
        <f t="shared" si="36"/>
        <v>3459.7836556393963</v>
      </c>
      <c r="S299" s="71">
        <f t="shared" si="37"/>
        <v>3498.9579779669898</v>
      </c>
      <c r="T299" s="71">
        <f t="shared" si="38"/>
        <v>3538.5240435178598</v>
      </c>
      <c r="U299" s="71">
        <f t="shared" si="39"/>
        <v>3578.4857697242378</v>
      </c>
      <c r="V299" s="71">
        <f t="shared" si="40"/>
        <v>3618.8471131926808</v>
      </c>
      <c r="W299" s="71">
        <f t="shared" si="41"/>
        <v>3659.6120700958077</v>
      </c>
      <c r="X299" s="71">
        <f t="shared" si="42"/>
        <v>3700.7846765679651</v>
      </c>
      <c r="AB299" s="85"/>
      <c r="AH299" s="88"/>
    </row>
    <row r="300" spans="2:34" ht="14.25" customHeight="1" x14ac:dyDescent="0.35">
      <c r="B300" s="84"/>
      <c r="C300" s="84">
        <v>4.0501130692345726E-2</v>
      </c>
      <c r="D300" s="84">
        <v>0.85953618234014206</v>
      </c>
      <c r="E300" s="84">
        <v>0.23112344520719683</v>
      </c>
      <c r="F300" s="84">
        <v>3.7774188742167779E-2</v>
      </c>
      <c r="H300" s="71">
        <f t="shared" si="43"/>
        <v>3446.0103225128851</v>
      </c>
      <c r="I300" s="1"/>
      <c r="K300" s="1"/>
      <c r="Q300" s="71">
        <f t="shared" si="44"/>
        <v>3479.2032077643489</v>
      </c>
      <c r="R300" s="71">
        <f t="shared" si="36"/>
        <v>3512.7280218683286</v>
      </c>
      <c r="S300" s="71">
        <f t="shared" si="37"/>
        <v>3546.5880841133471</v>
      </c>
      <c r="T300" s="71">
        <f t="shared" si="38"/>
        <v>3580.7867469808161</v>
      </c>
      <c r="U300" s="71">
        <f t="shared" si="39"/>
        <v>3615.3273964769596</v>
      </c>
      <c r="V300" s="71">
        <f t="shared" si="40"/>
        <v>3650.213452468065</v>
      </c>
      <c r="W300" s="71">
        <f t="shared" si="41"/>
        <v>3685.4483690190809</v>
      </c>
      <c r="X300" s="71">
        <f t="shared" si="42"/>
        <v>3721.0356347356069</v>
      </c>
      <c r="AH300" s="88"/>
    </row>
    <row r="301" spans="2:34" ht="14.25" customHeight="1" x14ac:dyDescent="0.35">
      <c r="B301" s="84">
        <v>9.6922214688803828E-7</v>
      </c>
      <c r="C301" s="84">
        <v>4.0246977285157949E-2</v>
      </c>
      <c r="D301" s="84">
        <v>1.0886088977878594</v>
      </c>
      <c r="E301" s="84">
        <v>0.23466977584475301</v>
      </c>
      <c r="F301" s="84">
        <v>3.386800956101986E-2</v>
      </c>
      <c r="H301" s="71">
        <f t="shared" si="43"/>
        <v>3421.7360979200139</v>
      </c>
      <c r="I301" s="1"/>
      <c r="K301" s="1"/>
      <c r="Q301" s="71">
        <f t="shared" si="44"/>
        <v>3454.6963405435249</v>
      </c>
      <c r="R301" s="71">
        <f t="shared" si="36"/>
        <v>3487.9861855932713</v>
      </c>
      <c r="S301" s="71">
        <f t="shared" si="37"/>
        <v>3521.6089290935147</v>
      </c>
      <c r="T301" s="71">
        <f t="shared" si="38"/>
        <v>3555.567900028761</v>
      </c>
      <c r="U301" s="71">
        <f t="shared" si="39"/>
        <v>3589.8664606733601</v>
      </c>
      <c r="V301" s="71">
        <f t="shared" si="40"/>
        <v>3624.5080069244045</v>
      </c>
      <c r="W301" s="71">
        <f t="shared" si="41"/>
        <v>3659.4959686379598</v>
      </c>
      <c r="X301" s="71">
        <f t="shared" si="42"/>
        <v>3694.8338099686507</v>
      </c>
      <c r="AB301" s="85"/>
      <c r="AH301" s="88"/>
    </row>
    <row r="302" spans="2:34" ht="14.25" customHeight="1" x14ac:dyDescent="0.35">
      <c r="B302" s="84"/>
      <c r="C302" s="84">
        <v>-1.0180420620366244</v>
      </c>
      <c r="D302" s="84">
        <v>1.1987332827406425</v>
      </c>
      <c r="E302" s="84">
        <v>0.1774226250784405</v>
      </c>
      <c r="F302" s="84">
        <v>6.1886865066870286E-2</v>
      </c>
      <c r="H302" s="71">
        <f t="shared" si="43"/>
        <v>1125.4619177229624</v>
      </c>
      <c r="I302" s="1"/>
      <c r="K302" s="1"/>
      <c r="Q302" s="71">
        <f t="shared" si="44"/>
        <v>1168.5695043829801</v>
      </c>
      <c r="R302" s="71">
        <f t="shared" si="36"/>
        <v>1212.1081669095984</v>
      </c>
      <c r="S302" s="71">
        <f t="shared" si="37"/>
        <v>1256.0822160614825</v>
      </c>
      <c r="T302" s="71">
        <f t="shared" si="38"/>
        <v>1300.4960057048852</v>
      </c>
      <c r="U302" s="71">
        <f t="shared" si="39"/>
        <v>1345.3539332447215</v>
      </c>
      <c r="V302" s="71">
        <f t="shared" si="40"/>
        <v>1390.6604400599574</v>
      </c>
      <c r="W302" s="71">
        <f t="shared" si="41"/>
        <v>1436.4200119433449</v>
      </c>
      <c r="X302" s="71">
        <f t="shared" si="42"/>
        <v>1482.6371795455664</v>
      </c>
      <c r="AH302" s="88"/>
    </row>
    <row r="303" spans="2:34" ht="14.25" customHeight="1" x14ac:dyDescent="0.35">
      <c r="B303" s="84"/>
      <c r="C303" s="84">
        <v>4.1096326574830248E-2</v>
      </c>
      <c r="D303" s="84">
        <v>1.0898559495900164</v>
      </c>
      <c r="E303" s="84">
        <v>0.23353629855923616</v>
      </c>
      <c r="F303" s="84">
        <v>3.398427392004124E-2</v>
      </c>
      <c r="H303" s="71">
        <f t="shared" si="43"/>
        <v>3424.7893299574698</v>
      </c>
      <c r="I303" s="1"/>
      <c r="K303" s="1"/>
      <c r="Q303" s="71">
        <f t="shared" si="44"/>
        <v>3457.7513825213173</v>
      </c>
      <c r="R303" s="71">
        <f t="shared" si="36"/>
        <v>3491.043055610804</v>
      </c>
      <c r="S303" s="71">
        <f t="shared" si="37"/>
        <v>3524.6676454311855</v>
      </c>
      <c r="T303" s="71">
        <f t="shared" si="38"/>
        <v>3558.6284811497708</v>
      </c>
      <c r="U303" s="71">
        <f t="shared" si="39"/>
        <v>3592.9289252255412</v>
      </c>
      <c r="V303" s="71">
        <f t="shared" si="40"/>
        <v>3627.5723737420703</v>
      </c>
      <c r="W303" s="71">
        <f t="shared" si="41"/>
        <v>3662.562256743764</v>
      </c>
      <c r="X303" s="71">
        <f t="shared" si="42"/>
        <v>3697.9020385754748</v>
      </c>
      <c r="AH303" s="88"/>
    </row>
    <row r="304" spans="2:34" ht="14.25" customHeight="1" x14ac:dyDescent="0.35">
      <c r="B304" s="84"/>
      <c r="C304" s="84">
        <v>4.109632657482782E-2</v>
      </c>
      <c r="D304" s="84">
        <v>1.0898559495901858</v>
      </c>
      <c r="E304" s="84">
        <v>0.23353629855924021</v>
      </c>
      <c r="F304" s="84">
        <v>3.3984273920038256E-2</v>
      </c>
      <c r="H304" s="71">
        <f t="shared" si="43"/>
        <v>3424.789329957448</v>
      </c>
      <c r="I304" s="1"/>
      <c r="K304" s="1"/>
      <c r="Q304" s="71">
        <f t="shared" si="44"/>
        <v>3457.7513825212955</v>
      </c>
      <c r="R304" s="71">
        <f t="shared" si="36"/>
        <v>3491.0430556107822</v>
      </c>
      <c r="S304" s="71">
        <f t="shared" si="37"/>
        <v>3524.6676454311628</v>
      </c>
      <c r="T304" s="71">
        <f t="shared" si="38"/>
        <v>3558.628481149748</v>
      </c>
      <c r="U304" s="71">
        <f t="shared" si="39"/>
        <v>3592.9289252255185</v>
      </c>
      <c r="V304" s="71">
        <f t="shared" si="40"/>
        <v>3627.5723737420471</v>
      </c>
      <c r="W304" s="71">
        <f t="shared" si="41"/>
        <v>3662.5622567437408</v>
      </c>
      <c r="X304" s="71">
        <f t="shared" si="42"/>
        <v>3697.9020385754516</v>
      </c>
      <c r="AB304" s="85"/>
      <c r="AH304" s="88"/>
    </row>
    <row r="305" spans="2:34" ht="14.25" customHeight="1" x14ac:dyDescent="0.35">
      <c r="B305" s="84"/>
      <c r="C305" s="84">
        <v>3.8691023738944556E-2</v>
      </c>
      <c r="D305" s="84"/>
      <c r="E305" s="84">
        <v>0.16444288051845143</v>
      </c>
      <c r="F305" s="84">
        <v>5.643264863474122E-2</v>
      </c>
      <c r="H305" s="71">
        <f t="shared" si="43"/>
        <v>3437.3432425468427</v>
      </c>
      <c r="I305" s="1"/>
      <c r="K305" s="1"/>
      <c r="Q305" s="71">
        <f t="shared" si="44"/>
        <v>3470.5060924561362</v>
      </c>
      <c r="R305" s="71">
        <f t="shared" si="36"/>
        <v>3504.0005708645226</v>
      </c>
      <c r="S305" s="71">
        <f t="shared" si="37"/>
        <v>3537.8299940569923</v>
      </c>
      <c r="T305" s="71">
        <f t="shared" si="38"/>
        <v>3571.9977114813873</v>
      </c>
      <c r="U305" s="71">
        <f t="shared" si="39"/>
        <v>3606.5071060800265</v>
      </c>
      <c r="V305" s="71">
        <f t="shared" si="40"/>
        <v>3641.3615946246518</v>
      </c>
      <c r="W305" s="71">
        <f t="shared" si="41"/>
        <v>3676.564628054723</v>
      </c>
      <c r="X305" s="71">
        <f t="shared" si="42"/>
        <v>3712.1196918190954</v>
      </c>
      <c r="AB305" s="85"/>
      <c r="AH305" s="88"/>
    </row>
    <row r="306" spans="2:34" ht="14.25" customHeight="1" x14ac:dyDescent="0.35">
      <c r="B306" s="84"/>
      <c r="C306" s="84">
        <v>3.6475619027247524E-2</v>
      </c>
      <c r="D306" s="84">
        <v>0.91446231314701421</v>
      </c>
      <c r="E306" s="84">
        <v>0.23561686397509654</v>
      </c>
      <c r="F306" s="84">
        <v>3.6622971502702655E-2</v>
      </c>
      <c r="H306" s="71">
        <f t="shared" si="43"/>
        <v>3436.5857882393493</v>
      </c>
      <c r="I306" s="1"/>
      <c r="K306" s="1"/>
      <c r="Q306" s="71">
        <f t="shared" si="44"/>
        <v>3469.8103802054156</v>
      </c>
      <c r="R306" s="71">
        <f t="shared" si="36"/>
        <v>3503.3672180911435</v>
      </c>
      <c r="S306" s="71">
        <f t="shared" si="37"/>
        <v>3537.2596243557282</v>
      </c>
      <c r="T306" s="71">
        <f t="shared" si="38"/>
        <v>3571.4909546829585</v>
      </c>
      <c r="U306" s="71">
        <f t="shared" si="39"/>
        <v>3606.0645983134614</v>
      </c>
      <c r="V306" s="71">
        <f t="shared" si="40"/>
        <v>3640.983978380269</v>
      </c>
      <c r="W306" s="71">
        <f t="shared" si="41"/>
        <v>3676.2525522477449</v>
      </c>
      <c r="X306" s="71">
        <f t="shared" si="42"/>
        <v>3711.8738118538959</v>
      </c>
      <c r="AB306" s="85"/>
      <c r="AH306" s="88"/>
    </row>
    <row r="307" spans="2:34" ht="14.25" customHeight="1" x14ac:dyDescent="0.35">
      <c r="B307" s="84"/>
      <c r="C307" s="84">
        <v>-1.4781452502945247</v>
      </c>
      <c r="D307" s="84">
        <v>1.1680401801249963E-3</v>
      </c>
      <c r="E307" s="84">
        <v>0.2029886377713159</v>
      </c>
      <c r="F307" s="84">
        <v>8.1501576842313211E-2</v>
      </c>
      <c r="H307" s="71">
        <f t="shared" si="43"/>
        <v>-7.4165921538960902</v>
      </c>
      <c r="I307" s="1"/>
      <c r="K307" s="1"/>
      <c r="Q307" s="71">
        <f t="shared" si="44"/>
        <v>38.758129223265769</v>
      </c>
      <c r="R307" s="71">
        <f t="shared" si="36"/>
        <v>85.394597814200552</v>
      </c>
      <c r="S307" s="71">
        <f t="shared" si="37"/>
        <v>132.49743109104247</v>
      </c>
      <c r="T307" s="71">
        <f t="shared" si="38"/>
        <v>180.07129270065434</v>
      </c>
      <c r="U307" s="71">
        <f t="shared" si="39"/>
        <v>228.1208929263621</v>
      </c>
      <c r="V307" s="71">
        <f t="shared" si="40"/>
        <v>276.65098915432691</v>
      </c>
      <c r="W307" s="71">
        <f t="shared" si="41"/>
        <v>325.66638634457104</v>
      </c>
      <c r="X307" s="71">
        <f t="shared" si="42"/>
        <v>375.17193750671777</v>
      </c>
      <c r="AB307" s="85"/>
      <c r="AH307" s="88"/>
    </row>
    <row r="308" spans="2:34" ht="14.25" customHeight="1" x14ac:dyDescent="0.35">
      <c r="B308" s="84"/>
      <c r="C308" s="84">
        <v>4.0525087950635447E-2</v>
      </c>
      <c r="D308" s="84">
        <v>1.0780701930290524</v>
      </c>
      <c r="E308" s="84">
        <v>0.23377676252868052</v>
      </c>
      <c r="F308" s="84">
        <v>3.416128590305819E-2</v>
      </c>
      <c r="H308" s="71">
        <f t="shared" si="43"/>
        <v>3425.2567252262215</v>
      </c>
      <c r="I308" s="1"/>
      <c r="K308" s="1"/>
      <c r="Q308" s="71">
        <f t="shared" si="44"/>
        <v>3458.2413249191218</v>
      </c>
      <c r="R308" s="71">
        <f t="shared" si="36"/>
        <v>3491.5557706089512</v>
      </c>
      <c r="S308" s="71">
        <f t="shared" si="37"/>
        <v>3525.2033607556777</v>
      </c>
      <c r="T308" s="71">
        <f t="shared" si="38"/>
        <v>3559.1874268038728</v>
      </c>
      <c r="U308" s="71">
        <f t="shared" si="39"/>
        <v>3593.5113335125488</v>
      </c>
      <c r="V308" s="71">
        <f t="shared" si="40"/>
        <v>3628.1784792883127</v>
      </c>
      <c r="W308" s="71">
        <f t="shared" si="41"/>
        <v>3663.1922965218337</v>
      </c>
      <c r="X308" s="71">
        <f t="shared" si="42"/>
        <v>3698.5562519276896</v>
      </c>
      <c r="AB308" s="85"/>
      <c r="AH308" s="88"/>
    </row>
    <row r="309" spans="2:34" ht="14.25" customHeight="1" x14ac:dyDescent="0.35">
      <c r="B309" s="84"/>
      <c r="C309" s="84">
        <v>4.1096326574828264E-2</v>
      </c>
      <c r="D309" s="84">
        <v>1.0898559495903972</v>
      </c>
      <c r="E309" s="84">
        <v>0.23353629855924249</v>
      </c>
      <c r="F309" s="84">
        <v>3.3984273920034717E-2</v>
      </c>
      <c r="H309" s="71">
        <f t="shared" si="43"/>
        <v>3424.7893299574262</v>
      </c>
      <c r="I309" s="1"/>
      <c r="K309" s="1"/>
      <c r="Q309" s="71">
        <f t="shared" si="44"/>
        <v>3457.7513825212736</v>
      </c>
      <c r="R309" s="71">
        <f t="shared" si="36"/>
        <v>3491.0430556107594</v>
      </c>
      <c r="S309" s="71">
        <f t="shared" si="37"/>
        <v>3524.66764543114</v>
      </c>
      <c r="T309" s="71">
        <f t="shared" si="38"/>
        <v>3558.6284811497248</v>
      </c>
      <c r="U309" s="71">
        <f t="shared" si="39"/>
        <v>3592.9289252254953</v>
      </c>
      <c r="V309" s="71">
        <f t="shared" si="40"/>
        <v>3627.572373742024</v>
      </c>
      <c r="W309" s="71">
        <f t="shared" si="41"/>
        <v>3662.5622567437167</v>
      </c>
      <c r="X309" s="71">
        <f t="shared" si="42"/>
        <v>3697.9020385754275</v>
      </c>
      <c r="AB309" s="85"/>
      <c r="AH309" s="88"/>
    </row>
    <row r="310" spans="2:34" ht="14.25" customHeight="1" x14ac:dyDescent="0.35">
      <c r="B310" s="84"/>
      <c r="C310" s="84">
        <v>3.8691023738944702E-2</v>
      </c>
      <c r="D310" s="84"/>
      <c r="E310" s="84">
        <v>0.16444288051844994</v>
      </c>
      <c r="F310" s="84">
        <v>5.64326486347414E-2</v>
      </c>
      <c r="H310" s="71">
        <f t="shared" si="43"/>
        <v>3437.3432425468436</v>
      </c>
      <c r="I310" s="1"/>
      <c r="K310" s="1"/>
      <c r="Q310" s="71">
        <f t="shared" si="44"/>
        <v>3470.5060924561371</v>
      </c>
      <c r="R310" s="71">
        <f t="shared" si="36"/>
        <v>3504.000570864524</v>
      </c>
      <c r="S310" s="71">
        <f t="shared" si="37"/>
        <v>3537.8299940569932</v>
      </c>
      <c r="T310" s="71">
        <f t="shared" si="38"/>
        <v>3571.9977114813892</v>
      </c>
      <c r="U310" s="71">
        <f t="shared" si="39"/>
        <v>3606.5071060800274</v>
      </c>
      <c r="V310" s="71">
        <f t="shared" si="40"/>
        <v>3641.3615946246528</v>
      </c>
      <c r="W310" s="71">
        <f t="shared" si="41"/>
        <v>3676.5646280547244</v>
      </c>
      <c r="X310" s="71">
        <f t="shared" si="42"/>
        <v>3712.1196918190963</v>
      </c>
      <c r="AB310" s="85"/>
      <c r="AH310" s="88"/>
    </row>
    <row r="311" spans="2:34" ht="14.25" customHeight="1" x14ac:dyDescent="0.35">
      <c r="B311" s="84"/>
      <c r="C311" s="84">
        <v>4.1096326574829541E-2</v>
      </c>
      <c r="D311" s="84">
        <v>1.0898559495900069</v>
      </c>
      <c r="E311" s="84">
        <v>0.23353629855923663</v>
      </c>
      <c r="F311" s="84">
        <v>3.3984273920041379E-2</v>
      </c>
      <c r="H311" s="71">
        <f t="shared" si="43"/>
        <v>3424.7893299574707</v>
      </c>
      <c r="I311" s="1"/>
      <c r="K311" s="1"/>
      <c r="Q311" s="71">
        <f t="shared" si="44"/>
        <v>3457.7513825213182</v>
      </c>
      <c r="R311" s="71">
        <f t="shared" si="36"/>
        <v>3491.0430556108049</v>
      </c>
      <c r="S311" s="71">
        <f t="shared" si="37"/>
        <v>3524.6676454311864</v>
      </c>
      <c r="T311" s="71">
        <f t="shared" si="38"/>
        <v>3558.6284811497717</v>
      </c>
      <c r="U311" s="71">
        <f t="shared" si="39"/>
        <v>3592.9289252255421</v>
      </c>
      <c r="V311" s="71">
        <f t="shared" si="40"/>
        <v>3627.5723737420712</v>
      </c>
      <c r="W311" s="71">
        <f t="shared" si="41"/>
        <v>3662.5622567437649</v>
      </c>
      <c r="X311" s="71">
        <f t="shared" si="42"/>
        <v>3697.9020385754757</v>
      </c>
      <c r="AB311" s="85"/>
      <c r="AH311" s="88"/>
    </row>
    <row r="312" spans="2:34" ht="14.25" customHeight="1" x14ac:dyDescent="0.35">
      <c r="B312" s="84">
        <v>3.8225871360875057E-5</v>
      </c>
      <c r="C312" s="84">
        <v>4.0911655023329066E-2</v>
      </c>
      <c r="D312" s="84">
        <v>1.0812771568665467</v>
      </c>
      <c r="E312" s="84">
        <v>0.23494013106500428</v>
      </c>
      <c r="F312" s="84">
        <v>3.4139967406284659E-2</v>
      </c>
      <c r="H312" s="71">
        <f t="shared" si="43"/>
        <v>3424.7182708536402</v>
      </c>
      <c r="I312" s="1"/>
      <c r="K312" s="1"/>
      <c r="Q312" s="71">
        <f t="shared" si="44"/>
        <v>3457.7700897118184</v>
      </c>
      <c r="R312" s="71">
        <f t="shared" si="36"/>
        <v>3491.1524267585792</v>
      </c>
      <c r="S312" s="71">
        <f t="shared" si="37"/>
        <v>3524.8685871758066</v>
      </c>
      <c r="T312" s="71">
        <f t="shared" si="38"/>
        <v>3558.9219091972068</v>
      </c>
      <c r="U312" s="71">
        <f t="shared" si="39"/>
        <v>3593.3157644388211</v>
      </c>
      <c r="V312" s="71">
        <f t="shared" si="40"/>
        <v>3628.0535582328512</v>
      </c>
      <c r="W312" s="71">
        <f t="shared" si="41"/>
        <v>3663.1387299648218</v>
      </c>
      <c r="X312" s="71">
        <f t="shared" si="42"/>
        <v>3698.5747534141119</v>
      </c>
      <c r="AB312" s="85"/>
      <c r="AH312" s="88"/>
    </row>
    <row r="313" spans="2:34" ht="14.25" customHeight="1" x14ac:dyDescent="0.35">
      <c r="B313" s="84"/>
      <c r="C313" s="84">
        <v>7.8721129120025504E-3</v>
      </c>
      <c r="D313" s="84">
        <v>0.69515732865414781</v>
      </c>
      <c r="E313" s="84">
        <v>0.22595084520979844</v>
      </c>
      <c r="F313" s="84">
        <v>4.1825323856343168E-2</v>
      </c>
      <c r="H313" s="71">
        <f t="shared" si="43"/>
        <v>3402.6089813997505</v>
      </c>
      <c r="I313" s="1"/>
      <c r="K313" s="1"/>
      <c r="Q313" s="71">
        <f t="shared" si="44"/>
        <v>3436.3887649303856</v>
      </c>
      <c r="R313" s="71">
        <f t="shared" si="36"/>
        <v>3470.5063462963271</v>
      </c>
      <c r="S313" s="71">
        <f t="shared" si="37"/>
        <v>3504.9651034759281</v>
      </c>
      <c r="T313" s="71">
        <f t="shared" si="38"/>
        <v>3539.7684482273253</v>
      </c>
      <c r="U313" s="71">
        <f t="shared" si="39"/>
        <v>3574.9198264262359</v>
      </c>
      <c r="V313" s="71">
        <f t="shared" si="40"/>
        <v>3610.422718407136</v>
      </c>
      <c r="W313" s="71">
        <f t="shared" si="41"/>
        <v>3646.2806393078454</v>
      </c>
      <c r="X313" s="71">
        <f t="shared" si="42"/>
        <v>3682.4971394175609</v>
      </c>
      <c r="AB313" s="85"/>
      <c r="AH313" s="88"/>
    </row>
    <row r="314" spans="2:34" ht="14.25" customHeight="1" x14ac:dyDescent="0.35">
      <c r="B314" s="84"/>
      <c r="C314" s="84">
        <v>4.1096326574833184E-2</v>
      </c>
      <c r="D314" s="84">
        <v>1.0898559495900055</v>
      </c>
      <c r="E314" s="84">
        <v>0.23353629855923327</v>
      </c>
      <c r="F314" s="84">
        <v>3.3984273920041615E-2</v>
      </c>
      <c r="H314" s="71">
        <f t="shared" si="43"/>
        <v>3424.7893299574753</v>
      </c>
      <c r="I314" s="1"/>
      <c r="K314" s="1"/>
      <c r="Q314" s="71">
        <f t="shared" si="44"/>
        <v>3457.7513825213227</v>
      </c>
      <c r="R314" s="71">
        <f t="shared" si="36"/>
        <v>3491.043055610809</v>
      </c>
      <c r="S314" s="71">
        <f t="shared" si="37"/>
        <v>3524.6676454311905</v>
      </c>
      <c r="T314" s="71">
        <f t="shared" si="38"/>
        <v>3558.6284811497753</v>
      </c>
      <c r="U314" s="71">
        <f t="shared" si="39"/>
        <v>3592.9289252255458</v>
      </c>
      <c r="V314" s="71">
        <f t="shared" si="40"/>
        <v>3627.5723737420749</v>
      </c>
      <c r="W314" s="71">
        <f t="shared" si="41"/>
        <v>3662.5622567437686</v>
      </c>
      <c r="X314" s="71">
        <f t="shared" si="42"/>
        <v>3697.9020385754793</v>
      </c>
      <c r="AB314" s="85"/>
      <c r="AH314" s="88"/>
    </row>
    <row r="315" spans="2:34" ht="14.25" customHeight="1" x14ac:dyDescent="0.35">
      <c r="B315" s="84">
        <v>4.6403256938980227E-5</v>
      </c>
      <c r="C315" s="84">
        <v>4.096577023146785E-2</v>
      </c>
      <c r="D315" s="84">
        <v>1.0809792042886341</v>
      </c>
      <c r="E315" s="84">
        <v>0.23511723081837096</v>
      </c>
      <c r="F315" s="84">
        <v>3.4160514322060631E-2</v>
      </c>
      <c r="H315" s="71">
        <f t="shared" si="43"/>
        <v>3424.6986288367175</v>
      </c>
      <c r="I315" s="1"/>
      <c r="K315" s="1"/>
      <c r="Q315" s="71">
        <f t="shared" si="44"/>
        <v>3457.7666770973919</v>
      </c>
      <c r="R315" s="71">
        <f t="shared" si="36"/>
        <v>3491.1654058406739</v>
      </c>
      <c r="S315" s="71">
        <f t="shared" si="37"/>
        <v>3524.8981218713884</v>
      </c>
      <c r="T315" s="71">
        <f t="shared" si="38"/>
        <v>3558.9681650624102</v>
      </c>
      <c r="U315" s="71">
        <f t="shared" si="39"/>
        <v>3593.3789086853412</v>
      </c>
      <c r="V315" s="71">
        <f t="shared" si="40"/>
        <v>3628.1337597445026</v>
      </c>
      <c r="W315" s="71">
        <f t="shared" si="41"/>
        <v>3663.2361593142559</v>
      </c>
      <c r="X315" s="71">
        <f t="shared" si="42"/>
        <v>3698.689582879706</v>
      </c>
      <c r="AB315" s="85"/>
      <c r="AH315" s="88"/>
    </row>
    <row r="316" spans="2:34" ht="14.25" customHeight="1" x14ac:dyDescent="0.35">
      <c r="B316" s="84"/>
      <c r="C316" s="84">
        <v>4.1096326574828784E-2</v>
      </c>
      <c r="D316" s="84">
        <v>1.0898559495900233</v>
      </c>
      <c r="E316" s="84">
        <v>0.23353629855923796</v>
      </c>
      <c r="F316" s="84">
        <v>3.3984273920040914E-2</v>
      </c>
      <c r="H316" s="71">
        <f t="shared" si="43"/>
        <v>3424.7893299574635</v>
      </c>
      <c r="I316" s="1"/>
      <c r="K316" s="1"/>
      <c r="Q316" s="71">
        <f t="shared" si="44"/>
        <v>3457.7513825213118</v>
      </c>
      <c r="R316" s="71">
        <f t="shared" si="36"/>
        <v>3491.0430556107981</v>
      </c>
      <c r="S316" s="71">
        <f t="shared" si="37"/>
        <v>3524.6676454311792</v>
      </c>
      <c r="T316" s="71">
        <f t="shared" si="38"/>
        <v>3558.6284811497644</v>
      </c>
      <c r="U316" s="71">
        <f t="shared" si="39"/>
        <v>3592.9289252255348</v>
      </c>
      <c r="V316" s="71">
        <f t="shared" si="40"/>
        <v>3627.572373742064</v>
      </c>
      <c r="W316" s="71">
        <f t="shared" si="41"/>
        <v>3662.5622567437576</v>
      </c>
      <c r="X316" s="71">
        <f t="shared" si="42"/>
        <v>3697.9020385754684</v>
      </c>
      <c r="AB316" s="85"/>
      <c r="AH316" s="88"/>
    </row>
    <row r="317" spans="2:34" ht="14.25" customHeight="1" x14ac:dyDescent="0.35">
      <c r="B317" s="84"/>
      <c r="C317" s="84">
        <v>-0.32649683325352846</v>
      </c>
      <c r="D317" s="84">
        <v>1.5481269458884779</v>
      </c>
      <c r="E317" s="84">
        <v>0.22168383679301351</v>
      </c>
      <c r="F317" s="84">
        <v>3.6468473952930049E-2</v>
      </c>
      <c r="H317" s="71">
        <f t="shared" si="43"/>
        <v>2588.3182116625899</v>
      </c>
      <c r="I317" s="1"/>
      <c r="K317" s="1"/>
      <c r="Q317" s="71">
        <f t="shared" si="44"/>
        <v>2624.4169766128489</v>
      </c>
      <c r="R317" s="71">
        <f t="shared" si="36"/>
        <v>2660.8767292126108</v>
      </c>
      <c r="S317" s="71">
        <f t="shared" si="37"/>
        <v>2697.7010793383702</v>
      </c>
      <c r="T317" s="71">
        <f t="shared" si="38"/>
        <v>2734.8936729653869</v>
      </c>
      <c r="U317" s="71">
        <f t="shared" si="39"/>
        <v>2772.4581925286739</v>
      </c>
      <c r="V317" s="71">
        <f t="shared" si="40"/>
        <v>2810.3983572875941</v>
      </c>
      <c r="W317" s="71">
        <f t="shared" si="41"/>
        <v>2848.7179236941038</v>
      </c>
      <c r="X317" s="71">
        <f t="shared" si="42"/>
        <v>2887.4206857646777</v>
      </c>
      <c r="AB317" s="85"/>
      <c r="AH317" s="88"/>
    </row>
    <row r="318" spans="2:34" ht="14.25" customHeight="1" x14ac:dyDescent="0.35">
      <c r="B318" s="84">
        <v>1.1230630960330126E-2</v>
      </c>
      <c r="C318" s="84">
        <v>-1.0686244190012444</v>
      </c>
      <c r="D318" s="84">
        <v>2.1493441439601484</v>
      </c>
      <c r="E318" s="84">
        <v>0.37206786926019769</v>
      </c>
      <c r="F318" s="84">
        <v>8.2220717416779429E-2</v>
      </c>
      <c r="H318" s="71">
        <f t="shared" si="43"/>
        <v>897.2614666307486</v>
      </c>
      <c r="I318" s="1"/>
      <c r="K318" s="1"/>
      <c r="Q318" s="71">
        <f t="shared" si="44"/>
        <v>964.55391122190667</v>
      </c>
      <c r="R318" s="71">
        <f t="shared" si="36"/>
        <v>1032.5192802589768</v>
      </c>
      <c r="S318" s="71">
        <f t="shared" si="37"/>
        <v>1101.1643029864176</v>
      </c>
      <c r="T318" s="71">
        <f t="shared" si="38"/>
        <v>1170.4957759411327</v>
      </c>
      <c r="U318" s="71">
        <f t="shared" si="39"/>
        <v>1240.5205636253945</v>
      </c>
      <c r="V318" s="71">
        <f t="shared" si="40"/>
        <v>1311.2455991864999</v>
      </c>
      <c r="W318" s="71">
        <f t="shared" si="41"/>
        <v>1382.677885103215</v>
      </c>
      <c r="X318" s="71">
        <f t="shared" si="42"/>
        <v>1454.8244938790976</v>
      </c>
      <c r="AB318" s="85"/>
      <c r="AH318" s="88"/>
    </row>
    <row r="319" spans="2:34" ht="14.25" customHeight="1" x14ac:dyDescent="0.35">
      <c r="B319" s="84">
        <v>8.6013901519844818E-4</v>
      </c>
      <c r="C319" s="84">
        <v>4.0960822493269024E-2</v>
      </c>
      <c r="D319" s="84">
        <v>0.9711338594483393</v>
      </c>
      <c r="E319" s="84">
        <v>0.25798304754312246</v>
      </c>
      <c r="F319" s="84">
        <v>3.6903986294009497E-2</v>
      </c>
      <c r="H319" s="71">
        <f t="shared" si="43"/>
        <v>3416.9280497016834</v>
      </c>
      <c r="I319" s="1"/>
      <c r="K319" s="1"/>
      <c r="Q319" s="71">
        <f t="shared" si="44"/>
        <v>3451.7215782081371</v>
      </c>
      <c r="R319" s="71">
        <f t="shared" si="36"/>
        <v>3486.8630419996562</v>
      </c>
      <c r="S319" s="71">
        <f t="shared" si="37"/>
        <v>3522.3559204290896</v>
      </c>
      <c r="T319" s="71">
        <f t="shared" si="38"/>
        <v>3558.2037276428182</v>
      </c>
      <c r="U319" s="71">
        <f t="shared" si="39"/>
        <v>3594.4100129286826</v>
      </c>
      <c r="V319" s="71">
        <f t="shared" si="40"/>
        <v>3630.9783610674076</v>
      </c>
      <c r="W319" s="71">
        <f t="shared" si="41"/>
        <v>3667.9123926875186</v>
      </c>
      <c r="X319" s="71">
        <f t="shared" si="42"/>
        <v>3705.2157646238311</v>
      </c>
      <c r="AB319" s="85"/>
      <c r="AH319" s="88"/>
    </row>
    <row r="320" spans="2:34" ht="14.25" customHeight="1" x14ac:dyDescent="0.35">
      <c r="B320" s="84"/>
      <c r="C320" s="84">
        <v>4.0501130692345941E-2</v>
      </c>
      <c r="D320" s="84">
        <v>0.85953618234013152</v>
      </c>
      <c r="E320" s="84">
        <v>0.23112344520719591</v>
      </c>
      <c r="F320" s="84">
        <v>3.7774188742168022E-2</v>
      </c>
      <c r="H320" s="71">
        <f t="shared" si="43"/>
        <v>3446.010322512886</v>
      </c>
      <c r="I320" s="1"/>
      <c r="K320" s="1"/>
      <c r="Q320" s="71">
        <f t="shared" si="44"/>
        <v>3479.2032077643503</v>
      </c>
      <c r="R320" s="71">
        <f t="shared" si="36"/>
        <v>3512.7280218683291</v>
      </c>
      <c r="S320" s="71">
        <f t="shared" si="37"/>
        <v>3546.588084113348</v>
      </c>
      <c r="T320" s="71">
        <f t="shared" si="38"/>
        <v>3580.786746980817</v>
      </c>
      <c r="U320" s="71">
        <f t="shared" si="39"/>
        <v>3615.3273964769605</v>
      </c>
      <c r="V320" s="71">
        <f t="shared" si="40"/>
        <v>3650.213452468066</v>
      </c>
      <c r="W320" s="71">
        <f t="shared" si="41"/>
        <v>3685.4483690190818</v>
      </c>
      <c r="X320" s="71">
        <f t="shared" si="42"/>
        <v>3721.0356347356073</v>
      </c>
      <c r="AB320" s="85"/>
      <c r="AH320" s="88"/>
    </row>
    <row r="321" spans="2:34" ht="14.25" customHeight="1" x14ac:dyDescent="0.35">
      <c r="B321" s="84"/>
      <c r="C321" s="84">
        <v>-3.2001758033139788E-2</v>
      </c>
      <c r="D321" s="84"/>
      <c r="E321" s="84">
        <v>0.18019316521985276</v>
      </c>
      <c r="F321" s="84">
        <v>5.7439957723959607E-2</v>
      </c>
      <c r="H321" s="71">
        <f t="shared" si="43"/>
        <v>3339.4810006529488</v>
      </c>
      <c r="I321" s="1"/>
      <c r="K321" s="1"/>
      <c r="Q321" s="71">
        <f t="shared" si="44"/>
        <v>3373.8770963587967</v>
      </c>
      <c r="R321" s="71">
        <f t="shared" si="36"/>
        <v>3408.6171530217025</v>
      </c>
      <c r="S321" s="71">
        <f t="shared" si="37"/>
        <v>3443.7046102512377</v>
      </c>
      <c r="T321" s="71">
        <f t="shared" si="38"/>
        <v>3479.1429420530685</v>
      </c>
      <c r="U321" s="71">
        <f t="shared" si="39"/>
        <v>3514.9356571729177</v>
      </c>
      <c r="V321" s="71">
        <f t="shared" si="40"/>
        <v>3551.0862994439649</v>
      </c>
      <c r="W321" s="71">
        <f t="shared" si="41"/>
        <v>3587.5984481377232</v>
      </c>
      <c r="X321" s="71">
        <f t="shared" si="42"/>
        <v>3624.4757183184183</v>
      </c>
      <c r="AB321" s="85"/>
      <c r="AH321" s="88"/>
    </row>
    <row r="322" spans="2:34" ht="14.25" customHeight="1" x14ac:dyDescent="0.35">
      <c r="B322" s="84">
        <v>5.0495261687217912E-3</v>
      </c>
      <c r="C322" s="84">
        <v>2.83230732088092E-3</v>
      </c>
      <c r="D322" s="84"/>
      <c r="E322" s="84">
        <v>0.29580655323237059</v>
      </c>
      <c r="F322" s="84">
        <v>6.6130446798534498E-2</v>
      </c>
      <c r="H322" s="71">
        <f t="shared" si="43"/>
        <v>3292.1573800979518</v>
      </c>
      <c r="I322" s="1"/>
      <c r="K322" s="1"/>
      <c r="Q322" s="71">
        <f t="shared" si="44"/>
        <v>3336.1787995417817</v>
      </c>
      <c r="R322" s="71">
        <f t="shared" si="36"/>
        <v>3380.6404331800491</v>
      </c>
      <c r="S322" s="71">
        <f t="shared" si="37"/>
        <v>3425.5466831546992</v>
      </c>
      <c r="T322" s="71">
        <f t="shared" si="38"/>
        <v>3470.9019956290963</v>
      </c>
      <c r="U322" s="71">
        <f t="shared" si="39"/>
        <v>3516.7108612282368</v>
      </c>
      <c r="V322" s="71">
        <f t="shared" si="40"/>
        <v>3562.9778154833693</v>
      </c>
      <c r="W322" s="71">
        <f t="shared" si="41"/>
        <v>3609.7074392810528</v>
      </c>
      <c r="X322" s="71">
        <f t="shared" si="42"/>
        <v>3656.904359316713</v>
      </c>
      <c r="AB322" s="85"/>
      <c r="AH322" s="88"/>
    </row>
    <row r="323" spans="2:34" ht="14.25" customHeight="1" x14ac:dyDescent="0.35">
      <c r="B323" s="84"/>
      <c r="C323" s="84">
        <v>4.0501130692345948E-2</v>
      </c>
      <c r="D323" s="84">
        <v>0.85953618234013518</v>
      </c>
      <c r="E323" s="84">
        <v>0.23112344520719605</v>
      </c>
      <c r="F323" s="84">
        <v>3.7774188742167952E-2</v>
      </c>
      <c r="H323" s="71">
        <f t="shared" si="43"/>
        <v>3446.010322512886</v>
      </c>
      <c r="I323" s="1"/>
      <c r="K323" s="1"/>
      <c r="Q323" s="71">
        <f t="shared" si="44"/>
        <v>3479.2032077643498</v>
      </c>
      <c r="R323" s="71">
        <f t="shared" si="36"/>
        <v>3512.7280218683291</v>
      </c>
      <c r="S323" s="71">
        <f t="shared" si="37"/>
        <v>3546.5880841133476</v>
      </c>
      <c r="T323" s="71">
        <f t="shared" si="38"/>
        <v>3580.786746980817</v>
      </c>
      <c r="U323" s="71">
        <f t="shared" si="39"/>
        <v>3615.3273964769601</v>
      </c>
      <c r="V323" s="71">
        <f t="shared" si="40"/>
        <v>3650.213452468065</v>
      </c>
      <c r="W323" s="71">
        <f t="shared" si="41"/>
        <v>3685.4483690190809</v>
      </c>
      <c r="X323" s="71">
        <f t="shared" si="42"/>
        <v>3721.0356347356073</v>
      </c>
      <c r="AB323" s="85"/>
      <c r="AH323" s="88"/>
    </row>
    <row r="324" spans="2:34" ht="14.25" customHeight="1" x14ac:dyDescent="0.35">
      <c r="B324" s="84"/>
      <c r="C324" s="84">
        <v>3.8691023738944681E-2</v>
      </c>
      <c r="D324" s="84"/>
      <c r="E324" s="84">
        <v>0.1644428805184506</v>
      </c>
      <c r="F324" s="84">
        <v>5.6432648634741331E-2</v>
      </c>
      <c r="H324" s="71">
        <f t="shared" si="43"/>
        <v>3437.3432425468441</v>
      </c>
      <c r="I324" s="1"/>
      <c r="K324" s="1"/>
      <c r="Q324" s="71">
        <f t="shared" si="44"/>
        <v>3470.5060924561376</v>
      </c>
      <c r="R324" s="71">
        <f t="shared" si="36"/>
        <v>3504.000570864524</v>
      </c>
      <c r="S324" s="71">
        <f t="shared" si="37"/>
        <v>3537.8299940569941</v>
      </c>
      <c r="T324" s="71">
        <f t="shared" si="38"/>
        <v>3571.9977114813892</v>
      </c>
      <c r="U324" s="71">
        <f t="shared" si="39"/>
        <v>3606.5071060800274</v>
      </c>
      <c r="V324" s="71">
        <f t="shared" si="40"/>
        <v>3641.3615946246528</v>
      </c>
      <c r="W324" s="71">
        <f t="shared" si="41"/>
        <v>3676.5646280547244</v>
      </c>
      <c r="X324" s="71">
        <f t="shared" si="42"/>
        <v>3712.1196918190972</v>
      </c>
      <c r="AB324" s="85"/>
      <c r="AH324" s="88"/>
    </row>
    <row r="325" spans="2:34" ht="14.25" customHeight="1" x14ac:dyDescent="0.35">
      <c r="B325" s="84"/>
      <c r="C325" s="84">
        <v>4.1189837197099871E-2</v>
      </c>
      <c r="D325" s="84">
        <v>0.90112544516206616</v>
      </c>
      <c r="E325" s="84">
        <v>0.23101042085321766</v>
      </c>
      <c r="F325" s="84">
        <v>3.7143353855342419E-2</v>
      </c>
      <c r="H325" s="71">
        <f t="shared" si="43"/>
        <v>3443.6156112047679</v>
      </c>
      <c r="I325" s="1"/>
      <c r="K325" s="1"/>
      <c r="Q325" s="71">
        <f t="shared" si="44"/>
        <v>3476.7630007778025</v>
      </c>
      <c r="R325" s="71">
        <f t="shared" si="36"/>
        <v>3510.2418642465682</v>
      </c>
      <c r="S325" s="71">
        <f t="shared" si="37"/>
        <v>3544.0555163500203</v>
      </c>
      <c r="T325" s="71">
        <f t="shared" si="38"/>
        <v>3578.2073049745077</v>
      </c>
      <c r="U325" s="71">
        <f t="shared" si="39"/>
        <v>3612.7006114852402</v>
      </c>
      <c r="V325" s="71">
        <f t="shared" si="40"/>
        <v>3647.5388510610801</v>
      </c>
      <c r="W325" s="71">
        <f t="shared" si="41"/>
        <v>3682.7254730326777</v>
      </c>
      <c r="X325" s="71">
        <f t="shared" si="42"/>
        <v>3718.2639612239914</v>
      </c>
      <c r="AB325" s="85"/>
      <c r="AH325" s="88"/>
    </row>
    <row r="326" spans="2:34" ht="14.25" customHeight="1" x14ac:dyDescent="0.35">
      <c r="B326" s="84">
        <v>3.8536634817440556E-5</v>
      </c>
      <c r="C326" s="84">
        <v>4.0919864355372169E-2</v>
      </c>
      <c r="D326" s="84">
        <v>1.0814900202714546</v>
      </c>
      <c r="E326" s="84">
        <v>0.23493988980442687</v>
      </c>
      <c r="F326" s="84">
        <v>3.4137890317474023E-2</v>
      </c>
      <c r="H326" s="71">
        <f t="shared" si="43"/>
        <v>3424.7043854668782</v>
      </c>
      <c r="I326" s="1"/>
      <c r="K326" s="1"/>
      <c r="Q326" s="71">
        <f t="shared" si="44"/>
        <v>3457.7564971865258</v>
      </c>
      <c r="R326" s="71">
        <f t="shared" ref="R326:R389" si="45">SUMPRODUCT($B326:$F326,$J$7:$N$7)</f>
        <v>3491.1391300233699</v>
      </c>
      <c r="S326" s="71">
        <f t="shared" ref="S326:S389" si="46">SUMPRODUCT($B326:$F326,$J$8:$N$8)</f>
        <v>3524.8555891885812</v>
      </c>
      <c r="T326" s="71">
        <f t="shared" ref="T326:T389" si="47">SUMPRODUCT($B326:$F326,$J$9:$N$9)</f>
        <v>3558.9092129454457</v>
      </c>
      <c r="U326" s="71">
        <f t="shared" ref="U326:U389" si="48">SUMPRODUCT($B326:$F326,$J$10:$N$10)</f>
        <v>3593.3033729398785</v>
      </c>
      <c r="V326" s="71">
        <f t="shared" ref="V326:V389" si="49">SUMPRODUCT($B326:$F326,$J$11:$N$11)</f>
        <v>3628.0414745342555</v>
      </c>
      <c r="W326" s="71">
        <f t="shared" ref="W326:W389" si="50">SUMPRODUCT($B326:$F326,$J$12:$N$12)</f>
        <v>3663.1269571445764</v>
      </c>
      <c r="X326" s="71">
        <f t="shared" ref="X326:X389" si="51">SUMPRODUCT($B326:$F326,$J$13:$N$13)</f>
        <v>3698.5632945810007</v>
      </c>
      <c r="AB326" s="85"/>
      <c r="AH326" s="88"/>
    </row>
    <row r="327" spans="2:34" ht="14.25" customHeight="1" x14ac:dyDescent="0.35">
      <c r="B327" s="84"/>
      <c r="C327" s="84">
        <v>4.1096326574828639E-2</v>
      </c>
      <c r="D327" s="84">
        <v>1.0898559495900173</v>
      </c>
      <c r="E327" s="84">
        <v>0.23353629855923827</v>
      </c>
      <c r="F327" s="84">
        <v>3.3984273920040969E-2</v>
      </c>
      <c r="H327" s="71">
        <f t="shared" ref="H327:H390" si="52">SUMPRODUCT(B327:F327,B$3:F$3)</f>
        <v>3424.7893299574639</v>
      </c>
      <c r="I327" s="1"/>
      <c r="K327" s="1"/>
      <c r="Q327" s="71">
        <f t="shared" ref="Q327:Q390" si="53">SUMPRODUCT(B327:F327,J$6:N$6)</f>
        <v>3457.7513825213118</v>
      </c>
      <c r="R327" s="71">
        <f t="shared" si="45"/>
        <v>3491.0430556107985</v>
      </c>
      <c r="S327" s="71">
        <f t="shared" si="46"/>
        <v>3524.6676454311792</v>
      </c>
      <c r="T327" s="71">
        <f t="shared" si="47"/>
        <v>3558.6284811497644</v>
      </c>
      <c r="U327" s="71">
        <f t="shared" si="48"/>
        <v>3592.9289252255353</v>
      </c>
      <c r="V327" s="71">
        <f t="shared" si="49"/>
        <v>3627.572373742064</v>
      </c>
      <c r="W327" s="71">
        <f t="shared" si="50"/>
        <v>3662.5622567437576</v>
      </c>
      <c r="X327" s="71">
        <f t="shared" si="51"/>
        <v>3697.9020385754684</v>
      </c>
      <c r="AB327" s="85"/>
      <c r="AH327" s="88"/>
    </row>
    <row r="328" spans="2:34" ht="14.25" customHeight="1" x14ac:dyDescent="0.35">
      <c r="B328" s="84"/>
      <c r="C328" s="84">
        <v>4.1096326574828611E-2</v>
      </c>
      <c r="D328" s="84">
        <v>1.0898559495900244</v>
      </c>
      <c r="E328" s="84">
        <v>0.23353629855923833</v>
      </c>
      <c r="F328" s="84">
        <v>3.3984273920040872E-2</v>
      </c>
      <c r="H328" s="71">
        <f t="shared" si="52"/>
        <v>3424.7893299574639</v>
      </c>
      <c r="I328" s="1"/>
      <c r="K328" s="1"/>
      <c r="Q328" s="71">
        <f t="shared" si="53"/>
        <v>3457.7513825213118</v>
      </c>
      <c r="R328" s="71">
        <f t="shared" si="45"/>
        <v>3491.0430556107981</v>
      </c>
      <c r="S328" s="71">
        <f t="shared" si="46"/>
        <v>3524.6676454311792</v>
      </c>
      <c r="T328" s="71">
        <f t="shared" si="47"/>
        <v>3558.6284811497644</v>
      </c>
      <c r="U328" s="71">
        <f t="shared" si="48"/>
        <v>3592.9289252255348</v>
      </c>
      <c r="V328" s="71">
        <f t="shared" si="49"/>
        <v>3627.572373742064</v>
      </c>
      <c r="W328" s="71">
        <f t="shared" si="50"/>
        <v>3662.5622567437576</v>
      </c>
      <c r="X328" s="71">
        <f t="shared" si="51"/>
        <v>3697.9020385754684</v>
      </c>
      <c r="AB328" s="85"/>
      <c r="AH328" s="88"/>
    </row>
    <row r="329" spans="2:34" ht="14.25" customHeight="1" x14ac:dyDescent="0.35">
      <c r="B329" s="84"/>
      <c r="C329" s="84">
        <v>1.9292807907181086E-2</v>
      </c>
      <c r="D329" s="84">
        <v>1.0695092831078499</v>
      </c>
      <c r="E329" s="84">
        <v>0.23699686177976767</v>
      </c>
      <c r="F329" s="84">
        <v>3.4599049830048689E-2</v>
      </c>
      <c r="H329" s="71">
        <f t="shared" si="52"/>
        <v>3389.3629153241527</v>
      </c>
      <c r="I329" s="1"/>
      <c r="K329" s="1"/>
      <c r="Q329" s="71">
        <f t="shared" si="53"/>
        <v>3422.6529022450786</v>
      </c>
      <c r="R329" s="71">
        <f t="shared" si="45"/>
        <v>3456.2757890352141</v>
      </c>
      <c r="S329" s="71">
        <f t="shared" si="46"/>
        <v>3490.2349046932504</v>
      </c>
      <c r="T329" s="71">
        <f t="shared" si="47"/>
        <v>3524.5336115078671</v>
      </c>
      <c r="U329" s="71">
        <f t="shared" si="48"/>
        <v>3559.1753053906295</v>
      </c>
      <c r="V329" s="71">
        <f t="shared" si="49"/>
        <v>3594.1634162122209</v>
      </c>
      <c r="W329" s="71">
        <f t="shared" si="50"/>
        <v>3629.5014081420272</v>
      </c>
      <c r="X329" s="71">
        <f t="shared" si="51"/>
        <v>3665.1927799911318</v>
      </c>
      <c r="AB329" s="85"/>
      <c r="AH329" s="88"/>
    </row>
    <row r="330" spans="2:34" ht="14.25" customHeight="1" x14ac:dyDescent="0.35">
      <c r="B330" s="84">
        <v>1.1398359039283261E-3</v>
      </c>
      <c r="C330" s="84">
        <v>2.7015110937306484E-2</v>
      </c>
      <c r="D330" s="84">
        <v>1.0852393943627687</v>
      </c>
      <c r="E330" s="84">
        <v>0.26231377948297685</v>
      </c>
      <c r="F330" s="84">
        <v>3.6578704337274344E-2</v>
      </c>
      <c r="H330" s="71">
        <f t="shared" si="52"/>
        <v>3384.1611033652944</v>
      </c>
      <c r="I330" s="1"/>
      <c r="K330" s="1"/>
      <c r="Q330" s="71">
        <f t="shared" si="53"/>
        <v>3419.6830393180835</v>
      </c>
      <c r="R330" s="71">
        <f t="shared" si="45"/>
        <v>3455.5601946304014</v>
      </c>
      <c r="S330" s="71">
        <f t="shared" si="46"/>
        <v>3491.7961214958423</v>
      </c>
      <c r="T330" s="71">
        <f t="shared" si="47"/>
        <v>3528.3944076299376</v>
      </c>
      <c r="U330" s="71">
        <f t="shared" si="48"/>
        <v>3565.3586766253734</v>
      </c>
      <c r="V330" s="71">
        <f t="shared" si="49"/>
        <v>3602.6925883107642</v>
      </c>
      <c r="W330" s="71">
        <f t="shared" si="50"/>
        <v>3640.3998391130085</v>
      </c>
      <c r="X330" s="71">
        <f t="shared" si="51"/>
        <v>3678.4841624232749</v>
      </c>
      <c r="AB330" s="85"/>
      <c r="AH330" s="88"/>
    </row>
    <row r="331" spans="2:34" ht="14.25" customHeight="1" x14ac:dyDescent="0.35">
      <c r="B331" s="84"/>
      <c r="C331" s="84">
        <v>2.9459251112579979E-2</v>
      </c>
      <c r="D331" s="84">
        <v>0.89372599137776609</v>
      </c>
      <c r="E331" s="84">
        <v>0.23677560484178681</v>
      </c>
      <c r="F331" s="84">
        <v>3.7099066314272448E-2</v>
      </c>
      <c r="H331" s="71">
        <f t="shared" si="52"/>
        <v>3429.5559959207058</v>
      </c>
      <c r="I331" s="1"/>
      <c r="K331" s="1"/>
      <c r="Q331" s="71">
        <f t="shared" si="53"/>
        <v>3462.9298213045467</v>
      </c>
      <c r="R331" s="71">
        <f t="shared" si="45"/>
        <v>3496.6373849422262</v>
      </c>
      <c r="S331" s="71">
        <f t="shared" si="46"/>
        <v>3530.6820242162821</v>
      </c>
      <c r="T331" s="71">
        <f t="shared" si="47"/>
        <v>3565.067109883079</v>
      </c>
      <c r="U331" s="71">
        <f t="shared" si="48"/>
        <v>3599.7960464065436</v>
      </c>
      <c r="V331" s="71">
        <f t="shared" si="49"/>
        <v>3634.8722722952434</v>
      </c>
      <c r="W331" s="71">
        <f t="shared" si="50"/>
        <v>3670.2992604428291</v>
      </c>
      <c r="X331" s="71">
        <f t="shared" si="51"/>
        <v>3706.0805184718911</v>
      </c>
      <c r="AB331" s="85"/>
      <c r="AH331" s="88"/>
    </row>
    <row r="332" spans="2:34" ht="14.25" customHeight="1" x14ac:dyDescent="0.35">
      <c r="B332" s="84"/>
      <c r="C332" s="84">
        <v>4.0501130692345878E-2</v>
      </c>
      <c r="D332" s="84">
        <v>0.85953618234012741</v>
      </c>
      <c r="E332" s="84">
        <v>0.23112344520719602</v>
      </c>
      <c r="F332" s="84">
        <v>3.7774188742168063E-2</v>
      </c>
      <c r="H332" s="71">
        <f t="shared" si="52"/>
        <v>3446.010322512886</v>
      </c>
      <c r="I332" s="1"/>
      <c r="K332" s="1"/>
      <c r="Q332" s="71">
        <f t="shared" si="53"/>
        <v>3479.2032077643498</v>
      </c>
      <c r="R332" s="71">
        <f t="shared" si="45"/>
        <v>3512.7280218683291</v>
      </c>
      <c r="S332" s="71">
        <f t="shared" si="46"/>
        <v>3546.5880841133476</v>
      </c>
      <c r="T332" s="71">
        <f t="shared" si="47"/>
        <v>3580.7867469808166</v>
      </c>
      <c r="U332" s="71">
        <f t="shared" si="48"/>
        <v>3615.3273964769601</v>
      </c>
      <c r="V332" s="71">
        <f t="shared" si="49"/>
        <v>3650.213452468065</v>
      </c>
      <c r="W332" s="71">
        <f t="shared" si="50"/>
        <v>3685.4483690190814</v>
      </c>
      <c r="X332" s="71">
        <f t="shared" si="51"/>
        <v>3721.0356347356078</v>
      </c>
      <c r="AB332" s="85"/>
      <c r="AH332" s="88"/>
    </row>
    <row r="333" spans="2:34" ht="14.25" customHeight="1" x14ac:dyDescent="0.35">
      <c r="B333" s="84">
        <v>6.5169577929869039E-3</v>
      </c>
      <c r="C333" s="84">
        <v>-1.3707432195643905</v>
      </c>
      <c r="D333" s="84">
        <v>2.6389255081113454</v>
      </c>
      <c r="E333" s="84">
        <v>0.27213610834084562</v>
      </c>
      <c r="F333" s="84">
        <v>6.9088925582937347E-2</v>
      </c>
      <c r="H333" s="71">
        <f t="shared" si="52"/>
        <v>197.32883690269364</v>
      </c>
      <c r="I333" s="1"/>
      <c r="K333" s="1"/>
      <c r="Q333" s="71">
        <f t="shared" si="53"/>
        <v>256.630487504337</v>
      </c>
      <c r="R333" s="71">
        <f t="shared" si="45"/>
        <v>316.5251546119971</v>
      </c>
      <c r="S333" s="71">
        <f t="shared" si="46"/>
        <v>377.01876839073384</v>
      </c>
      <c r="T333" s="71">
        <f t="shared" si="47"/>
        <v>438.1173183072583</v>
      </c>
      <c r="U333" s="71">
        <f t="shared" si="48"/>
        <v>499.82685372294782</v>
      </c>
      <c r="V333" s="71">
        <f t="shared" si="49"/>
        <v>562.15348449279372</v>
      </c>
      <c r="W333" s="71">
        <f t="shared" si="50"/>
        <v>625.10338157033812</v>
      </c>
      <c r="X333" s="71">
        <f t="shared" si="51"/>
        <v>688.68277761865829</v>
      </c>
      <c r="AB333" s="85"/>
      <c r="AH333" s="88"/>
    </row>
    <row r="334" spans="2:34" ht="14.25" customHeight="1" x14ac:dyDescent="0.35">
      <c r="B334" s="84"/>
      <c r="C334" s="84">
        <v>4.1096326574828687E-2</v>
      </c>
      <c r="D334" s="84">
        <v>1.0898559495900171</v>
      </c>
      <c r="E334" s="84">
        <v>0.23353629855923699</v>
      </c>
      <c r="F334" s="84">
        <v>3.3984273920041171E-2</v>
      </c>
      <c r="H334" s="71">
        <f t="shared" si="52"/>
        <v>3424.7893299574662</v>
      </c>
      <c r="I334" s="1"/>
      <c r="K334" s="1"/>
      <c r="Q334" s="71">
        <f t="shared" si="53"/>
        <v>3457.7513825213141</v>
      </c>
      <c r="R334" s="71">
        <f t="shared" si="45"/>
        <v>3491.0430556108008</v>
      </c>
      <c r="S334" s="71">
        <f t="shared" si="46"/>
        <v>3524.6676454311819</v>
      </c>
      <c r="T334" s="71">
        <f t="shared" si="47"/>
        <v>3558.6284811497671</v>
      </c>
      <c r="U334" s="71">
        <f t="shared" si="48"/>
        <v>3592.9289252255376</v>
      </c>
      <c r="V334" s="71">
        <f t="shared" si="49"/>
        <v>3627.5723737420667</v>
      </c>
      <c r="W334" s="71">
        <f t="shared" si="50"/>
        <v>3662.5622567437604</v>
      </c>
      <c r="X334" s="71">
        <f t="shared" si="51"/>
        <v>3697.9020385754711</v>
      </c>
      <c r="AH334" s="88"/>
    </row>
    <row r="335" spans="2:34" ht="14.25" customHeight="1" x14ac:dyDescent="0.35">
      <c r="B335" s="84"/>
      <c r="C335" s="84">
        <v>3.2270803662252531E-2</v>
      </c>
      <c r="D335" s="84">
        <v>0.90483291727795134</v>
      </c>
      <c r="E335" s="84">
        <v>0.23632076508959221</v>
      </c>
      <c r="F335" s="84">
        <v>3.6877487031200092E-2</v>
      </c>
      <c r="H335" s="71">
        <f t="shared" si="52"/>
        <v>3432.6663727753294</v>
      </c>
      <c r="I335" s="1"/>
      <c r="K335" s="1"/>
      <c r="Q335" s="71">
        <f t="shared" si="53"/>
        <v>3465.9833327805854</v>
      </c>
      <c r="R335" s="71">
        <f t="shared" si="45"/>
        <v>3499.6334623858947</v>
      </c>
      <c r="S335" s="71">
        <f t="shared" si="46"/>
        <v>3533.6200932872562</v>
      </c>
      <c r="T335" s="71">
        <f t="shared" si="47"/>
        <v>3567.9465904976314</v>
      </c>
      <c r="U335" s="71">
        <f t="shared" si="48"/>
        <v>3602.6163526801106</v>
      </c>
      <c r="V335" s="71">
        <f t="shared" si="49"/>
        <v>3637.6328124844144</v>
      </c>
      <c r="W335" s="71">
        <f t="shared" si="50"/>
        <v>3672.9994368867615</v>
      </c>
      <c r="X335" s="71">
        <f t="shared" si="51"/>
        <v>3708.7197275331318</v>
      </c>
      <c r="AH335" s="88"/>
    </row>
    <row r="336" spans="2:34" ht="14.25" customHeight="1" x14ac:dyDescent="0.35">
      <c r="B336" s="84"/>
      <c r="C336" s="84">
        <v>-33.809847953378132</v>
      </c>
      <c r="D336" s="84">
        <v>5.3911093302300879</v>
      </c>
      <c r="E336" s="84">
        <v>1.3269279813206063</v>
      </c>
      <c r="F336" s="84"/>
      <c r="H336" s="71">
        <f t="shared" si="52"/>
        <v>-96048.934360291067</v>
      </c>
      <c r="I336" s="1"/>
      <c r="K336" s="1"/>
      <c r="Q336" s="71">
        <f t="shared" si="53"/>
        <v>-95951.565656945997</v>
      </c>
      <c r="R336" s="71">
        <f t="shared" si="45"/>
        <v>-95853.223266567467</v>
      </c>
      <c r="S336" s="71">
        <f t="shared" si="46"/>
        <v>-95753.897452285164</v>
      </c>
      <c r="T336" s="71">
        <f t="shared" si="47"/>
        <v>-95653.578379860046</v>
      </c>
      <c r="U336" s="71">
        <f t="shared" si="48"/>
        <v>-95552.256116710661</v>
      </c>
      <c r="V336" s="71">
        <f t="shared" si="49"/>
        <v>-95449.920630929773</v>
      </c>
      <c r="W336" s="71">
        <f t="shared" si="50"/>
        <v>-95346.561790291104</v>
      </c>
      <c r="X336" s="71">
        <f t="shared" si="51"/>
        <v>-95242.169361246037</v>
      </c>
      <c r="AB336" s="85"/>
      <c r="AH336" s="88"/>
    </row>
    <row r="337" spans="2:34" ht="14.25" customHeight="1" x14ac:dyDescent="0.35">
      <c r="B337" s="84"/>
      <c r="C337" s="84">
        <v>-0.98074471743989655</v>
      </c>
      <c r="D337" s="84">
        <v>0.7197219832631343</v>
      </c>
      <c r="E337" s="84">
        <v>0.15892884414201985</v>
      </c>
      <c r="F337" s="84">
        <v>7.0909893138140639E-2</v>
      </c>
      <c r="H337" s="71">
        <f t="shared" si="52"/>
        <v>1273.1400067276093</v>
      </c>
      <c r="I337" s="1"/>
      <c r="K337" s="1"/>
      <c r="Q337" s="71">
        <f t="shared" si="53"/>
        <v>1316.5573978344237</v>
      </c>
      <c r="R337" s="71">
        <f t="shared" si="45"/>
        <v>1360.408962852307</v>
      </c>
      <c r="S337" s="71">
        <f t="shared" si="46"/>
        <v>1404.6990435203684</v>
      </c>
      <c r="T337" s="71">
        <f t="shared" si="47"/>
        <v>1449.4320249951106</v>
      </c>
      <c r="U337" s="71">
        <f t="shared" si="48"/>
        <v>1494.6123362846001</v>
      </c>
      <c r="V337" s="71">
        <f t="shared" si="49"/>
        <v>1540.2444506869842</v>
      </c>
      <c r="W337" s="71">
        <f t="shared" si="50"/>
        <v>1586.3328862333924</v>
      </c>
      <c r="X337" s="71">
        <f t="shared" si="51"/>
        <v>1632.8822061352653</v>
      </c>
      <c r="AH337" s="88"/>
    </row>
    <row r="338" spans="2:34" ht="14.25" customHeight="1" x14ac:dyDescent="0.35">
      <c r="B338" s="84">
        <v>5.0862720253201958E-4</v>
      </c>
      <c r="C338" s="84">
        <v>-1.2605318621825758E-2</v>
      </c>
      <c r="D338" s="84">
        <v>1.1530455317013089</v>
      </c>
      <c r="E338" s="84">
        <v>0.24617990072567089</v>
      </c>
      <c r="F338" s="84">
        <v>3.5557164670131383E-2</v>
      </c>
      <c r="H338" s="71">
        <f t="shared" si="52"/>
        <v>3313.1286076785882</v>
      </c>
      <c r="I338" s="1"/>
      <c r="K338" s="1"/>
      <c r="Q338" s="71">
        <f t="shared" si="53"/>
        <v>3347.781283115894</v>
      </c>
      <c r="R338" s="71">
        <f t="shared" si="45"/>
        <v>3382.7804853075731</v>
      </c>
      <c r="S338" s="71">
        <f t="shared" si="46"/>
        <v>3418.1296795211683</v>
      </c>
      <c r="T338" s="71">
        <f t="shared" si="47"/>
        <v>3453.8323656768998</v>
      </c>
      <c r="U338" s="71">
        <f t="shared" si="48"/>
        <v>3489.8920786941885</v>
      </c>
      <c r="V338" s="71">
        <f t="shared" si="49"/>
        <v>3526.3123888416503</v>
      </c>
      <c r="W338" s="71">
        <f t="shared" si="50"/>
        <v>3563.0969020905868</v>
      </c>
      <c r="X338" s="71">
        <f t="shared" si="51"/>
        <v>3600.2492604720123</v>
      </c>
      <c r="AB338" s="85"/>
      <c r="AH338" s="88"/>
    </row>
    <row r="339" spans="2:34" ht="14.25" customHeight="1" x14ac:dyDescent="0.35">
      <c r="B339" s="84">
        <v>5.8403024738905114E-5</v>
      </c>
      <c r="C339" s="84">
        <v>2.4028596790392265E-2</v>
      </c>
      <c r="D339" s="84">
        <v>1.0992937040555171</v>
      </c>
      <c r="E339" s="84">
        <v>0.23743058895621316</v>
      </c>
      <c r="F339" s="84">
        <v>3.4279906840062095E-2</v>
      </c>
      <c r="H339" s="71">
        <f t="shared" si="52"/>
        <v>3396.4173489652212</v>
      </c>
      <c r="I339" s="1"/>
      <c r="K339" s="1"/>
      <c r="Q339" s="71">
        <f t="shared" si="53"/>
        <v>3429.7591109165191</v>
      </c>
      <c r="R339" s="71">
        <f t="shared" si="45"/>
        <v>3463.4342904873301</v>
      </c>
      <c r="S339" s="71">
        <f t="shared" si="46"/>
        <v>3497.4462218538497</v>
      </c>
      <c r="T339" s="71">
        <f t="shared" si="47"/>
        <v>3531.7982725340344</v>
      </c>
      <c r="U339" s="71">
        <f t="shared" si="48"/>
        <v>3566.4938437210203</v>
      </c>
      <c r="V339" s="71">
        <f t="shared" si="49"/>
        <v>3601.5363706198768</v>
      </c>
      <c r="W339" s="71">
        <f t="shared" si="50"/>
        <v>3636.9293227877215</v>
      </c>
      <c r="X339" s="71">
        <f t="shared" si="51"/>
        <v>3672.6762044772445</v>
      </c>
      <c r="AB339" s="85"/>
      <c r="AH339" s="88"/>
    </row>
    <row r="340" spans="2:34" ht="14.25" customHeight="1" x14ac:dyDescent="0.35">
      <c r="B340" s="84">
        <v>1.4481477326917104E-2</v>
      </c>
      <c r="C340" s="84">
        <v>-0.65598515736501128</v>
      </c>
      <c r="D340" s="84"/>
      <c r="E340" s="84">
        <v>0.37025513397213861</v>
      </c>
      <c r="F340" s="84">
        <v>0.11265089019143722</v>
      </c>
      <c r="H340" s="71">
        <f t="shared" si="52"/>
        <v>1568.9168391045368</v>
      </c>
      <c r="I340" s="1"/>
      <c r="K340" s="1"/>
      <c r="Q340" s="71">
        <f t="shared" si="53"/>
        <v>1637.218038484692</v>
      </c>
      <c r="R340" s="71">
        <f t="shared" si="45"/>
        <v>1706.2022498586493</v>
      </c>
      <c r="S340" s="71">
        <f t="shared" si="46"/>
        <v>1775.8763033463456</v>
      </c>
      <c r="T340" s="71">
        <f t="shared" si="47"/>
        <v>1846.2470973689196</v>
      </c>
      <c r="U340" s="71">
        <f t="shared" si="48"/>
        <v>1917.3215993317181</v>
      </c>
      <c r="V340" s="71">
        <f t="shared" si="49"/>
        <v>1989.1068463141451</v>
      </c>
      <c r="W340" s="71">
        <f t="shared" si="50"/>
        <v>2061.6099457663968</v>
      </c>
      <c r="X340" s="71">
        <f t="shared" si="51"/>
        <v>2134.8380762131706</v>
      </c>
      <c r="AB340" s="85"/>
      <c r="AH340" s="88"/>
    </row>
    <row r="341" spans="2:34" ht="14.25" customHeight="1" x14ac:dyDescent="0.35">
      <c r="B341" s="84">
        <v>2.1264129456084879E-4</v>
      </c>
      <c r="C341" s="84">
        <v>3.7097136106123224E-2</v>
      </c>
      <c r="D341" s="84">
        <v>0.9031499239780223</v>
      </c>
      <c r="E341" s="84">
        <v>0.24176273527244321</v>
      </c>
      <c r="F341" s="84">
        <v>3.7059858516655116E-2</v>
      </c>
      <c r="H341" s="71">
        <f t="shared" si="52"/>
        <v>3434.9754167486572</v>
      </c>
      <c r="I341" s="1"/>
      <c r="K341" s="1"/>
      <c r="Q341" s="71">
        <f t="shared" si="53"/>
        <v>3468.6356176496856</v>
      </c>
      <c r="R341" s="71">
        <f t="shared" si="45"/>
        <v>3502.6324205597248</v>
      </c>
      <c r="S341" s="71">
        <f t="shared" si="46"/>
        <v>3536.9691914988643</v>
      </c>
      <c r="T341" s="71">
        <f t="shared" si="47"/>
        <v>3571.6493301473956</v>
      </c>
      <c r="U341" s="71">
        <f t="shared" si="48"/>
        <v>3606.6762701824118</v>
      </c>
      <c r="V341" s="71">
        <f t="shared" si="49"/>
        <v>3642.0534796177781</v>
      </c>
      <c r="W341" s="71">
        <f t="shared" si="50"/>
        <v>3677.784461147498</v>
      </c>
      <c r="X341" s="71">
        <f t="shared" si="51"/>
        <v>3713.8727524925152</v>
      </c>
      <c r="AB341" s="85"/>
      <c r="AH341" s="88"/>
    </row>
    <row r="342" spans="2:34" ht="14.25" customHeight="1" x14ac:dyDescent="0.35">
      <c r="B342" s="84">
        <v>1.1689302047117302E-2</v>
      </c>
      <c r="C342" s="84">
        <v>-0.78313985331282787</v>
      </c>
      <c r="D342" s="84"/>
      <c r="E342" s="84">
        <v>0.33892278668192727</v>
      </c>
      <c r="F342" s="84">
        <v>0.10650955479565519</v>
      </c>
      <c r="H342" s="71">
        <f t="shared" si="52"/>
        <v>1361.6057954507278</v>
      </c>
      <c r="I342" s="1"/>
      <c r="K342" s="1"/>
      <c r="Q342" s="71">
        <f t="shared" si="53"/>
        <v>1425.6256094872615</v>
      </c>
      <c r="R342" s="71">
        <f t="shared" si="45"/>
        <v>1490.2856216641599</v>
      </c>
      <c r="S342" s="71">
        <f t="shared" si="46"/>
        <v>1555.5922339628273</v>
      </c>
      <c r="T342" s="71">
        <f t="shared" si="47"/>
        <v>1621.5519123844815</v>
      </c>
      <c r="U342" s="71">
        <f t="shared" si="48"/>
        <v>1688.1711875903525</v>
      </c>
      <c r="V342" s="71">
        <f t="shared" si="49"/>
        <v>1755.4566555482816</v>
      </c>
      <c r="W342" s="71">
        <f t="shared" si="50"/>
        <v>1823.41497818579</v>
      </c>
      <c r="X342" s="71">
        <f t="shared" si="51"/>
        <v>1892.052884049674</v>
      </c>
      <c r="AB342" s="85"/>
      <c r="AH342" s="88"/>
    </row>
    <row r="343" spans="2:34" ht="14.25" customHeight="1" x14ac:dyDescent="0.35">
      <c r="B343" s="84">
        <v>4.0919402305816456E-2</v>
      </c>
      <c r="C343" s="84">
        <v>-4.604215245604899</v>
      </c>
      <c r="D343" s="84">
        <v>2.808858147691748</v>
      </c>
      <c r="E343" s="84">
        <v>1.2137396908297291</v>
      </c>
      <c r="F343" s="84">
        <v>0.13548645015149116</v>
      </c>
      <c r="H343" s="71">
        <f t="shared" si="52"/>
        <v>-9799.1267115740156</v>
      </c>
      <c r="I343" s="1"/>
      <c r="K343" s="1"/>
      <c r="Q343" s="71">
        <f t="shared" si="53"/>
        <v>-9662.392202243911</v>
      </c>
      <c r="R343" s="71">
        <f t="shared" si="45"/>
        <v>-9524.2903478205008</v>
      </c>
      <c r="S343" s="71">
        <f t="shared" si="46"/>
        <v>-9384.8074748528616</v>
      </c>
      <c r="T343" s="71">
        <f t="shared" si="47"/>
        <v>-9243.9297731555434</v>
      </c>
      <c r="U343" s="71">
        <f t="shared" si="48"/>
        <v>-9101.6432944412572</v>
      </c>
      <c r="V343" s="71">
        <f t="shared" si="49"/>
        <v>-8957.9339509398214</v>
      </c>
      <c r="W343" s="71">
        <f t="shared" si="50"/>
        <v>-8812.7875140033739</v>
      </c>
      <c r="X343" s="71">
        <f t="shared" si="51"/>
        <v>-8666.1896126975626</v>
      </c>
      <c r="AH343" s="88"/>
    </row>
    <row r="344" spans="2:34" ht="14.25" customHeight="1" x14ac:dyDescent="0.35">
      <c r="B344" s="84"/>
      <c r="C344" s="84">
        <v>4.050113069234592E-2</v>
      </c>
      <c r="D344" s="84">
        <v>0.85953618234013551</v>
      </c>
      <c r="E344" s="84">
        <v>0.23112344520719641</v>
      </c>
      <c r="F344" s="84">
        <v>3.7774188742167918E-2</v>
      </c>
      <c r="H344" s="71">
        <f t="shared" si="52"/>
        <v>3446.010322512886</v>
      </c>
      <c r="I344" s="1"/>
      <c r="K344" s="1"/>
      <c r="Q344" s="71">
        <f t="shared" si="53"/>
        <v>3479.2032077643503</v>
      </c>
      <c r="R344" s="71">
        <f t="shared" si="45"/>
        <v>3512.7280218683295</v>
      </c>
      <c r="S344" s="71">
        <f t="shared" si="46"/>
        <v>3546.588084113348</v>
      </c>
      <c r="T344" s="71">
        <f t="shared" si="47"/>
        <v>3580.786746980817</v>
      </c>
      <c r="U344" s="71">
        <f t="shared" si="48"/>
        <v>3615.3273964769605</v>
      </c>
      <c r="V344" s="71">
        <f t="shared" si="49"/>
        <v>3650.2134524680655</v>
      </c>
      <c r="W344" s="71">
        <f t="shared" si="50"/>
        <v>3685.4483690190818</v>
      </c>
      <c r="X344" s="71">
        <f t="shared" si="51"/>
        <v>3721.0356347356078</v>
      </c>
      <c r="AH344" s="88"/>
    </row>
    <row r="345" spans="2:34" ht="14.25" customHeight="1" x14ac:dyDescent="0.35">
      <c r="B345" s="84"/>
      <c r="C345" s="84">
        <v>-0.63382037446931039</v>
      </c>
      <c r="D345" s="84">
        <v>0.33270509193336922</v>
      </c>
      <c r="E345" s="84">
        <v>0.17550779650542589</v>
      </c>
      <c r="F345" s="84">
        <v>6.8459229759469262E-2</v>
      </c>
      <c r="H345" s="71">
        <f t="shared" si="52"/>
        <v>2111.0032744023947</v>
      </c>
      <c r="I345" s="1"/>
      <c r="K345" s="1"/>
      <c r="Q345" s="71">
        <f t="shared" si="53"/>
        <v>2151.944570048769</v>
      </c>
      <c r="R345" s="71">
        <f t="shared" si="45"/>
        <v>2193.295278651608</v>
      </c>
      <c r="S345" s="71">
        <f t="shared" si="46"/>
        <v>2235.0594943404744</v>
      </c>
      <c r="T345" s="71">
        <f t="shared" si="47"/>
        <v>2277.24135218623</v>
      </c>
      <c r="U345" s="71">
        <f t="shared" si="48"/>
        <v>2319.845028610443</v>
      </c>
      <c r="V345" s="71">
        <f t="shared" si="49"/>
        <v>2362.8747417988984</v>
      </c>
      <c r="W345" s="71">
        <f t="shared" si="50"/>
        <v>2406.3347521192377</v>
      </c>
      <c r="X345" s="71">
        <f t="shared" si="51"/>
        <v>2450.229362542781</v>
      </c>
      <c r="AH345" s="88"/>
    </row>
    <row r="346" spans="2:34" ht="14.25" customHeight="1" x14ac:dyDescent="0.35">
      <c r="B346" s="84">
        <v>3.0016572531502177E-4</v>
      </c>
      <c r="C346" s="84">
        <v>4.0987593558485427E-2</v>
      </c>
      <c r="D346" s="84">
        <v>1.0479600834958103</v>
      </c>
      <c r="E346" s="84">
        <v>0.24394651480940499</v>
      </c>
      <c r="F346" s="84">
        <v>3.4699007538430561E-2</v>
      </c>
      <c r="H346" s="71">
        <f t="shared" si="52"/>
        <v>3417.5502388778659</v>
      </c>
      <c r="I346" s="1"/>
      <c r="K346" s="1"/>
      <c r="Q346" s="71">
        <f t="shared" si="53"/>
        <v>3451.1083934323337</v>
      </c>
      <c r="R346" s="71">
        <f t="shared" si="45"/>
        <v>3485.0021295323468</v>
      </c>
      <c r="S346" s="71">
        <f t="shared" si="46"/>
        <v>3519.2348029933592</v>
      </c>
      <c r="T346" s="71">
        <f t="shared" si="47"/>
        <v>3553.8098031889822</v>
      </c>
      <c r="U346" s="71">
        <f t="shared" si="48"/>
        <v>3588.7305533865615</v>
      </c>
      <c r="V346" s="71">
        <f t="shared" si="49"/>
        <v>3624.0005110861166</v>
      </c>
      <c r="W346" s="71">
        <f t="shared" si="50"/>
        <v>3659.6231683626675</v>
      </c>
      <c r="X346" s="71">
        <f t="shared" si="51"/>
        <v>3695.6020522119834</v>
      </c>
      <c r="AB346" s="85"/>
      <c r="AH346" s="88"/>
    </row>
    <row r="347" spans="2:34" ht="14.25" customHeight="1" x14ac:dyDescent="0.35">
      <c r="B347" s="84">
        <v>7.5268405853765312E-4</v>
      </c>
      <c r="C347" s="84">
        <v>4.0815699911626452E-2</v>
      </c>
      <c r="D347" s="84">
        <v>0.9588570949905395</v>
      </c>
      <c r="E347" s="84">
        <v>0.25544553391630648</v>
      </c>
      <c r="F347" s="84">
        <v>3.6910428021340251E-2</v>
      </c>
      <c r="H347" s="71">
        <f t="shared" si="52"/>
        <v>3420.8179020040325</v>
      </c>
      <c r="I347" s="1"/>
      <c r="K347" s="1"/>
      <c r="Q347" s="71">
        <f t="shared" si="53"/>
        <v>3455.4167768739289</v>
      </c>
      <c r="R347" s="71">
        <f t="shared" si="45"/>
        <v>3490.3616404925242</v>
      </c>
      <c r="S347" s="71">
        <f t="shared" si="46"/>
        <v>3525.6559527473055</v>
      </c>
      <c r="T347" s="71">
        <f t="shared" si="47"/>
        <v>3561.3032081246347</v>
      </c>
      <c r="U347" s="71">
        <f t="shared" si="48"/>
        <v>3597.306936055737</v>
      </c>
      <c r="V347" s="71">
        <f t="shared" si="49"/>
        <v>3633.6707012661504</v>
      </c>
      <c r="W347" s="71">
        <f t="shared" si="50"/>
        <v>3670.3981041286679</v>
      </c>
      <c r="X347" s="71">
        <f t="shared" si="51"/>
        <v>3707.4927810198105</v>
      </c>
      <c r="AB347" s="85"/>
      <c r="AH347" s="88"/>
    </row>
    <row r="348" spans="2:34" ht="14.25" customHeight="1" x14ac:dyDescent="0.35">
      <c r="B348" s="84">
        <v>1.3261374683705459E-4</v>
      </c>
      <c r="C348" s="84">
        <v>3.4233682944208636E-2</v>
      </c>
      <c r="D348" s="84">
        <v>0.98503772063921391</v>
      </c>
      <c r="E348" s="84">
        <v>0.23883141163165963</v>
      </c>
      <c r="F348" s="84">
        <v>3.5894004515272408E-2</v>
      </c>
      <c r="H348" s="71">
        <f t="shared" si="52"/>
        <v>3424.6032054263319</v>
      </c>
      <c r="I348" s="1"/>
      <c r="K348" s="1"/>
      <c r="Q348" s="71">
        <f t="shared" si="53"/>
        <v>3458.0719565839731</v>
      </c>
      <c r="R348" s="71">
        <f t="shared" si="45"/>
        <v>3491.8753952531915</v>
      </c>
      <c r="S348" s="71">
        <f t="shared" si="46"/>
        <v>3526.0168683091015</v>
      </c>
      <c r="T348" s="71">
        <f t="shared" si="47"/>
        <v>3560.4997560955703</v>
      </c>
      <c r="U348" s="71">
        <f t="shared" si="48"/>
        <v>3595.3274727599037</v>
      </c>
      <c r="V348" s="71">
        <f t="shared" si="49"/>
        <v>3630.5034665908815</v>
      </c>
      <c r="W348" s="71">
        <f t="shared" si="50"/>
        <v>3666.0312203601679</v>
      </c>
      <c r="X348" s="71">
        <f t="shared" si="51"/>
        <v>3701.9142516671482</v>
      </c>
      <c r="AB348" s="85"/>
      <c r="AH348" s="88"/>
    </row>
    <row r="349" spans="2:34" ht="14.25" customHeight="1" x14ac:dyDescent="0.35">
      <c r="B349" s="84"/>
      <c r="C349" s="84">
        <v>3.6813747346474579E-2</v>
      </c>
      <c r="D349" s="84">
        <v>0.73088348396710046</v>
      </c>
      <c r="E349" s="84">
        <v>0.22280164086163018</v>
      </c>
      <c r="F349" s="84">
        <v>4.0550529016248636E-2</v>
      </c>
      <c r="H349" s="71">
        <f t="shared" si="52"/>
        <v>3441.5996524667744</v>
      </c>
      <c r="I349" s="1"/>
      <c r="K349" s="1"/>
      <c r="Q349" s="71">
        <f t="shared" si="53"/>
        <v>3474.8638035610079</v>
      </c>
      <c r="R349" s="71">
        <f t="shared" si="45"/>
        <v>3508.4605961661837</v>
      </c>
      <c r="S349" s="71">
        <f t="shared" si="46"/>
        <v>3542.3933566974115</v>
      </c>
      <c r="T349" s="71">
        <f t="shared" si="47"/>
        <v>3576.6654448339514</v>
      </c>
      <c r="U349" s="71">
        <f t="shared" si="48"/>
        <v>3611.2802538518563</v>
      </c>
      <c r="V349" s="71">
        <f t="shared" si="49"/>
        <v>3646.2412109599409</v>
      </c>
      <c r="W349" s="71">
        <f t="shared" si="50"/>
        <v>3681.5517776391061</v>
      </c>
      <c r="X349" s="71">
        <f t="shared" si="51"/>
        <v>3717.2154499850631</v>
      </c>
      <c r="AB349" s="85"/>
      <c r="AH349" s="88"/>
    </row>
    <row r="350" spans="2:34" ht="14.25" customHeight="1" x14ac:dyDescent="0.35">
      <c r="B350" s="84">
        <v>4.2424202883316607E-4</v>
      </c>
      <c r="C350" s="84">
        <v>-0.75509059081827568</v>
      </c>
      <c r="D350" s="84"/>
      <c r="E350" s="84">
        <v>0.17250471002988091</v>
      </c>
      <c r="F350" s="84">
        <v>7.6397590017862768E-2</v>
      </c>
      <c r="H350" s="71">
        <f t="shared" si="52"/>
        <v>1782.1783546223926</v>
      </c>
      <c r="I350" s="1"/>
      <c r="K350" s="1"/>
      <c r="Q350" s="71">
        <f t="shared" si="53"/>
        <v>1824.5657715893044</v>
      </c>
      <c r="R350" s="71">
        <f t="shared" si="45"/>
        <v>1867.3770627258862</v>
      </c>
      <c r="S350" s="71">
        <f t="shared" si="46"/>
        <v>1910.6164667738328</v>
      </c>
      <c r="T350" s="71">
        <f t="shared" si="47"/>
        <v>1954.2882648622599</v>
      </c>
      <c r="U350" s="71">
        <f t="shared" si="48"/>
        <v>1998.3967809315704</v>
      </c>
      <c r="V350" s="71">
        <f t="shared" si="49"/>
        <v>2042.9463821615743</v>
      </c>
      <c r="W350" s="71">
        <f t="shared" si="50"/>
        <v>2087.9414794038785</v>
      </c>
      <c r="X350" s="71">
        <f t="shared" si="51"/>
        <v>2133.3865276186057</v>
      </c>
      <c r="AH350" s="88"/>
    </row>
    <row r="351" spans="2:34" ht="14.25" customHeight="1" x14ac:dyDescent="0.35">
      <c r="B351" s="84"/>
      <c r="C351" s="84">
        <v>-0.1333821179115926</v>
      </c>
      <c r="D351" s="84">
        <v>1.2966242940545638</v>
      </c>
      <c r="E351" s="84">
        <v>0.24187538951125362</v>
      </c>
      <c r="F351" s="84">
        <v>3.3447165322100562E-2</v>
      </c>
      <c r="H351" s="71">
        <f t="shared" si="52"/>
        <v>3015.6378238435786</v>
      </c>
      <c r="I351" s="1"/>
      <c r="K351" s="1"/>
      <c r="Q351" s="71">
        <f t="shared" si="53"/>
        <v>3049.9675230311741</v>
      </c>
      <c r="R351" s="71">
        <f t="shared" si="45"/>
        <v>3084.6405192106463</v>
      </c>
      <c r="S351" s="71">
        <f t="shared" si="46"/>
        <v>3119.6602453519126</v>
      </c>
      <c r="T351" s="71">
        <f t="shared" si="47"/>
        <v>3155.0301687545916</v>
      </c>
      <c r="U351" s="71">
        <f t="shared" si="48"/>
        <v>3190.7537913912975</v>
      </c>
      <c r="V351" s="71">
        <f t="shared" si="49"/>
        <v>3226.8346502543709</v>
      </c>
      <c r="W351" s="71">
        <f t="shared" si="50"/>
        <v>3263.2763177060742</v>
      </c>
      <c r="X351" s="71">
        <f t="shared" si="51"/>
        <v>3300.0824018322946</v>
      </c>
      <c r="AB351" s="85"/>
      <c r="AH351" s="88"/>
    </row>
    <row r="352" spans="2:34" ht="14.25" customHeight="1" x14ac:dyDescent="0.35">
      <c r="B352" s="84">
        <v>5.9003231442643638E-4</v>
      </c>
      <c r="C352" s="84">
        <v>4.0999910644844123E-2</v>
      </c>
      <c r="D352" s="84">
        <v>0.9324681367530312</v>
      </c>
      <c r="E352" s="84">
        <v>0.25081648823511743</v>
      </c>
      <c r="F352" s="84">
        <v>3.7113128812808517E-2</v>
      </c>
      <c r="H352" s="71">
        <f t="shared" si="52"/>
        <v>3428.0673102393239</v>
      </c>
      <c r="I352" s="1"/>
      <c r="K352" s="1"/>
      <c r="Q352" s="71">
        <f t="shared" si="53"/>
        <v>3462.3725206743798</v>
      </c>
      <c r="R352" s="71">
        <f t="shared" si="45"/>
        <v>3497.0207832137871</v>
      </c>
      <c r="S352" s="71">
        <f t="shared" si="46"/>
        <v>3532.015528378588</v>
      </c>
      <c r="T352" s="71">
        <f t="shared" si="47"/>
        <v>3567.3602209950368</v>
      </c>
      <c r="U352" s="71">
        <f t="shared" si="48"/>
        <v>3603.0583605376505</v>
      </c>
      <c r="V352" s="71">
        <f t="shared" si="49"/>
        <v>3639.1134814756902</v>
      </c>
      <c r="W352" s="71">
        <f t="shared" si="50"/>
        <v>3675.5291536231107</v>
      </c>
      <c r="X352" s="71">
        <f t="shared" si="51"/>
        <v>3712.3089824920044</v>
      </c>
      <c r="AB352" s="85"/>
      <c r="AH352" s="88"/>
    </row>
    <row r="353" spans="2:34" ht="14.25" customHeight="1" x14ac:dyDescent="0.35">
      <c r="B353" s="84"/>
      <c r="C353" s="84">
        <v>-3.8136392149905572E-2</v>
      </c>
      <c r="D353" s="84">
        <v>1.1198128807367671</v>
      </c>
      <c r="E353" s="84">
        <v>0.23266957460498833</v>
      </c>
      <c r="F353" s="84">
        <v>3.5907789902283514E-2</v>
      </c>
      <c r="H353" s="71">
        <f t="shared" si="52"/>
        <v>3274.7388044314939</v>
      </c>
      <c r="I353" s="1"/>
      <c r="K353" s="1"/>
      <c r="Q353" s="71">
        <f t="shared" si="53"/>
        <v>3308.6794214241609</v>
      </c>
      <c r="R353" s="71">
        <f t="shared" si="45"/>
        <v>3342.9594445867542</v>
      </c>
      <c r="S353" s="71">
        <f t="shared" si="46"/>
        <v>3377.5822679809735</v>
      </c>
      <c r="T353" s="71">
        <f t="shared" si="47"/>
        <v>3412.5513196091351</v>
      </c>
      <c r="U353" s="71">
        <f t="shared" si="48"/>
        <v>3447.8700617535778</v>
      </c>
      <c r="V353" s="71">
        <f t="shared" si="49"/>
        <v>3483.5419913194664</v>
      </c>
      <c r="W353" s="71">
        <f t="shared" si="50"/>
        <v>3519.5706401810125</v>
      </c>
      <c r="X353" s="71">
        <f t="shared" si="51"/>
        <v>3555.9595755311748</v>
      </c>
      <c r="AB353" s="85"/>
      <c r="AH353" s="88"/>
    </row>
    <row r="354" spans="2:34" ht="14.25" customHeight="1" x14ac:dyDescent="0.35">
      <c r="B354" s="84">
        <v>4.8637124620930089E-3</v>
      </c>
      <c r="C354" s="84">
        <v>-0.986660276615827</v>
      </c>
      <c r="D354" s="84">
        <v>1.4348506594997543</v>
      </c>
      <c r="E354" s="84">
        <v>0.25568469413151373</v>
      </c>
      <c r="F354" s="84">
        <v>7.4504757924271969E-2</v>
      </c>
      <c r="H354" s="71">
        <f t="shared" si="52"/>
        <v>1230.7398814573071</v>
      </c>
      <c r="I354" s="1"/>
      <c r="K354" s="1"/>
      <c r="Q354" s="71">
        <f t="shared" si="53"/>
        <v>1284.6951083597548</v>
      </c>
      <c r="R354" s="71">
        <f t="shared" si="45"/>
        <v>1339.1898875312284</v>
      </c>
      <c r="S354" s="71">
        <f t="shared" si="46"/>
        <v>1394.229614494416</v>
      </c>
      <c r="T354" s="71">
        <f t="shared" si="47"/>
        <v>1449.8197387272362</v>
      </c>
      <c r="U354" s="71">
        <f t="shared" si="48"/>
        <v>1505.9657642023838</v>
      </c>
      <c r="V354" s="71">
        <f t="shared" si="49"/>
        <v>1562.6732499322832</v>
      </c>
      <c r="W354" s="71">
        <f t="shared" si="50"/>
        <v>1619.9478105194812</v>
      </c>
      <c r="X354" s="71">
        <f t="shared" si="51"/>
        <v>1677.7951167125514</v>
      </c>
      <c r="AB354" s="85"/>
      <c r="AH354" s="88"/>
    </row>
    <row r="355" spans="2:34" ht="14.25" customHeight="1" x14ac:dyDescent="0.35">
      <c r="B355" s="84">
        <v>5.8083506438087068E-4</v>
      </c>
      <c r="C355" s="84">
        <v>-4.2929723652824956</v>
      </c>
      <c r="D355" s="84">
        <v>0.13467931806712902</v>
      </c>
      <c r="E355" s="84">
        <v>0.34710549378248118</v>
      </c>
      <c r="F355" s="84">
        <v>8.4873124512894665E-2</v>
      </c>
      <c r="H355" s="71">
        <f t="shared" si="52"/>
        <v>-7996.4244065300736</v>
      </c>
      <c r="I355" s="1"/>
      <c r="K355" s="1"/>
      <c r="Q355" s="71">
        <f t="shared" si="53"/>
        <v>-7940.7811774641123</v>
      </c>
      <c r="R355" s="71">
        <f t="shared" si="45"/>
        <v>-7884.5815161074916</v>
      </c>
      <c r="S355" s="71">
        <f t="shared" si="46"/>
        <v>-7827.8198581373053</v>
      </c>
      <c r="T355" s="71">
        <f t="shared" si="47"/>
        <v>-7770.4905835874133</v>
      </c>
      <c r="U355" s="71">
        <f t="shared" si="48"/>
        <v>-7712.5880162920266</v>
      </c>
      <c r="V355" s="71">
        <f t="shared" si="49"/>
        <v>-7654.1064233236821</v>
      </c>
      <c r="W355" s="71">
        <f t="shared" si="50"/>
        <v>-7595.0400144256564</v>
      </c>
      <c r="X355" s="71">
        <f t="shared" si="51"/>
        <v>-7535.3829414386528</v>
      </c>
      <c r="AB355" s="85"/>
      <c r="AH355" s="88"/>
    </row>
    <row r="356" spans="2:34" ht="14.25" customHeight="1" x14ac:dyDescent="0.35">
      <c r="B356" s="84">
        <v>1.2652820665020518E-2</v>
      </c>
      <c r="C356" s="84">
        <v>-0.14463536028614649</v>
      </c>
      <c r="D356" s="84"/>
      <c r="E356" s="84">
        <v>0.35173341558360183</v>
      </c>
      <c r="F356" s="84">
        <v>9.6744801917664131E-2</v>
      </c>
      <c r="H356" s="71">
        <f t="shared" si="52"/>
        <v>2778.5673528895322</v>
      </c>
      <c r="I356" s="1"/>
      <c r="K356" s="1"/>
      <c r="Q356" s="71">
        <f t="shared" si="53"/>
        <v>2838.9138726520896</v>
      </c>
      <c r="R356" s="71">
        <f t="shared" si="45"/>
        <v>2899.8638576122721</v>
      </c>
      <c r="S356" s="71">
        <f t="shared" si="46"/>
        <v>2961.4233424220565</v>
      </c>
      <c r="T356" s="71">
        <f t="shared" si="47"/>
        <v>3023.5984220799392</v>
      </c>
      <c r="U356" s="71">
        <f t="shared" si="48"/>
        <v>3086.3952525344002</v>
      </c>
      <c r="V356" s="71">
        <f t="shared" si="49"/>
        <v>3149.8200512934063</v>
      </c>
      <c r="W356" s="71">
        <f t="shared" si="50"/>
        <v>3213.8790980400017</v>
      </c>
      <c r="X356" s="71">
        <f t="shared" si="51"/>
        <v>3278.5787352540638</v>
      </c>
      <c r="AB356" s="85"/>
      <c r="AH356" s="88"/>
    </row>
    <row r="357" spans="2:34" ht="14.25" customHeight="1" x14ac:dyDescent="0.35">
      <c r="B357" s="84">
        <v>5.2627693639923181E-4</v>
      </c>
      <c r="C357" s="84">
        <v>4.0785475645588265E-2</v>
      </c>
      <c r="D357" s="84">
        <v>0.93270785812349832</v>
      </c>
      <c r="E357" s="84">
        <v>0.24936311005773995</v>
      </c>
      <c r="F357" s="84">
        <v>3.7035222073147731E-2</v>
      </c>
      <c r="H357" s="71">
        <f t="shared" si="52"/>
        <v>3430.9453916287384</v>
      </c>
      <c r="I357" s="1"/>
      <c r="K357" s="1"/>
      <c r="Q357" s="71">
        <f t="shared" si="53"/>
        <v>3465.1448265354147</v>
      </c>
      <c r="R357" s="71">
        <f t="shared" si="45"/>
        <v>3499.6862557911572</v>
      </c>
      <c r="S357" s="71">
        <f t="shared" si="46"/>
        <v>3534.5730993394582</v>
      </c>
      <c r="T357" s="71">
        <f t="shared" si="47"/>
        <v>3569.8088113232411</v>
      </c>
      <c r="U357" s="71">
        <f t="shared" si="48"/>
        <v>3605.3968804268616</v>
      </c>
      <c r="V357" s="71">
        <f t="shared" si="49"/>
        <v>3641.3408302215194</v>
      </c>
      <c r="W357" s="71">
        <f t="shared" si="50"/>
        <v>3677.6442195141235</v>
      </c>
      <c r="X357" s="71">
        <f t="shared" si="51"/>
        <v>3714.3106426996533</v>
      </c>
      <c r="AB357" s="85"/>
      <c r="AH357" s="88"/>
    </row>
    <row r="358" spans="2:34" ht="14.25" customHeight="1" x14ac:dyDescent="0.35">
      <c r="B358" s="84"/>
      <c r="C358" s="84">
        <v>2.9438858074724614E-2</v>
      </c>
      <c r="D358" s="84">
        <v>0.89368041029739886</v>
      </c>
      <c r="E358" s="84">
        <v>0.2367695853474924</v>
      </c>
      <c r="F358" s="84">
        <v>3.7101330809806481E-2</v>
      </c>
      <c r="H358" s="71">
        <f t="shared" si="52"/>
        <v>3429.5359374584959</v>
      </c>
      <c r="I358" s="1"/>
      <c r="K358" s="1"/>
      <c r="Q358" s="71">
        <f t="shared" si="53"/>
        <v>3462.9102003244466</v>
      </c>
      <c r="R358" s="71">
        <f t="shared" si="45"/>
        <v>3496.6182058190575</v>
      </c>
      <c r="S358" s="71">
        <f t="shared" si="46"/>
        <v>3530.663291368614</v>
      </c>
      <c r="T358" s="71">
        <f t="shared" si="47"/>
        <v>3565.0488277736663</v>
      </c>
      <c r="U358" s="71">
        <f t="shared" si="48"/>
        <v>3599.778219542769</v>
      </c>
      <c r="V358" s="71">
        <f t="shared" si="49"/>
        <v>3634.8549052295621</v>
      </c>
      <c r="W358" s="71">
        <f t="shared" si="50"/>
        <v>3670.2823577732242</v>
      </c>
      <c r="X358" s="71">
        <f t="shared" si="51"/>
        <v>3706.0640848423218</v>
      </c>
      <c r="AB358" s="85"/>
      <c r="AH358" s="88"/>
    </row>
    <row r="359" spans="2:34" ht="14.25" customHeight="1" x14ac:dyDescent="0.35">
      <c r="B359" s="84"/>
      <c r="C359" s="84">
        <v>-0.7615721957155106</v>
      </c>
      <c r="D359" s="84"/>
      <c r="E359" s="84">
        <v>0.11946826453623803</v>
      </c>
      <c r="F359" s="84">
        <v>8.0679999576631259E-2</v>
      </c>
      <c r="H359" s="71">
        <f t="shared" si="52"/>
        <v>1779.7016159278237</v>
      </c>
      <c r="I359" s="1"/>
      <c r="K359" s="1"/>
      <c r="Q359" s="71">
        <f t="shared" si="53"/>
        <v>1821.3270526313297</v>
      </c>
      <c r="R359" s="71">
        <f t="shared" si="45"/>
        <v>1863.3687437018712</v>
      </c>
      <c r="S359" s="71">
        <f t="shared" si="46"/>
        <v>1905.8308516831175</v>
      </c>
      <c r="T359" s="71">
        <f t="shared" si="47"/>
        <v>1948.7175807441768</v>
      </c>
      <c r="U359" s="71">
        <f t="shared" si="48"/>
        <v>1992.0331770958464</v>
      </c>
      <c r="V359" s="71">
        <f t="shared" si="49"/>
        <v>2035.7819294110327</v>
      </c>
      <c r="W359" s="71">
        <f t="shared" si="50"/>
        <v>2079.9681692493709</v>
      </c>
      <c r="X359" s="71">
        <f t="shared" si="51"/>
        <v>2124.5962714860925</v>
      </c>
      <c r="AB359" s="85"/>
      <c r="AH359" s="88"/>
    </row>
    <row r="360" spans="2:34" ht="14.25" customHeight="1" x14ac:dyDescent="0.35">
      <c r="B360" s="84">
        <v>5.5868374088404392E-4</v>
      </c>
      <c r="C360" s="84">
        <v>4.0442409847021868E-2</v>
      </c>
      <c r="D360" s="84">
        <v>0.92867769309580794</v>
      </c>
      <c r="E360" s="84">
        <v>0.24993388350505422</v>
      </c>
      <c r="F360" s="84">
        <v>3.7215496460288877E-2</v>
      </c>
      <c r="H360" s="71">
        <f t="shared" si="52"/>
        <v>3431.1979815737027</v>
      </c>
      <c r="I360" s="1"/>
      <c r="K360" s="1"/>
      <c r="Q360" s="71">
        <f t="shared" si="53"/>
        <v>3465.4824816067021</v>
      </c>
      <c r="R360" s="71">
        <f t="shared" si="45"/>
        <v>3500.1098266400318</v>
      </c>
      <c r="S360" s="71">
        <f t="shared" si="46"/>
        <v>3535.0834451236942</v>
      </c>
      <c r="T360" s="71">
        <f t="shared" si="47"/>
        <v>3570.4067997921939</v>
      </c>
      <c r="U360" s="71">
        <f t="shared" si="48"/>
        <v>3606.0833880073778</v>
      </c>
      <c r="V360" s="71">
        <f t="shared" si="49"/>
        <v>3642.1167421047148</v>
      </c>
      <c r="W360" s="71">
        <f t="shared" si="50"/>
        <v>3678.5104297430244</v>
      </c>
      <c r="X360" s="71">
        <f t="shared" si="51"/>
        <v>3715.2680542577168</v>
      </c>
      <c r="AB360" s="85"/>
      <c r="AH360" s="88"/>
    </row>
    <row r="361" spans="2:34" ht="14.25" customHeight="1" x14ac:dyDescent="0.35">
      <c r="B361" s="84">
        <v>2.4499513939353961E-3</v>
      </c>
      <c r="C361" s="84">
        <v>1.6342552440158715E-2</v>
      </c>
      <c r="D361" s="84"/>
      <c r="E361" s="84">
        <v>0.21989130901601478</v>
      </c>
      <c r="F361" s="84">
        <v>6.2669475327639779E-2</v>
      </c>
      <c r="H361" s="71">
        <f t="shared" si="52"/>
        <v>3377.6122708919806</v>
      </c>
      <c r="I361" s="1"/>
      <c r="K361" s="1"/>
      <c r="Q361" s="71">
        <f t="shared" si="53"/>
        <v>3416.3055287477987</v>
      </c>
      <c r="R361" s="71">
        <f t="shared" si="45"/>
        <v>3455.3857191821744</v>
      </c>
      <c r="S361" s="71">
        <f t="shared" si="46"/>
        <v>3494.8567115208944</v>
      </c>
      <c r="T361" s="71">
        <f t="shared" si="47"/>
        <v>3534.7224137830017</v>
      </c>
      <c r="U361" s="71">
        <f t="shared" si="48"/>
        <v>3574.9867730677297</v>
      </c>
      <c r="V361" s="71">
        <f t="shared" si="49"/>
        <v>3615.6537759453049</v>
      </c>
      <c r="W361" s="71">
        <f t="shared" si="50"/>
        <v>3656.7274488516564</v>
      </c>
      <c r="X361" s="71">
        <f t="shared" si="51"/>
        <v>3698.2118584870709</v>
      </c>
      <c r="AB361" s="85"/>
      <c r="AH361" s="88"/>
    </row>
    <row r="362" spans="2:34" ht="14.25" customHeight="1" x14ac:dyDescent="0.35">
      <c r="B362" s="84"/>
      <c r="C362" s="84">
        <v>2.9925942042576308E-2</v>
      </c>
      <c r="D362" s="84">
        <v>0.89491595964111048</v>
      </c>
      <c r="E362" s="84">
        <v>0.23674912493717887</v>
      </c>
      <c r="F362" s="84">
        <v>3.7071258762950407E-2</v>
      </c>
      <c r="H362" s="71">
        <f t="shared" si="52"/>
        <v>3430.3385643747624</v>
      </c>
      <c r="I362" s="1"/>
      <c r="K362" s="1"/>
      <c r="Q362" s="71">
        <f t="shared" si="53"/>
        <v>3463.7056134030399</v>
      </c>
      <c r="R362" s="71">
        <f t="shared" si="45"/>
        <v>3497.4063329216001</v>
      </c>
      <c r="S362" s="71">
        <f t="shared" si="46"/>
        <v>3531.4440596353452</v>
      </c>
      <c r="T362" s="71">
        <f t="shared" si="47"/>
        <v>3565.8221636162289</v>
      </c>
      <c r="U362" s="71">
        <f t="shared" si="48"/>
        <v>3600.5440486369203</v>
      </c>
      <c r="V362" s="71">
        <f t="shared" si="49"/>
        <v>3635.613152507819</v>
      </c>
      <c r="W362" s="71">
        <f t="shared" si="50"/>
        <v>3671.0329474174268</v>
      </c>
      <c r="X362" s="71">
        <f t="shared" si="51"/>
        <v>3706.8069402761307</v>
      </c>
      <c r="AB362" s="85"/>
      <c r="AH362" s="88"/>
    </row>
    <row r="363" spans="2:34" ht="14.25" customHeight="1" x14ac:dyDescent="0.35">
      <c r="B363" s="84"/>
      <c r="C363" s="84">
        <v>4.109380609831384E-2</v>
      </c>
      <c r="D363" s="84">
        <v>0.87772223333059429</v>
      </c>
      <c r="E363" s="84">
        <v>0.23170679609065184</v>
      </c>
      <c r="F363" s="84">
        <v>3.7378683416273401E-2</v>
      </c>
      <c r="H363" s="71">
        <f t="shared" si="52"/>
        <v>3443.7551068279035</v>
      </c>
      <c r="I363" s="1"/>
      <c r="K363" s="1"/>
      <c r="Q363" s="71">
        <f t="shared" si="53"/>
        <v>3476.9068960222821</v>
      </c>
      <c r="R363" s="71">
        <f t="shared" si="45"/>
        <v>3510.390203108605</v>
      </c>
      <c r="S363" s="71">
        <f t="shared" si="46"/>
        <v>3544.2083432657905</v>
      </c>
      <c r="T363" s="71">
        <f t="shared" si="47"/>
        <v>3578.3646648245485</v>
      </c>
      <c r="U363" s="71">
        <f t="shared" si="48"/>
        <v>3612.8625495988936</v>
      </c>
      <c r="V363" s="71">
        <f t="shared" si="49"/>
        <v>3647.7054132209823</v>
      </c>
      <c r="W363" s="71">
        <f t="shared" si="50"/>
        <v>3682.896705479292</v>
      </c>
      <c r="X363" s="71">
        <f t="shared" si="51"/>
        <v>3718.4399106601845</v>
      </c>
      <c r="AB363" s="85"/>
      <c r="AH363" s="88"/>
    </row>
    <row r="364" spans="2:34" ht="14.25" customHeight="1" x14ac:dyDescent="0.35">
      <c r="B364" s="84">
        <v>6.6973363206180825E-7</v>
      </c>
      <c r="C364" s="84">
        <v>2.9478182762839637E-2</v>
      </c>
      <c r="D364" s="84">
        <v>0.89371340321503268</v>
      </c>
      <c r="E364" s="84">
        <v>0.23678743969634847</v>
      </c>
      <c r="F364" s="84">
        <v>3.7100784607735998E-2</v>
      </c>
      <c r="H364" s="71">
        <f t="shared" si="52"/>
        <v>3429.5947480039076</v>
      </c>
      <c r="I364" s="1"/>
      <c r="K364" s="1"/>
      <c r="Q364" s="71">
        <f t="shared" si="53"/>
        <v>3462.9698525256017</v>
      </c>
      <c r="R364" s="71">
        <f t="shared" si="45"/>
        <v>3496.6787080925128</v>
      </c>
      <c r="S364" s="71">
        <f t="shared" si="46"/>
        <v>3530.7246522150926</v>
      </c>
      <c r="T364" s="71">
        <f t="shared" si="47"/>
        <v>3565.1110557788988</v>
      </c>
      <c r="U364" s="71">
        <f t="shared" si="48"/>
        <v>3599.8413233783426</v>
      </c>
      <c r="V364" s="71">
        <f t="shared" si="49"/>
        <v>3634.9188936537812</v>
      </c>
      <c r="W364" s="71">
        <f t="shared" si="50"/>
        <v>3670.3472396319739</v>
      </c>
      <c r="X364" s="71">
        <f t="shared" si="51"/>
        <v>3706.1298690699487</v>
      </c>
      <c r="AB364" s="85"/>
      <c r="AH364" s="88"/>
    </row>
    <row r="365" spans="2:34" ht="14.25" customHeight="1" x14ac:dyDescent="0.35">
      <c r="B365" s="84"/>
      <c r="C365" s="84">
        <v>3.7231868215575351E-2</v>
      </c>
      <c r="D365" s="84">
        <v>0.97373106259374698</v>
      </c>
      <c r="E365" s="84">
        <v>0.2357494746383631</v>
      </c>
      <c r="F365" s="84">
        <v>3.5666346167822868E-2</v>
      </c>
      <c r="H365" s="71">
        <f t="shared" si="52"/>
        <v>3431.3920403840693</v>
      </c>
      <c r="I365" s="1"/>
      <c r="K365" s="1"/>
      <c r="Q365" s="71">
        <f t="shared" si="53"/>
        <v>3464.541032999738</v>
      </c>
      <c r="R365" s="71">
        <f t="shared" si="45"/>
        <v>3498.0215155415635</v>
      </c>
      <c r="S365" s="71">
        <f t="shared" si="46"/>
        <v>3531.8368029088078</v>
      </c>
      <c r="T365" s="71">
        <f t="shared" si="47"/>
        <v>3565.9902431497239</v>
      </c>
      <c r="U365" s="71">
        <f t="shared" si="48"/>
        <v>3600.4852177930497</v>
      </c>
      <c r="V365" s="71">
        <f t="shared" si="49"/>
        <v>3635.3251421828086</v>
      </c>
      <c r="W365" s="71">
        <f t="shared" si="50"/>
        <v>3670.5134658164652</v>
      </c>
      <c r="X365" s="71">
        <f t="shared" si="51"/>
        <v>3706.053672686458</v>
      </c>
      <c r="AB365" s="85"/>
      <c r="AH365" s="88"/>
    </row>
    <row r="366" spans="2:34" ht="14.25" customHeight="1" x14ac:dyDescent="0.35">
      <c r="B366" s="84"/>
      <c r="C366" s="84">
        <v>-0.61123999323744527</v>
      </c>
      <c r="D366" s="84">
        <v>0.74065858907944293</v>
      </c>
      <c r="E366" s="84">
        <v>0.18095129222901257</v>
      </c>
      <c r="F366" s="84">
        <v>6.1451918518973823E-2</v>
      </c>
      <c r="H366" s="71">
        <f t="shared" si="52"/>
        <v>2133.6123787347374</v>
      </c>
      <c r="I366" s="1"/>
      <c r="K366" s="1"/>
      <c r="Q366" s="71">
        <f t="shared" si="53"/>
        <v>2174.0732600884094</v>
      </c>
      <c r="R366" s="71">
        <f t="shared" si="45"/>
        <v>2214.9387502556183</v>
      </c>
      <c r="S366" s="71">
        <f t="shared" si="46"/>
        <v>2256.2128953244992</v>
      </c>
      <c r="T366" s="71">
        <f t="shared" si="47"/>
        <v>2297.8997818440698</v>
      </c>
      <c r="U366" s="71">
        <f t="shared" si="48"/>
        <v>2340.0035372288348</v>
      </c>
      <c r="V366" s="71">
        <f t="shared" si="49"/>
        <v>2382.5283301674485</v>
      </c>
      <c r="W366" s="71">
        <f t="shared" si="50"/>
        <v>2425.4783710354477</v>
      </c>
      <c r="X366" s="71">
        <f t="shared" si="51"/>
        <v>2468.8579123121272</v>
      </c>
      <c r="AB366" s="85"/>
      <c r="AH366" s="88"/>
    </row>
    <row r="367" spans="2:34" ht="14.25" customHeight="1" x14ac:dyDescent="0.35">
      <c r="B367" s="84">
        <v>6.115417508760299E-5</v>
      </c>
      <c r="C367" s="84">
        <v>2.9812822153267728E-2</v>
      </c>
      <c r="D367" s="84">
        <v>0.91285961567606022</v>
      </c>
      <c r="E367" s="84">
        <v>0.23843988857262674</v>
      </c>
      <c r="F367" s="84">
        <v>3.6886433674838688E-2</v>
      </c>
      <c r="H367" s="71">
        <f t="shared" si="52"/>
        <v>3427.0358781038258</v>
      </c>
      <c r="I367" s="1"/>
      <c r="K367" s="1"/>
      <c r="Q367" s="71">
        <f t="shared" si="53"/>
        <v>3460.50894169608</v>
      </c>
      <c r="R367" s="71">
        <f t="shared" si="45"/>
        <v>3494.316735924257</v>
      </c>
      <c r="S367" s="71">
        <f t="shared" si="46"/>
        <v>3528.4626080947155</v>
      </c>
      <c r="T367" s="71">
        <f t="shared" si="47"/>
        <v>3562.9499389868788</v>
      </c>
      <c r="U367" s="71">
        <f t="shared" si="48"/>
        <v>3597.7821431879643</v>
      </c>
      <c r="V367" s="71">
        <f t="shared" si="49"/>
        <v>3632.96266943106</v>
      </c>
      <c r="W367" s="71">
        <f t="shared" si="50"/>
        <v>3668.4950009365866</v>
      </c>
      <c r="X367" s="71">
        <f t="shared" si="51"/>
        <v>3704.3826557571683</v>
      </c>
      <c r="AB367" s="85"/>
      <c r="AH367" s="88"/>
    </row>
    <row r="368" spans="2:34" ht="14.25" customHeight="1" x14ac:dyDescent="0.35">
      <c r="B368" s="84">
        <v>2.244915246412535E-3</v>
      </c>
      <c r="C368" s="84">
        <v>1.2702882136126756E-2</v>
      </c>
      <c r="D368" s="84">
        <v>0.67275807146518229</v>
      </c>
      <c r="E368" s="84">
        <v>0.27209695347539642</v>
      </c>
      <c r="F368" s="84">
        <v>4.7352846526239868E-2</v>
      </c>
      <c r="H368" s="71">
        <f t="shared" si="52"/>
        <v>3382.5921452938383</v>
      </c>
      <c r="I368" s="1"/>
      <c r="K368" s="1"/>
      <c r="Q368" s="71">
        <f t="shared" si="53"/>
        <v>3420.99477367699</v>
      </c>
      <c r="R368" s="71">
        <f t="shared" si="45"/>
        <v>3459.7814283439739</v>
      </c>
      <c r="S368" s="71">
        <f t="shared" si="46"/>
        <v>3498.9559495576268</v>
      </c>
      <c r="T368" s="71">
        <f t="shared" si="47"/>
        <v>3538.5222159834166</v>
      </c>
      <c r="U368" s="71">
        <f t="shared" si="48"/>
        <v>3578.4841450734643</v>
      </c>
      <c r="V368" s="71">
        <f t="shared" si="49"/>
        <v>3618.8456934544129</v>
      </c>
      <c r="W368" s="71">
        <f t="shared" si="50"/>
        <v>3659.6108573191705</v>
      </c>
      <c r="X368" s="71">
        <f t="shared" si="51"/>
        <v>3700.7836728225757</v>
      </c>
      <c r="AH368" s="88"/>
    </row>
    <row r="369" spans="2:34" ht="14.25" customHeight="1" x14ac:dyDescent="0.35">
      <c r="B369" s="84"/>
      <c r="C369" s="84">
        <v>3.725691802231685E-2</v>
      </c>
      <c r="D369" s="84">
        <v>0.97529449357487563</v>
      </c>
      <c r="E369" s="84">
        <v>0.23575217378345237</v>
      </c>
      <c r="F369" s="84">
        <v>3.5640474748337599E-2</v>
      </c>
      <c r="H369" s="71">
        <f t="shared" si="52"/>
        <v>3431.2388574023084</v>
      </c>
      <c r="I369" s="1"/>
      <c r="K369" s="1"/>
      <c r="Q369" s="71">
        <f t="shared" si="53"/>
        <v>3464.3855344183044</v>
      </c>
      <c r="R369" s="71">
        <f t="shared" si="45"/>
        <v>3497.8636782044605</v>
      </c>
      <c r="S369" s="71">
        <f t="shared" si="46"/>
        <v>3531.6766034284783</v>
      </c>
      <c r="T369" s="71">
        <f t="shared" si="47"/>
        <v>3565.827657904736</v>
      </c>
      <c r="U369" s="71">
        <f t="shared" si="48"/>
        <v>3600.3202229257568</v>
      </c>
      <c r="V369" s="71">
        <f t="shared" si="49"/>
        <v>3635.1577135969874</v>
      </c>
      <c r="W369" s="71">
        <f t="shared" si="50"/>
        <v>3670.3435791749298</v>
      </c>
      <c r="X369" s="71">
        <f t="shared" si="51"/>
        <v>3705.8813034086525</v>
      </c>
      <c r="AB369" s="85"/>
      <c r="AH369" s="88"/>
    </row>
    <row r="370" spans="2:34" ht="14.25" customHeight="1" x14ac:dyDescent="0.35">
      <c r="B370" s="84"/>
      <c r="C370" s="84">
        <v>2.7838371590874836E-2</v>
      </c>
      <c r="D370" s="84">
        <v>0.8827441810047113</v>
      </c>
      <c r="E370" s="84">
        <v>0.23636427244426422</v>
      </c>
      <c r="F370" s="84">
        <v>3.7362427097078175E-2</v>
      </c>
      <c r="H370" s="71">
        <f t="shared" si="52"/>
        <v>3427.7544014464006</v>
      </c>
      <c r="I370" s="1"/>
      <c r="K370" s="1"/>
      <c r="Q370" s="71">
        <f t="shared" si="53"/>
        <v>3461.1609257082191</v>
      </c>
      <c r="R370" s="71">
        <f t="shared" si="45"/>
        <v>3494.9015152126558</v>
      </c>
      <c r="S370" s="71">
        <f t="shared" si="46"/>
        <v>3528.9795106121373</v>
      </c>
      <c r="T370" s="71">
        <f t="shared" si="47"/>
        <v>3563.398285965613</v>
      </c>
      <c r="U370" s="71">
        <f t="shared" si="48"/>
        <v>3598.1612490726238</v>
      </c>
      <c r="V370" s="71">
        <f t="shared" si="49"/>
        <v>3633.2718418107042</v>
      </c>
      <c r="W370" s="71">
        <f t="shared" si="50"/>
        <v>3668.7335404761661</v>
      </c>
      <c r="X370" s="71">
        <f t="shared" si="51"/>
        <v>3704.549856128282</v>
      </c>
      <c r="AB370" s="85"/>
      <c r="AH370" s="88"/>
    </row>
    <row r="371" spans="2:34" ht="14.25" customHeight="1" x14ac:dyDescent="0.35">
      <c r="B371" s="84"/>
      <c r="C371" s="84">
        <v>2.9925942042573438E-2</v>
      </c>
      <c r="D371" s="84">
        <v>0.89491595964112025</v>
      </c>
      <c r="E371" s="84">
        <v>0.2367491249371792</v>
      </c>
      <c r="F371" s="84">
        <v>3.7071258762950338E-2</v>
      </c>
      <c r="H371" s="71">
        <f t="shared" si="52"/>
        <v>3430.3385643747579</v>
      </c>
      <c r="I371" s="1"/>
      <c r="K371" s="1"/>
      <c r="Q371" s="71">
        <f t="shared" si="53"/>
        <v>3463.7056134030354</v>
      </c>
      <c r="R371" s="71">
        <f t="shared" si="45"/>
        <v>3497.4063329215951</v>
      </c>
      <c r="S371" s="71">
        <f t="shared" si="46"/>
        <v>3531.4440596353406</v>
      </c>
      <c r="T371" s="71">
        <f t="shared" si="47"/>
        <v>3565.8221636162243</v>
      </c>
      <c r="U371" s="71">
        <f t="shared" si="48"/>
        <v>3600.5440486369157</v>
      </c>
      <c r="V371" s="71">
        <f t="shared" si="49"/>
        <v>3635.6131525078149</v>
      </c>
      <c r="W371" s="71">
        <f t="shared" si="50"/>
        <v>3671.0329474174227</v>
      </c>
      <c r="X371" s="71">
        <f t="shared" si="51"/>
        <v>3706.8069402761266</v>
      </c>
      <c r="AH371" s="88"/>
    </row>
    <row r="372" spans="2:34" ht="14.25" customHeight="1" x14ac:dyDescent="0.35">
      <c r="B372" s="84">
        <v>1.6022868970338046E-7</v>
      </c>
      <c r="C372" s="84">
        <v>2.9458988429168248E-2</v>
      </c>
      <c r="D372" s="84">
        <v>0.89371076127693827</v>
      </c>
      <c r="E372" s="84">
        <v>0.23677870813402629</v>
      </c>
      <c r="F372" s="84">
        <v>3.7099762928178528E-2</v>
      </c>
      <c r="H372" s="71">
        <f t="shared" si="52"/>
        <v>3429.557231725782</v>
      </c>
      <c r="I372" s="1"/>
      <c r="K372" s="1"/>
      <c r="Q372" s="71">
        <f t="shared" si="53"/>
        <v>3462.9314327126085</v>
      </c>
      <c r="R372" s="71">
        <f t="shared" si="45"/>
        <v>3496.6393757093037</v>
      </c>
      <c r="S372" s="71">
        <f t="shared" si="46"/>
        <v>3530.6843981359652</v>
      </c>
      <c r="T372" s="71">
        <f t="shared" si="47"/>
        <v>3565.0698707868937</v>
      </c>
      <c r="U372" s="71">
        <f t="shared" si="48"/>
        <v>3599.7991981643308</v>
      </c>
      <c r="V372" s="71">
        <f t="shared" si="49"/>
        <v>3634.8758188155434</v>
      </c>
      <c r="W372" s="71">
        <f t="shared" si="50"/>
        <v>3670.3032056732673</v>
      </c>
      <c r="X372" s="71">
        <f t="shared" si="51"/>
        <v>3706.0848663995685</v>
      </c>
      <c r="AH372" s="88"/>
    </row>
    <row r="373" spans="2:34" ht="14.25" customHeight="1" x14ac:dyDescent="0.35">
      <c r="B373" s="84">
        <v>2.0337859966093686E-7</v>
      </c>
      <c r="C373" s="84">
        <v>2.9458917687995818E-2</v>
      </c>
      <c r="D373" s="84">
        <v>0.89370665978001396</v>
      </c>
      <c r="E373" s="84">
        <v>0.23677954385689845</v>
      </c>
      <c r="F373" s="84">
        <v>3.7099950527711062E-2</v>
      </c>
      <c r="H373" s="71">
        <f t="shared" si="52"/>
        <v>3429.5575645305871</v>
      </c>
      <c r="I373" s="1"/>
      <c r="K373" s="1"/>
      <c r="Q373" s="71">
        <f t="shared" si="53"/>
        <v>3462.9318666680565</v>
      </c>
      <c r="R373" s="71">
        <f t="shared" si="45"/>
        <v>3496.6399118269014</v>
      </c>
      <c r="S373" s="71">
        <f t="shared" si="46"/>
        <v>3530.6850374373339</v>
      </c>
      <c r="T373" s="71">
        <f t="shared" si="47"/>
        <v>3565.0706143038715</v>
      </c>
      <c r="U373" s="71">
        <f t="shared" si="48"/>
        <v>3599.8000469390736</v>
      </c>
      <c r="V373" s="71">
        <f t="shared" si="49"/>
        <v>3634.876773900628</v>
      </c>
      <c r="W373" s="71">
        <f t="shared" si="50"/>
        <v>3670.3042681317979</v>
      </c>
      <c r="X373" s="71">
        <f t="shared" si="51"/>
        <v>3706.0860373052792</v>
      </c>
      <c r="AB373" s="85"/>
      <c r="AH373" s="88"/>
    </row>
    <row r="374" spans="2:34" ht="14.25" customHeight="1" x14ac:dyDescent="0.35">
      <c r="B374" s="84"/>
      <c r="C374" s="84">
        <v>2.7838371590875863E-2</v>
      </c>
      <c r="D374" s="84">
        <v>0.88274418100471508</v>
      </c>
      <c r="E374" s="84">
        <v>0.23636427244426478</v>
      </c>
      <c r="F374" s="84">
        <v>3.736242709707803E-2</v>
      </c>
      <c r="H374" s="71">
        <f t="shared" si="52"/>
        <v>3427.7544014464024</v>
      </c>
      <c r="I374" s="1"/>
      <c r="K374" s="1"/>
      <c r="Q374" s="71">
        <f t="shared" si="53"/>
        <v>3461.1609257082209</v>
      </c>
      <c r="R374" s="71">
        <f t="shared" si="45"/>
        <v>3494.9015152126576</v>
      </c>
      <c r="S374" s="71">
        <f t="shared" si="46"/>
        <v>3528.9795106121383</v>
      </c>
      <c r="T374" s="71">
        <f t="shared" si="47"/>
        <v>3563.3982859656148</v>
      </c>
      <c r="U374" s="71">
        <f t="shared" si="48"/>
        <v>3598.1612490726247</v>
      </c>
      <c r="V374" s="71">
        <f t="shared" si="49"/>
        <v>3633.2718418107061</v>
      </c>
      <c r="W374" s="71">
        <f t="shared" si="50"/>
        <v>3668.7335404761679</v>
      </c>
      <c r="X374" s="71">
        <f t="shared" si="51"/>
        <v>3704.5498561282839</v>
      </c>
      <c r="AB374" s="85"/>
      <c r="AH374" s="88"/>
    </row>
    <row r="375" spans="2:34" ht="14.25" customHeight="1" x14ac:dyDescent="0.35">
      <c r="B375" s="84"/>
      <c r="C375" s="84">
        <v>2.9925942042574018E-2</v>
      </c>
      <c r="D375" s="84">
        <v>0.89491595964111736</v>
      </c>
      <c r="E375" s="84">
        <v>0.23674912493717923</v>
      </c>
      <c r="F375" s="84">
        <v>3.7071258762950351E-2</v>
      </c>
      <c r="H375" s="71">
        <f t="shared" si="52"/>
        <v>3430.3385643747588</v>
      </c>
      <c r="I375" s="1"/>
      <c r="K375" s="1"/>
      <c r="Q375" s="71">
        <f t="shared" si="53"/>
        <v>3463.7056134030363</v>
      </c>
      <c r="R375" s="71">
        <f t="shared" si="45"/>
        <v>3497.406332921596</v>
      </c>
      <c r="S375" s="71">
        <f t="shared" si="46"/>
        <v>3531.4440596353415</v>
      </c>
      <c r="T375" s="71">
        <f t="shared" si="47"/>
        <v>3565.8221636162248</v>
      </c>
      <c r="U375" s="71">
        <f t="shared" si="48"/>
        <v>3600.5440486369166</v>
      </c>
      <c r="V375" s="71">
        <f t="shared" si="49"/>
        <v>3635.6131525078154</v>
      </c>
      <c r="W375" s="71">
        <f t="shared" si="50"/>
        <v>3671.0329474174232</v>
      </c>
      <c r="X375" s="71">
        <f t="shared" si="51"/>
        <v>3706.8069402761275</v>
      </c>
      <c r="AB375" s="85"/>
      <c r="AH375" s="88"/>
    </row>
    <row r="376" spans="2:34" ht="14.25" customHeight="1" x14ac:dyDescent="0.35">
      <c r="B376" s="84">
        <v>5.1637638721103041E-4</v>
      </c>
      <c r="C376" s="84">
        <v>4.0479854900513271E-2</v>
      </c>
      <c r="D376" s="84">
        <v>0.9209835810572583</v>
      </c>
      <c r="E376" s="84">
        <v>0.24854711969053525</v>
      </c>
      <c r="F376" s="84">
        <v>3.7292175993473571E-2</v>
      </c>
      <c r="H376" s="71">
        <f t="shared" si="52"/>
        <v>3432.7181973633105</v>
      </c>
      <c r="I376" s="1"/>
      <c r="K376" s="1"/>
      <c r="Q376" s="71">
        <f t="shared" si="53"/>
        <v>3466.922985633616</v>
      </c>
      <c r="R376" s="71">
        <f t="shared" si="45"/>
        <v>3501.4698217866244</v>
      </c>
      <c r="S376" s="71">
        <f t="shared" si="46"/>
        <v>3536.3621263011628</v>
      </c>
      <c r="T376" s="71">
        <f t="shared" si="47"/>
        <v>3571.6033538608463</v>
      </c>
      <c r="U376" s="71">
        <f t="shared" si="48"/>
        <v>3607.1969936961268</v>
      </c>
      <c r="V376" s="71">
        <f t="shared" si="49"/>
        <v>3643.1465699297605</v>
      </c>
      <c r="W376" s="71">
        <f t="shared" si="50"/>
        <v>3679.4556419257297</v>
      </c>
      <c r="X376" s="71">
        <f t="shared" si="51"/>
        <v>3716.1278046416592</v>
      </c>
      <c r="AB376" s="85"/>
      <c r="AH376" s="88"/>
    </row>
    <row r="377" spans="2:34" ht="14.25" customHeight="1" x14ac:dyDescent="0.35">
      <c r="B377" s="84">
        <v>6.119257389360931E-3</v>
      </c>
      <c r="C377" s="84">
        <v>2.7914962298475742E-2</v>
      </c>
      <c r="D377" s="84">
        <v>0.21198034526710127</v>
      </c>
      <c r="E377" s="84">
        <v>0.33003938447577597</v>
      </c>
      <c r="F377" s="84">
        <v>6.2631849602849093E-2</v>
      </c>
      <c r="H377" s="71">
        <f t="shared" si="52"/>
        <v>3272.1015553096859</v>
      </c>
      <c r="I377" s="1"/>
      <c r="K377" s="1"/>
      <c r="Q377" s="71">
        <f t="shared" si="53"/>
        <v>3317.5078708674864</v>
      </c>
      <c r="R377" s="71">
        <f t="shared" si="45"/>
        <v>3363.3682495808644</v>
      </c>
      <c r="S377" s="71">
        <f t="shared" si="46"/>
        <v>3409.6872320813764</v>
      </c>
      <c r="T377" s="71">
        <f t="shared" si="47"/>
        <v>3456.4694044068933</v>
      </c>
      <c r="U377" s="71">
        <f t="shared" si="48"/>
        <v>3503.7193984556657</v>
      </c>
      <c r="V377" s="71">
        <f t="shared" si="49"/>
        <v>3551.4418924449255</v>
      </c>
      <c r="W377" s="71">
        <f t="shared" si="50"/>
        <v>3599.6416113740784</v>
      </c>
      <c r="X377" s="71">
        <f t="shared" si="51"/>
        <v>3648.3233274925219</v>
      </c>
      <c r="AB377" s="85"/>
      <c r="AH377" s="88"/>
    </row>
    <row r="378" spans="2:34" ht="14.25" customHeight="1" x14ac:dyDescent="0.35">
      <c r="B378" s="84">
        <v>3.1296890694148388E-4</v>
      </c>
      <c r="C378" s="84">
        <v>2.6160805548861649E-2</v>
      </c>
      <c r="D378" s="84">
        <v>1.2527109114929684</v>
      </c>
      <c r="E378" s="84">
        <v>0.28351272508485237</v>
      </c>
      <c r="F378" s="84">
        <v>2.3430813630653014E-2</v>
      </c>
      <c r="H378" s="71">
        <f t="shared" si="52"/>
        <v>3186.064393861916</v>
      </c>
      <c r="I378" s="1"/>
      <c r="K378" s="1"/>
      <c r="Q378" s="71">
        <f t="shared" si="53"/>
        <v>3217.7999659076331</v>
      </c>
      <c r="R378" s="71">
        <f t="shared" si="45"/>
        <v>3249.852893673808</v>
      </c>
      <c r="S378" s="71">
        <f t="shared" si="46"/>
        <v>3282.2263507176449</v>
      </c>
      <c r="T378" s="71">
        <f t="shared" si="47"/>
        <v>3314.9235423319192</v>
      </c>
      <c r="U378" s="71">
        <f t="shared" si="48"/>
        <v>3347.9477058623361</v>
      </c>
      <c r="V378" s="71">
        <f t="shared" si="49"/>
        <v>3381.3021110280579</v>
      </c>
      <c r="W378" s="71">
        <f t="shared" si="50"/>
        <v>3414.9900602454372</v>
      </c>
      <c r="X378" s="71">
        <f t="shared" si="51"/>
        <v>3449.0148889549896</v>
      </c>
      <c r="AB378" s="85"/>
      <c r="AH378" s="88"/>
    </row>
    <row r="379" spans="2:34" ht="14.25" customHeight="1" x14ac:dyDescent="0.35">
      <c r="B379" s="84">
        <v>1.21761917325434E-3</v>
      </c>
      <c r="C379" s="84">
        <v>2.5398223726505006E-2</v>
      </c>
      <c r="D379" s="84">
        <v>0.78060664210861808</v>
      </c>
      <c r="E379" s="84">
        <v>0.25668792086278702</v>
      </c>
      <c r="F379" s="84">
        <v>4.2358009390962487E-2</v>
      </c>
      <c r="H379" s="71">
        <f t="shared" si="52"/>
        <v>3414.0849965327143</v>
      </c>
      <c r="I379" s="1"/>
      <c r="K379" s="1"/>
      <c r="Q379" s="71">
        <f t="shared" si="53"/>
        <v>3450.1291092446791</v>
      </c>
      <c r="R379" s="71">
        <f t="shared" si="45"/>
        <v>3486.5336630837637</v>
      </c>
      <c r="S379" s="71">
        <f t="shared" si="46"/>
        <v>3523.302262461239</v>
      </c>
      <c r="T379" s="71">
        <f t="shared" si="47"/>
        <v>3560.4385478324893</v>
      </c>
      <c r="U379" s="71">
        <f t="shared" si="48"/>
        <v>3597.9461960574517</v>
      </c>
      <c r="V379" s="71">
        <f t="shared" si="49"/>
        <v>3635.828920764664</v>
      </c>
      <c r="W379" s="71">
        <f t="shared" si="50"/>
        <v>3674.0904727189481</v>
      </c>
      <c r="X379" s="71">
        <f t="shared" si="51"/>
        <v>3712.7346401927753</v>
      </c>
      <c r="AB379" s="85"/>
      <c r="AH379" s="88"/>
    </row>
    <row r="380" spans="2:34" ht="14.25" customHeight="1" x14ac:dyDescent="0.35">
      <c r="B380" s="84">
        <v>1.0959094051673951E-5</v>
      </c>
      <c r="C380" s="84">
        <v>2.9857696381406281E-2</v>
      </c>
      <c r="D380" s="84">
        <v>0.89221748860695305</v>
      </c>
      <c r="E380" s="84">
        <v>0.23699510627459522</v>
      </c>
      <c r="F380" s="84">
        <v>3.7136549427032969E-2</v>
      </c>
      <c r="H380" s="71">
        <f t="shared" si="52"/>
        <v>3430.2625138952208</v>
      </c>
      <c r="I380" s="1"/>
      <c r="K380" s="1"/>
      <c r="Q380" s="71">
        <f t="shared" si="53"/>
        <v>3463.6552202820712</v>
      </c>
      <c r="R380" s="71">
        <f t="shared" si="45"/>
        <v>3497.3818537327907</v>
      </c>
      <c r="S380" s="71">
        <f t="shared" si="46"/>
        <v>3531.4457535180172</v>
      </c>
      <c r="T380" s="71">
        <f t="shared" si="47"/>
        <v>3565.8502923010965</v>
      </c>
      <c r="U380" s="71">
        <f t="shared" si="48"/>
        <v>3600.5988764720059</v>
      </c>
      <c r="V380" s="71">
        <f t="shared" si="49"/>
        <v>3635.6949464846248</v>
      </c>
      <c r="W380" s="71">
        <f t="shared" si="50"/>
        <v>3671.1419771973697</v>
      </c>
      <c r="X380" s="71">
        <f t="shared" si="51"/>
        <v>3706.943478217242</v>
      </c>
      <c r="AB380" s="85"/>
      <c r="AH380" s="88"/>
    </row>
    <row r="381" spans="2:34" ht="14.25" customHeight="1" x14ac:dyDescent="0.35">
      <c r="B381" s="84">
        <v>4.8988892273161857E-5</v>
      </c>
      <c r="C381" s="84">
        <v>3.8712203476173032E-2</v>
      </c>
      <c r="D381" s="84">
        <v>1.0970236797133386</v>
      </c>
      <c r="E381" s="84">
        <v>0.23965943173902476</v>
      </c>
      <c r="F381" s="84">
        <v>3.3220644465295553E-2</v>
      </c>
      <c r="H381" s="71">
        <f t="shared" si="52"/>
        <v>3407.4943579522815</v>
      </c>
      <c r="I381" s="1"/>
      <c r="K381" s="1"/>
      <c r="Q381" s="71">
        <f t="shared" si="53"/>
        <v>3440.466603244995</v>
      </c>
      <c r="R381" s="71">
        <f t="shared" si="45"/>
        <v>3473.7685709906364</v>
      </c>
      <c r="S381" s="71">
        <f t="shared" si="46"/>
        <v>3507.4035584137337</v>
      </c>
      <c r="T381" s="71">
        <f t="shared" si="47"/>
        <v>3541.374895711062</v>
      </c>
      <c r="U381" s="71">
        <f t="shared" si="48"/>
        <v>3575.6859463813635</v>
      </c>
      <c r="V381" s="71">
        <f t="shared" si="49"/>
        <v>3610.3401075583688</v>
      </c>
      <c r="W381" s="71">
        <f t="shared" si="50"/>
        <v>3645.3408103471429</v>
      </c>
      <c r="X381" s="71">
        <f t="shared" si="51"/>
        <v>3680.6915201638058</v>
      </c>
      <c r="AB381" s="85"/>
      <c r="AH381" s="88"/>
    </row>
    <row r="382" spans="2:34" ht="14.25" customHeight="1" x14ac:dyDescent="0.35">
      <c r="B382" s="84">
        <v>1.0934698763476447E-5</v>
      </c>
      <c r="C382" s="84">
        <v>2.9808501757403589E-2</v>
      </c>
      <c r="D382" s="84">
        <v>0.89235770168811945</v>
      </c>
      <c r="E382" s="84">
        <v>0.23699210659694134</v>
      </c>
      <c r="F382" s="84">
        <v>3.7136852442718644E-2</v>
      </c>
      <c r="H382" s="71">
        <f t="shared" si="52"/>
        <v>3430.1929102838776</v>
      </c>
      <c r="I382" s="1"/>
      <c r="K382" s="1"/>
      <c r="Q382" s="71">
        <f t="shared" si="53"/>
        <v>3463.5864058048528</v>
      </c>
      <c r="R382" s="71">
        <f t="shared" si="45"/>
        <v>3497.3138362810378</v>
      </c>
      <c r="S382" s="71">
        <f t="shared" si="46"/>
        <v>3531.3785410619839</v>
      </c>
      <c r="T382" s="71">
        <f t="shared" si="47"/>
        <v>3565.7838928907404</v>
      </c>
      <c r="U382" s="71">
        <f t="shared" si="48"/>
        <v>3600.533298237784</v>
      </c>
      <c r="V382" s="71">
        <f t="shared" si="49"/>
        <v>3635.6301976382979</v>
      </c>
      <c r="W382" s="71">
        <f t="shared" si="50"/>
        <v>3671.0780660328169</v>
      </c>
      <c r="X382" s="71">
        <f t="shared" si="51"/>
        <v>3706.8804131112811</v>
      </c>
      <c r="AB382" s="85"/>
      <c r="AH382" s="88"/>
    </row>
    <row r="383" spans="2:34" ht="14.25" customHeight="1" x14ac:dyDescent="0.35">
      <c r="B383" s="84">
        <v>3.283401480792219E-3</v>
      </c>
      <c r="C383" s="84">
        <v>-0.74491852381105927</v>
      </c>
      <c r="D383" s="84">
        <v>0.53393092530521458</v>
      </c>
      <c r="E383" s="84">
        <v>0.24684039623250692</v>
      </c>
      <c r="F383" s="84">
        <v>7.4910026156130793E-2</v>
      </c>
      <c r="H383" s="71">
        <f t="shared" si="52"/>
        <v>1793.4405657463312</v>
      </c>
      <c r="I383" s="1"/>
      <c r="K383" s="1"/>
      <c r="Q383" s="71">
        <f t="shared" si="53"/>
        <v>1841.9575058083929</v>
      </c>
      <c r="R383" s="71">
        <f t="shared" si="45"/>
        <v>1890.9596152710749</v>
      </c>
      <c r="S383" s="71">
        <f t="shared" si="46"/>
        <v>1940.4517458283842</v>
      </c>
      <c r="T383" s="71">
        <f t="shared" si="47"/>
        <v>1990.4387976912667</v>
      </c>
      <c r="U383" s="71">
        <f t="shared" si="48"/>
        <v>2040.9257200727773</v>
      </c>
      <c r="V383" s="71">
        <f t="shared" si="49"/>
        <v>2091.9175116781039</v>
      </c>
      <c r="W383" s="71">
        <f t="shared" si="50"/>
        <v>2143.4192211994832</v>
      </c>
      <c r="X383" s="71">
        <f t="shared" si="51"/>
        <v>2195.4359478160764</v>
      </c>
      <c r="AB383" s="85"/>
      <c r="AH383" s="88"/>
    </row>
    <row r="384" spans="2:34" ht="14.25" customHeight="1" x14ac:dyDescent="0.35">
      <c r="B384" s="84"/>
      <c r="C384" s="84">
        <v>-0.63382037446930439</v>
      </c>
      <c r="D384" s="84">
        <v>0.33270509193336195</v>
      </c>
      <c r="E384" s="84">
        <v>0.17550779650542514</v>
      </c>
      <c r="F384" s="84">
        <v>6.8459229759469359E-2</v>
      </c>
      <c r="H384" s="71">
        <f t="shared" si="52"/>
        <v>2111.0032744024102</v>
      </c>
      <c r="I384" s="1"/>
      <c r="K384" s="1"/>
      <c r="Q384" s="71">
        <f t="shared" si="53"/>
        <v>2151.9445700487845</v>
      </c>
      <c r="R384" s="71">
        <f t="shared" si="45"/>
        <v>2193.2952786516234</v>
      </c>
      <c r="S384" s="71">
        <f t="shared" si="46"/>
        <v>2235.0594943404894</v>
      </c>
      <c r="T384" s="71">
        <f t="shared" si="47"/>
        <v>2277.241352186245</v>
      </c>
      <c r="U384" s="71">
        <f t="shared" si="48"/>
        <v>2319.845028610458</v>
      </c>
      <c r="V384" s="71">
        <f t="shared" si="49"/>
        <v>2362.8747417989134</v>
      </c>
      <c r="W384" s="71">
        <f t="shared" si="50"/>
        <v>2406.3347521192527</v>
      </c>
      <c r="X384" s="71">
        <f t="shared" si="51"/>
        <v>2450.2293625427956</v>
      </c>
      <c r="AB384" s="85"/>
      <c r="AH384" s="88"/>
    </row>
    <row r="385" spans="2:34" ht="14.25" customHeight="1" x14ac:dyDescent="0.35">
      <c r="B385" s="84"/>
      <c r="C385" s="84">
        <v>2.9106445675027581E-2</v>
      </c>
      <c r="D385" s="84">
        <v>0.88148239974174702</v>
      </c>
      <c r="E385" s="84">
        <v>0.23601148844594733</v>
      </c>
      <c r="F385" s="84">
        <v>3.7388530216545118E-2</v>
      </c>
      <c r="H385" s="71">
        <f t="shared" si="52"/>
        <v>3430.3851545029429</v>
      </c>
      <c r="I385" s="1"/>
      <c r="K385" s="1"/>
      <c r="Q385" s="71">
        <f t="shared" si="53"/>
        <v>3463.7783102111307</v>
      </c>
      <c r="R385" s="71">
        <f t="shared" si="45"/>
        <v>3497.505397476401</v>
      </c>
      <c r="S385" s="71">
        <f t="shared" si="46"/>
        <v>3531.5697556143236</v>
      </c>
      <c r="T385" s="71">
        <f t="shared" si="47"/>
        <v>3565.9747573336253</v>
      </c>
      <c r="U385" s="71">
        <f t="shared" si="48"/>
        <v>3600.7238090701203</v>
      </c>
      <c r="V385" s="71">
        <f t="shared" si="49"/>
        <v>3635.8203513239805</v>
      </c>
      <c r="W385" s="71">
        <f t="shared" si="50"/>
        <v>3671.2678590003788</v>
      </c>
      <c r="X385" s="71">
        <f t="shared" si="51"/>
        <v>3707.0698417535414</v>
      </c>
      <c r="AB385" s="85"/>
      <c r="AH385" s="88"/>
    </row>
    <row r="386" spans="2:34" ht="14.25" customHeight="1" x14ac:dyDescent="0.35">
      <c r="B386" s="84">
        <v>2.0363382487055277E-4</v>
      </c>
      <c r="C386" s="84">
        <v>-7.1144794049230908E-2</v>
      </c>
      <c r="D386" s="84">
        <v>1.2637583798387551</v>
      </c>
      <c r="E386" s="84">
        <v>0.26590214480477098</v>
      </c>
      <c r="F386" s="84">
        <v>2.9530437629806679E-2</v>
      </c>
      <c r="H386" s="71">
        <f t="shared" si="52"/>
        <v>3093.5539706413438</v>
      </c>
      <c r="I386" s="1"/>
      <c r="K386" s="1"/>
      <c r="Q386" s="71">
        <f t="shared" si="53"/>
        <v>3127.1667220333684</v>
      </c>
      <c r="R386" s="71">
        <f t="shared" si="45"/>
        <v>3161.1156009393153</v>
      </c>
      <c r="S386" s="71">
        <f t="shared" si="46"/>
        <v>3195.4039686343203</v>
      </c>
      <c r="T386" s="71">
        <f t="shared" si="47"/>
        <v>3230.0352200062753</v>
      </c>
      <c r="U386" s="71">
        <f t="shared" si="48"/>
        <v>3265.0127838919498</v>
      </c>
      <c r="V386" s="71">
        <f t="shared" si="49"/>
        <v>3300.3401234164817</v>
      </c>
      <c r="W386" s="71">
        <f t="shared" si="50"/>
        <v>3336.0207363362588</v>
      </c>
      <c r="X386" s="71">
        <f t="shared" si="51"/>
        <v>3372.058155385233</v>
      </c>
      <c r="AB386" s="85"/>
      <c r="AH386" s="88"/>
    </row>
    <row r="387" spans="2:34" ht="14.25" customHeight="1" x14ac:dyDescent="0.35">
      <c r="B387" s="84">
        <v>4.528237605358044E-4</v>
      </c>
      <c r="C387" s="84">
        <v>1.6489031678415526E-2</v>
      </c>
      <c r="D387" s="84">
        <v>1.2292634405680338</v>
      </c>
      <c r="E387" s="84">
        <v>0.27726526528306922</v>
      </c>
      <c r="F387" s="84">
        <v>2.6962233713085135E-2</v>
      </c>
      <c r="H387" s="71">
        <f t="shared" si="52"/>
        <v>3236.1119402142549</v>
      </c>
      <c r="I387" s="1"/>
      <c r="K387" s="1"/>
      <c r="Q387" s="71">
        <f t="shared" si="53"/>
        <v>3268.9604853680821</v>
      </c>
      <c r="R387" s="71">
        <f t="shared" si="45"/>
        <v>3302.137515973448</v>
      </c>
      <c r="S387" s="71">
        <f t="shared" si="46"/>
        <v>3335.6463168848677</v>
      </c>
      <c r="T387" s="71">
        <f t="shared" si="47"/>
        <v>3369.4902058054008</v>
      </c>
      <c r="U387" s="71">
        <f t="shared" si="48"/>
        <v>3403.6725336151394</v>
      </c>
      <c r="V387" s="71">
        <f t="shared" si="49"/>
        <v>3438.1966847029757</v>
      </c>
      <c r="W387" s="71">
        <f t="shared" si="50"/>
        <v>3473.0660773016903</v>
      </c>
      <c r="X387" s="71">
        <f t="shared" si="51"/>
        <v>3508.2841638263917</v>
      </c>
      <c r="AB387" s="85"/>
      <c r="AH387" s="88"/>
    </row>
    <row r="388" spans="2:34" ht="14.25" customHeight="1" x14ac:dyDescent="0.35">
      <c r="B388" s="84">
        <v>6.2077808411072441E-5</v>
      </c>
      <c r="C388" s="84">
        <v>3.924353041822571E-2</v>
      </c>
      <c r="D388" s="84">
        <v>1.0940014735783141</v>
      </c>
      <c r="E388" s="84">
        <v>0.23990117662231519</v>
      </c>
      <c r="F388" s="84">
        <v>3.3284564041459574E-2</v>
      </c>
      <c r="H388" s="71">
        <f t="shared" si="52"/>
        <v>3408.5546353214131</v>
      </c>
      <c r="I388" s="1"/>
      <c r="K388" s="1"/>
      <c r="Q388" s="71">
        <f t="shared" si="53"/>
        <v>3441.5498606916804</v>
      </c>
      <c r="R388" s="71">
        <f t="shared" si="45"/>
        <v>3474.8750383156512</v>
      </c>
      <c r="S388" s="71">
        <f t="shared" si="46"/>
        <v>3508.5334677158608</v>
      </c>
      <c r="T388" s="71">
        <f t="shared" si="47"/>
        <v>3542.5284814100733</v>
      </c>
      <c r="U388" s="71">
        <f t="shared" si="48"/>
        <v>3576.8634452412271</v>
      </c>
      <c r="V388" s="71">
        <f t="shared" si="49"/>
        <v>3611.5417587106931</v>
      </c>
      <c r="W388" s="71">
        <f t="shared" si="50"/>
        <v>3646.5668553148535</v>
      </c>
      <c r="X388" s="71">
        <f t="shared" si="51"/>
        <v>3681.9422028850558</v>
      </c>
      <c r="AH388" s="88"/>
    </row>
    <row r="389" spans="2:34" ht="14.25" customHeight="1" x14ac:dyDescent="0.35">
      <c r="B389" s="84">
        <v>2.4941234116183925E-5</v>
      </c>
      <c r="C389" s="84">
        <v>3.1372323740696491E-2</v>
      </c>
      <c r="D389" s="84">
        <v>0.90316647337953204</v>
      </c>
      <c r="E389" s="84">
        <v>0.2374679557865163</v>
      </c>
      <c r="F389" s="84">
        <v>3.692181071406811E-2</v>
      </c>
      <c r="H389" s="71">
        <f t="shared" si="52"/>
        <v>3431.070842927491</v>
      </c>
      <c r="I389" s="1"/>
      <c r="K389" s="1"/>
      <c r="Q389" s="71">
        <f t="shared" si="53"/>
        <v>3464.4552231103494</v>
      </c>
      <c r="R389" s="71">
        <f t="shared" si="45"/>
        <v>3498.173447095036</v>
      </c>
      <c r="S389" s="71">
        <f t="shared" si="46"/>
        <v>3532.2288533195692</v>
      </c>
      <c r="T389" s="71">
        <f t="shared" si="47"/>
        <v>3566.6248136063477</v>
      </c>
      <c r="U389" s="71">
        <f t="shared" si="48"/>
        <v>3601.3647334959942</v>
      </c>
      <c r="V389" s="71">
        <f t="shared" si="49"/>
        <v>3636.4520525845373</v>
      </c>
      <c r="W389" s="71">
        <f t="shared" si="50"/>
        <v>3671.8902448639656</v>
      </c>
      <c r="X389" s="71">
        <f t="shared" si="51"/>
        <v>3707.6828190661881</v>
      </c>
      <c r="AB389" s="85"/>
      <c r="AH389" s="88"/>
    </row>
    <row r="390" spans="2:34" ht="14.25" customHeight="1" x14ac:dyDescent="0.35">
      <c r="B390" s="84">
        <v>5.2990302393440402E-4</v>
      </c>
      <c r="C390" s="84">
        <v>4.0640713815717877E-2</v>
      </c>
      <c r="D390" s="84">
        <v>0.90395976010459045</v>
      </c>
      <c r="E390" s="84">
        <v>0.24869004583267415</v>
      </c>
      <c r="F390" s="84">
        <v>3.7558008708590142E-2</v>
      </c>
      <c r="H390" s="71">
        <f t="shared" si="52"/>
        <v>3432.9066563437245</v>
      </c>
      <c r="I390" s="1"/>
      <c r="K390" s="1"/>
      <c r="Q390" s="71">
        <f t="shared" si="53"/>
        <v>3467.1382677587808</v>
      </c>
      <c r="R390" s="71">
        <f t="shared" ref="R390:R453" si="54">SUMPRODUCT($B390:$F390,$J$7:$N$7)</f>
        <v>3501.7121952879879</v>
      </c>
      <c r="S390" s="71">
        <f t="shared" ref="S390:S453" si="55">SUMPRODUCT($B390:$F390,$J$8:$N$8)</f>
        <v>3536.6318620924867</v>
      </c>
      <c r="T390" s="71">
        <f t="shared" ref="T390:T453" si="56">SUMPRODUCT($B390:$F390,$J$9:$N$9)</f>
        <v>3571.9007255650313</v>
      </c>
      <c r="U390" s="71">
        <f t="shared" ref="U390:U453" si="57">SUMPRODUCT($B390:$F390,$J$10:$N$10)</f>
        <v>3607.5222776723003</v>
      </c>
      <c r="V390" s="71">
        <f t="shared" ref="V390:V453" si="58">SUMPRODUCT($B390:$F390,$J$11:$N$11)</f>
        <v>3643.5000453006423</v>
      </c>
      <c r="W390" s="71">
        <f t="shared" ref="W390:W453" si="59">SUMPRODUCT($B390:$F390,$J$12:$N$12)</f>
        <v>3679.8375906052679</v>
      </c>
      <c r="X390" s="71">
        <f t="shared" ref="X390:X453" si="60">SUMPRODUCT($B390:$F390,$J$13:$N$13)</f>
        <v>3716.53851136294</v>
      </c>
      <c r="AB390" s="85"/>
      <c r="AH390" s="88"/>
    </row>
    <row r="391" spans="2:34" ht="14.25" customHeight="1" x14ac:dyDescent="0.35">
      <c r="B391" s="84">
        <v>1.2176191732544491E-3</v>
      </c>
      <c r="C391" s="84">
        <v>2.5398223726503764E-2</v>
      </c>
      <c r="D391" s="84">
        <v>0.7806066421085972</v>
      </c>
      <c r="E391" s="84">
        <v>0.25668792086278852</v>
      </c>
      <c r="F391" s="84">
        <v>4.2358009390963139E-2</v>
      </c>
      <c r="H391" s="71">
        <f t="shared" ref="H391:H454" si="61">SUMPRODUCT(B391:F391,B$3:F$3)</f>
        <v>3414.0849965327106</v>
      </c>
      <c r="I391" s="1"/>
      <c r="K391" s="1"/>
      <c r="Q391" s="71">
        <f t="shared" ref="Q391:Q454" si="62">SUMPRODUCT(B391:F391,J$6:N$6)</f>
        <v>3450.1291092446754</v>
      </c>
      <c r="R391" s="71">
        <f t="shared" si="54"/>
        <v>3486.5336630837605</v>
      </c>
      <c r="S391" s="71">
        <f t="shared" si="55"/>
        <v>3523.3022624612358</v>
      </c>
      <c r="T391" s="71">
        <f t="shared" si="56"/>
        <v>3560.4385478324862</v>
      </c>
      <c r="U391" s="71">
        <f t="shared" si="57"/>
        <v>3597.946196057449</v>
      </c>
      <c r="V391" s="71">
        <f t="shared" si="58"/>
        <v>3635.8289207646621</v>
      </c>
      <c r="W391" s="71">
        <f t="shared" si="59"/>
        <v>3674.0904727189463</v>
      </c>
      <c r="X391" s="71">
        <f t="shared" si="60"/>
        <v>3712.7346401927739</v>
      </c>
      <c r="AB391" s="85"/>
      <c r="AH391" s="88"/>
    </row>
    <row r="392" spans="2:34" ht="14.25" customHeight="1" x14ac:dyDescent="0.35">
      <c r="B392" s="84">
        <v>1.2935087859006611E-7</v>
      </c>
      <c r="C392" s="84">
        <v>2.9457825184298909E-2</v>
      </c>
      <c r="D392" s="84">
        <v>0.89371060116608902</v>
      </c>
      <c r="E392" s="84">
        <v>0.23677817897030343</v>
      </c>
      <c r="F392" s="84">
        <v>3.7099701010764777E-2</v>
      </c>
      <c r="H392" s="71">
        <f t="shared" si="61"/>
        <v>3429.5549581059322</v>
      </c>
      <c r="I392" s="1"/>
      <c r="K392" s="1"/>
      <c r="Q392" s="71">
        <f t="shared" si="62"/>
        <v>3462.9291043353332</v>
      </c>
      <c r="R392" s="71">
        <f t="shared" si="54"/>
        <v>3496.6369920270286</v>
      </c>
      <c r="S392" s="71">
        <f t="shared" si="55"/>
        <v>3530.6819585956405</v>
      </c>
      <c r="T392" s="71">
        <f t="shared" si="56"/>
        <v>3565.0673748299387</v>
      </c>
      <c r="U392" s="71">
        <f t="shared" si="57"/>
        <v>3599.7966452265791</v>
      </c>
      <c r="V392" s="71">
        <f t="shared" si="58"/>
        <v>3634.8732083271871</v>
      </c>
      <c r="W392" s="71">
        <f t="shared" si="59"/>
        <v>3670.3005370588003</v>
      </c>
      <c r="X392" s="71">
        <f t="shared" si="60"/>
        <v>3706.0821390777296</v>
      </c>
      <c r="AB392" s="85"/>
      <c r="AH392" s="88"/>
    </row>
    <row r="393" spans="2:34" ht="14.25" customHeight="1" x14ac:dyDescent="0.35">
      <c r="B393" s="84">
        <v>5.2990302393432888E-4</v>
      </c>
      <c r="C393" s="84">
        <v>4.0640713815718259E-2</v>
      </c>
      <c r="D393" s="84">
        <v>0.90395976010460721</v>
      </c>
      <c r="E393" s="84">
        <v>0.24869004583267282</v>
      </c>
      <c r="F393" s="84">
        <v>3.755800870858967E-2</v>
      </c>
      <c r="H393" s="71">
        <f t="shared" si="61"/>
        <v>3432.9066563437245</v>
      </c>
      <c r="I393" s="1"/>
      <c r="K393" s="1"/>
      <c r="Q393" s="71">
        <f t="shared" si="62"/>
        <v>3467.1382677587808</v>
      </c>
      <c r="R393" s="71">
        <f t="shared" si="54"/>
        <v>3501.7121952879879</v>
      </c>
      <c r="S393" s="71">
        <f t="shared" si="55"/>
        <v>3536.6318620924862</v>
      </c>
      <c r="T393" s="71">
        <f t="shared" si="56"/>
        <v>3571.9007255650304</v>
      </c>
      <c r="U393" s="71">
        <f t="shared" si="57"/>
        <v>3607.5222776722994</v>
      </c>
      <c r="V393" s="71">
        <f t="shared" si="58"/>
        <v>3643.5000453006414</v>
      </c>
      <c r="W393" s="71">
        <f t="shared" si="59"/>
        <v>3679.8375906052665</v>
      </c>
      <c r="X393" s="71">
        <f t="shared" si="60"/>
        <v>3716.5385113629382</v>
      </c>
      <c r="AB393" s="85"/>
      <c r="AH393" s="88"/>
    </row>
    <row r="394" spans="2:34" ht="14.25" customHeight="1" x14ac:dyDescent="0.35">
      <c r="B394" s="84">
        <v>2.8055268453865481E-3</v>
      </c>
      <c r="C394" s="84">
        <v>-5.0743246900793989E-3</v>
      </c>
      <c r="D394" s="84">
        <v>0.55905627216359755</v>
      </c>
      <c r="E394" s="84">
        <v>0.27717003514025895</v>
      </c>
      <c r="F394" s="84">
        <v>5.1538884559657543E-2</v>
      </c>
      <c r="H394" s="71">
        <f t="shared" si="61"/>
        <v>3347.7832517262318</v>
      </c>
      <c r="I394" s="1"/>
      <c r="K394" s="1"/>
      <c r="Q394" s="71">
        <f t="shared" si="62"/>
        <v>3387.6361851322681</v>
      </c>
      <c r="R394" s="71">
        <f t="shared" si="54"/>
        <v>3427.8876478723655</v>
      </c>
      <c r="S394" s="71">
        <f t="shared" si="55"/>
        <v>3468.5416252398632</v>
      </c>
      <c r="T394" s="71">
        <f t="shared" si="56"/>
        <v>3509.6021423810371</v>
      </c>
      <c r="U394" s="71">
        <f t="shared" si="57"/>
        <v>3551.0732646936208</v>
      </c>
      <c r="V394" s="71">
        <f t="shared" si="58"/>
        <v>3592.9590982293321</v>
      </c>
      <c r="W394" s="71">
        <f t="shared" si="59"/>
        <v>3635.2637901003991</v>
      </c>
      <c r="X394" s="71">
        <f t="shared" si="60"/>
        <v>3677.9915288901775</v>
      </c>
      <c r="AB394" s="85"/>
      <c r="AH394" s="88"/>
    </row>
    <row r="395" spans="2:34" ht="14.25" customHeight="1" x14ac:dyDescent="0.35">
      <c r="B395" s="84">
        <v>4.564608914569751E-3</v>
      </c>
      <c r="C395" s="84">
        <v>-6.6044359312336719E-4</v>
      </c>
      <c r="D395" s="84">
        <v>0.17762150353004746</v>
      </c>
      <c r="E395" s="84">
        <v>0.29709736723159269</v>
      </c>
      <c r="F395" s="84">
        <v>6.1732747137679671E-2</v>
      </c>
      <c r="H395" s="71">
        <f t="shared" si="61"/>
        <v>3302.8532098264495</v>
      </c>
      <c r="I395" s="1"/>
      <c r="K395" s="1"/>
      <c r="Q395" s="71">
        <f t="shared" si="62"/>
        <v>3346.0164172063878</v>
      </c>
      <c r="R395" s="71">
        <f t="shared" si="54"/>
        <v>3389.6112566601246</v>
      </c>
      <c r="S395" s="71">
        <f t="shared" si="55"/>
        <v>3433.6420445083991</v>
      </c>
      <c r="T395" s="71">
        <f t="shared" si="56"/>
        <v>3478.1131402351566</v>
      </c>
      <c r="U395" s="71">
        <f t="shared" si="57"/>
        <v>3523.0289469191807</v>
      </c>
      <c r="V395" s="71">
        <f t="shared" si="58"/>
        <v>3568.3939116700458</v>
      </c>
      <c r="W395" s="71">
        <f t="shared" si="59"/>
        <v>3614.2125260684193</v>
      </c>
      <c r="X395" s="71">
        <f t="shared" si="60"/>
        <v>3660.4893266107765</v>
      </c>
      <c r="AB395" s="85"/>
      <c r="AH395" s="88"/>
    </row>
    <row r="396" spans="2:34" ht="14.25" customHeight="1" x14ac:dyDescent="0.35">
      <c r="B396" s="84"/>
      <c r="C396" s="84">
        <v>4.1300946956525926E-2</v>
      </c>
      <c r="D396" s="84">
        <v>0.89539465290130971</v>
      </c>
      <c r="E396" s="84">
        <v>0.23109009062582056</v>
      </c>
      <c r="F396" s="84">
        <v>3.7211417179563187E-2</v>
      </c>
      <c r="H396" s="71">
        <f t="shared" si="61"/>
        <v>3444.0775083761346</v>
      </c>
      <c r="I396" s="1"/>
      <c r="K396" s="1"/>
      <c r="Q396" s="71">
        <f t="shared" si="62"/>
        <v>3477.2260404677127</v>
      </c>
      <c r="R396" s="71">
        <f t="shared" si="54"/>
        <v>3510.7060578802066</v>
      </c>
      <c r="S396" s="71">
        <f t="shared" si="55"/>
        <v>3544.5208754668256</v>
      </c>
      <c r="T396" s="71">
        <f t="shared" si="56"/>
        <v>3578.6738412293107</v>
      </c>
      <c r="U396" s="71">
        <f t="shared" si="57"/>
        <v>3613.1683366494208</v>
      </c>
      <c r="V396" s="71">
        <f t="shared" si="58"/>
        <v>3648.0077770237322</v>
      </c>
      <c r="W396" s="71">
        <f t="shared" si="59"/>
        <v>3683.1956118017861</v>
      </c>
      <c r="X396" s="71">
        <f t="shared" si="60"/>
        <v>3718.7353249276207</v>
      </c>
      <c r="AB396" s="85"/>
      <c r="AH396" s="88"/>
    </row>
    <row r="397" spans="2:34" ht="14.25" customHeight="1" x14ac:dyDescent="0.35">
      <c r="B397" s="84"/>
      <c r="C397" s="84">
        <v>3.8905428488347556E-2</v>
      </c>
      <c r="D397" s="84">
        <v>0.87937436844807992</v>
      </c>
      <c r="E397" s="84">
        <v>0.23270578138007048</v>
      </c>
      <c r="F397" s="84">
        <v>3.738781446860398E-2</v>
      </c>
      <c r="H397" s="71">
        <f t="shared" si="61"/>
        <v>3443.259594599393</v>
      </c>
      <c r="I397" s="1"/>
      <c r="K397" s="1"/>
      <c r="Q397" s="71">
        <f t="shared" si="62"/>
        <v>3476.4748996349663</v>
      </c>
      <c r="R397" s="71">
        <f t="shared" si="54"/>
        <v>3510.0223577208953</v>
      </c>
      <c r="S397" s="71">
        <f t="shared" si="55"/>
        <v>3543.9052903876836</v>
      </c>
      <c r="T397" s="71">
        <f t="shared" si="56"/>
        <v>3578.1270523811395</v>
      </c>
      <c r="U397" s="71">
        <f t="shared" si="57"/>
        <v>3612.69103199453</v>
      </c>
      <c r="V397" s="71">
        <f t="shared" si="58"/>
        <v>3647.6006514040546</v>
      </c>
      <c r="W397" s="71">
        <f t="shared" si="59"/>
        <v>3682.8593670076743</v>
      </c>
      <c r="X397" s="71">
        <f t="shared" si="60"/>
        <v>3718.4706697673305</v>
      </c>
      <c r="AB397" s="85"/>
      <c r="AH397" s="88"/>
    </row>
    <row r="398" spans="2:34" ht="14.25" customHeight="1" x14ac:dyDescent="0.35">
      <c r="B398" s="84">
        <v>4.075261971831271E-3</v>
      </c>
      <c r="C398" s="84">
        <v>-6.1491297078836694E-2</v>
      </c>
      <c r="D398" s="84">
        <v>0.63317428522950414</v>
      </c>
      <c r="E398" s="84">
        <v>0.30296041018641173</v>
      </c>
      <c r="F398" s="84">
        <v>5.4765485514839042E-2</v>
      </c>
      <c r="H398" s="71">
        <f t="shared" si="61"/>
        <v>3204.1176294092061</v>
      </c>
      <c r="I398" s="1"/>
      <c r="K398" s="1"/>
      <c r="Q398" s="71">
        <f t="shared" si="62"/>
        <v>3247.112516442583</v>
      </c>
      <c r="R398" s="71">
        <f t="shared" si="54"/>
        <v>3290.5373523462931</v>
      </c>
      <c r="S398" s="71">
        <f t="shared" si="55"/>
        <v>3334.3964366090408</v>
      </c>
      <c r="T398" s="71">
        <f t="shared" si="56"/>
        <v>3378.6941117144161</v>
      </c>
      <c r="U398" s="71">
        <f t="shared" si="57"/>
        <v>3423.4347635708441</v>
      </c>
      <c r="V398" s="71">
        <f t="shared" si="58"/>
        <v>3468.622821945838</v>
      </c>
      <c r="W398" s="71">
        <f t="shared" si="59"/>
        <v>3514.2627609045808</v>
      </c>
      <c r="X398" s="71">
        <f t="shared" si="60"/>
        <v>3560.3590992529112</v>
      </c>
      <c r="AB398" s="85"/>
      <c r="AH398" s="88"/>
    </row>
    <row r="399" spans="2:34" ht="14.25" customHeight="1" x14ac:dyDescent="0.35">
      <c r="B399" s="84">
        <v>1.5844656600429178E-5</v>
      </c>
      <c r="C399" s="84">
        <v>3.1147440075301354E-2</v>
      </c>
      <c r="D399" s="84">
        <v>0.90271971146453089</v>
      </c>
      <c r="E399" s="84">
        <v>0.23724599755422715</v>
      </c>
      <c r="F399" s="84">
        <v>3.6919921116702351E-2</v>
      </c>
      <c r="H399" s="71">
        <f t="shared" si="61"/>
        <v>3430.9319476698997</v>
      </c>
      <c r="I399" s="1"/>
      <c r="K399" s="1"/>
      <c r="Q399" s="71">
        <f t="shared" si="62"/>
        <v>3464.3018194641468</v>
      </c>
      <c r="R399" s="71">
        <f t="shared" si="54"/>
        <v>3498.0053899763366</v>
      </c>
      <c r="S399" s="71">
        <f t="shared" si="55"/>
        <v>3532.0459961936481</v>
      </c>
      <c r="T399" s="71">
        <f t="shared" si="56"/>
        <v>3566.4270084731329</v>
      </c>
      <c r="U399" s="71">
        <f t="shared" si="57"/>
        <v>3601.1518308754121</v>
      </c>
      <c r="V399" s="71">
        <f t="shared" si="58"/>
        <v>3636.2239015017149</v>
      </c>
      <c r="W399" s="71">
        <f t="shared" si="59"/>
        <v>3671.6466928342797</v>
      </c>
      <c r="X399" s="71">
        <f t="shared" si="60"/>
        <v>3707.4237120801708</v>
      </c>
      <c r="AB399" s="85"/>
      <c r="AH399" s="88"/>
    </row>
    <row r="400" spans="2:34" ht="14.25" customHeight="1" x14ac:dyDescent="0.35">
      <c r="B400" s="84"/>
      <c r="C400" s="84">
        <v>2.9925942042575308E-2</v>
      </c>
      <c r="D400" s="84">
        <v>0.89491595964111736</v>
      </c>
      <c r="E400" s="84">
        <v>0.2367491249371802</v>
      </c>
      <c r="F400" s="84">
        <v>3.7071258762950129E-2</v>
      </c>
      <c r="H400" s="71">
        <f t="shared" si="61"/>
        <v>3430.3385643747579</v>
      </c>
      <c r="I400" s="1"/>
      <c r="K400" s="1"/>
      <c r="Q400" s="71">
        <f t="shared" si="62"/>
        <v>3463.7056134030354</v>
      </c>
      <c r="R400" s="71">
        <f t="shared" si="54"/>
        <v>3497.4063329215951</v>
      </c>
      <c r="S400" s="71">
        <f t="shared" si="55"/>
        <v>3531.4440596353406</v>
      </c>
      <c r="T400" s="71">
        <f t="shared" si="56"/>
        <v>3565.8221636162234</v>
      </c>
      <c r="U400" s="71">
        <f t="shared" si="57"/>
        <v>3600.5440486369152</v>
      </c>
      <c r="V400" s="71">
        <f t="shared" si="58"/>
        <v>3635.6131525078144</v>
      </c>
      <c r="W400" s="71">
        <f t="shared" si="59"/>
        <v>3671.0329474174218</v>
      </c>
      <c r="X400" s="71">
        <f t="shared" si="60"/>
        <v>3706.8069402761257</v>
      </c>
      <c r="AB400" s="85"/>
      <c r="AH400" s="88"/>
    </row>
    <row r="401" spans="2:34" ht="14.25" customHeight="1" x14ac:dyDescent="0.35">
      <c r="B401" s="84"/>
      <c r="C401" s="84">
        <v>4.128589356812902E-2</v>
      </c>
      <c r="D401" s="84">
        <v>0.89441488720253448</v>
      </c>
      <c r="E401" s="84">
        <v>0.23156424483511417</v>
      </c>
      <c r="F401" s="84">
        <v>3.7152240705572048E-2</v>
      </c>
      <c r="H401" s="71">
        <f t="shared" si="61"/>
        <v>3443.2258357158271</v>
      </c>
      <c r="I401" s="1"/>
      <c r="K401" s="1"/>
      <c r="Q401" s="71">
        <f t="shared" si="62"/>
        <v>3476.36632207813</v>
      </c>
      <c r="R401" s="71">
        <f t="shared" si="54"/>
        <v>3509.8382133040568</v>
      </c>
      <c r="S401" s="71">
        <f t="shared" si="55"/>
        <v>3543.6448234422419</v>
      </c>
      <c r="T401" s="71">
        <f t="shared" si="56"/>
        <v>3577.7894996818095</v>
      </c>
      <c r="U401" s="71">
        <f t="shared" si="57"/>
        <v>3612.2756226837728</v>
      </c>
      <c r="V401" s="71">
        <f t="shared" si="58"/>
        <v>3647.106606915755</v>
      </c>
      <c r="W401" s="71">
        <f t="shared" si="59"/>
        <v>3682.2859009900576</v>
      </c>
      <c r="X401" s="71">
        <f t="shared" si="60"/>
        <v>3717.8169880051037</v>
      </c>
      <c r="AB401" s="85"/>
      <c r="AH401" s="88"/>
    </row>
    <row r="402" spans="2:34" ht="14.25" customHeight="1" x14ac:dyDescent="0.35">
      <c r="B402" s="84">
        <v>1.6858309401297392E-3</v>
      </c>
      <c r="C402" s="84">
        <v>3.8430006923181201E-2</v>
      </c>
      <c r="D402" s="84">
        <v>0.97437409526501606</v>
      </c>
      <c r="E402" s="84">
        <v>0.27387240423205389</v>
      </c>
      <c r="F402" s="84">
        <v>3.8697651589145052E-2</v>
      </c>
      <c r="H402" s="71">
        <f t="shared" si="61"/>
        <v>3386.6825533617948</v>
      </c>
      <c r="I402" s="1"/>
      <c r="K402" s="1"/>
      <c r="Q402" s="71">
        <f t="shared" si="62"/>
        <v>3423.0823352753027</v>
      </c>
      <c r="R402" s="71">
        <f t="shared" si="54"/>
        <v>3459.8461150079456</v>
      </c>
      <c r="S402" s="71">
        <f t="shared" si="55"/>
        <v>3496.9775325379146</v>
      </c>
      <c r="T402" s="71">
        <f t="shared" si="56"/>
        <v>3534.4802642431841</v>
      </c>
      <c r="U402" s="71">
        <f t="shared" si="57"/>
        <v>3572.3580232655058</v>
      </c>
      <c r="V402" s="71">
        <f t="shared" si="58"/>
        <v>3610.6145598780508</v>
      </c>
      <c r="W402" s="71">
        <f t="shared" si="59"/>
        <v>3649.253661856721</v>
      </c>
      <c r="X402" s="71">
        <f t="shared" si="60"/>
        <v>3688.2791548551777</v>
      </c>
      <c r="AB402" s="85"/>
      <c r="AH402" s="88"/>
    </row>
    <row r="403" spans="2:34" ht="14.25" customHeight="1" x14ac:dyDescent="0.35">
      <c r="B403" s="84">
        <v>4.5646089145698204E-3</v>
      </c>
      <c r="C403" s="84">
        <v>-6.6044359312311923E-4</v>
      </c>
      <c r="D403" s="84">
        <v>0.17762150353002665</v>
      </c>
      <c r="E403" s="84">
        <v>0.29709736723159352</v>
      </c>
      <c r="F403" s="84">
        <v>6.1732747137680122E-2</v>
      </c>
      <c r="H403" s="71">
        <f t="shared" si="61"/>
        <v>3302.8532098264473</v>
      </c>
      <c r="I403" s="1"/>
      <c r="K403" s="1"/>
      <c r="Q403" s="71">
        <f t="shared" si="62"/>
        <v>3346.0164172063851</v>
      </c>
      <c r="R403" s="71">
        <f t="shared" si="54"/>
        <v>3389.6112566601223</v>
      </c>
      <c r="S403" s="71">
        <f t="shared" si="55"/>
        <v>3433.6420445083968</v>
      </c>
      <c r="T403" s="71">
        <f t="shared" si="56"/>
        <v>3478.1131402351543</v>
      </c>
      <c r="U403" s="71">
        <f t="shared" si="57"/>
        <v>3523.0289469191789</v>
      </c>
      <c r="V403" s="71">
        <f t="shared" si="58"/>
        <v>3568.3939116700444</v>
      </c>
      <c r="W403" s="71">
        <f t="shared" si="59"/>
        <v>3614.2125260684179</v>
      </c>
      <c r="X403" s="71">
        <f t="shared" si="60"/>
        <v>3660.4893266107756</v>
      </c>
      <c r="AB403" s="85"/>
      <c r="AH403" s="88"/>
    </row>
    <row r="404" spans="2:34" ht="14.25" customHeight="1" x14ac:dyDescent="0.35">
      <c r="B404" s="84"/>
      <c r="C404" s="84">
        <v>2.9459251112579628E-2</v>
      </c>
      <c r="D404" s="84">
        <v>0.8937259913777682</v>
      </c>
      <c r="E404" s="84">
        <v>0.23677560484178697</v>
      </c>
      <c r="F404" s="84">
        <v>3.7099066314272393E-2</v>
      </c>
      <c r="H404" s="71">
        <f t="shared" si="61"/>
        <v>3429.5559959207044</v>
      </c>
      <c r="I404" s="1"/>
      <c r="K404" s="1"/>
      <c r="Q404" s="71">
        <f t="shared" si="62"/>
        <v>3462.9298213045449</v>
      </c>
      <c r="R404" s="71">
        <f t="shared" si="54"/>
        <v>3496.6373849422243</v>
      </c>
      <c r="S404" s="71">
        <f t="shared" si="55"/>
        <v>3530.6820242162808</v>
      </c>
      <c r="T404" s="71">
        <f t="shared" si="56"/>
        <v>3565.0671098830776</v>
      </c>
      <c r="U404" s="71">
        <f t="shared" si="57"/>
        <v>3599.7960464065422</v>
      </c>
      <c r="V404" s="71">
        <f t="shared" si="58"/>
        <v>3634.8722722952416</v>
      </c>
      <c r="W404" s="71">
        <f t="shared" si="59"/>
        <v>3670.2992604428277</v>
      </c>
      <c r="X404" s="71">
        <f t="shared" si="60"/>
        <v>3706.0805184718902</v>
      </c>
      <c r="AB404" s="85"/>
      <c r="AH404" s="88"/>
    </row>
    <row r="405" spans="2:34" ht="14.25" customHeight="1" x14ac:dyDescent="0.35">
      <c r="B405" s="84">
        <v>3.0829382088285828E-4</v>
      </c>
      <c r="C405" s="84">
        <v>2.6655682753015979E-2</v>
      </c>
      <c r="D405" s="84">
        <v>1.1869205124300575</v>
      </c>
      <c r="E405" s="84">
        <v>0.27078333124232146</v>
      </c>
      <c r="F405" s="84">
        <v>2.7580980187175291E-2</v>
      </c>
      <c r="H405" s="71">
        <f t="shared" si="61"/>
        <v>3270.5256575050703</v>
      </c>
      <c r="I405" s="1"/>
      <c r="K405" s="1"/>
      <c r="Q405" s="71">
        <f t="shared" si="62"/>
        <v>3303.0799994417885</v>
      </c>
      <c r="R405" s="71">
        <f t="shared" si="54"/>
        <v>3335.9598847978741</v>
      </c>
      <c r="S405" s="71">
        <f t="shared" si="55"/>
        <v>3369.1685690075201</v>
      </c>
      <c r="T405" s="71">
        <f t="shared" si="56"/>
        <v>3402.709340059263</v>
      </c>
      <c r="U405" s="71">
        <f t="shared" si="57"/>
        <v>3436.5855188215232</v>
      </c>
      <c r="V405" s="71">
        <f t="shared" si="58"/>
        <v>3470.8004593714059</v>
      </c>
      <c r="W405" s="71">
        <f t="shared" si="59"/>
        <v>3505.3575493267876</v>
      </c>
      <c r="X405" s="71">
        <f t="shared" si="60"/>
        <v>3540.2602101817229</v>
      </c>
      <c r="AB405" s="85"/>
      <c r="AH405" s="88"/>
    </row>
    <row r="406" spans="2:34" ht="14.25" customHeight="1" x14ac:dyDescent="0.35">
      <c r="B406" s="84">
        <v>6.9832187977451133E-3</v>
      </c>
      <c r="C406" s="84">
        <v>4.3927308812954154E-2</v>
      </c>
      <c r="D406" s="84"/>
      <c r="E406" s="84">
        <v>0.34258220991261035</v>
      </c>
      <c r="F406" s="84">
        <v>6.6112207075763041E-2</v>
      </c>
      <c r="H406" s="71">
        <f t="shared" si="61"/>
        <v>3225.551954217231</v>
      </c>
      <c r="I406" s="1"/>
      <c r="K406" s="1"/>
      <c r="Q406" s="71">
        <f t="shared" si="62"/>
        <v>3271.906090595312</v>
      </c>
      <c r="R406" s="71">
        <f t="shared" si="54"/>
        <v>3318.7237683371741</v>
      </c>
      <c r="S406" s="71">
        <f t="shared" si="55"/>
        <v>3366.0096228564544</v>
      </c>
      <c r="T406" s="71">
        <f t="shared" si="56"/>
        <v>3413.7683359209277</v>
      </c>
      <c r="U406" s="71">
        <f t="shared" si="57"/>
        <v>3462.0046361160448</v>
      </c>
      <c r="V406" s="71">
        <f t="shared" si="58"/>
        <v>3510.7232993131138</v>
      </c>
      <c r="W406" s="71">
        <f t="shared" si="59"/>
        <v>3559.9291491421536</v>
      </c>
      <c r="X406" s="71">
        <f t="shared" si="60"/>
        <v>3609.6270574694836</v>
      </c>
      <c r="AB406" s="85"/>
      <c r="AH406" s="88"/>
    </row>
    <row r="407" spans="2:34" ht="14.25" customHeight="1" x14ac:dyDescent="0.35">
      <c r="B407" s="84"/>
      <c r="C407" s="84">
        <v>4.0501130692345913E-2</v>
      </c>
      <c r="D407" s="84">
        <v>0.85953618234013007</v>
      </c>
      <c r="E407" s="84">
        <v>0.2311234452071963</v>
      </c>
      <c r="F407" s="84">
        <v>3.7774188742167994E-2</v>
      </c>
      <c r="H407" s="71">
        <f t="shared" si="61"/>
        <v>3446.010322512886</v>
      </c>
      <c r="I407" s="1"/>
      <c r="K407" s="1"/>
      <c r="Q407" s="71">
        <f t="shared" si="62"/>
        <v>3479.2032077643498</v>
      </c>
      <c r="R407" s="71">
        <f t="shared" si="54"/>
        <v>3512.7280218683291</v>
      </c>
      <c r="S407" s="71">
        <f t="shared" si="55"/>
        <v>3546.5880841133476</v>
      </c>
      <c r="T407" s="71">
        <f t="shared" si="56"/>
        <v>3580.7867469808166</v>
      </c>
      <c r="U407" s="71">
        <f t="shared" si="57"/>
        <v>3615.3273964769601</v>
      </c>
      <c r="V407" s="71">
        <f t="shared" si="58"/>
        <v>3650.213452468065</v>
      </c>
      <c r="W407" s="71">
        <f t="shared" si="59"/>
        <v>3685.4483690190814</v>
      </c>
      <c r="X407" s="71">
        <f t="shared" si="60"/>
        <v>3721.0356347356073</v>
      </c>
      <c r="AB407" s="85"/>
      <c r="AH407" s="88"/>
    </row>
    <row r="408" spans="2:34" ht="14.25" customHeight="1" x14ac:dyDescent="0.35">
      <c r="B408" s="84">
        <v>7.891775483211208E-2</v>
      </c>
      <c r="C408" s="84">
        <v>-5.9822876958020146</v>
      </c>
      <c r="D408" s="84">
        <v>2.7093151342429973</v>
      </c>
      <c r="E408" s="84">
        <v>2.1229736115847584</v>
      </c>
      <c r="F408" s="84">
        <v>0.19675368911077051</v>
      </c>
      <c r="H408" s="71">
        <f t="shared" si="61"/>
        <v>-15330.525720216381</v>
      </c>
      <c r="I408" s="1"/>
      <c r="K408" s="1"/>
      <c r="Q408" s="71">
        <f t="shared" si="62"/>
        <v>-15121.792764123476</v>
      </c>
      <c r="R408" s="71">
        <f t="shared" si="54"/>
        <v>-14910.972478469643</v>
      </c>
      <c r="S408" s="71">
        <f t="shared" si="55"/>
        <v>-14698.043989959273</v>
      </c>
      <c r="T408" s="71">
        <f t="shared" si="56"/>
        <v>-14482.986216563801</v>
      </c>
      <c r="U408" s="71">
        <f t="shared" si="57"/>
        <v>-14265.777865434373</v>
      </c>
      <c r="V408" s="71">
        <f t="shared" si="58"/>
        <v>-14046.397430793651</v>
      </c>
      <c r="W408" s="71">
        <f t="shared" si="59"/>
        <v>-13824.823191806516</v>
      </c>
      <c r="X408" s="71">
        <f t="shared" si="60"/>
        <v>-13601.033210429518</v>
      </c>
      <c r="AB408" s="85"/>
      <c r="AH408" s="88"/>
    </row>
    <row r="409" spans="2:34" ht="14.25" customHeight="1" x14ac:dyDescent="0.35">
      <c r="B409" s="84">
        <v>2.2448318362910838E-3</v>
      </c>
      <c r="C409" s="84">
        <v>1.2704109893835356E-2</v>
      </c>
      <c r="D409" s="84">
        <v>0.67277006929034722</v>
      </c>
      <c r="E409" s="84">
        <v>0.27209605302002909</v>
      </c>
      <c r="F409" s="84">
        <v>4.7352346816778967E-2</v>
      </c>
      <c r="H409" s="71">
        <f t="shared" si="61"/>
        <v>3382.5947748664648</v>
      </c>
      <c r="I409" s="1"/>
      <c r="K409" s="1"/>
      <c r="Q409" s="71">
        <f t="shared" si="62"/>
        <v>3420.9972063151072</v>
      </c>
      <c r="R409" s="71">
        <f t="shared" si="54"/>
        <v>3459.7836620782355</v>
      </c>
      <c r="S409" s="71">
        <f t="shared" si="55"/>
        <v>3498.9579823989943</v>
      </c>
      <c r="T409" s="71">
        <f t="shared" si="56"/>
        <v>3538.5240459229617</v>
      </c>
      <c r="U409" s="71">
        <f t="shared" si="57"/>
        <v>3578.4857700821681</v>
      </c>
      <c r="V409" s="71">
        <f t="shared" si="58"/>
        <v>3618.8471114829676</v>
      </c>
      <c r="W409" s="71">
        <f t="shared" si="59"/>
        <v>3659.6120662977742</v>
      </c>
      <c r="X409" s="71">
        <f t="shared" si="60"/>
        <v>3700.7846706607288</v>
      </c>
      <c r="AB409" s="85"/>
      <c r="AH409" s="88"/>
    </row>
    <row r="410" spans="2:34" ht="14.25" customHeight="1" x14ac:dyDescent="0.35">
      <c r="B410" s="84">
        <v>2.9259450423997142E-4</v>
      </c>
      <c r="C410" s="84">
        <v>2.5018276663594484E-2</v>
      </c>
      <c r="D410" s="84">
        <v>1.1911086197504261</v>
      </c>
      <c r="E410" s="84">
        <v>0.2706044794926073</v>
      </c>
      <c r="F410" s="84">
        <v>2.7527479142928409E-2</v>
      </c>
      <c r="H410" s="71">
        <f t="shared" si="61"/>
        <v>3268.0277610878766</v>
      </c>
      <c r="I410" s="1"/>
      <c r="K410" s="1"/>
      <c r="Q410" s="71">
        <f t="shared" si="62"/>
        <v>3300.5735702859874</v>
      </c>
      <c r="R410" s="71">
        <f t="shared" si="54"/>
        <v>3333.4448375760799</v>
      </c>
      <c r="S410" s="71">
        <f t="shared" si="55"/>
        <v>3366.6448175390733</v>
      </c>
      <c r="T410" s="71">
        <f t="shared" si="56"/>
        <v>3400.1767973016958</v>
      </c>
      <c r="U410" s="71">
        <f t="shared" si="57"/>
        <v>3434.0440968619455</v>
      </c>
      <c r="V410" s="71">
        <f t="shared" si="58"/>
        <v>3468.2500694177975</v>
      </c>
      <c r="W410" s="71">
        <f t="shared" si="59"/>
        <v>3502.7981016992076</v>
      </c>
      <c r="X410" s="71">
        <f t="shared" si="60"/>
        <v>3537.6916143034314</v>
      </c>
      <c r="AB410" s="85"/>
      <c r="AH410" s="88"/>
    </row>
    <row r="411" spans="2:34" ht="14.25" customHeight="1" x14ac:dyDescent="0.35">
      <c r="B411" s="84"/>
      <c r="C411" s="84">
        <v>2.9450944482295668E-2</v>
      </c>
      <c r="D411" s="84">
        <v>0.89365976476349374</v>
      </c>
      <c r="E411" s="84">
        <v>0.23677698599341704</v>
      </c>
      <c r="F411" s="84">
        <v>3.7099992951870782E-2</v>
      </c>
      <c r="H411" s="71">
        <f t="shared" si="61"/>
        <v>3429.5398195002949</v>
      </c>
      <c r="I411" s="1"/>
      <c r="K411" s="1"/>
      <c r="Q411" s="71">
        <f t="shared" si="62"/>
        <v>3462.9137430215942</v>
      </c>
      <c r="R411" s="71">
        <f t="shared" si="54"/>
        <v>3496.6214057781062</v>
      </c>
      <c r="S411" s="71">
        <f t="shared" si="55"/>
        <v>3530.6661451621835</v>
      </c>
      <c r="T411" s="71">
        <f t="shared" si="56"/>
        <v>3565.0513319401016</v>
      </c>
      <c r="U411" s="71">
        <f t="shared" si="57"/>
        <v>3599.7803705857987</v>
      </c>
      <c r="V411" s="71">
        <f t="shared" si="58"/>
        <v>3634.8566996179534</v>
      </c>
      <c r="W411" s="71">
        <f t="shared" si="59"/>
        <v>3670.2837919404292</v>
      </c>
      <c r="X411" s="71">
        <f t="shared" si="60"/>
        <v>3706.0651551861292</v>
      </c>
      <c r="AB411" s="85"/>
      <c r="AH411" s="88"/>
    </row>
    <row r="412" spans="2:34" ht="14.25" customHeight="1" x14ac:dyDescent="0.35">
      <c r="B412" s="84">
        <v>2.9793258372548047E-3</v>
      </c>
      <c r="C412" s="84">
        <v>-0.32422207777318091</v>
      </c>
      <c r="D412" s="84">
        <v>1.7018174098849259</v>
      </c>
      <c r="E412" s="84">
        <v>0.29339248198269169</v>
      </c>
      <c r="F412" s="84">
        <v>4.011710379853918E-2</v>
      </c>
      <c r="H412" s="71">
        <f t="shared" si="61"/>
        <v>2543.6270261079753</v>
      </c>
      <c r="I412" s="1"/>
      <c r="K412" s="1"/>
      <c r="Q412" s="71">
        <f t="shared" si="62"/>
        <v>2585.8091330063507</v>
      </c>
      <c r="R412" s="71">
        <f t="shared" si="54"/>
        <v>2628.4130609737103</v>
      </c>
      <c r="S412" s="71">
        <f t="shared" si="55"/>
        <v>2671.4430282207427</v>
      </c>
      <c r="T412" s="71">
        <f t="shared" si="56"/>
        <v>2714.903295140246</v>
      </c>
      <c r="U412" s="71">
        <f t="shared" si="57"/>
        <v>2758.7981647289439</v>
      </c>
      <c r="V412" s="71">
        <f t="shared" si="58"/>
        <v>2803.1319830135299</v>
      </c>
      <c r="W412" s="71">
        <f t="shared" si="59"/>
        <v>2847.9091394809602</v>
      </c>
      <c r="X412" s="71">
        <f t="shared" si="60"/>
        <v>2893.1340675130659</v>
      </c>
      <c r="AB412" s="85"/>
      <c r="AH412" s="88"/>
    </row>
    <row r="413" spans="2:34" ht="14.25" customHeight="1" x14ac:dyDescent="0.35">
      <c r="B413" s="84">
        <v>5.5724642531081994E-3</v>
      </c>
      <c r="C413" s="84">
        <v>-2.1887363970168751E-2</v>
      </c>
      <c r="D413" s="84">
        <v>1.0751955303345744</v>
      </c>
      <c r="E413" s="84">
        <v>0.34661879444735949</v>
      </c>
      <c r="F413" s="84">
        <v>4.8714177293149419E-2</v>
      </c>
      <c r="H413" s="71">
        <f t="shared" si="61"/>
        <v>3201.2933876025158</v>
      </c>
      <c r="I413" s="1"/>
      <c r="K413" s="1"/>
      <c r="Q413" s="71">
        <f t="shared" si="62"/>
        <v>3246.3383051807259</v>
      </c>
      <c r="R413" s="71">
        <f t="shared" si="54"/>
        <v>3291.8336719347185</v>
      </c>
      <c r="S413" s="71">
        <f t="shared" si="55"/>
        <v>3337.7839923562506</v>
      </c>
      <c r="T413" s="71">
        <f t="shared" si="56"/>
        <v>3384.1938159819983</v>
      </c>
      <c r="U413" s="71">
        <f t="shared" si="57"/>
        <v>3431.0677378440032</v>
      </c>
      <c r="V413" s="71">
        <f t="shared" si="58"/>
        <v>3478.4103989246287</v>
      </c>
      <c r="W413" s="71">
        <f t="shared" si="59"/>
        <v>3526.2264866160599</v>
      </c>
      <c r="X413" s="71">
        <f t="shared" si="60"/>
        <v>3574.5207351844056</v>
      </c>
      <c r="AB413" s="85"/>
      <c r="AH413" s="88"/>
    </row>
    <row r="414" spans="2:34" ht="14.25" customHeight="1" x14ac:dyDescent="0.35">
      <c r="B414" s="84"/>
      <c r="C414" s="84">
        <v>2.9925942042573365E-2</v>
      </c>
      <c r="D414" s="84">
        <v>0.89491595964112647</v>
      </c>
      <c r="E414" s="84">
        <v>0.23674912493717948</v>
      </c>
      <c r="F414" s="84">
        <v>3.7071258762950199E-2</v>
      </c>
      <c r="H414" s="71">
        <f t="shared" si="61"/>
        <v>3430.3385643747565</v>
      </c>
      <c r="I414" s="1"/>
      <c r="K414" s="1"/>
      <c r="Q414" s="71">
        <f t="shared" si="62"/>
        <v>3463.7056134030336</v>
      </c>
      <c r="R414" s="71">
        <f t="shared" si="54"/>
        <v>3497.4063329215937</v>
      </c>
      <c r="S414" s="71">
        <f t="shared" si="55"/>
        <v>3531.4440596353397</v>
      </c>
      <c r="T414" s="71">
        <f t="shared" si="56"/>
        <v>3565.8221636162225</v>
      </c>
      <c r="U414" s="71">
        <f t="shared" si="57"/>
        <v>3600.5440486369143</v>
      </c>
      <c r="V414" s="71">
        <f t="shared" si="58"/>
        <v>3635.6131525078131</v>
      </c>
      <c r="W414" s="71">
        <f t="shared" si="59"/>
        <v>3671.0329474174209</v>
      </c>
      <c r="X414" s="71">
        <f t="shared" si="60"/>
        <v>3706.8069402761248</v>
      </c>
      <c r="AB414" s="85"/>
      <c r="AH414" s="88"/>
    </row>
    <row r="415" spans="2:34" ht="14.25" customHeight="1" x14ac:dyDescent="0.35">
      <c r="B415" s="84"/>
      <c r="C415" s="84">
        <v>3.0719041076290764E-2</v>
      </c>
      <c r="D415" s="84">
        <v>0.82316004434374246</v>
      </c>
      <c r="E415" s="84">
        <v>0.2345769649357663</v>
      </c>
      <c r="F415" s="84">
        <v>3.8254447368628375E-2</v>
      </c>
      <c r="H415" s="71">
        <f t="shared" si="61"/>
        <v>3433.0113664354949</v>
      </c>
      <c r="I415" s="1"/>
      <c r="K415" s="1"/>
      <c r="Q415" s="71">
        <f t="shared" si="62"/>
        <v>3466.3803286376524</v>
      </c>
      <c r="R415" s="71">
        <f t="shared" si="54"/>
        <v>3500.0829804618311</v>
      </c>
      <c r="S415" s="71">
        <f t="shared" si="55"/>
        <v>3534.1226588042514</v>
      </c>
      <c r="T415" s="71">
        <f t="shared" si="56"/>
        <v>3568.5027339300959</v>
      </c>
      <c r="U415" s="71">
        <f t="shared" si="57"/>
        <v>3603.2266098071991</v>
      </c>
      <c r="V415" s="71">
        <f t="shared" si="58"/>
        <v>3638.2977244430731</v>
      </c>
      <c r="W415" s="71">
        <f t="shared" si="59"/>
        <v>3673.7195502253062</v>
      </c>
      <c r="X415" s="71">
        <f t="shared" si="60"/>
        <v>3709.4955942653614</v>
      </c>
      <c r="AB415" s="85"/>
      <c r="AH415" s="88"/>
    </row>
    <row r="416" spans="2:34" ht="14.25" customHeight="1" x14ac:dyDescent="0.35">
      <c r="B416" s="84"/>
      <c r="C416" s="84">
        <v>2.9925942042577182E-2</v>
      </c>
      <c r="D416" s="84">
        <v>0.89491595964100079</v>
      </c>
      <c r="E416" s="84">
        <v>0.23674912493717262</v>
      </c>
      <c r="F416" s="84">
        <v>3.7071258762952683E-2</v>
      </c>
      <c r="H416" s="71">
        <f t="shared" si="61"/>
        <v>3430.3385643747715</v>
      </c>
      <c r="I416" s="1"/>
      <c r="K416" s="1"/>
      <c r="Q416" s="71">
        <f t="shared" si="62"/>
        <v>3463.7056134030486</v>
      </c>
      <c r="R416" s="71">
        <f t="shared" si="54"/>
        <v>3497.4063329216096</v>
      </c>
      <c r="S416" s="71">
        <f t="shared" si="55"/>
        <v>3531.4440596353543</v>
      </c>
      <c r="T416" s="71">
        <f t="shared" si="56"/>
        <v>3565.822163616238</v>
      </c>
      <c r="U416" s="71">
        <f t="shared" si="57"/>
        <v>3600.5440486369293</v>
      </c>
      <c r="V416" s="71">
        <f t="shared" si="58"/>
        <v>3635.6131525078285</v>
      </c>
      <c r="W416" s="71">
        <f t="shared" si="59"/>
        <v>3671.0329474174364</v>
      </c>
      <c r="X416" s="71">
        <f t="shared" si="60"/>
        <v>3706.8069402761403</v>
      </c>
      <c r="AB416" s="85"/>
      <c r="AH416" s="88"/>
    </row>
    <row r="417" spans="2:34" ht="14.25" customHeight="1" x14ac:dyDescent="0.35">
      <c r="B417" s="84">
        <v>5.2445648662597889E-3</v>
      </c>
      <c r="C417" s="84">
        <v>-0.21067628837674873</v>
      </c>
      <c r="D417" s="84">
        <v>1.0536534297325064</v>
      </c>
      <c r="E417" s="84">
        <v>0.32904130290893174</v>
      </c>
      <c r="F417" s="84">
        <v>5.4522908458097548E-2</v>
      </c>
      <c r="H417" s="71">
        <f t="shared" si="61"/>
        <v>2839.5680696787445</v>
      </c>
      <c r="I417" s="1"/>
      <c r="K417" s="1"/>
      <c r="Q417" s="71">
        <f t="shared" si="62"/>
        <v>2886.176107084455</v>
      </c>
      <c r="R417" s="71">
        <f t="shared" si="54"/>
        <v>2933.2502248642236</v>
      </c>
      <c r="S417" s="71">
        <f t="shared" si="55"/>
        <v>2980.7950838217894</v>
      </c>
      <c r="T417" s="71">
        <f t="shared" si="56"/>
        <v>3028.8153913689307</v>
      </c>
      <c r="U417" s="71">
        <f t="shared" si="57"/>
        <v>3077.3159019915429</v>
      </c>
      <c r="V417" s="71">
        <f t="shared" si="58"/>
        <v>3126.3014177203822</v>
      </c>
      <c r="W417" s="71">
        <f t="shared" si="59"/>
        <v>3175.7767886065094</v>
      </c>
      <c r="X417" s="71">
        <f t="shared" si="60"/>
        <v>3225.746913201498</v>
      </c>
      <c r="AH417" s="88"/>
    </row>
    <row r="418" spans="2:34" ht="14.25" customHeight="1" x14ac:dyDescent="0.35">
      <c r="B418" s="84">
        <v>1.1099097727144868E-4</v>
      </c>
      <c r="C418" s="84">
        <v>-0.62780768868904691</v>
      </c>
      <c r="D418" s="84">
        <v>0.41889482024055757</v>
      </c>
      <c r="E418" s="84">
        <v>0.17847063502501484</v>
      </c>
      <c r="F418" s="84">
        <v>6.7365073273001522E-2</v>
      </c>
      <c r="H418" s="71">
        <f t="shared" si="61"/>
        <v>2121.2130050373153</v>
      </c>
      <c r="I418" s="1"/>
      <c r="K418" s="1"/>
      <c r="Q418" s="71">
        <f t="shared" si="62"/>
        <v>2162.3141980593609</v>
      </c>
      <c r="R418" s="71">
        <f t="shared" si="54"/>
        <v>2203.826403011627</v>
      </c>
      <c r="S418" s="71">
        <f t="shared" si="55"/>
        <v>2245.7537300134154</v>
      </c>
      <c r="T418" s="71">
        <f t="shared" si="56"/>
        <v>2288.1003302852218</v>
      </c>
      <c r="U418" s="71">
        <f t="shared" si="57"/>
        <v>2330.870396559746</v>
      </c>
      <c r="V418" s="71">
        <f t="shared" si="58"/>
        <v>2374.0681634970156</v>
      </c>
      <c r="W418" s="71">
        <f t="shared" si="59"/>
        <v>2417.6979081036579</v>
      </c>
      <c r="X418" s="71">
        <f t="shared" si="60"/>
        <v>2461.7639501563667</v>
      </c>
      <c r="AH418" s="88"/>
    </row>
    <row r="419" spans="2:34" ht="14.25" customHeight="1" x14ac:dyDescent="0.35">
      <c r="B419" s="84">
        <v>5.026657575981858E-4</v>
      </c>
      <c r="C419" s="84">
        <v>4.1013513046055404E-2</v>
      </c>
      <c r="D419" s="84">
        <v>0.92345154268935747</v>
      </c>
      <c r="E419" s="84">
        <v>0.24844698816757016</v>
      </c>
      <c r="F419" s="84">
        <v>3.7133713007796998E-2</v>
      </c>
      <c r="H419" s="71">
        <f t="shared" si="61"/>
        <v>3431.3409482028601</v>
      </c>
      <c r="I419" s="1"/>
      <c r="K419" s="1"/>
      <c r="Q419" s="71">
        <f t="shared" si="62"/>
        <v>3465.4848873765304</v>
      </c>
      <c r="R419" s="71">
        <f t="shared" si="54"/>
        <v>3499.9702659419381</v>
      </c>
      <c r="S419" s="71">
        <f t="shared" si="55"/>
        <v>3534.8004982929992</v>
      </c>
      <c r="T419" s="71">
        <f t="shared" si="56"/>
        <v>3569.9790329675711</v>
      </c>
      <c r="U419" s="71">
        <f t="shared" si="57"/>
        <v>3605.5093529888882</v>
      </c>
      <c r="V419" s="71">
        <f t="shared" si="58"/>
        <v>3641.3949762104194</v>
      </c>
      <c r="W419" s="71">
        <f t="shared" si="59"/>
        <v>3677.6394556641653</v>
      </c>
      <c r="X419" s="71">
        <f t="shared" si="60"/>
        <v>3714.2463799124489</v>
      </c>
      <c r="AB419" s="85"/>
      <c r="AH419" s="88"/>
    </row>
    <row r="420" spans="2:34" ht="14.25" customHeight="1" x14ac:dyDescent="0.35">
      <c r="B420" s="84">
        <v>3.225265890134358E-2</v>
      </c>
      <c r="C420" s="84">
        <v>-1.5257038287478377</v>
      </c>
      <c r="D420" s="84">
        <v>5.5854922806470491</v>
      </c>
      <c r="E420" s="84">
        <v>0.82495523543656335</v>
      </c>
      <c r="F420" s="84">
        <v>7.9114377251796028E-2</v>
      </c>
      <c r="H420" s="71">
        <f t="shared" si="61"/>
        <v>-1088.0222052607573</v>
      </c>
      <c r="I420" s="1"/>
      <c r="K420" s="1"/>
      <c r="Q420" s="71">
        <f t="shared" si="62"/>
        <v>-979.7018260905952</v>
      </c>
      <c r="R420" s="71">
        <f t="shared" si="54"/>
        <v>-870.2982431287287</v>
      </c>
      <c r="S420" s="71">
        <f t="shared" si="55"/>
        <v>-759.80062433724652</v>
      </c>
      <c r="T420" s="71">
        <f t="shared" si="56"/>
        <v>-648.19802935784674</v>
      </c>
      <c r="U420" s="71">
        <f t="shared" si="57"/>
        <v>-535.47940842865455</v>
      </c>
      <c r="V420" s="71">
        <f t="shared" si="58"/>
        <v>-421.63360129016928</v>
      </c>
      <c r="W420" s="71">
        <f t="shared" si="59"/>
        <v>-306.64933608030151</v>
      </c>
      <c r="X420" s="71">
        <f t="shared" si="60"/>
        <v>-190.51522821833396</v>
      </c>
      <c r="AH420" s="88"/>
    </row>
    <row r="421" spans="2:34" ht="14.25" customHeight="1" x14ac:dyDescent="0.35">
      <c r="B421" s="84">
        <v>6.493649723531929E-4</v>
      </c>
      <c r="C421" s="84">
        <v>4.0361443855454121E-2</v>
      </c>
      <c r="D421" s="84">
        <v>0.93364355677711641</v>
      </c>
      <c r="E421" s="84">
        <v>0.25226523096762205</v>
      </c>
      <c r="F421" s="84">
        <v>3.72809127167344E-2</v>
      </c>
      <c r="H421" s="71">
        <f t="shared" si="61"/>
        <v>3428.2612855748484</v>
      </c>
      <c r="I421" s="1"/>
      <c r="K421" s="1"/>
      <c r="Q421" s="71">
        <f t="shared" si="62"/>
        <v>3462.7198784667794</v>
      </c>
      <c r="R421" s="71">
        <f t="shared" si="54"/>
        <v>3497.5230572876299</v>
      </c>
      <c r="S421" s="71">
        <f t="shared" si="55"/>
        <v>3532.6742678966884</v>
      </c>
      <c r="T421" s="71">
        <f t="shared" si="56"/>
        <v>3568.1769906118384</v>
      </c>
      <c r="U421" s="71">
        <f t="shared" si="57"/>
        <v>3604.0347405541388</v>
      </c>
      <c r="V421" s="71">
        <f t="shared" si="58"/>
        <v>3640.2510679958632</v>
      </c>
      <c r="W421" s="71">
        <f t="shared" si="59"/>
        <v>3676.8295587120047</v>
      </c>
      <c r="X421" s="71">
        <f t="shared" si="60"/>
        <v>3713.7738343353071</v>
      </c>
      <c r="AB421" s="85"/>
      <c r="AH421" s="88"/>
    </row>
    <row r="422" spans="2:34" ht="14.25" customHeight="1" x14ac:dyDescent="0.35">
      <c r="B422" s="84">
        <v>9.2868962075695486E-4</v>
      </c>
      <c r="C422" s="84">
        <v>-0.78122963123876532</v>
      </c>
      <c r="D422" s="84">
        <v>0.44145425084815265</v>
      </c>
      <c r="E422" s="84">
        <v>0.19988324136722102</v>
      </c>
      <c r="F422" s="84">
        <v>7.1276371090836496E-2</v>
      </c>
      <c r="H422" s="71">
        <f t="shared" si="61"/>
        <v>1752.9235742502269</v>
      </c>
      <c r="I422" s="1"/>
      <c r="K422" s="1"/>
      <c r="Q422" s="71">
        <f t="shared" si="62"/>
        <v>1796.9540211229296</v>
      </c>
      <c r="R422" s="71">
        <f t="shared" si="54"/>
        <v>1841.4247724643606</v>
      </c>
      <c r="S422" s="71">
        <f t="shared" si="55"/>
        <v>1886.3402313192046</v>
      </c>
      <c r="T422" s="71">
        <f t="shared" si="56"/>
        <v>1931.7048447625975</v>
      </c>
      <c r="U422" s="71">
        <f t="shared" si="57"/>
        <v>1977.5231043404242</v>
      </c>
      <c r="V422" s="71">
        <f t="shared" si="58"/>
        <v>2023.7995465140289</v>
      </c>
      <c r="W422" s="71">
        <f t="shared" si="59"/>
        <v>2070.5387531093702</v>
      </c>
      <c r="X422" s="71">
        <f t="shared" si="60"/>
        <v>2117.7453517706649</v>
      </c>
      <c r="AB422" s="85"/>
      <c r="AH422" s="88"/>
    </row>
    <row r="423" spans="2:34" ht="14.25" customHeight="1" x14ac:dyDescent="0.35">
      <c r="B423" s="84">
        <v>5.2896850704600238E-3</v>
      </c>
      <c r="C423" s="84">
        <v>-3.7356517671444947E-2</v>
      </c>
      <c r="D423" s="84">
        <v>0.99619632633522193</v>
      </c>
      <c r="E423" s="84">
        <v>0.33718227937748513</v>
      </c>
      <c r="F423" s="84">
        <v>5.0445026362692297E-2</v>
      </c>
      <c r="H423" s="71">
        <f t="shared" si="61"/>
        <v>3199.4249464790464</v>
      </c>
      <c r="I423" s="1"/>
      <c r="K423" s="1"/>
      <c r="Q423" s="71">
        <f t="shared" si="62"/>
        <v>3244.3086189682208</v>
      </c>
      <c r="R423" s="71">
        <f t="shared" si="54"/>
        <v>3289.6411281822875</v>
      </c>
      <c r="S423" s="71">
        <f t="shared" si="55"/>
        <v>3335.4269624884946</v>
      </c>
      <c r="T423" s="71">
        <f t="shared" si="56"/>
        <v>3381.6706551377642</v>
      </c>
      <c r="U423" s="71">
        <f t="shared" si="57"/>
        <v>3428.3767847135259</v>
      </c>
      <c r="V423" s="71">
        <f t="shared" si="58"/>
        <v>3475.5499755850456</v>
      </c>
      <c r="W423" s="71">
        <f t="shared" si="59"/>
        <v>3523.1948983652801</v>
      </c>
      <c r="X423" s="71">
        <f t="shared" si="60"/>
        <v>3571.3162703733174</v>
      </c>
      <c r="AH423" s="88"/>
    </row>
    <row r="424" spans="2:34" ht="14.25" customHeight="1" x14ac:dyDescent="0.35">
      <c r="B424" s="84">
        <v>3.2922193204590122E-4</v>
      </c>
      <c r="C424" s="84">
        <v>2.3586636686330976E-2</v>
      </c>
      <c r="D424" s="84">
        <v>1.1993278741601363</v>
      </c>
      <c r="E424" s="84">
        <v>0.27202921822210363</v>
      </c>
      <c r="F424" s="84">
        <v>2.7408743008304773E-2</v>
      </c>
      <c r="H424" s="71">
        <f t="shared" si="61"/>
        <v>3262.0373303867455</v>
      </c>
      <c r="I424" s="1"/>
      <c r="K424" s="1"/>
      <c r="Q424" s="71">
        <f t="shared" si="62"/>
        <v>3294.64918613999</v>
      </c>
      <c r="R424" s="71">
        <f t="shared" si="54"/>
        <v>3327.5871604507679</v>
      </c>
      <c r="S424" s="71">
        <f t="shared" si="55"/>
        <v>3360.8545145046533</v>
      </c>
      <c r="T424" s="71">
        <f t="shared" si="56"/>
        <v>3394.4545420990771</v>
      </c>
      <c r="U424" s="71">
        <f t="shared" si="57"/>
        <v>3428.3905699694451</v>
      </c>
      <c r="V424" s="71">
        <f t="shared" si="58"/>
        <v>3462.6659581185177</v>
      </c>
      <c r="W424" s="71">
        <f t="shared" si="59"/>
        <v>3497.2841001490797</v>
      </c>
      <c r="X424" s="71">
        <f t="shared" si="60"/>
        <v>3532.2484235999482</v>
      </c>
      <c r="AH424" s="88"/>
    </row>
    <row r="425" spans="2:34" ht="14.25" customHeight="1" x14ac:dyDescent="0.35">
      <c r="B425" s="84">
        <v>9.9870384810071431E-4</v>
      </c>
      <c r="C425" s="84">
        <v>3.0192346159628913E-2</v>
      </c>
      <c r="D425" s="84">
        <v>0.86395870210103598</v>
      </c>
      <c r="E425" s="84">
        <v>0.25554634612728272</v>
      </c>
      <c r="F425" s="84">
        <v>4.0038438307181443E-2</v>
      </c>
      <c r="H425" s="71">
        <f t="shared" si="61"/>
        <v>3417.2687671913723</v>
      </c>
      <c r="I425" s="1"/>
      <c r="K425" s="1"/>
      <c r="Q425" s="71">
        <f t="shared" si="62"/>
        <v>3452.7096562901802</v>
      </c>
      <c r="R425" s="71">
        <f t="shared" si="54"/>
        <v>3488.5049542799761</v>
      </c>
      <c r="S425" s="71">
        <f t="shared" si="55"/>
        <v>3524.6582052496697</v>
      </c>
      <c r="T425" s="71">
        <f t="shared" si="56"/>
        <v>3561.1729887290603</v>
      </c>
      <c r="U425" s="71">
        <f t="shared" si="57"/>
        <v>3598.0529200432447</v>
      </c>
      <c r="V425" s="71">
        <f t="shared" si="58"/>
        <v>3635.3016506705717</v>
      </c>
      <c r="W425" s="71">
        <f t="shared" si="59"/>
        <v>3672.9228686041711</v>
      </c>
      <c r="X425" s="71">
        <f t="shared" si="60"/>
        <v>3710.9202987171066</v>
      </c>
      <c r="AB425" s="85"/>
      <c r="AH425" s="88"/>
    </row>
    <row r="426" spans="2:34" ht="14.25" customHeight="1" x14ac:dyDescent="0.35">
      <c r="B426" s="84">
        <v>7.066654714730457E-4</v>
      </c>
      <c r="C426" s="84">
        <v>4.0879762601548492E-2</v>
      </c>
      <c r="D426" s="84">
        <v>0.99442709848020805</v>
      </c>
      <c r="E426" s="84">
        <v>0.25755809067215935</v>
      </c>
      <c r="F426" s="84">
        <v>3.5671710374496957E-2</v>
      </c>
      <c r="H426" s="71">
        <f t="shared" si="61"/>
        <v>3407.4871833217258</v>
      </c>
      <c r="I426" s="1"/>
      <c r="K426" s="1"/>
      <c r="Q426" s="71">
        <f t="shared" si="62"/>
        <v>3441.8487811112132</v>
      </c>
      <c r="R426" s="71">
        <f t="shared" si="54"/>
        <v>3476.5539948785959</v>
      </c>
      <c r="S426" s="71">
        <f t="shared" si="55"/>
        <v>3511.6062607836525</v>
      </c>
      <c r="T426" s="71">
        <f t="shared" si="56"/>
        <v>3547.0090493477601</v>
      </c>
      <c r="U426" s="71">
        <f t="shared" si="57"/>
        <v>3582.765865797508</v>
      </c>
      <c r="V426" s="71">
        <f t="shared" si="58"/>
        <v>3618.8802504117539</v>
      </c>
      <c r="W426" s="71">
        <f t="shared" si="59"/>
        <v>3655.3557788721419</v>
      </c>
      <c r="X426" s="71">
        <f t="shared" si="60"/>
        <v>3692.196062617134</v>
      </c>
      <c r="AH426" s="88"/>
    </row>
    <row r="427" spans="2:34" ht="14.25" customHeight="1" x14ac:dyDescent="0.35">
      <c r="B427" s="84">
        <v>1.1431368640461975E-3</v>
      </c>
      <c r="C427" s="84">
        <v>-2.5528513498732432</v>
      </c>
      <c r="D427" s="84">
        <v>0.19712626695256361</v>
      </c>
      <c r="E427" s="84">
        <v>0.29153393846114883</v>
      </c>
      <c r="F427" s="84">
        <v>8.3231981319024845E-2</v>
      </c>
      <c r="H427" s="71">
        <f t="shared" si="61"/>
        <v>-2991.1823540870978</v>
      </c>
      <c r="I427" s="1"/>
      <c r="K427" s="1"/>
      <c r="Q427" s="71">
        <f t="shared" si="62"/>
        <v>-2938.686492220409</v>
      </c>
      <c r="R427" s="71">
        <f t="shared" si="54"/>
        <v>-2885.6656717350525</v>
      </c>
      <c r="S427" s="71">
        <f t="shared" si="55"/>
        <v>-2832.114643044843</v>
      </c>
      <c r="T427" s="71">
        <f t="shared" si="56"/>
        <v>-2778.0281040677314</v>
      </c>
      <c r="U427" s="71">
        <f t="shared" si="57"/>
        <v>-2723.4006997008487</v>
      </c>
      <c r="V427" s="71">
        <f t="shared" si="58"/>
        <v>-2668.2270212902963</v>
      </c>
      <c r="W427" s="71">
        <f t="shared" si="59"/>
        <v>-2612.5016060956391</v>
      </c>
      <c r="X427" s="71">
        <f t="shared" si="60"/>
        <v>-2556.2189367490359</v>
      </c>
      <c r="AB427" s="85"/>
      <c r="AH427" s="88"/>
    </row>
    <row r="428" spans="2:34" ht="14.25" customHeight="1" x14ac:dyDescent="0.35">
      <c r="B428" s="84">
        <v>2.2448332812695267E-3</v>
      </c>
      <c r="C428" s="84">
        <v>1.2704091372481007E-2</v>
      </c>
      <c r="D428" s="84">
        <v>0.67277019713372588</v>
      </c>
      <c r="E428" s="84">
        <v>0.27209607961814558</v>
      </c>
      <c r="F428" s="84">
        <v>4.7352349640579848E-2</v>
      </c>
      <c r="H428" s="71">
        <f t="shared" si="61"/>
        <v>3382.5947280452128</v>
      </c>
      <c r="I428" s="1"/>
      <c r="K428" s="1"/>
      <c r="Q428" s="71">
        <f t="shared" si="62"/>
        <v>3420.9971628068506</v>
      </c>
      <c r="R428" s="71">
        <f t="shared" si="54"/>
        <v>3459.7836219161059</v>
      </c>
      <c r="S428" s="71">
        <f t="shared" si="55"/>
        <v>3498.9579456164529</v>
      </c>
      <c r="T428" s="71">
        <f t="shared" si="56"/>
        <v>3538.5240125538035</v>
      </c>
      <c r="U428" s="71">
        <f t="shared" si="57"/>
        <v>3578.4857401605273</v>
      </c>
      <c r="V428" s="71">
        <f t="shared" si="58"/>
        <v>3618.8470850433191</v>
      </c>
      <c r="W428" s="71">
        <f t="shared" si="59"/>
        <v>3659.6120433749379</v>
      </c>
      <c r="X428" s="71">
        <f t="shared" si="60"/>
        <v>3700.7846512898736</v>
      </c>
      <c r="AB428" s="85"/>
      <c r="AH428" s="88"/>
    </row>
    <row r="429" spans="2:34" ht="14.25" customHeight="1" x14ac:dyDescent="0.35">
      <c r="B429" s="84">
        <v>5.5665420139860229E-4</v>
      </c>
      <c r="C429" s="84">
        <v>3.7962740122352311E-2</v>
      </c>
      <c r="D429" s="84">
        <v>1.0653902007534999</v>
      </c>
      <c r="E429" s="84">
        <v>0.25767120714917274</v>
      </c>
      <c r="F429" s="84">
        <v>3.3699791681720825E-2</v>
      </c>
      <c r="H429" s="71">
        <f t="shared" si="61"/>
        <v>3385.7997099277854</v>
      </c>
      <c r="I429" s="1"/>
      <c r="K429" s="1"/>
      <c r="Q429" s="71">
        <f t="shared" si="62"/>
        <v>3419.7033153465436</v>
      </c>
      <c r="R429" s="71">
        <f t="shared" si="54"/>
        <v>3453.9459568194898</v>
      </c>
      <c r="S429" s="71">
        <f t="shared" si="55"/>
        <v>3488.5310247071657</v>
      </c>
      <c r="T429" s="71">
        <f t="shared" si="56"/>
        <v>3523.4619432737177</v>
      </c>
      <c r="U429" s="71">
        <f t="shared" si="57"/>
        <v>3558.7421710259355</v>
      </c>
      <c r="V429" s="71">
        <f t="shared" si="58"/>
        <v>3594.3752010556755</v>
      </c>
      <c r="W429" s="71">
        <f t="shared" si="59"/>
        <v>3630.3645613857129</v>
      </c>
      <c r="X429" s="71">
        <f t="shared" si="60"/>
        <v>3666.7138153190508</v>
      </c>
      <c r="AH429" s="88"/>
    </row>
    <row r="430" spans="2:34" ht="14.25" customHeight="1" x14ac:dyDescent="0.35">
      <c r="B430" s="84">
        <v>3.6752221849467142E-4</v>
      </c>
      <c r="C430" s="84">
        <v>4.0753336824928793E-2</v>
      </c>
      <c r="D430" s="84">
        <v>1.134372660994623</v>
      </c>
      <c r="E430" s="84">
        <v>0.26919418982536814</v>
      </c>
      <c r="F430" s="84">
        <v>2.8306478235102642E-2</v>
      </c>
      <c r="H430" s="71">
        <f t="shared" si="61"/>
        <v>3295.4310816696229</v>
      </c>
      <c r="I430" s="1"/>
      <c r="K430" s="1"/>
      <c r="Q430" s="71">
        <f t="shared" si="62"/>
        <v>3327.9246190214285</v>
      </c>
      <c r="R430" s="71">
        <f t="shared" si="54"/>
        <v>3360.7430917467518</v>
      </c>
      <c r="S430" s="71">
        <f t="shared" si="55"/>
        <v>3393.8897491993284</v>
      </c>
      <c r="T430" s="71">
        <f t="shared" si="56"/>
        <v>3427.3678732264311</v>
      </c>
      <c r="U430" s="71">
        <f t="shared" si="57"/>
        <v>3461.1807784938051</v>
      </c>
      <c r="V430" s="71">
        <f t="shared" si="58"/>
        <v>3495.3318128138521</v>
      </c>
      <c r="W430" s="71">
        <f t="shared" si="59"/>
        <v>3529.8243574770995</v>
      </c>
      <c r="X430" s="71">
        <f t="shared" si="60"/>
        <v>3564.6618275869801</v>
      </c>
      <c r="AB430" s="85"/>
      <c r="AH430" s="88"/>
    </row>
    <row r="431" spans="2:34" ht="14.25" customHeight="1" x14ac:dyDescent="0.35">
      <c r="B431" s="84">
        <v>6.8887290938631689E-4</v>
      </c>
      <c r="C431" s="84">
        <v>4.1045038286700621E-2</v>
      </c>
      <c r="D431" s="84">
        <v>0.91526129698052527</v>
      </c>
      <c r="E431" s="84">
        <v>0.25276864803787769</v>
      </c>
      <c r="F431" s="84">
        <v>3.7553652335205127E-2</v>
      </c>
      <c r="H431" s="71">
        <f t="shared" si="61"/>
        <v>3425.6573999310594</v>
      </c>
      <c r="I431" s="1"/>
      <c r="K431" s="1"/>
      <c r="Q431" s="71">
        <f t="shared" si="62"/>
        <v>3460.1561048782423</v>
      </c>
      <c r="R431" s="71">
        <f t="shared" si="54"/>
        <v>3494.9997968748971</v>
      </c>
      <c r="S431" s="71">
        <f t="shared" si="55"/>
        <v>3530.1919257915183</v>
      </c>
      <c r="T431" s="71">
        <f t="shared" si="56"/>
        <v>3565.735975997306</v>
      </c>
      <c r="U431" s="71">
        <f t="shared" si="57"/>
        <v>3601.635466705151</v>
      </c>
      <c r="V431" s="71">
        <f t="shared" si="58"/>
        <v>3637.8939523200752</v>
      </c>
      <c r="W431" s="71">
        <f t="shared" si="59"/>
        <v>3674.5150227911486</v>
      </c>
      <c r="X431" s="71">
        <f t="shared" si="60"/>
        <v>3711.5023039669322</v>
      </c>
      <c r="AH431" s="88"/>
    </row>
    <row r="432" spans="2:34" ht="14.25" customHeight="1" x14ac:dyDescent="0.35">
      <c r="B432" s="84">
        <v>6.8961540995194859E-2</v>
      </c>
      <c r="C432" s="84">
        <v>-2.5093888570712641</v>
      </c>
      <c r="D432" s="84">
        <v>7.8241470989927979</v>
      </c>
      <c r="E432" s="84">
        <v>2.0342149717259392</v>
      </c>
      <c r="F432" s="84">
        <v>3.81883212421915E-2</v>
      </c>
      <c r="H432" s="71">
        <f t="shared" si="61"/>
        <v>-6770.5124728578376</v>
      </c>
      <c r="I432" s="1"/>
      <c r="K432" s="1"/>
      <c r="Q432" s="71">
        <f t="shared" si="62"/>
        <v>-6606.901472384141</v>
      </c>
      <c r="R432" s="71">
        <f t="shared" si="54"/>
        <v>-6441.6543619057047</v>
      </c>
      <c r="S432" s="71">
        <f t="shared" si="55"/>
        <v>-6274.7547803224879</v>
      </c>
      <c r="T432" s="71">
        <f t="shared" si="56"/>
        <v>-6106.186202923438</v>
      </c>
      <c r="U432" s="71">
        <f t="shared" si="57"/>
        <v>-5935.9319397503996</v>
      </c>
      <c r="V432" s="71">
        <f t="shared" si="58"/>
        <v>-5763.975133945627</v>
      </c>
      <c r="W432" s="71">
        <f t="shared" si="59"/>
        <v>-5590.2987600828092</v>
      </c>
      <c r="X432" s="71">
        <f t="shared" si="60"/>
        <v>-5414.8856224813617</v>
      </c>
      <c r="AH432" s="88"/>
    </row>
    <row r="433" spans="2:34" ht="14.25" customHeight="1" x14ac:dyDescent="0.35">
      <c r="B433" s="84">
        <v>4.0240419932055418E-4</v>
      </c>
      <c r="C433" s="84">
        <v>3.7596196668129911E-2</v>
      </c>
      <c r="D433" s="84">
        <v>1.1191196181088814</v>
      </c>
      <c r="E433" s="84">
        <v>0.26638746369324812</v>
      </c>
      <c r="F433" s="84">
        <v>2.9772511008150947E-2</v>
      </c>
      <c r="H433" s="71">
        <f t="shared" si="61"/>
        <v>3319.7910848135361</v>
      </c>
      <c r="I433" s="1"/>
      <c r="K433" s="1"/>
      <c r="Q433" s="71">
        <f t="shared" si="62"/>
        <v>3352.7042938347804</v>
      </c>
      <c r="R433" s="71">
        <f t="shared" si="54"/>
        <v>3385.9466349462377</v>
      </c>
      <c r="S433" s="71">
        <f t="shared" si="55"/>
        <v>3419.5213994688092</v>
      </c>
      <c r="T433" s="71">
        <f t="shared" si="56"/>
        <v>3453.4319116366069</v>
      </c>
      <c r="U433" s="71">
        <f t="shared" si="57"/>
        <v>3487.6815289260817</v>
      </c>
      <c r="V433" s="71">
        <f t="shared" si="58"/>
        <v>3522.2736423884517</v>
      </c>
      <c r="W433" s="71">
        <f t="shared" si="59"/>
        <v>3557.2116769854456</v>
      </c>
      <c r="X433" s="71">
        <f t="shared" si="60"/>
        <v>3592.4990919284091</v>
      </c>
      <c r="AB433" s="85"/>
      <c r="AH433" s="88"/>
    </row>
    <row r="434" spans="2:34" ht="14.25" customHeight="1" x14ac:dyDescent="0.35">
      <c r="B434" s="84">
        <v>5.0475288477616143E-4</v>
      </c>
      <c r="C434" s="84">
        <v>4.0173020522749292E-2</v>
      </c>
      <c r="D434" s="84">
        <v>0.8925812243441047</v>
      </c>
      <c r="E434" s="84">
        <v>0.24776909529601152</v>
      </c>
      <c r="F434" s="84">
        <v>3.773852826322343E-2</v>
      </c>
      <c r="H434" s="71">
        <f t="shared" si="61"/>
        <v>3433.8475157041134</v>
      </c>
      <c r="I434" s="1"/>
      <c r="K434" s="1"/>
      <c r="Q434" s="71">
        <f t="shared" si="62"/>
        <v>3468.0474428111461</v>
      </c>
      <c r="R434" s="71">
        <f t="shared" si="54"/>
        <v>3502.5893691892497</v>
      </c>
      <c r="S434" s="71">
        <f t="shared" si="55"/>
        <v>3537.4767148311339</v>
      </c>
      <c r="T434" s="71">
        <f t="shared" si="56"/>
        <v>3572.7129339294365</v>
      </c>
      <c r="U434" s="71">
        <f t="shared" si="57"/>
        <v>3608.3015152187227</v>
      </c>
      <c r="V434" s="71">
        <f t="shared" si="58"/>
        <v>3644.2459823209019</v>
      </c>
      <c r="W434" s="71">
        <f t="shared" si="59"/>
        <v>3680.5498940941025</v>
      </c>
      <c r="X434" s="71">
        <f t="shared" si="60"/>
        <v>3717.2168449850351</v>
      </c>
      <c r="AB434" s="85"/>
      <c r="AH434" s="88"/>
    </row>
    <row r="435" spans="2:34" ht="14.25" customHeight="1" x14ac:dyDescent="0.35">
      <c r="B435" s="84">
        <v>1.6617453930439893E-4</v>
      </c>
      <c r="C435" s="84">
        <v>-5.4727431176225035E-2</v>
      </c>
      <c r="D435" s="84">
        <v>1.2671351129575223</v>
      </c>
      <c r="E435" s="84">
        <v>0.28423949716197622</v>
      </c>
      <c r="F435" s="84">
        <v>2.5077885953348655E-2</v>
      </c>
      <c r="H435" s="71">
        <f t="shared" si="61"/>
        <v>3050.1982506346503</v>
      </c>
      <c r="I435" s="1"/>
      <c r="K435" s="1"/>
      <c r="Q435" s="71">
        <f t="shared" si="62"/>
        <v>3082.7807706006615</v>
      </c>
      <c r="R435" s="71">
        <f t="shared" si="54"/>
        <v>3115.6891157663335</v>
      </c>
      <c r="S435" s="71">
        <f t="shared" si="55"/>
        <v>3148.9265443836621</v>
      </c>
      <c r="T435" s="71">
        <f t="shared" si="56"/>
        <v>3182.4963472871632</v>
      </c>
      <c r="U435" s="71">
        <f t="shared" si="57"/>
        <v>3216.4018482197002</v>
      </c>
      <c r="V435" s="71">
        <f t="shared" si="58"/>
        <v>3250.6464041615627</v>
      </c>
      <c r="W435" s="71">
        <f t="shared" si="59"/>
        <v>3285.2334056628433</v>
      </c>
      <c r="X435" s="71">
        <f t="shared" si="60"/>
        <v>3320.1662771791371</v>
      </c>
      <c r="AB435" s="85"/>
      <c r="AH435" s="88"/>
    </row>
    <row r="436" spans="2:34" ht="14.25" customHeight="1" x14ac:dyDescent="0.35">
      <c r="B436" s="84">
        <v>5.3358692416970329E-4</v>
      </c>
      <c r="C436" s="84">
        <v>3.8566965652963116E-2</v>
      </c>
      <c r="D436" s="84">
        <v>1.084089224026515</v>
      </c>
      <c r="E436" s="84">
        <v>0.26334214754955537</v>
      </c>
      <c r="F436" s="84">
        <v>3.1963425168356631E-2</v>
      </c>
      <c r="H436" s="71">
        <f t="shared" si="61"/>
        <v>3355.2026045434814</v>
      </c>
      <c r="I436" s="1"/>
      <c r="K436" s="1"/>
      <c r="Q436" s="71">
        <f t="shared" si="62"/>
        <v>3388.7302224100868</v>
      </c>
      <c r="R436" s="71">
        <f t="shared" si="54"/>
        <v>3422.5931164553594</v>
      </c>
      <c r="S436" s="71">
        <f t="shared" si="55"/>
        <v>3456.7946394410837</v>
      </c>
      <c r="T436" s="71">
        <f t="shared" si="56"/>
        <v>3491.3381776566662</v>
      </c>
      <c r="U436" s="71">
        <f t="shared" si="57"/>
        <v>3526.2271512544039</v>
      </c>
      <c r="V436" s="71">
        <f t="shared" si="58"/>
        <v>3561.4650145881192</v>
      </c>
      <c r="W436" s="71">
        <f t="shared" si="59"/>
        <v>3597.0552565551711</v>
      </c>
      <c r="X436" s="71">
        <f t="shared" si="60"/>
        <v>3633.0014009418946</v>
      </c>
      <c r="AB436" s="85"/>
      <c r="AH436" s="88"/>
    </row>
    <row r="437" spans="2:34" ht="14.25" customHeight="1" x14ac:dyDescent="0.35">
      <c r="B437" s="84">
        <v>6.1531500692602276E-4</v>
      </c>
      <c r="C437" s="84">
        <v>3.991821281713355E-2</v>
      </c>
      <c r="D437" s="84">
        <v>1.002259939615936</v>
      </c>
      <c r="E437" s="84">
        <v>0.25648577749588813</v>
      </c>
      <c r="F437" s="84">
        <v>3.5226210597867291E-2</v>
      </c>
      <c r="H437" s="71">
        <f t="shared" si="61"/>
        <v>3404.1689513817341</v>
      </c>
      <c r="I437" s="1"/>
      <c r="K437" s="1"/>
      <c r="Q437" s="71">
        <f t="shared" si="62"/>
        <v>3438.3250428950973</v>
      </c>
      <c r="R437" s="71">
        <f t="shared" si="54"/>
        <v>3472.8226953235949</v>
      </c>
      <c r="S437" s="71">
        <f t="shared" si="55"/>
        <v>3507.6653242763764</v>
      </c>
      <c r="T437" s="71">
        <f t="shared" si="56"/>
        <v>3542.8563795186865</v>
      </c>
      <c r="U437" s="71">
        <f t="shared" si="57"/>
        <v>3578.399345313419</v>
      </c>
      <c r="V437" s="71">
        <f t="shared" si="58"/>
        <v>3614.2977407660997</v>
      </c>
      <c r="W437" s="71">
        <f t="shared" si="59"/>
        <v>3650.5551201733069</v>
      </c>
      <c r="X437" s="71">
        <f t="shared" si="60"/>
        <v>3687.1750733745857</v>
      </c>
      <c r="AH437" s="88"/>
    </row>
    <row r="438" spans="2:34" ht="14.25" customHeight="1" x14ac:dyDescent="0.35">
      <c r="B438" s="84"/>
      <c r="C438" s="84">
        <v>5.6666792446681248E-2</v>
      </c>
      <c r="D438" s="84"/>
      <c r="E438" s="84"/>
      <c r="F438" s="84">
        <v>6.711535059822038E-2</v>
      </c>
      <c r="H438" s="71">
        <f t="shared" si="61"/>
        <v>3142.6666064470587</v>
      </c>
      <c r="I438" s="1"/>
      <c r="K438" s="1"/>
      <c r="Q438" s="71">
        <f t="shared" si="62"/>
        <v>3172.3202558902444</v>
      </c>
      <c r="R438" s="71">
        <f t="shared" si="54"/>
        <v>3202.2704418278622</v>
      </c>
      <c r="S438" s="71">
        <f t="shared" si="55"/>
        <v>3232.5201296248561</v>
      </c>
      <c r="T438" s="71">
        <f t="shared" si="56"/>
        <v>3263.0723142998199</v>
      </c>
      <c r="U438" s="71">
        <f t="shared" si="57"/>
        <v>3293.9300208215332</v>
      </c>
      <c r="V438" s="71">
        <f t="shared" si="58"/>
        <v>3325.0963044084638</v>
      </c>
      <c r="W438" s="71">
        <f t="shared" si="59"/>
        <v>3356.5742508312637</v>
      </c>
      <c r="X438" s="71">
        <f t="shared" si="60"/>
        <v>3388.3669767182914</v>
      </c>
      <c r="AB438" s="85"/>
      <c r="AH438" s="88"/>
    </row>
    <row r="439" spans="2:34" ht="14.25" customHeight="1" x14ac:dyDescent="0.35">
      <c r="B439" s="84">
        <v>1.2266783706725703E-3</v>
      </c>
      <c r="C439" s="84">
        <v>-2.0982907357095803E-2</v>
      </c>
      <c r="D439" s="84">
        <v>0.42910972409972781</v>
      </c>
      <c r="E439" s="84">
        <v>0.23670091085229952</v>
      </c>
      <c r="F439" s="84">
        <v>5.1036935924067516E-2</v>
      </c>
      <c r="H439" s="71">
        <f t="shared" si="61"/>
        <v>3348.5052102141835</v>
      </c>
      <c r="I439" s="1"/>
      <c r="K439" s="1"/>
      <c r="Q439" s="71">
        <f t="shared" si="62"/>
        <v>3385.3647920633775</v>
      </c>
      <c r="R439" s="71">
        <f t="shared" si="54"/>
        <v>3422.5929697310639</v>
      </c>
      <c r="S439" s="71">
        <f t="shared" si="55"/>
        <v>3460.1934291754264</v>
      </c>
      <c r="T439" s="71">
        <f t="shared" si="56"/>
        <v>3498.1698932142326</v>
      </c>
      <c r="U439" s="71">
        <f t="shared" si="57"/>
        <v>3536.526121893427</v>
      </c>
      <c r="V439" s="71">
        <f t="shared" si="58"/>
        <v>3575.2659128594137</v>
      </c>
      <c r="W439" s="71">
        <f t="shared" si="59"/>
        <v>3614.3931017350601</v>
      </c>
      <c r="X439" s="71">
        <f t="shared" si="60"/>
        <v>3653.9115624994629</v>
      </c>
      <c r="AB439" s="85"/>
      <c r="AH439" s="88"/>
    </row>
    <row r="440" spans="2:34" ht="14.25" customHeight="1" x14ac:dyDescent="0.35">
      <c r="B440" s="84">
        <v>8.6661403631145437E-5</v>
      </c>
      <c r="C440" s="84">
        <v>4.101415742607252E-2</v>
      </c>
      <c r="D440" s="84">
        <v>1.1877257878926326</v>
      </c>
      <c r="E440" s="84">
        <v>0.25860851399006057</v>
      </c>
      <c r="F440" s="84">
        <v>2.7171114976878741E-2</v>
      </c>
      <c r="H440" s="71">
        <f t="shared" si="61"/>
        <v>3285.9866716451684</v>
      </c>
      <c r="I440" s="1"/>
      <c r="K440" s="1"/>
      <c r="Q440" s="71">
        <f t="shared" si="62"/>
        <v>3317.7552881748707</v>
      </c>
      <c r="R440" s="71">
        <f t="shared" si="54"/>
        <v>3349.8415908698707</v>
      </c>
      <c r="S440" s="71">
        <f t="shared" si="55"/>
        <v>3382.24875659182</v>
      </c>
      <c r="T440" s="71">
        <f t="shared" si="56"/>
        <v>3414.9799939709892</v>
      </c>
      <c r="U440" s="71">
        <f t="shared" si="57"/>
        <v>3448.0385437239493</v>
      </c>
      <c r="V440" s="71">
        <f t="shared" si="58"/>
        <v>3481.4276789744399</v>
      </c>
      <c r="W440" s="71">
        <f t="shared" si="59"/>
        <v>3515.1507055774355</v>
      </c>
      <c r="X440" s="71">
        <f t="shared" si="60"/>
        <v>3549.2109624464606</v>
      </c>
      <c r="AB440" s="85"/>
      <c r="AH440" s="88"/>
    </row>
    <row r="441" spans="2:34" ht="14.25" customHeight="1" x14ac:dyDescent="0.35">
      <c r="B441" s="84">
        <v>3.4456859140223779E-4</v>
      </c>
      <c r="C441" s="84">
        <v>3.3207643647094429E-2</v>
      </c>
      <c r="D441" s="84">
        <v>1.1373761647786678</v>
      </c>
      <c r="E441" s="84">
        <v>0.26535925185776765</v>
      </c>
      <c r="F441" s="84">
        <v>2.9556126111637611E-2</v>
      </c>
      <c r="H441" s="71">
        <f t="shared" si="61"/>
        <v>3314.6551803119223</v>
      </c>
      <c r="I441" s="1"/>
      <c r="K441" s="1"/>
      <c r="Q441" s="71">
        <f t="shared" si="62"/>
        <v>3347.5261923702828</v>
      </c>
      <c r="R441" s="71">
        <f t="shared" si="54"/>
        <v>3380.7259145492271</v>
      </c>
      <c r="S441" s="71">
        <f t="shared" si="55"/>
        <v>3414.2576339499606</v>
      </c>
      <c r="T441" s="71">
        <f t="shared" si="56"/>
        <v>3448.124670544702</v>
      </c>
      <c r="U441" s="71">
        <f t="shared" si="57"/>
        <v>3482.3303775053901</v>
      </c>
      <c r="V441" s="71">
        <f t="shared" si="58"/>
        <v>3516.8781415356857</v>
      </c>
      <c r="W441" s="71">
        <f t="shared" si="59"/>
        <v>3551.7713832062841</v>
      </c>
      <c r="X441" s="71">
        <f t="shared" si="60"/>
        <v>3587.0135572935878</v>
      </c>
      <c r="AH441" s="88"/>
    </row>
    <row r="442" spans="2:34" ht="14.25" customHeight="1" x14ac:dyDescent="0.35">
      <c r="B442" s="84">
        <v>3.6752221849470476E-4</v>
      </c>
      <c r="C442" s="84">
        <v>4.0753336824928772E-2</v>
      </c>
      <c r="D442" s="84">
        <v>1.1343726609946365</v>
      </c>
      <c r="E442" s="84">
        <v>0.26919418982537241</v>
      </c>
      <c r="F442" s="84">
        <v>2.8306478235101712E-2</v>
      </c>
      <c r="H442" s="71">
        <f t="shared" si="61"/>
        <v>3295.4310816696038</v>
      </c>
      <c r="I442" s="1"/>
      <c r="K442" s="1"/>
      <c r="Q442" s="71">
        <f t="shared" si="62"/>
        <v>3327.9246190214089</v>
      </c>
      <c r="R442" s="71">
        <f t="shared" si="54"/>
        <v>3360.7430917467327</v>
      </c>
      <c r="S442" s="71">
        <f t="shared" si="55"/>
        <v>3393.8897491993093</v>
      </c>
      <c r="T442" s="71">
        <f t="shared" si="56"/>
        <v>3427.3678732264116</v>
      </c>
      <c r="U442" s="71">
        <f t="shared" si="57"/>
        <v>3461.1807784937851</v>
      </c>
      <c r="V442" s="71">
        <f t="shared" si="58"/>
        <v>3495.3318128138321</v>
      </c>
      <c r="W442" s="71">
        <f t="shared" si="59"/>
        <v>3529.82435747708</v>
      </c>
      <c r="X442" s="71">
        <f t="shared" si="60"/>
        <v>3564.6618275869596</v>
      </c>
      <c r="AB442" s="85"/>
      <c r="AH442" s="88"/>
    </row>
    <row r="443" spans="2:34" ht="14.25" customHeight="1" x14ac:dyDescent="0.35">
      <c r="B443" s="84">
        <v>3.9124063859541602E-4</v>
      </c>
      <c r="C443" s="84">
        <v>3.7341892695926727E-2</v>
      </c>
      <c r="D443" s="84">
        <v>1.0472442485708662</v>
      </c>
      <c r="E443" s="84">
        <v>0.25244011171310493</v>
      </c>
      <c r="F443" s="84">
        <v>3.3956279799086789E-2</v>
      </c>
      <c r="H443" s="71">
        <f t="shared" si="61"/>
        <v>3395.2405071571102</v>
      </c>
      <c r="I443" s="1"/>
      <c r="K443" s="1"/>
      <c r="Q443" s="71">
        <f t="shared" si="62"/>
        <v>3428.8914315733691</v>
      </c>
      <c r="R443" s="71">
        <f t="shared" si="54"/>
        <v>3462.8788652337917</v>
      </c>
      <c r="S443" s="71">
        <f t="shared" si="55"/>
        <v>3497.2061732308184</v>
      </c>
      <c r="T443" s="71">
        <f t="shared" si="56"/>
        <v>3531.8767543078152</v>
      </c>
      <c r="U443" s="71">
        <f t="shared" si="57"/>
        <v>3566.8940411955818</v>
      </c>
      <c r="V443" s="71">
        <f t="shared" si="58"/>
        <v>3602.2615009522265</v>
      </c>
      <c r="W443" s="71">
        <f t="shared" si="59"/>
        <v>3637.9826353064373</v>
      </c>
      <c r="X443" s="71">
        <f t="shared" si="60"/>
        <v>3674.0609810041901</v>
      </c>
      <c r="AB443" s="85"/>
      <c r="AH443" s="88"/>
    </row>
    <row r="444" spans="2:34" ht="14.25" customHeight="1" x14ac:dyDescent="0.35">
      <c r="B444" s="84"/>
      <c r="C444" s="84">
        <v>-7.4678955037974009E-3</v>
      </c>
      <c r="D444" s="84">
        <v>1.2537681320777265</v>
      </c>
      <c r="E444" s="84">
        <v>0.28900999096649094</v>
      </c>
      <c r="F444" s="84">
        <v>2.0903519054403626E-2</v>
      </c>
      <c r="H444" s="71">
        <f t="shared" si="61"/>
        <v>3066.6445791755204</v>
      </c>
      <c r="I444" s="1"/>
      <c r="K444" s="1"/>
      <c r="Q444" s="71">
        <f t="shared" si="62"/>
        <v>3097.544683910769</v>
      </c>
      <c r="R444" s="71">
        <f t="shared" si="54"/>
        <v>3128.7537896933704</v>
      </c>
      <c r="S444" s="71">
        <f t="shared" si="55"/>
        <v>3160.2749865337973</v>
      </c>
      <c r="T444" s="71">
        <f t="shared" si="56"/>
        <v>3192.1113953426293</v>
      </c>
      <c r="U444" s="71">
        <f t="shared" si="57"/>
        <v>3224.2661682395483</v>
      </c>
      <c r="V444" s="71">
        <f t="shared" si="58"/>
        <v>3256.7424888654382</v>
      </c>
      <c r="W444" s="71">
        <f t="shared" si="59"/>
        <v>3289.5435726975857</v>
      </c>
      <c r="X444" s="71">
        <f t="shared" si="60"/>
        <v>3322.6726673680546</v>
      </c>
      <c r="AB444" s="85"/>
      <c r="AH444" s="88"/>
    </row>
    <row r="445" spans="2:34" ht="14.25" customHeight="1" x14ac:dyDescent="0.35">
      <c r="B445" s="84"/>
      <c r="C445" s="84">
        <v>4.1104859079705396E-2</v>
      </c>
      <c r="D445" s="84">
        <v>1.1819240600268865</v>
      </c>
      <c r="E445" s="84">
        <v>0.25562878394512917</v>
      </c>
      <c r="F445" s="84">
        <v>2.7087691372307234E-2</v>
      </c>
      <c r="H445" s="71">
        <f t="shared" si="61"/>
        <v>3283.5427328708993</v>
      </c>
      <c r="I445" s="1"/>
      <c r="K445" s="1"/>
      <c r="Q445" s="71">
        <f t="shared" si="62"/>
        <v>3315.0920524949506</v>
      </c>
      <c r="R445" s="71">
        <f t="shared" si="54"/>
        <v>3346.9568653152432</v>
      </c>
      <c r="S445" s="71">
        <f t="shared" si="55"/>
        <v>3379.1403262637386</v>
      </c>
      <c r="T445" s="71">
        <f t="shared" si="56"/>
        <v>3411.645621821719</v>
      </c>
      <c r="U445" s="71">
        <f t="shared" si="57"/>
        <v>3444.4759703352793</v>
      </c>
      <c r="V445" s="71">
        <f t="shared" si="58"/>
        <v>3477.6346223339742</v>
      </c>
      <c r="W445" s="71">
        <f t="shared" si="59"/>
        <v>3511.1248608526566</v>
      </c>
      <c r="X445" s="71">
        <f t="shared" si="60"/>
        <v>3544.9500017565265</v>
      </c>
      <c r="AB445" s="85"/>
      <c r="AH445" s="88"/>
    </row>
    <row r="446" spans="2:34" ht="14.25" customHeight="1" x14ac:dyDescent="0.35">
      <c r="B446" s="84">
        <v>3.6917282375934825E-4</v>
      </c>
      <c r="C446" s="84">
        <v>4.0757899813119232E-2</v>
      </c>
      <c r="D446" s="84">
        <v>1.132042949116534</v>
      </c>
      <c r="E446" s="84">
        <v>0.26861983350142515</v>
      </c>
      <c r="F446" s="84">
        <v>2.8484588470173752E-2</v>
      </c>
      <c r="H446" s="71">
        <f t="shared" si="61"/>
        <v>3298.7367083775152</v>
      </c>
      <c r="I446" s="1"/>
      <c r="K446" s="1"/>
      <c r="Q446" s="71">
        <f t="shared" si="62"/>
        <v>3331.2668165484852</v>
      </c>
      <c r="R446" s="71">
        <f t="shared" si="54"/>
        <v>3364.1222258011649</v>
      </c>
      <c r="S446" s="71">
        <f t="shared" si="55"/>
        <v>3397.3061891463708</v>
      </c>
      <c r="T446" s="71">
        <f t="shared" si="56"/>
        <v>3430.8219921250297</v>
      </c>
      <c r="U446" s="71">
        <f t="shared" si="57"/>
        <v>3464.6729531334749</v>
      </c>
      <c r="V446" s="71">
        <f t="shared" si="58"/>
        <v>3498.8624237520044</v>
      </c>
      <c r="W446" s="71">
        <f t="shared" si="59"/>
        <v>3533.3937890767188</v>
      </c>
      <c r="X446" s="71">
        <f t="shared" si="60"/>
        <v>3568.2704680546808</v>
      </c>
      <c r="AB446" s="85"/>
      <c r="AH446" s="88"/>
    </row>
    <row r="447" spans="2:34" ht="14.25" customHeight="1" x14ac:dyDescent="0.35">
      <c r="B447" s="84">
        <v>1.8360751860222056E-3</v>
      </c>
      <c r="C447" s="84">
        <v>-2.9091375227149101E-2</v>
      </c>
      <c r="D447" s="84">
        <v>1.4101503991767446</v>
      </c>
      <c r="E447" s="84">
        <v>0.30381567205253557</v>
      </c>
      <c r="F447" s="84">
        <v>2.8958055578935354E-2</v>
      </c>
      <c r="H447" s="71">
        <f t="shared" si="61"/>
        <v>3111.9502574041289</v>
      </c>
      <c r="I447" s="1"/>
      <c r="K447" s="1"/>
      <c r="Q447" s="71">
        <f t="shared" si="62"/>
        <v>3148.0482593565939</v>
      </c>
      <c r="R447" s="71">
        <f t="shared" si="54"/>
        <v>3184.5072413285843</v>
      </c>
      <c r="S447" s="71">
        <f t="shared" si="55"/>
        <v>3221.3308131202939</v>
      </c>
      <c r="T447" s="71">
        <f t="shared" si="56"/>
        <v>3258.5226206299212</v>
      </c>
      <c r="U447" s="71">
        <f t="shared" si="57"/>
        <v>3296.0863462146444</v>
      </c>
      <c r="V447" s="71">
        <f t="shared" si="58"/>
        <v>3334.0257090552154</v>
      </c>
      <c r="W447" s="71">
        <f t="shared" si="59"/>
        <v>3372.3444655241915</v>
      </c>
      <c r="X447" s="71">
        <f t="shared" si="60"/>
        <v>3411.0464095578573</v>
      </c>
      <c r="AB447" s="85"/>
      <c r="AH447" s="88"/>
    </row>
    <row r="448" spans="2:34" ht="14.25" customHeight="1" x14ac:dyDescent="0.35">
      <c r="B448" s="84">
        <v>6.406313684179835E-5</v>
      </c>
      <c r="C448" s="84">
        <v>-3.3437342397136833E-4</v>
      </c>
      <c r="D448" s="84">
        <v>1.2676931144653047</v>
      </c>
      <c r="E448" s="84">
        <v>0.29510741463106904</v>
      </c>
      <c r="F448" s="84">
        <v>1.9188645719206188E-2</v>
      </c>
      <c r="H448" s="71">
        <f t="shared" si="61"/>
        <v>3037.5124830790646</v>
      </c>
      <c r="I448" s="1"/>
      <c r="K448" s="1"/>
      <c r="Q448" s="71">
        <f t="shared" si="62"/>
        <v>3068.0400175372324</v>
      </c>
      <c r="R448" s="71">
        <f t="shared" si="54"/>
        <v>3098.8728273399825</v>
      </c>
      <c r="S448" s="71">
        <f t="shared" si="55"/>
        <v>3130.0139652407597</v>
      </c>
      <c r="T448" s="71">
        <f t="shared" si="56"/>
        <v>3161.4665145205445</v>
      </c>
      <c r="U448" s="71">
        <f t="shared" si="57"/>
        <v>3193.2335892931269</v>
      </c>
      <c r="V448" s="71">
        <f t="shared" si="58"/>
        <v>3225.3183348134362</v>
      </c>
      <c r="W448" s="71">
        <f t="shared" si="59"/>
        <v>3257.7239277889475</v>
      </c>
      <c r="X448" s="71">
        <f t="shared" si="60"/>
        <v>3290.4535766942145</v>
      </c>
      <c r="AB448" s="85"/>
      <c r="AH448" s="88"/>
    </row>
    <row r="449" spans="2:34" ht="14.25" customHeight="1" x14ac:dyDescent="0.35">
      <c r="B449" s="84">
        <v>4.4503793022235619E-4</v>
      </c>
      <c r="C449" s="84">
        <v>4.0778689594019896E-2</v>
      </c>
      <c r="D449" s="84">
        <v>1.1019958299266222</v>
      </c>
      <c r="E449" s="84">
        <v>0.26609949977482922</v>
      </c>
      <c r="F449" s="84">
        <v>3.0111461747936791E-2</v>
      </c>
      <c r="H449" s="71">
        <f t="shared" si="61"/>
        <v>3324.0012559374854</v>
      </c>
      <c r="I449" s="1"/>
      <c r="K449" s="1"/>
      <c r="Q449" s="71">
        <f t="shared" si="62"/>
        <v>3356.9514568614195</v>
      </c>
      <c r="R449" s="71">
        <f t="shared" si="54"/>
        <v>3390.2311597945927</v>
      </c>
      <c r="S449" s="71">
        <f t="shared" si="55"/>
        <v>3423.8436597570976</v>
      </c>
      <c r="T449" s="71">
        <f t="shared" si="56"/>
        <v>3457.7922847192276</v>
      </c>
      <c r="U449" s="71">
        <f t="shared" si="57"/>
        <v>3492.0803959309787</v>
      </c>
      <c r="V449" s="71">
        <f t="shared" si="58"/>
        <v>3526.7113882548479</v>
      </c>
      <c r="W449" s="71">
        <f t="shared" si="59"/>
        <v>3561.6886905019555</v>
      </c>
      <c r="X449" s="71">
        <f t="shared" si="60"/>
        <v>3597.015765771534</v>
      </c>
      <c r="AB449" s="85"/>
      <c r="AH449" s="88"/>
    </row>
    <row r="450" spans="2:34" ht="14.25" customHeight="1" x14ac:dyDescent="0.35">
      <c r="B450" s="84">
        <v>1.6582224372281112E-5</v>
      </c>
      <c r="C450" s="84">
        <v>3.1871923317976086E-2</v>
      </c>
      <c r="D450" s="84">
        <v>1.206776333178446</v>
      </c>
      <c r="E450" s="84">
        <v>0.26704367940370249</v>
      </c>
      <c r="F450" s="84">
        <v>2.4783783755769791E-2</v>
      </c>
      <c r="H450" s="71">
        <f t="shared" si="61"/>
        <v>3220.5842025563106</v>
      </c>
      <c r="I450" s="1"/>
      <c r="K450" s="1"/>
      <c r="Q450" s="71">
        <f t="shared" si="62"/>
        <v>3251.829563197437</v>
      </c>
      <c r="R450" s="71">
        <f t="shared" si="54"/>
        <v>3283.3873774449758</v>
      </c>
      <c r="S450" s="71">
        <f t="shared" si="55"/>
        <v>3315.2607698349902</v>
      </c>
      <c r="T450" s="71">
        <f t="shared" si="56"/>
        <v>3347.4528961489041</v>
      </c>
      <c r="U450" s="71">
        <f t="shared" si="57"/>
        <v>3379.9669437259568</v>
      </c>
      <c r="V450" s="71">
        <f t="shared" si="58"/>
        <v>3412.8061317787806</v>
      </c>
      <c r="W450" s="71">
        <f t="shared" si="59"/>
        <v>3445.9737117121326</v>
      </c>
      <c r="X450" s="71">
        <f t="shared" si="60"/>
        <v>3479.4729674448181</v>
      </c>
      <c r="AB450" s="85"/>
      <c r="AH450" s="88"/>
    </row>
    <row r="451" spans="2:34" ht="14.25" customHeight="1" x14ac:dyDescent="0.35">
      <c r="B451" s="84"/>
      <c r="C451" s="84">
        <v>4.1313704553539492E-2</v>
      </c>
      <c r="D451" s="84">
        <v>0.89341235868531743</v>
      </c>
      <c r="E451" s="84">
        <v>0.23089790350250222</v>
      </c>
      <c r="F451" s="84">
        <v>3.7256564700921431E-2</v>
      </c>
      <c r="H451" s="71">
        <f t="shared" si="61"/>
        <v>3444.0118266867112</v>
      </c>
      <c r="I451" s="1"/>
      <c r="K451" s="1"/>
      <c r="Q451" s="71">
        <f t="shared" si="62"/>
        <v>3477.159302795842</v>
      </c>
      <c r="R451" s="71">
        <f t="shared" si="54"/>
        <v>3510.638253666064</v>
      </c>
      <c r="S451" s="71">
        <f t="shared" si="55"/>
        <v>3544.4519940449882</v>
      </c>
      <c r="T451" s="71">
        <f t="shared" si="56"/>
        <v>3578.6038718277023</v>
      </c>
      <c r="U451" s="71">
        <f t="shared" si="57"/>
        <v>3613.0972683882428</v>
      </c>
      <c r="V451" s="71">
        <f t="shared" si="58"/>
        <v>3647.9355989143892</v>
      </c>
      <c r="W451" s="71">
        <f t="shared" si="59"/>
        <v>3683.1223127457965</v>
      </c>
      <c r="X451" s="71">
        <f t="shared" si="60"/>
        <v>3718.6608937155183</v>
      </c>
      <c r="AB451" s="85"/>
      <c r="AH451" s="88"/>
    </row>
    <row r="452" spans="2:34" ht="14.25" customHeight="1" x14ac:dyDescent="0.35">
      <c r="B452" s="84">
        <v>1.864611384362619E-4</v>
      </c>
      <c r="C452" s="84">
        <v>1.8391455482825527E-2</v>
      </c>
      <c r="D452" s="84">
        <v>1.2678986141532391</v>
      </c>
      <c r="E452" s="84">
        <v>0.28894358414356019</v>
      </c>
      <c r="F452" s="84">
        <v>2.1068269504860803E-2</v>
      </c>
      <c r="H452" s="71">
        <f t="shared" si="61"/>
        <v>3121.3026825408524</v>
      </c>
      <c r="I452" s="1"/>
      <c r="K452" s="1"/>
      <c r="Q452" s="71">
        <f t="shared" si="62"/>
        <v>3152.3534194646363</v>
      </c>
      <c r="R452" s="71">
        <f t="shared" si="54"/>
        <v>3183.7146637576589</v>
      </c>
      <c r="S452" s="71">
        <f t="shared" si="55"/>
        <v>3215.3895204936116</v>
      </c>
      <c r="T452" s="71">
        <f t="shared" si="56"/>
        <v>3247.3811257969237</v>
      </c>
      <c r="U452" s="71">
        <f t="shared" si="57"/>
        <v>3279.6926471532684</v>
      </c>
      <c r="V452" s="71">
        <f t="shared" si="58"/>
        <v>3312.3272837231771</v>
      </c>
      <c r="W452" s="71">
        <f t="shared" si="59"/>
        <v>3345.2882666587848</v>
      </c>
      <c r="X452" s="71">
        <f t="shared" si="60"/>
        <v>3378.5788594237488</v>
      </c>
      <c r="AB452" s="85"/>
      <c r="AH452" s="88"/>
    </row>
    <row r="453" spans="2:34" ht="14.25" customHeight="1" x14ac:dyDescent="0.35">
      <c r="B453" s="84">
        <v>7.9163913033743795E-3</v>
      </c>
      <c r="C453" s="84">
        <v>-4.4683779940289607</v>
      </c>
      <c r="D453" s="84">
        <v>2.3057733512102252</v>
      </c>
      <c r="E453" s="84">
        <v>0.68748896466450871</v>
      </c>
      <c r="F453" s="84">
        <v>4.1122154673167662E-2</v>
      </c>
      <c r="H453" s="71">
        <f t="shared" si="61"/>
        <v>-9153.2547280918134</v>
      </c>
      <c r="I453" s="1"/>
      <c r="K453" s="1"/>
      <c r="Q453" s="71">
        <f t="shared" si="62"/>
        <v>-9087.4379056956077</v>
      </c>
      <c r="R453" s="71">
        <f t="shared" si="54"/>
        <v>-9020.9629150754408</v>
      </c>
      <c r="S453" s="71">
        <f t="shared" si="55"/>
        <v>-8953.8231745490702</v>
      </c>
      <c r="T453" s="71">
        <f t="shared" si="56"/>
        <v>-8886.0120366174378</v>
      </c>
      <c r="U453" s="71">
        <f t="shared" si="57"/>
        <v>-8817.5227873064905</v>
      </c>
      <c r="V453" s="71">
        <f t="shared" si="58"/>
        <v>-8748.3486455024286</v>
      </c>
      <c r="W453" s="71">
        <f t="shared" si="59"/>
        <v>-8678.4827622803314</v>
      </c>
      <c r="X453" s="71">
        <f t="shared" si="60"/>
        <v>-8607.9182202260126</v>
      </c>
      <c r="AB453" s="85"/>
      <c r="AH453" s="88"/>
    </row>
    <row r="454" spans="2:34" ht="14.25" customHeight="1" x14ac:dyDescent="0.35">
      <c r="B454" s="84">
        <v>2.9477355109863192E-4</v>
      </c>
      <c r="C454" s="84">
        <v>2.5755324429717823E-2</v>
      </c>
      <c r="D454" s="84">
        <v>1.2492071036544403</v>
      </c>
      <c r="E454" s="84">
        <v>0.28321943027015217</v>
      </c>
      <c r="F454" s="84">
        <v>2.3446146104301291E-2</v>
      </c>
      <c r="H454" s="71">
        <f t="shared" si="61"/>
        <v>3186.024508554669</v>
      </c>
      <c r="I454" s="1"/>
      <c r="K454" s="1"/>
      <c r="Q454" s="71">
        <f t="shared" si="62"/>
        <v>3217.7320523514818</v>
      </c>
      <c r="R454" s="71">
        <f t="shared" ref="R454:R517" si="63">SUMPRODUCT($B454:$F454,$J$7:$N$7)</f>
        <v>3249.7566715862636</v>
      </c>
      <c r="S454" s="71">
        <f t="shared" ref="S454:S517" si="64">SUMPRODUCT($B454:$F454,$J$8:$N$8)</f>
        <v>3282.1015370133928</v>
      </c>
      <c r="T454" s="71">
        <f t="shared" ref="T454:T517" si="65">SUMPRODUCT($B454:$F454,$J$9:$N$9)</f>
        <v>3314.769851094793</v>
      </c>
      <c r="U454" s="71">
        <f t="shared" ref="U454:U517" si="66">SUMPRODUCT($B454:$F454,$J$10:$N$10)</f>
        <v>3347.7648483170074</v>
      </c>
      <c r="V454" s="71">
        <f t="shared" ref="V454:V517" si="67">SUMPRODUCT($B454:$F454,$J$11:$N$11)</f>
        <v>3381.0897955114442</v>
      </c>
      <c r="W454" s="71">
        <f t="shared" ref="W454:W517" si="68">SUMPRODUCT($B454:$F454,$J$12:$N$12)</f>
        <v>3414.7479921778249</v>
      </c>
      <c r="X454" s="71">
        <f t="shared" ref="X454:X517" si="69">SUMPRODUCT($B454:$F454,$J$13:$N$13)</f>
        <v>3448.7427708108698</v>
      </c>
      <c r="AB454" s="85"/>
      <c r="AH454" s="88"/>
    </row>
    <row r="455" spans="2:34" ht="14.25" customHeight="1" x14ac:dyDescent="0.35">
      <c r="B455" s="84"/>
      <c r="C455" s="84">
        <v>1.0445566655322635E-2</v>
      </c>
      <c r="D455" s="84">
        <v>1.2605139490927486</v>
      </c>
      <c r="E455" s="84">
        <v>0.29412846792740865</v>
      </c>
      <c r="F455" s="84">
        <v>1.8357453147858041E-2</v>
      </c>
      <c r="H455" s="71">
        <f t="shared" ref="H455:H518" si="70">SUMPRODUCT(B455:F455,B$3:F$3)</f>
        <v>3039.6888259153675</v>
      </c>
      <c r="I455" s="1"/>
      <c r="K455" s="1"/>
      <c r="Q455" s="71">
        <f t="shared" ref="Q455:Q518" si="71">SUMPRODUCT(B455:F455,J$6:N$6)</f>
        <v>3069.7588884888064</v>
      </c>
      <c r="R455" s="71">
        <f t="shared" si="63"/>
        <v>3100.1296516879802</v>
      </c>
      <c r="S455" s="71">
        <f t="shared" si="64"/>
        <v>3130.8041225191455</v>
      </c>
      <c r="T455" s="71">
        <f t="shared" si="65"/>
        <v>3161.785338058623</v>
      </c>
      <c r="U455" s="71">
        <f t="shared" si="66"/>
        <v>3193.0763657534944</v>
      </c>
      <c r="V455" s="71">
        <f t="shared" si="67"/>
        <v>3224.6803037253153</v>
      </c>
      <c r="W455" s="71">
        <f t="shared" si="68"/>
        <v>3256.6002810768541</v>
      </c>
      <c r="X455" s="71">
        <f t="shared" si="69"/>
        <v>3288.8394582019077</v>
      </c>
      <c r="AB455" s="85"/>
      <c r="AH455" s="88"/>
    </row>
    <row r="456" spans="2:34" ht="14.25" customHeight="1" x14ac:dyDescent="0.35">
      <c r="B456" s="84">
        <v>5.7024258033581477E-4</v>
      </c>
      <c r="C456" s="84">
        <v>4.0788870951845413E-2</v>
      </c>
      <c r="D456" s="84">
        <v>1.0756790136976515</v>
      </c>
      <c r="E456" s="84">
        <v>0.26369920928047913</v>
      </c>
      <c r="F456" s="84">
        <v>3.2052813480963928E-2</v>
      </c>
      <c r="H456" s="71">
        <f t="shared" si="70"/>
        <v>3354.9382219587778</v>
      </c>
      <c r="I456" s="1"/>
      <c r="K456" s="1"/>
      <c r="Q456" s="71">
        <f t="shared" si="71"/>
        <v>3388.4748956063722</v>
      </c>
      <c r="R456" s="71">
        <f t="shared" si="63"/>
        <v>3422.3469359904429</v>
      </c>
      <c r="S456" s="71">
        <f t="shared" si="64"/>
        <v>3456.5576967783541</v>
      </c>
      <c r="T456" s="71">
        <f t="shared" si="65"/>
        <v>3491.1105651741445</v>
      </c>
      <c r="U456" s="71">
        <f t="shared" si="66"/>
        <v>3526.0089622538926</v>
      </c>
      <c r="V456" s="71">
        <f t="shared" si="67"/>
        <v>3561.2563433044388</v>
      </c>
      <c r="W456" s="71">
        <f t="shared" si="68"/>
        <v>3596.8561981654893</v>
      </c>
      <c r="X456" s="71">
        <f t="shared" si="69"/>
        <v>3632.8120515751511</v>
      </c>
      <c r="AB456" s="85"/>
      <c r="AH456" s="88"/>
    </row>
    <row r="457" spans="2:34" ht="14.25" customHeight="1" x14ac:dyDescent="0.35">
      <c r="B457" s="84">
        <v>3.3615855698612795E-3</v>
      </c>
      <c r="C457" s="84">
        <v>-0.71366683475783721</v>
      </c>
      <c r="D457" s="84">
        <v>0.38282142639904654</v>
      </c>
      <c r="E457" s="84">
        <v>0.25430893209994249</v>
      </c>
      <c r="F457" s="84">
        <v>7.5449404144053031E-2</v>
      </c>
      <c r="H457" s="71">
        <f t="shared" si="70"/>
        <v>1848.3094261593455</v>
      </c>
      <c r="I457" s="1"/>
      <c r="K457" s="1"/>
      <c r="Q457" s="71">
        <f t="shared" si="71"/>
        <v>1896.570473661388</v>
      </c>
      <c r="R457" s="71">
        <f t="shared" si="63"/>
        <v>1945.3141316384513</v>
      </c>
      <c r="S457" s="71">
        <f t="shared" si="64"/>
        <v>1994.5452261952846</v>
      </c>
      <c r="T457" s="71">
        <f t="shared" si="65"/>
        <v>2044.2686316976869</v>
      </c>
      <c r="U457" s="71">
        <f t="shared" si="66"/>
        <v>2094.4892712551127</v>
      </c>
      <c r="V457" s="71">
        <f t="shared" si="67"/>
        <v>2145.2121172081133</v>
      </c>
      <c r="W457" s="71">
        <f t="shared" si="68"/>
        <v>2196.4421916206438</v>
      </c>
      <c r="X457" s="71">
        <f t="shared" si="69"/>
        <v>2248.1845667772996</v>
      </c>
      <c r="AH457" s="88"/>
    </row>
    <row r="458" spans="2:34" ht="14.25" customHeight="1" x14ac:dyDescent="0.35">
      <c r="B458" s="84">
        <v>6.0494120430673267E-4</v>
      </c>
      <c r="C458" s="84">
        <v>4.0424881227904053E-2</v>
      </c>
      <c r="D458" s="84">
        <v>0.8887062811764791</v>
      </c>
      <c r="E458" s="84">
        <v>0.24997471788875983</v>
      </c>
      <c r="F458" s="84">
        <v>3.7980309953996642E-2</v>
      </c>
      <c r="H458" s="71">
        <f t="shared" si="70"/>
        <v>3431.9308338442406</v>
      </c>
      <c r="I458" s="1"/>
      <c r="K458" s="1"/>
      <c r="Q458" s="71">
        <f t="shared" si="71"/>
        <v>3466.325705603339</v>
      </c>
      <c r="R458" s="71">
        <f t="shared" si="63"/>
        <v>3501.0645260800284</v>
      </c>
      <c r="S458" s="71">
        <f t="shared" si="64"/>
        <v>3536.1507347614843</v>
      </c>
      <c r="T458" s="71">
        <f t="shared" si="65"/>
        <v>3571.5878055297544</v>
      </c>
      <c r="U458" s="71">
        <f t="shared" si="66"/>
        <v>3607.3792470057078</v>
      </c>
      <c r="V458" s="71">
        <f t="shared" si="67"/>
        <v>3643.528602896421</v>
      </c>
      <c r="W458" s="71">
        <f t="shared" si="68"/>
        <v>3680.0394523460409</v>
      </c>
      <c r="X458" s="71">
        <f t="shared" si="69"/>
        <v>3716.9154102901571</v>
      </c>
      <c r="AH458" s="88"/>
    </row>
    <row r="459" spans="2:34" ht="14.25" customHeight="1" x14ac:dyDescent="0.35">
      <c r="B459" s="84">
        <v>3.6752221849472102E-4</v>
      </c>
      <c r="C459" s="84">
        <v>4.0753336824928772E-2</v>
      </c>
      <c r="D459" s="84">
        <v>1.1343726609946274</v>
      </c>
      <c r="E459" s="84">
        <v>0.26919418982537174</v>
      </c>
      <c r="F459" s="84">
        <v>2.830647823510217E-2</v>
      </c>
      <c r="H459" s="71">
        <f t="shared" si="70"/>
        <v>3295.4310816696116</v>
      </c>
      <c r="I459" s="1"/>
      <c r="K459" s="1"/>
      <c r="Q459" s="71">
        <f t="shared" si="71"/>
        <v>3327.9246190214171</v>
      </c>
      <c r="R459" s="71">
        <f t="shared" si="63"/>
        <v>3360.7430917467409</v>
      </c>
      <c r="S459" s="71">
        <f t="shared" si="64"/>
        <v>3393.8897491993175</v>
      </c>
      <c r="T459" s="71">
        <f t="shared" si="65"/>
        <v>3427.3678732264202</v>
      </c>
      <c r="U459" s="71">
        <f t="shared" si="66"/>
        <v>3461.1807784937937</v>
      </c>
      <c r="V459" s="71">
        <f t="shared" si="67"/>
        <v>3495.3318128138408</v>
      </c>
      <c r="W459" s="71">
        <f t="shared" si="68"/>
        <v>3529.8243574770886</v>
      </c>
      <c r="X459" s="71">
        <f t="shared" si="69"/>
        <v>3564.6618275869687</v>
      </c>
      <c r="AB459" s="85"/>
      <c r="AH459" s="88"/>
    </row>
    <row r="460" spans="2:34" ht="14.25" customHeight="1" x14ac:dyDescent="0.35">
      <c r="B460" s="84">
        <v>3.0086249219448135E-4</v>
      </c>
      <c r="C460" s="84">
        <v>4.0809389923621958E-2</v>
      </c>
      <c r="D460" s="84">
        <v>1.1283977171329118</v>
      </c>
      <c r="E460" s="84">
        <v>0.2633816235800841</v>
      </c>
      <c r="F460" s="84">
        <v>2.9159199947465703E-2</v>
      </c>
      <c r="H460" s="71">
        <f t="shared" si="70"/>
        <v>3315.5329386924791</v>
      </c>
      <c r="I460" s="1"/>
      <c r="K460" s="1"/>
      <c r="Q460" s="71">
        <f t="shared" si="71"/>
        <v>3348.0780398202246</v>
      </c>
      <c r="R460" s="71">
        <f t="shared" si="63"/>
        <v>3380.948591959248</v>
      </c>
      <c r="S460" s="71">
        <f t="shared" si="64"/>
        <v>3414.1478496196614</v>
      </c>
      <c r="T460" s="71">
        <f t="shared" si="65"/>
        <v>3447.6790998566785</v>
      </c>
      <c r="U460" s="71">
        <f t="shared" si="66"/>
        <v>3481.5456625960664</v>
      </c>
      <c r="V460" s="71">
        <f t="shared" si="67"/>
        <v>3515.7508909628482</v>
      </c>
      <c r="W460" s="71">
        <f t="shared" si="68"/>
        <v>3550.2981716132972</v>
      </c>
      <c r="X460" s="71">
        <f t="shared" si="69"/>
        <v>3585.1909250702511</v>
      </c>
      <c r="AB460" s="85"/>
      <c r="AH460" s="88"/>
    </row>
    <row r="461" spans="2:34" ht="14.25" customHeight="1" x14ac:dyDescent="0.35">
      <c r="B461" s="84">
        <v>6.5825852272942496E-4</v>
      </c>
      <c r="C461" s="84">
        <v>3.717982032920969E-2</v>
      </c>
      <c r="D461" s="84">
        <v>0.95646142782569921</v>
      </c>
      <c r="E461" s="84">
        <v>0.25294859767436334</v>
      </c>
      <c r="F461" s="84">
        <v>3.6994698591348983E-2</v>
      </c>
      <c r="H461" s="71">
        <f t="shared" si="70"/>
        <v>3420.2160679979115</v>
      </c>
      <c r="I461" s="1"/>
      <c r="K461" s="1"/>
      <c r="Q461" s="71">
        <f t="shared" si="71"/>
        <v>3454.713462654815</v>
      </c>
      <c r="R461" s="71">
        <f t="shared" si="63"/>
        <v>3489.5558312582875</v>
      </c>
      <c r="S461" s="71">
        <f t="shared" si="64"/>
        <v>3524.746623547795</v>
      </c>
      <c r="T461" s="71">
        <f t="shared" si="65"/>
        <v>3560.2893237601975</v>
      </c>
      <c r="U461" s="71">
        <f t="shared" si="66"/>
        <v>3596.1874509747231</v>
      </c>
      <c r="V461" s="71">
        <f t="shared" si="67"/>
        <v>3632.4445594613953</v>
      </c>
      <c r="W461" s="71">
        <f t="shared" si="68"/>
        <v>3669.0642390329335</v>
      </c>
      <c r="X461" s="71">
        <f t="shared" si="69"/>
        <v>3706.0501154001872</v>
      </c>
      <c r="AB461" s="85"/>
      <c r="AH461" s="88"/>
    </row>
    <row r="462" spans="2:34" ht="14.25" customHeight="1" x14ac:dyDescent="0.35">
      <c r="B462" s="84">
        <v>1.3755917606103418E-4</v>
      </c>
      <c r="C462" s="84">
        <v>-1.6845836845712114E-2</v>
      </c>
      <c r="D462" s="84">
        <v>1.2028188566505826</v>
      </c>
      <c r="E462" s="84">
        <v>0.27362749215597526</v>
      </c>
      <c r="F462" s="84">
        <v>2.7061070712737376E-2</v>
      </c>
      <c r="H462" s="71">
        <f t="shared" si="70"/>
        <v>3172.6400438001237</v>
      </c>
      <c r="I462" s="1"/>
      <c r="K462" s="1"/>
      <c r="Q462" s="71">
        <f t="shared" si="71"/>
        <v>3205.1983206222953</v>
      </c>
      <c r="R462" s="71">
        <f t="shared" si="63"/>
        <v>3238.0821802126884</v>
      </c>
      <c r="S462" s="71">
        <f t="shared" si="64"/>
        <v>3271.294878398985</v>
      </c>
      <c r="T462" s="71">
        <f t="shared" si="65"/>
        <v>3304.8397035671451</v>
      </c>
      <c r="U462" s="71">
        <f t="shared" si="66"/>
        <v>3338.7199769869867</v>
      </c>
      <c r="V462" s="71">
        <f t="shared" si="67"/>
        <v>3372.9390531410263</v>
      </c>
      <c r="W462" s="71">
        <f t="shared" si="68"/>
        <v>3407.5003200566061</v>
      </c>
      <c r="X462" s="71">
        <f t="shared" si="69"/>
        <v>3442.4071996413427</v>
      </c>
      <c r="AB462" s="85"/>
      <c r="AH462" s="88"/>
    </row>
    <row r="463" spans="2:34" ht="14.25" customHeight="1" x14ac:dyDescent="0.35">
      <c r="B463" s="84">
        <v>4.702642495602933E-4</v>
      </c>
      <c r="C463" s="84">
        <v>4.0915257512165459E-2</v>
      </c>
      <c r="D463" s="84">
        <v>0.91518165287916087</v>
      </c>
      <c r="E463" s="84">
        <v>0.24745249890366186</v>
      </c>
      <c r="F463" s="84">
        <v>3.7232662779401203E-2</v>
      </c>
      <c r="H463" s="71">
        <f t="shared" si="70"/>
        <v>3432.8579885506419</v>
      </c>
      <c r="I463" s="1"/>
      <c r="K463" s="1"/>
      <c r="Q463" s="71">
        <f t="shared" si="71"/>
        <v>3466.9483789009819</v>
      </c>
      <c r="R463" s="71">
        <f t="shared" si="63"/>
        <v>3501.3796731548255</v>
      </c>
      <c r="S463" s="71">
        <f t="shared" si="64"/>
        <v>3536.1552803512072</v>
      </c>
      <c r="T463" s="71">
        <f t="shared" si="65"/>
        <v>3571.2786436195529</v>
      </c>
      <c r="U463" s="71">
        <f t="shared" si="66"/>
        <v>3606.753240520582</v>
      </c>
      <c r="V463" s="71">
        <f t="shared" si="67"/>
        <v>3642.582583390621</v>
      </c>
      <c r="W463" s="71">
        <f t="shared" si="68"/>
        <v>3678.7702196893606</v>
      </c>
      <c r="X463" s="71">
        <f t="shared" si="69"/>
        <v>3715.3197323510876</v>
      </c>
      <c r="AB463" s="85"/>
      <c r="AH463" s="88"/>
    </row>
    <row r="464" spans="2:34" ht="14.25" customHeight="1" x14ac:dyDescent="0.35">
      <c r="B464" s="84">
        <v>1.4155343237725958E-4</v>
      </c>
      <c r="C464" s="84">
        <v>4.0963462503813601E-2</v>
      </c>
      <c r="D464" s="84">
        <v>1.1781916562054493</v>
      </c>
      <c r="E464" s="84">
        <v>0.26083557802995722</v>
      </c>
      <c r="F464" s="84">
        <v>2.7339225897849179E-2</v>
      </c>
      <c r="H464" s="71">
        <f t="shared" si="70"/>
        <v>3286.7615816401544</v>
      </c>
      <c r="I464" s="1"/>
      <c r="K464" s="1"/>
      <c r="Q464" s="71">
        <f t="shared" si="71"/>
        <v>3318.6611601937657</v>
      </c>
      <c r="R464" s="71">
        <f t="shared" si="63"/>
        <v>3350.8797345329135</v>
      </c>
      <c r="S464" s="71">
        <f t="shared" si="64"/>
        <v>3383.4204946154528</v>
      </c>
      <c r="T464" s="71">
        <f t="shared" si="65"/>
        <v>3416.2866622988172</v>
      </c>
      <c r="U464" s="71">
        <f t="shared" si="66"/>
        <v>3449.4814916590153</v>
      </c>
      <c r="V464" s="71">
        <f t="shared" si="67"/>
        <v>3483.0082693128156</v>
      </c>
      <c r="W464" s="71">
        <f t="shared" si="68"/>
        <v>3516.8703147431543</v>
      </c>
      <c r="X464" s="71">
        <f t="shared" si="69"/>
        <v>3551.0709806277955</v>
      </c>
      <c r="AB464" s="85"/>
      <c r="AH464" s="88"/>
    </row>
    <row r="465" spans="2:34" ht="14.25" customHeight="1" x14ac:dyDescent="0.35">
      <c r="B465" s="84"/>
      <c r="C465" s="84">
        <v>3.8711051891112139E-2</v>
      </c>
      <c r="D465" s="84">
        <v>6.6581192298289613E-2</v>
      </c>
      <c r="E465" s="84">
        <v>0.21704421810599542</v>
      </c>
      <c r="F465" s="84">
        <v>4.7631601517677417E-2</v>
      </c>
      <c r="H465" s="71">
        <f t="shared" si="70"/>
        <v>3350.0223713418955</v>
      </c>
      <c r="I465" s="1"/>
      <c r="K465" s="1"/>
      <c r="Q465" s="71">
        <f t="shared" si="71"/>
        <v>3382.3113858891184</v>
      </c>
      <c r="R465" s="71">
        <f t="shared" si="63"/>
        <v>3414.9232905818135</v>
      </c>
      <c r="S465" s="71">
        <f t="shared" si="64"/>
        <v>3447.8613143214352</v>
      </c>
      <c r="T465" s="71">
        <f t="shared" si="65"/>
        <v>3481.1287182984543</v>
      </c>
      <c r="U465" s="71">
        <f t="shared" si="66"/>
        <v>3514.7287963152421</v>
      </c>
      <c r="V465" s="71">
        <f t="shared" si="67"/>
        <v>3548.6648751121984</v>
      </c>
      <c r="W465" s="71">
        <f t="shared" si="68"/>
        <v>3582.940314697124</v>
      </c>
      <c r="X465" s="71">
        <f t="shared" si="69"/>
        <v>3617.5585086778992</v>
      </c>
      <c r="AB465" s="85"/>
      <c r="AH465" s="88"/>
    </row>
    <row r="466" spans="2:34" ht="14.25" customHeight="1" x14ac:dyDescent="0.35">
      <c r="B466" s="84">
        <v>3.447530583037035E-4</v>
      </c>
      <c r="C466" s="84">
        <v>3.9168805951226383E-2</v>
      </c>
      <c r="D466" s="84">
        <v>0.99425393018695929</v>
      </c>
      <c r="E466" s="84">
        <v>0.25366144925445966</v>
      </c>
      <c r="F466" s="84">
        <v>3.3911530815945515E-2</v>
      </c>
      <c r="H466" s="71">
        <f t="shared" si="70"/>
        <v>3384.9549558695735</v>
      </c>
      <c r="I466" s="1"/>
      <c r="K466" s="1"/>
      <c r="Q466" s="71">
        <f t="shared" si="71"/>
        <v>3418.3428588318829</v>
      </c>
      <c r="R466" s="71">
        <f t="shared" si="63"/>
        <v>3452.0646408238163</v>
      </c>
      <c r="S466" s="71">
        <f t="shared" si="64"/>
        <v>3486.1236406356684</v>
      </c>
      <c r="T466" s="71">
        <f t="shared" si="65"/>
        <v>3520.5232304456395</v>
      </c>
      <c r="U466" s="71">
        <f t="shared" si="66"/>
        <v>3555.2668161537094</v>
      </c>
      <c r="V466" s="71">
        <f t="shared" si="67"/>
        <v>3590.3578377188605</v>
      </c>
      <c r="W466" s="71">
        <f t="shared" si="68"/>
        <v>3625.7997694996629</v>
      </c>
      <c r="X466" s="71">
        <f t="shared" si="69"/>
        <v>3661.5961205982735</v>
      </c>
      <c r="AB466" s="85"/>
      <c r="AH466" s="88"/>
    </row>
    <row r="467" spans="2:34" ht="14.25" customHeight="1" x14ac:dyDescent="0.35">
      <c r="B467" s="84"/>
      <c r="C467" s="84">
        <v>4.1118679084058814E-2</v>
      </c>
      <c r="D467" s="84">
        <v>1.1530332329272583</v>
      </c>
      <c r="E467" s="84">
        <v>0.25613654152055826</v>
      </c>
      <c r="F467" s="84">
        <v>2.7399522119482617E-2</v>
      </c>
      <c r="H467" s="71">
        <f t="shared" si="70"/>
        <v>3283.3100956608273</v>
      </c>
      <c r="I467" s="1"/>
      <c r="K467" s="1"/>
      <c r="Q467" s="71">
        <f t="shared" si="71"/>
        <v>3314.8566565061365</v>
      </c>
      <c r="R467" s="71">
        <f t="shared" si="63"/>
        <v>3346.7186829598986</v>
      </c>
      <c r="S467" s="71">
        <f t="shared" si="64"/>
        <v>3378.8993296781991</v>
      </c>
      <c r="T467" s="71">
        <f t="shared" si="65"/>
        <v>3411.4017828636815</v>
      </c>
      <c r="U467" s="71">
        <f t="shared" si="66"/>
        <v>3444.2292605810198</v>
      </c>
      <c r="V467" s="71">
        <f t="shared" si="67"/>
        <v>3477.3850130755309</v>
      </c>
      <c r="W467" s="71">
        <f t="shared" si="68"/>
        <v>3510.8723230949872</v>
      </c>
      <c r="X467" s="71">
        <f t="shared" si="69"/>
        <v>3544.6945062146383</v>
      </c>
      <c r="AB467" s="85"/>
      <c r="AH467" s="88"/>
    </row>
    <row r="468" spans="2:34" ht="14.25" customHeight="1" x14ac:dyDescent="0.35">
      <c r="B468" s="84">
        <v>5.047528847761507E-4</v>
      </c>
      <c r="C468" s="84">
        <v>4.0173020522749348E-2</v>
      </c>
      <c r="D468" s="84">
        <v>0.89258122434409604</v>
      </c>
      <c r="E468" s="84">
        <v>0.24776909529601124</v>
      </c>
      <c r="F468" s="84">
        <v>3.7738528263223513E-2</v>
      </c>
      <c r="H468" s="71">
        <f t="shared" si="70"/>
        <v>3433.847515704113</v>
      </c>
      <c r="I468" s="1"/>
      <c r="K468" s="1"/>
      <c r="Q468" s="71">
        <f t="shared" si="71"/>
        <v>3468.0474428111461</v>
      </c>
      <c r="R468" s="71">
        <f t="shared" si="63"/>
        <v>3502.5893691892497</v>
      </c>
      <c r="S468" s="71">
        <f t="shared" si="64"/>
        <v>3537.4767148311334</v>
      </c>
      <c r="T468" s="71">
        <f t="shared" si="65"/>
        <v>3572.7129339294365</v>
      </c>
      <c r="U468" s="71">
        <f t="shared" si="66"/>
        <v>3608.3015152187222</v>
      </c>
      <c r="V468" s="71">
        <f t="shared" si="67"/>
        <v>3644.2459823209015</v>
      </c>
      <c r="W468" s="71">
        <f t="shared" si="68"/>
        <v>3680.5498940941025</v>
      </c>
      <c r="X468" s="71">
        <f t="shared" si="69"/>
        <v>3717.2168449850346</v>
      </c>
      <c r="AB468" s="85"/>
      <c r="AH468" s="88"/>
    </row>
    <row r="469" spans="2:34" ht="14.25" customHeight="1" x14ac:dyDescent="0.35">
      <c r="B469" s="84">
        <v>1.8646113843627475E-4</v>
      </c>
      <c r="C469" s="84">
        <v>1.8391455482826516E-2</v>
      </c>
      <c r="D469" s="84">
        <v>1.2678986141532393</v>
      </c>
      <c r="E469" s="84">
        <v>0.28894358414355925</v>
      </c>
      <c r="F469" s="84">
        <v>2.1068269504861122E-2</v>
      </c>
      <c r="H469" s="71">
        <f t="shared" si="70"/>
        <v>3121.302682540862</v>
      </c>
      <c r="I469" s="1"/>
      <c r="K469" s="1"/>
      <c r="Q469" s="71">
        <f t="shared" si="71"/>
        <v>3152.3534194646463</v>
      </c>
      <c r="R469" s="71">
        <f t="shared" si="63"/>
        <v>3183.7146637576689</v>
      </c>
      <c r="S469" s="71">
        <f t="shared" si="64"/>
        <v>3215.3895204936216</v>
      </c>
      <c r="T469" s="71">
        <f t="shared" si="65"/>
        <v>3247.3811257969337</v>
      </c>
      <c r="U469" s="71">
        <f t="shared" si="66"/>
        <v>3279.6926471532788</v>
      </c>
      <c r="V469" s="71">
        <f t="shared" si="67"/>
        <v>3312.327283723188</v>
      </c>
      <c r="W469" s="71">
        <f t="shared" si="68"/>
        <v>3345.2882666587952</v>
      </c>
      <c r="X469" s="71">
        <f t="shared" si="69"/>
        <v>3378.5788594237592</v>
      </c>
      <c r="AB469" s="85"/>
      <c r="AH469" s="88"/>
    </row>
    <row r="470" spans="2:34" ht="14.25" customHeight="1" x14ac:dyDescent="0.35">
      <c r="B470" s="84">
        <v>3.5559273103420052E-4</v>
      </c>
      <c r="C470" s="84">
        <v>3.3651705546192283E-2</v>
      </c>
      <c r="D470" s="84">
        <v>0.91537578575496836</v>
      </c>
      <c r="E470" s="84">
        <v>0.24616963668773273</v>
      </c>
      <c r="F470" s="84">
        <v>3.7118139761563626E-2</v>
      </c>
      <c r="H470" s="71">
        <f t="shared" si="70"/>
        <v>3424.1714891896936</v>
      </c>
      <c r="I470" s="1"/>
      <c r="K470" s="1"/>
      <c r="Q470" s="71">
        <f t="shared" si="71"/>
        <v>3458.148197010466</v>
      </c>
      <c r="R470" s="71">
        <f t="shared" si="63"/>
        <v>3492.4646719094471</v>
      </c>
      <c r="S470" s="71">
        <f t="shared" si="64"/>
        <v>3527.1243115574171</v>
      </c>
      <c r="T470" s="71">
        <f t="shared" si="65"/>
        <v>3562.130547601867</v>
      </c>
      <c r="U470" s="71">
        <f t="shared" si="66"/>
        <v>3597.486846006761</v>
      </c>
      <c r="V470" s="71">
        <f t="shared" si="67"/>
        <v>3633.1967073957039</v>
      </c>
      <c r="W470" s="71">
        <f t="shared" si="68"/>
        <v>3669.2636673985371</v>
      </c>
      <c r="X470" s="71">
        <f t="shared" si="69"/>
        <v>3705.6912970013977</v>
      </c>
      <c r="AB470" s="85"/>
      <c r="AH470" s="88"/>
    </row>
    <row r="471" spans="2:34" ht="14.25" customHeight="1" x14ac:dyDescent="0.35">
      <c r="B471" s="84"/>
      <c r="C471" s="84">
        <v>-3.3370504719796478E-4</v>
      </c>
      <c r="D471" s="84">
        <v>1.2316865127671257</v>
      </c>
      <c r="E471" s="84">
        <v>0.28456298853356654</v>
      </c>
      <c r="F471" s="84">
        <v>2.2040736024809604E-2</v>
      </c>
      <c r="H471" s="71">
        <f t="shared" si="70"/>
        <v>3104.2748161495811</v>
      </c>
      <c r="I471" s="1"/>
      <c r="K471" s="1"/>
      <c r="Q471" s="71">
        <f t="shared" si="71"/>
        <v>3135.3280054278175</v>
      </c>
      <c r="R471" s="71">
        <f t="shared" si="63"/>
        <v>3166.6917265988377</v>
      </c>
      <c r="S471" s="71">
        <f t="shared" si="64"/>
        <v>3198.3690849815671</v>
      </c>
      <c r="T471" s="71">
        <f t="shared" si="65"/>
        <v>3230.3632169481243</v>
      </c>
      <c r="U471" s="71">
        <f t="shared" si="66"/>
        <v>3262.6772902343464</v>
      </c>
      <c r="V471" s="71">
        <f t="shared" si="67"/>
        <v>3295.3145042534316</v>
      </c>
      <c r="W471" s="71">
        <f t="shared" si="68"/>
        <v>3328.2780904127067</v>
      </c>
      <c r="X471" s="71">
        <f t="shared" si="69"/>
        <v>3361.5713124335753</v>
      </c>
      <c r="AB471" s="85"/>
      <c r="AH471" s="88"/>
    </row>
    <row r="472" spans="2:34" ht="14.25" customHeight="1" x14ac:dyDescent="0.35">
      <c r="B472" s="84"/>
      <c r="C472" s="84">
        <v>2.9104380007981805E-3</v>
      </c>
      <c r="D472" s="84">
        <v>1.1789783160680793</v>
      </c>
      <c r="E472" s="84">
        <v>0.27618595498593407</v>
      </c>
      <c r="F472" s="84">
        <v>2.4713587335665137E-2</v>
      </c>
      <c r="H472" s="71">
        <f t="shared" si="70"/>
        <v>3160.3244236004848</v>
      </c>
      <c r="I472" s="1"/>
      <c r="K472" s="1"/>
      <c r="Q472" s="71">
        <f t="shared" si="71"/>
        <v>3191.8366047159589</v>
      </c>
      <c r="R472" s="71">
        <f t="shared" si="63"/>
        <v>3223.663907642589</v>
      </c>
      <c r="S472" s="71">
        <f t="shared" si="64"/>
        <v>3255.8094835984839</v>
      </c>
      <c r="T472" s="71">
        <f t="shared" si="65"/>
        <v>3288.2765153139389</v>
      </c>
      <c r="U472" s="71">
        <f t="shared" si="66"/>
        <v>3321.0682173465484</v>
      </c>
      <c r="V472" s="71">
        <f t="shared" si="67"/>
        <v>3354.1878363994838</v>
      </c>
      <c r="W472" s="71">
        <f t="shared" si="68"/>
        <v>3387.6386516429484</v>
      </c>
      <c r="X472" s="71">
        <f t="shared" si="69"/>
        <v>3421.4239750388479</v>
      </c>
      <c r="AB472" s="85"/>
      <c r="AH472" s="88"/>
    </row>
    <row r="473" spans="2:34" ht="14.25" customHeight="1" x14ac:dyDescent="0.35">
      <c r="B473" s="84">
        <v>6.0494120430673798E-4</v>
      </c>
      <c r="C473" s="84">
        <v>4.042488122790408E-2</v>
      </c>
      <c r="D473" s="84">
        <v>0.88870628117648576</v>
      </c>
      <c r="E473" s="84">
        <v>0.24997471788876016</v>
      </c>
      <c r="F473" s="84">
        <v>3.7980309953996545E-2</v>
      </c>
      <c r="H473" s="71">
        <f t="shared" si="70"/>
        <v>3431.9308338442411</v>
      </c>
      <c r="I473" s="1"/>
      <c r="K473" s="1"/>
      <c r="Q473" s="71">
        <f t="shared" si="71"/>
        <v>3466.325705603339</v>
      </c>
      <c r="R473" s="71">
        <f t="shared" si="63"/>
        <v>3501.0645260800284</v>
      </c>
      <c r="S473" s="71">
        <f t="shared" si="64"/>
        <v>3536.1507347614843</v>
      </c>
      <c r="T473" s="71">
        <f t="shared" si="65"/>
        <v>3571.5878055297549</v>
      </c>
      <c r="U473" s="71">
        <f t="shared" si="66"/>
        <v>3607.3792470057078</v>
      </c>
      <c r="V473" s="71">
        <f t="shared" si="67"/>
        <v>3643.528602896421</v>
      </c>
      <c r="W473" s="71">
        <f t="shared" si="68"/>
        <v>3680.0394523460409</v>
      </c>
      <c r="X473" s="71">
        <f t="shared" si="69"/>
        <v>3716.9154102901571</v>
      </c>
      <c r="AB473" s="85"/>
      <c r="AH473" s="88"/>
    </row>
    <row r="474" spans="2:34" ht="14.25" customHeight="1" x14ac:dyDescent="0.35">
      <c r="B474" s="84"/>
      <c r="C474" s="84">
        <v>-5.2832548344066067E-2</v>
      </c>
      <c r="D474" s="84"/>
      <c r="E474" s="84">
        <v>0.19877074934538336</v>
      </c>
      <c r="F474" s="84">
        <v>5.5568309464917337E-2</v>
      </c>
      <c r="H474" s="71">
        <f t="shared" si="70"/>
        <v>3284.5765002242397</v>
      </c>
      <c r="I474" s="1"/>
      <c r="K474" s="1"/>
      <c r="Q474" s="71">
        <f t="shared" si="71"/>
        <v>3319.0753142577469</v>
      </c>
      <c r="R474" s="71">
        <f t="shared" si="63"/>
        <v>3353.9191164315889</v>
      </c>
      <c r="S474" s="71">
        <f t="shared" si="64"/>
        <v>3389.1113566271692</v>
      </c>
      <c r="T474" s="71">
        <f t="shared" si="65"/>
        <v>3424.6555192247065</v>
      </c>
      <c r="U474" s="71">
        <f t="shared" si="66"/>
        <v>3460.5551234482177</v>
      </c>
      <c r="V474" s="71">
        <f t="shared" si="67"/>
        <v>3496.8137237139649</v>
      </c>
      <c r="W474" s="71">
        <f t="shared" si="68"/>
        <v>3533.4349099823694</v>
      </c>
      <c r="X474" s="71">
        <f t="shared" si="69"/>
        <v>3570.4223081134578</v>
      </c>
      <c r="AB474" s="85"/>
      <c r="AH474" s="88"/>
    </row>
    <row r="475" spans="2:34" ht="14.25" customHeight="1" x14ac:dyDescent="0.35">
      <c r="B475" s="84"/>
      <c r="C475" s="84">
        <v>-4.1226348882407823E-2</v>
      </c>
      <c r="D475" s="84">
        <v>1.0846197923796002</v>
      </c>
      <c r="E475" s="84">
        <v>0.26594273698815979</v>
      </c>
      <c r="F475" s="84">
        <v>3.0252847830116489E-2</v>
      </c>
      <c r="H475" s="71">
        <f t="shared" si="70"/>
        <v>3161.5110444578722</v>
      </c>
      <c r="I475" s="1"/>
      <c r="K475" s="1"/>
      <c r="Q475" s="71">
        <f t="shared" si="71"/>
        <v>3194.4160638358389</v>
      </c>
      <c r="R475" s="71">
        <f t="shared" si="63"/>
        <v>3227.6501334075847</v>
      </c>
      <c r="S475" s="71">
        <f t="shared" si="64"/>
        <v>3261.2165436750483</v>
      </c>
      <c r="T475" s="71">
        <f t="shared" si="65"/>
        <v>3295.1186180451868</v>
      </c>
      <c r="U475" s="71">
        <f t="shared" si="66"/>
        <v>3329.3597131590259</v>
      </c>
      <c r="V475" s="71">
        <f t="shared" si="67"/>
        <v>3363.9432192240042</v>
      </c>
      <c r="W475" s="71">
        <f t="shared" si="68"/>
        <v>3398.8725603496323</v>
      </c>
      <c r="X475" s="71">
        <f t="shared" si="69"/>
        <v>3434.1511948865154</v>
      </c>
      <c r="AB475" s="85"/>
      <c r="AH475" s="88"/>
    </row>
    <row r="476" spans="2:34" ht="14.25" customHeight="1" x14ac:dyDescent="0.35">
      <c r="B476" s="84">
        <v>3.8220338698925462E-4</v>
      </c>
      <c r="C476" s="84">
        <v>3.7646136258618366E-2</v>
      </c>
      <c r="D476" s="84">
        <v>1.123655608002224</v>
      </c>
      <c r="E476" s="84">
        <v>0.26694285697925285</v>
      </c>
      <c r="F476" s="84">
        <v>2.9412540240082292E-2</v>
      </c>
      <c r="H476" s="71">
        <f t="shared" si="70"/>
        <v>3313.9034366202368</v>
      </c>
      <c r="I476" s="1"/>
      <c r="K476" s="1"/>
      <c r="Q476" s="71">
        <f t="shared" si="71"/>
        <v>3346.7114467705342</v>
      </c>
      <c r="R476" s="71">
        <f t="shared" si="63"/>
        <v>3379.847537022335</v>
      </c>
      <c r="S476" s="71">
        <f t="shared" si="64"/>
        <v>3413.314988176654</v>
      </c>
      <c r="T476" s="71">
        <f t="shared" si="65"/>
        <v>3447.1171138425161</v>
      </c>
      <c r="U476" s="71">
        <f t="shared" si="66"/>
        <v>3481.2572607650363</v>
      </c>
      <c r="V476" s="71">
        <f t="shared" si="67"/>
        <v>3515.7388091567818</v>
      </c>
      <c r="W476" s="71">
        <f t="shared" si="68"/>
        <v>3550.5651730324453</v>
      </c>
      <c r="X476" s="71">
        <f t="shared" si="69"/>
        <v>3585.7398005468654</v>
      </c>
      <c r="AH476" s="88"/>
    </row>
    <row r="477" spans="2:34" ht="14.25" customHeight="1" x14ac:dyDescent="0.35">
      <c r="B477" s="84">
        <v>8.656882681581685E-5</v>
      </c>
      <c r="C477" s="84">
        <v>3.0512253289509905E-2</v>
      </c>
      <c r="D477" s="84">
        <v>0.83795488380991368</v>
      </c>
      <c r="E477" s="84">
        <v>0.23652410025203022</v>
      </c>
      <c r="F477" s="84">
        <v>3.8313741167778761E-2</v>
      </c>
      <c r="H477" s="71">
        <f t="shared" si="70"/>
        <v>3434.0446149635404</v>
      </c>
      <c r="I477" s="1"/>
      <c r="K477" s="1"/>
      <c r="Q477" s="71">
        <f t="shared" si="71"/>
        <v>3467.6221941984732</v>
      </c>
      <c r="R477" s="71">
        <f t="shared" si="63"/>
        <v>3501.5355492257559</v>
      </c>
      <c r="S477" s="71">
        <f t="shared" si="64"/>
        <v>3535.7880378033105</v>
      </c>
      <c r="T477" s="71">
        <f t="shared" si="65"/>
        <v>3570.3830512666409</v>
      </c>
      <c r="U477" s="71">
        <f t="shared" si="66"/>
        <v>3605.3240148646046</v>
      </c>
      <c r="V477" s="71">
        <f t="shared" si="67"/>
        <v>3640.6143880985483</v>
      </c>
      <c r="W477" s="71">
        <f t="shared" si="68"/>
        <v>3676.2576650648311</v>
      </c>
      <c r="X477" s="71">
        <f t="shared" si="69"/>
        <v>3712.2573748007767</v>
      </c>
      <c r="AH477" s="88"/>
    </row>
    <row r="478" spans="2:34" ht="14.25" customHeight="1" x14ac:dyDescent="0.35">
      <c r="B478" s="84">
        <v>6.4542822902624358E-4</v>
      </c>
      <c r="C478" s="84">
        <v>4.0341512376183837E-2</v>
      </c>
      <c r="D478" s="84">
        <v>0.93322615668827347</v>
      </c>
      <c r="E478" s="84">
        <v>0.25216058448104961</v>
      </c>
      <c r="F478" s="84">
        <v>3.7283516462791468E-2</v>
      </c>
      <c r="H478" s="71">
        <f t="shared" si="70"/>
        <v>3428.4228197275347</v>
      </c>
      <c r="I478" s="1"/>
      <c r="K478" s="1"/>
      <c r="Q478" s="71">
        <f t="shared" si="71"/>
        <v>3462.87492876551</v>
      </c>
      <c r="R478" s="71">
        <f t="shared" si="63"/>
        <v>3497.6715588938659</v>
      </c>
      <c r="S478" s="71">
        <f t="shared" si="64"/>
        <v>3532.816155323505</v>
      </c>
      <c r="T478" s="71">
        <f t="shared" si="65"/>
        <v>3568.3121977174405</v>
      </c>
      <c r="U478" s="71">
        <f t="shared" si="66"/>
        <v>3604.1632005353154</v>
      </c>
      <c r="V478" s="71">
        <f t="shared" si="67"/>
        <v>3640.3727133813691</v>
      </c>
      <c r="W478" s="71">
        <f t="shared" si="68"/>
        <v>3676.9443213558834</v>
      </c>
      <c r="X478" s="71">
        <f t="shared" si="69"/>
        <v>3713.8816454101425</v>
      </c>
      <c r="AB478" s="85"/>
      <c r="AH478" s="88"/>
    </row>
    <row r="479" spans="2:34" ht="14.25" customHeight="1" x14ac:dyDescent="0.35">
      <c r="B479" s="84">
        <v>8.6479099163474981E-5</v>
      </c>
      <c r="C479" s="84">
        <v>3.0506950222166311E-2</v>
      </c>
      <c r="D479" s="84">
        <v>0.83892238656960594</v>
      </c>
      <c r="E479" s="84">
        <v>0.23656087272983903</v>
      </c>
      <c r="F479" s="84">
        <v>3.8295752900830773E-2</v>
      </c>
      <c r="H479" s="71">
        <f t="shared" si="70"/>
        <v>3433.9928651960599</v>
      </c>
      <c r="I479" s="1"/>
      <c r="K479" s="1"/>
      <c r="Q479" s="71">
        <f t="shared" si="71"/>
        <v>3467.569894044495</v>
      </c>
      <c r="R479" s="71">
        <f t="shared" si="63"/>
        <v>3501.4826931814141</v>
      </c>
      <c r="S479" s="71">
        <f t="shared" si="64"/>
        <v>3535.7346203097022</v>
      </c>
      <c r="T479" s="71">
        <f t="shared" si="65"/>
        <v>3570.3290667092738</v>
      </c>
      <c r="U479" s="71">
        <f t="shared" si="66"/>
        <v>3605.2694575728401</v>
      </c>
      <c r="V479" s="71">
        <f t="shared" si="67"/>
        <v>3640.5592523450432</v>
      </c>
      <c r="W479" s="71">
        <f t="shared" si="68"/>
        <v>3676.2019450649677</v>
      </c>
      <c r="X479" s="71">
        <f t="shared" si="69"/>
        <v>3712.2010647120915</v>
      </c>
      <c r="AB479" s="85"/>
      <c r="AH479" s="88"/>
    </row>
    <row r="480" spans="2:34" ht="14.25" customHeight="1" x14ac:dyDescent="0.35">
      <c r="B480" s="84">
        <v>1.1823419564494406E-2</v>
      </c>
      <c r="C480" s="84">
        <v>-0.16096961465123519</v>
      </c>
      <c r="D480" s="84"/>
      <c r="E480" s="84">
        <v>0.41734852273140233</v>
      </c>
      <c r="F480" s="84">
        <v>8.1244640091639272E-2</v>
      </c>
      <c r="H480" s="71">
        <f t="shared" si="70"/>
        <v>2554.743893718507</v>
      </c>
      <c r="I480" s="1"/>
      <c r="K480" s="1"/>
      <c r="Q480" s="71">
        <f t="shared" si="71"/>
        <v>2611.525510900537</v>
      </c>
      <c r="R480" s="71">
        <f t="shared" si="63"/>
        <v>2668.8749442543876</v>
      </c>
      <c r="S480" s="71">
        <f t="shared" si="64"/>
        <v>2726.7978719417761</v>
      </c>
      <c r="T480" s="71">
        <f t="shared" si="65"/>
        <v>2785.3000289060392</v>
      </c>
      <c r="U480" s="71">
        <f t="shared" si="66"/>
        <v>2844.3872074399446</v>
      </c>
      <c r="V480" s="71">
        <f t="shared" si="67"/>
        <v>2904.0652577591895</v>
      </c>
      <c r="W480" s="71">
        <f t="shared" si="68"/>
        <v>2964.3400885816263</v>
      </c>
      <c r="X480" s="71">
        <f t="shared" si="69"/>
        <v>3025.2176677122875</v>
      </c>
      <c r="AH480" s="88"/>
    </row>
    <row r="481" spans="2:34" ht="14.25" customHeight="1" x14ac:dyDescent="0.35">
      <c r="B481" s="84">
        <v>7.5290099141459704E-3</v>
      </c>
      <c r="C481" s="84">
        <v>4.6104421764065699E-2</v>
      </c>
      <c r="D481" s="84"/>
      <c r="E481" s="84">
        <v>0.3528322903956691</v>
      </c>
      <c r="F481" s="84">
        <v>6.6899819534507105E-2</v>
      </c>
      <c r="H481" s="71">
        <f t="shared" si="70"/>
        <v>3197.5236351429967</v>
      </c>
      <c r="I481" s="1"/>
      <c r="K481" s="1"/>
      <c r="Q481" s="71">
        <f t="shared" si="71"/>
        <v>3244.7387039539635</v>
      </c>
      <c r="R481" s="71">
        <f t="shared" si="63"/>
        <v>3292.42592345304</v>
      </c>
      <c r="S481" s="71">
        <f t="shared" si="64"/>
        <v>3340.5900151471064</v>
      </c>
      <c r="T481" s="71">
        <f t="shared" si="65"/>
        <v>3389.2357477581145</v>
      </c>
      <c r="U481" s="71">
        <f t="shared" si="66"/>
        <v>3438.3679376952318</v>
      </c>
      <c r="V481" s="71">
        <f t="shared" si="67"/>
        <v>3487.9914495317207</v>
      </c>
      <c r="W481" s="71">
        <f t="shared" si="68"/>
        <v>3538.1111964865745</v>
      </c>
      <c r="X481" s="71">
        <f t="shared" si="69"/>
        <v>3588.7321409109763</v>
      </c>
      <c r="AB481" s="85"/>
      <c r="AH481" s="88"/>
    </row>
    <row r="482" spans="2:34" ht="14.25" customHeight="1" x14ac:dyDescent="0.35">
      <c r="B482" s="84"/>
      <c r="C482" s="84">
        <v>2.4479793699497026E-2</v>
      </c>
      <c r="D482" s="84">
        <v>1.104374228381839</v>
      </c>
      <c r="E482" s="84">
        <v>0.27744911439245473</v>
      </c>
      <c r="F482" s="84">
        <v>2.3986234527539747E-2</v>
      </c>
      <c r="H482" s="71">
        <f t="shared" si="70"/>
        <v>3159.1445534043805</v>
      </c>
      <c r="I482" s="1"/>
      <c r="K482" s="1"/>
      <c r="Q482" s="71">
        <f t="shared" si="71"/>
        <v>3189.9700639129742</v>
      </c>
      <c r="R482" s="71">
        <f t="shared" si="63"/>
        <v>3221.1038295266535</v>
      </c>
      <c r="S482" s="71">
        <f t="shared" si="64"/>
        <v>3252.5489327964697</v>
      </c>
      <c r="T482" s="71">
        <f t="shared" si="65"/>
        <v>3284.3084870989842</v>
      </c>
      <c r="U482" s="71">
        <f t="shared" si="66"/>
        <v>3316.3856369445239</v>
      </c>
      <c r="V482" s="71">
        <f t="shared" si="67"/>
        <v>3348.7835582885191</v>
      </c>
      <c r="W482" s="71">
        <f t="shared" si="68"/>
        <v>3381.5054588459539</v>
      </c>
      <c r="X482" s="71">
        <f t="shared" si="69"/>
        <v>3414.5545784089636</v>
      </c>
      <c r="AH482" s="88"/>
    </row>
    <row r="483" spans="2:34" ht="14.25" customHeight="1" x14ac:dyDescent="0.35">
      <c r="B483" s="84"/>
      <c r="C483" s="84">
        <v>3.6366005918512717E-2</v>
      </c>
      <c r="D483" s="84">
        <v>0.84794999942255067</v>
      </c>
      <c r="E483" s="84">
        <v>0.23694252208310795</v>
      </c>
      <c r="F483" s="84">
        <v>3.7260336958687294E-2</v>
      </c>
      <c r="H483" s="71">
        <f t="shared" si="70"/>
        <v>3432.8338227766963</v>
      </c>
      <c r="I483" s="1"/>
      <c r="K483" s="1"/>
      <c r="Q483" s="71">
        <f t="shared" si="71"/>
        <v>3466.0243247134122</v>
      </c>
      <c r="R483" s="71">
        <f t="shared" si="63"/>
        <v>3499.5467316694958</v>
      </c>
      <c r="S483" s="71">
        <f t="shared" si="64"/>
        <v>3533.4043626951402</v>
      </c>
      <c r="T483" s="71">
        <f t="shared" si="65"/>
        <v>3567.6005700310416</v>
      </c>
      <c r="U483" s="71">
        <f t="shared" si="66"/>
        <v>3602.1387394403014</v>
      </c>
      <c r="V483" s="71">
        <f t="shared" si="67"/>
        <v>3637.022290543654</v>
      </c>
      <c r="W483" s="71">
        <f t="shared" si="68"/>
        <v>3672.2546771580401</v>
      </c>
      <c r="X483" s="71">
        <f t="shared" si="69"/>
        <v>3707.8393876385699</v>
      </c>
      <c r="AB483" s="85"/>
      <c r="AH483" s="88"/>
    </row>
    <row r="484" spans="2:34" ht="14.25" customHeight="1" x14ac:dyDescent="0.35">
      <c r="B484" s="84">
        <v>1.9112742354866527E-4</v>
      </c>
      <c r="C484" s="84">
        <v>3.2536777654916221E-2</v>
      </c>
      <c r="D484" s="84">
        <v>1.1876010311192529</v>
      </c>
      <c r="E484" s="84">
        <v>0.26519621956419104</v>
      </c>
      <c r="F484" s="84">
        <v>2.7368563864502576E-2</v>
      </c>
      <c r="H484" s="71">
        <f t="shared" si="70"/>
        <v>3277.9340903634493</v>
      </c>
      <c r="I484" s="1"/>
      <c r="K484" s="1"/>
      <c r="Q484" s="71">
        <f t="shared" si="71"/>
        <v>3310.1188953299334</v>
      </c>
      <c r="R484" s="71">
        <f t="shared" si="63"/>
        <v>3342.6255483460832</v>
      </c>
      <c r="S484" s="71">
        <f t="shared" si="64"/>
        <v>3375.4572678923937</v>
      </c>
      <c r="T484" s="71">
        <f t="shared" si="65"/>
        <v>3408.6173046341682</v>
      </c>
      <c r="U484" s="71">
        <f t="shared" si="66"/>
        <v>3442.1089417433595</v>
      </c>
      <c r="V484" s="71">
        <f t="shared" si="67"/>
        <v>3475.9354952236436</v>
      </c>
      <c r="W484" s="71">
        <f t="shared" si="68"/>
        <v>3510.1003142387299</v>
      </c>
      <c r="X484" s="71">
        <f t="shared" si="69"/>
        <v>3544.6067814439675</v>
      </c>
      <c r="AB484" s="85"/>
      <c r="AH484" s="88"/>
    </row>
    <row r="485" spans="2:34" ht="14.25" customHeight="1" x14ac:dyDescent="0.35">
      <c r="B485" s="84">
        <v>6.4936497235324299E-4</v>
      </c>
      <c r="C485" s="84">
        <v>4.0361443855454378E-2</v>
      </c>
      <c r="D485" s="84">
        <v>0.93364355677712851</v>
      </c>
      <c r="E485" s="84">
        <v>0.25226523096762371</v>
      </c>
      <c r="F485" s="84">
        <v>3.7280912716734199E-2</v>
      </c>
      <c r="H485" s="71">
        <f t="shared" si="70"/>
        <v>3428.2612855748448</v>
      </c>
      <c r="I485" s="1"/>
      <c r="K485" s="1"/>
      <c r="Q485" s="71">
        <f t="shared" si="71"/>
        <v>3462.7198784667753</v>
      </c>
      <c r="R485" s="71">
        <f t="shared" si="63"/>
        <v>3497.5230572876262</v>
      </c>
      <c r="S485" s="71">
        <f t="shared" si="64"/>
        <v>3532.6742678966848</v>
      </c>
      <c r="T485" s="71">
        <f t="shared" si="65"/>
        <v>3568.1769906118343</v>
      </c>
      <c r="U485" s="71">
        <f t="shared" si="66"/>
        <v>3604.0347405541356</v>
      </c>
      <c r="V485" s="71">
        <f t="shared" si="67"/>
        <v>3640.2510679958596</v>
      </c>
      <c r="W485" s="71">
        <f t="shared" si="68"/>
        <v>3676.829558712001</v>
      </c>
      <c r="X485" s="71">
        <f t="shared" si="69"/>
        <v>3713.773834335303</v>
      </c>
      <c r="AH485" s="88"/>
    </row>
    <row r="486" spans="2:34" ht="14.25" customHeight="1" x14ac:dyDescent="0.35">
      <c r="B486" s="84">
        <v>4.7242219264072668E-4</v>
      </c>
      <c r="C486" s="84">
        <v>4.0285432258438642E-2</v>
      </c>
      <c r="D486" s="84">
        <v>0.88949414564285501</v>
      </c>
      <c r="E486" s="84">
        <v>0.24728348789009791</v>
      </c>
      <c r="F486" s="84">
        <v>3.7646107180337958E-2</v>
      </c>
      <c r="H486" s="71">
        <f t="shared" si="70"/>
        <v>3433.0761615999054</v>
      </c>
      <c r="I486" s="1"/>
      <c r="K486" s="1"/>
      <c r="Q486" s="71">
        <f t="shared" si="71"/>
        <v>3467.1932213948339</v>
      </c>
      <c r="R486" s="71">
        <f t="shared" si="63"/>
        <v>3501.6514517877122</v>
      </c>
      <c r="S486" s="71">
        <f t="shared" si="64"/>
        <v>3536.4542644845187</v>
      </c>
      <c r="T486" s="71">
        <f t="shared" si="65"/>
        <v>3571.6051053082938</v>
      </c>
      <c r="U486" s="71">
        <f t="shared" si="66"/>
        <v>3607.1074545403062</v>
      </c>
      <c r="V486" s="71">
        <f t="shared" si="67"/>
        <v>3642.9648272646391</v>
      </c>
      <c r="W486" s="71">
        <f t="shared" si="68"/>
        <v>3679.1807737162153</v>
      </c>
      <c r="X486" s="71">
        <f t="shared" si="69"/>
        <v>3715.7588796323071</v>
      </c>
      <c r="AH486" s="88"/>
    </row>
    <row r="487" spans="2:34" ht="14.25" customHeight="1" x14ac:dyDescent="0.35">
      <c r="B487" s="84"/>
      <c r="C487" s="84">
        <v>3.6366005918511871E-2</v>
      </c>
      <c r="D487" s="84">
        <v>0.847949999422553</v>
      </c>
      <c r="E487" s="84">
        <v>0.23694252208310837</v>
      </c>
      <c r="F487" s="84">
        <v>3.7260336958687253E-2</v>
      </c>
      <c r="H487" s="71">
        <f t="shared" si="70"/>
        <v>3432.8338227766949</v>
      </c>
      <c r="I487" s="1"/>
      <c r="K487" s="1"/>
      <c r="Q487" s="71">
        <f t="shared" si="71"/>
        <v>3466.0243247134113</v>
      </c>
      <c r="R487" s="71">
        <f t="shared" si="63"/>
        <v>3499.5467316694953</v>
      </c>
      <c r="S487" s="71">
        <f t="shared" si="64"/>
        <v>3533.4043626951398</v>
      </c>
      <c r="T487" s="71">
        <f t="shared" si="65"/>
        <v>3567.6005700310407</v>
      </c>
      <c r="U487" s="71">
        <f t="shared" si="66"/>
        <v>3602.1387394403</v>
      </c>
      <c r="V487" s="71">
        <f t="shared" si="67"/>
        <v>3637.0222905436531</v>
      </c>
      <c r="W487" s="71">
        <f t="shared" si="68"/>
        <v>3672.2546771580392</v>
      </c>
      <c r="X487" s="71">
        <f t="shared" si="69"/>
        <v>3707.839387638569</v>
      </c>
      <c r="AB487" s="85"/>
      <c r="AH487" s="88"/>
    </row>
    <row r="488" spans="2:34" ht="14.25" customHeight="1" x14ac:dyDescent="0.35">
      <c r="B488" s="84">
        <v>2.6386669140841298E-2</v>
      </c>
      <c r="C488" s="84">
        <v>4.0262808388605423E-2</v>
      </c>
      <c r="D488" s="84"/>
      <c r="E488" s="84">
        <v>0.76811698310070819</v>
      </c>
      <c r="F488" s="84">
        <v>8.6774091617197013E-2</v>
      </c>
      <c r="H488" s="71">
        <f t="shared" si="70"/>
        <v>1957.169065480085</v>
      </c>
      <c r="I488" s="1"/>
      <c r="K488" s="1"/>
      <c r="Q488" s="71">
        <f t="shared" si="71"/>
        <v>2033.9471345939587</v>
      </c>
      <c r="R488" s="71">
        <f t="shared" si="63"/>
        <v>2111.4929843989707</v>
      </c>
      <c r="S488" s="71">
        <f t="shared" si="64"/>
        <v>2189.8142927020331</v>
      </c>
      <c r="T488" s="71">
        <f t="shared" si="65"/>
        <v>2268.9188140881261</v>
      </c>
      <c r="U488" s="71">
        <f t="shared" si="66"/>
        <v>2348.8143806880794</v>
      </c>
      <c r="V488" s="71">
        <f t="shared" si="67"/>
        <v>2429.5089029540331</v>
      </c>
      <c r="W488" s="71">
        <f t="shared" si="68"/>
        <v>2511.0103704426456</v>
      </c>
      <c r="X488" s="71">
        <f t="shared" si="69"/>
        <v>2593.3268526061447</v>
      </c>
      <c r="AB488" s="85"/>
      <c r="AH488" s="88"/>
    </row>
    <row r="489" spans="2:34" ht="14.25" customHeight="1" x14ac:dyDescent="0.35">
      <c r="B489" s="84">
        <v>7.1790996457813164E-4</v>
      </c>
      <c r="C489" s="84">
        <v>4.0978945022843438E-2</v>
      </c>
      <c r="D489" s="84">
        <v>0.94182411210448336</v>
      </c>
      <c r="E489" s="84">
        <v>0.25434135134958424</v>
      </c>
      <c r="F489" s="84">
        <v>3.7134805087596506E-2</v>
      </c>
      <c r="H489" s="71">
        <f t="shared" si="70"/>
        <v>3423.6382798973191</v>
      </c>
      <c r="I489" s="1"/>
      <c r="K489" s="1"/>
      <c r="Q489" s="71">
        <f t="shared" si="71"/>
        <v>3458.1832003208392</v>
      </c>
      <c r="R489" s="71">
        <f t="shared" si="63"/>
        <v>3493.0735699485949</v>
      </c>
      <c r="S489" s="71">
        <f t="shared" si="64"/>
        <v>3528.312843272628</v>
      </c>
      <c r="T489" s="71">
        <f t="shared" si="65"/>
        <v>3563.9045093299019</v>
      </c>
      <c r="U489" s="71">
        <f t="shared" si="66"/>
        <v>3599.8520920477476</v>
      </c>
      <c r="V489" s="71">
        <f t="shared" si="67"/>
        <v>3636.1591505927727</v>
      </c>
      <c r="W489" s="71">
        <f t="shared" si="68"/>
        <v>3672.8292797232475</v>
      </c>
      <c r="X489" s="71">
        <f t="shared" si="69"/>
        <v>3709.8661101450271</v>
      </c>
      <c r="AB489" s="85"/>
      <c r="AH489" s="88"/>
    </row>
    <row r="490" spans="2:34" ht="14.25" customHeight="1" x14ac:dyDescent="0.35">
      <c r="B490" s="84">
        <v>1.633713459213328E-4</v>
      </c>
      <c r="C490" s="84">
        <v>2.3976520448079356E-2</v>
      </c>
      <c r="D490" s="84">
        <v>0.90703239827776572</v>
      </c>
      <c r="E490" s="84">
        <v>0.24371091234464917</v>
      </c>
      <c r="F490" s="84">
        <v>3.6731359065961672E-2</v>
      </c>
      <c r="H490" s="71">
        <f t="shared" si="70"/>
        <v>3402.3050947224501</v>
      </c>
      <c r="I490" s="1"/>
      <c r="K490" s="1"/>
      <c r="Q490" s="71">
        <f t="shared" si="71"/>
        <v>3435.9399465903598</v>
      </c>
      <c r="R490" s="71">
        <f t="shared" si="63"/>
        <v>3469.9111469769477</v>
      </c>
      <c r="S490" s="71">
        <f t="shared" si="64"/>
        <v>3504.2220593674019</v>
      </c>
      <c r="T490" s="71">
        <f t="shared" si="65"/>
        <v>3538.876080881761</v>
      </c>
      <c r="U490" s="71">
        <f t="shared" si="66"/>
        <v>3573.8766426112629</v>
      </c>
      <c r="V490" s="71">
        <f t="shared" si="67"/>
        <v>3609.2272099580605</v>
      </c>
      <c r="W490" s="71">
        <f t="shared" si="68"/>
        <v>3644.9312829783257</v>
      </c>
      <c r="X490" s="71">
        <f t="shared" si="69"/>
        <v>3680.9923967287937</v>
      </c>
      <c r="AB490" s="85"/>
      <c r="AH490" s="88"/>
    </row>
    <row r="491" spans="2:34" ht="14.25" customHeight="1" x14ac:dyDescent="0.35">
      <c r="B491" s="84">
        <v>3.5559273103428384E-4</v>
      </c>
      <c r="C491" s="84">
        <v>3.3651705546193116E-2</v>
      </c>
      <c r="D491" s="84">
        <v>0.9153757857549808</v>
      </c>
      <c r="E491" s="84">
        <v>0.24616963668773428</v>
      </c>
      <c r="F491" s="84">
        <v>3.7118139761563682E-2</v>
      </c>
      <c r="H491" s="71">
        <f t="shared" si="70"/>
        <v>3424.1714891896954</v>
      </c>
      <c r="I491" s="1"/>
      <c r="K491" s="1"/>
      <c r="Q491" s="71">
        <f t="shared" si="71"/>
        <v>3458.1481970104678</v>
      </c>
      <c r="R491" s="71">
        <f t="shared" si="63"/>
        <v>3492.464671909449</v>
      </c>
      <c r="S491" s="71">
        <f t="shared" si="64"/>
        <v>3527.1243115574189</v>
      </c>
      <c r="T491" s="71">
        <f t="shared" si="65"/>
        <v>3562.1305476018688</v>
      </c>
      <c r="U491" s="71">
        <f t="shared" si="66"/>
        <v>3597.4868460067628</v>
      </c>
      <c r="V491" s="71">
        <f t="shared" si="67"/>
        <v>3633.1967073957067</v>
      </c>
      <c r="W491" s="71">
        <f t="shared" si="68"/>
        <v>3669.2636673985398</v>
      </c>
      <c r="X491" s="71">
        <f t="shared" si="69"/>
        <v>3705.6912970014005</v>
      </c>
      <c r="AH491" s="88"/>
    </row>
    <row r="492" spans="2:34" ht="14.25" customHeight="1" x14ac:dyDescent="0.35">
      <c r="B492" s="84">
        <v>5.2057683573625804E-5</v>
      </c>
      <c r="C492" s="84">
        <v>2.9535449703960433E-2</v>
      </c>
      <c r="D492" s="84">
        <v>0.88418480413879619</v>
      </c>
      <c r="E492" s="84">
        <v>0.23884251917239779</v>
      </c>
      <c r="F492" s="84">
        <v>3.7133723079199286E-2</v>
      </c>
      <c r="H492" s="71">
        <f t="shared" si="70"/>
        <v>3424.6540516679511</v>
      </c>
      <c r="I492" s="1"/>
      <c r="K492" s="1"/>
      <c r="Q492" s="71">
        <f t="shared" si="71"/>
        <v>3458.0918200435417</v>
      </c>
      <c r="R492" s="71">
        <f t="shared" si="63"/>
        <v>3491.8639661028883</v>
      </c>
      <c r="S492" s="71">
        <f t="shared" si="64"/>
        <v>3525.9738336228284</v>
      </c>
      <c r="T492" s="71">
        <f t="shared" si="65"/>
        <v>3560.4247998179681</v>
      </c>
      <c r="U492" s="71">
        <f t="shared" si="66"/>
        <v>3595.2202756750585</v>
      </c>
      <c r="V492" s="71">
        <f t="shared" si="67"/>
        <v>3630.363706290721</v>
      </c>
      <c r="W492" s="71">
        <f t="shared" si="68"/>
        <v>3665.8585712125387</v>
      </c>
      <c r="X492" s="71">
        <f t="shared" si="69"/>
        <v>3701.7083847835756</v>
      </c>
      <c r="AH492" s="88"/>
    </row>
    <row r="493" spans="2:34" ht="14.25" customHeight="1" x14ac:dyDescent="0.35">
      <c r="B493" s="84"/>
      <c r="C493" s="84">
        <v>4.0335508075940982E-2</v>
      </c>
      <c r="D493" s="84">
        <v>0.78224325967109765</v>
      </c>
      <c r="E493" s="84">
        <v>0.23585662817576364</v>
      </c>
      <c r="F493" s="84">
        <v>3.7780822082811971E-2</v>
      </c>
      <c r="H493" s="71">
        <f t="shared" si="70"/>
        <v>3425.0753191093468</v>
      </c>
      <c r="I493" s="1"/>
      <c r="K493" s="1"/>
      <c r="Q493" s="71">
        <f t="shared" si="71"/>
        <v>3458.0640364032452</v>
      </c>
      <c r="R493" s="71">
        <f t="shared" si="63"/>
        <v>3491.3826408700834</v>
      </c>
      <c r="S493" s="71">
        <f t="shared" si="64"/>
        <v>3525.0344313815885</v>
      </c>
      <c r="T493" s="71">
        <f t="shared" si="65"/>
        <v>3559.0227397982098</v>
      </c>
      <c r="U493" s="71">
        <f t="shared" si="66"/>
        <v>3593.3509312989972</v>
      </c>
      <c r="V493" s="71">
        <f t="shared" si="67"/>
        <v>3628.0224047147922</v>
      </c>
      <c r="W493" s="71">
        <f t="shared" si="68"/>
        <v>3663.0405928647447</v>
      </c>
      <c r="X493" s="71">
        <f t="shared" si="69"/>
        <v>3698.4089628961974</v>
      </c>
      <c r="AB493" s="85"/>
      <c r="AH493" s="88"/>
    </row>
    <row r="494" spans="2:34" ht="14.25" customHeight="1" x14ac:dyDescent="0.35">
      <c r="B494" s="84">
        <v>1.9903180639040641E-5</v>
      </c>
      <c r="C494" s="84">
        <v>3.1416656627310559E-2</v>
      </c>
      <c r="D494" s="84">
        <v>0.88748426468330688</v>
      </c>
      <c r="E494" s="84">
        <v>0.23774257305761118</v>
      </c>
      <c r="F494" s="84">
        <v>3.7043097657153981E-2</v>
      </c>
      <c r="H494" s="71">
        <f t="shared" si="70"/>
        <v>3430.0513105354876</v>
      </c>
      <c r="I494" s="1"/>
      <c r="K494" s="1"/>
      <c r="Q494" s="71">
        <f t="shared" si="71"/>
        <v>3463.4129452431011</v>
      </c>
      <c r="R494" s="71">
        <f t="shared" si="63"/>
        <v>3497.1081962977914</v>
      </c>
      <c r="S494" s="71">
        <f t="shared" si="64"/>
        <v>3531.1403998630285</v>
      </c>
      <c r="T494" s="71">
        <f t="shared" si="65"/>
        <v>3565.5129254639178</v>
      </c>
      <c r="U494" s="71">
        <f t="shared" si="66"/>
        <v>3600.2291763208159</v>
      </c>
      <c r="V494" s="71">
        <f t="shared" si="67"/>
        <v>3635.292589686283</v>
      </c>
      <c r="W494" s="71">
        <f t="shared" si="68"/>
        <v>3670.7066371854048</v>
      </c>
      <c r="X494" s="71">
        <f t="shared" si="69"/>
        <v>3706.4748251595179</v>
      </c>
      <c r="AB494" s="85"/>
      <c r="AH494" s="88"/>
    </row>
    <row r="495" spans="2:34" ht="14.25" customHeight="1" x14ac:dyDescent="0.35">
      <c r="B495" s="84"/>
      <c r="C495" s="84">
        <v>-4.1226348882396804E-2</v>
      </c>
      <c r="D495" s="84">
        <v>1.0846197923795724</v>
      </c>
      <c r="E495" s="84">
        <v>0.26594273698815529</v>
      </c>
      <c r="F495" s="84">
        <v>3.025284783011753E-2</v>
      </c>
      <c r="H495" s="71">
        <f t="shared" si="70"/>
        <v>3161.5110444579141</v>
      </c>
      <c r="I495" s="1"/>
      <c r="K495" s="1"/>
      <c r="Q495" s="71">
        <f t="shared" si="71"/>
        <v>3194.4160638358808</v>
      </c>
      <c r="R495" s="71">
        <f t="shared" si="63"/>
        <v>3227.650133407627</v>
      </c>
      <c r="S495" s="71">
        <f t="shared" si="64"/>
        <v>3261.2165436750906</v>
      </c>
      <c r="T495" s="71">
        <f t="shared" si="65"/>
        <v>3295.1186180452287</v>
      </c>
      <c r="U495" s="71">
        <f t="shared" si="66"/>
        <v>3329.3597131590686</v>
      </c>
      <c r="V495" s="71">
        <f t="shared" si="67"/>
        <v>3363.9432192240465</v>
      </c>
      <c r="W495" s="71">
        <f t="shared" si="68"/>
        <v>3398.8725603496741</v>
      </c>
      <c r="X495" s="71">
        <f t="shared" si="69"/>
        <v>3434.1511948865582</v>
      </c>
      <c r="AH495" s="88"/>
    </row>
    <row r="496" spans="2:34" ht="14.25" customHeight="1" x14ac:dyDescent="0.35">
      <c r="B496" s="84"/>
      <c r="C496" s="84">
        <v>3.0225723135606064E-2</v>
      </c>
      <c r="D496" s="84">
        <v>0.88521363256826713</v>
      </c>
      <c r="E496" s="84">
        <v>0.23700333674094232</v>
      </c>
      <c r="F496" s="84">
        <v>3.7133466805345759E-2</v>
      </c>
      <c r="H496" s="71">
        <f t="shared" si="70"/>
        <v>3429.7243410543679</v>
      </c>
      <c r="I496" s="1"/>
      <c r="K496" s="1"/>
      <c r="Q496" s="71">
        <f t="shared" si="71"/>
        <v>3463.075868160955</v>
      </c>
      <c r="R496" s="71">
        <f t="shared" si="63"/>
        <v>3496.7609105386073</v>
      </c>
      <c r="S496" s="71">
        <f t="shared" si="64"/>
        <v>3530.7828033400365</v>
      </c>
      <c r="T496" s="71">
        <f t="shared" si="65"/>
        <v>3565.1449150694793</v>
      </c>
      <c r="U496" s="71">
        <f t="shared" si="66"/>
        <v>3599.850647916217</v>
      </c>
      <c r="V496" s="71">
        <f t="shared" si="67"/>
        <v>3634.9034380914222</v>
      </c>
      <c r="W496" s="71">
        <f t="shared" si="68"/>
        <v>3670.3067561683793</v>
      </c>
      <c r="X496" s="71">
        <f t="shared" si="69"/>
        <v>3706.0641074261057</v>
      </c>
      <c r="AB496" s="85"/>
      <c r="AH496" s="88"/>
    </row>
    <row r="497" spans="2:34" ht="14.25" customHeight="1" x14ac:dyDescent="0.35">
      <c r="B497" s="84">
        <v>4.2044812018963862E-6</v>
      </c>
      <c r="C497" s="84">
        <v>3.04790306871053E-2</v>
      </c>
      <c r="D497" s="84">
        <v>0.88601577355006933</v>
      </c>
      <c r="E497" s="84">
        <v>0.23714262743662654</v>
      </c>
      <c r="F497" s="84">
        <v>3.7115044011068341E-2</v>
      </c>
      <c r="H497" s="71">
        <f t="shared" si="70"/>
        <v>3429.9291043919266</v>
      </c>
      <c r="I497" s="1"/>
      <c r="K497" s="1"/>
      <c r="Q497" s="71">
        <f t="shared" si="71"/>
        <v>3463.2840695886193</v>
      </c>
      <c r="R497" s="71">
        <f t="shared" si="63"/>
        <v>3496.9725844372797</v>
      </c>
      <c r="S497" s="71">
        <f t="shared" si="64"/>
        <v>3530.9979844344261</v>
      </c>
      <c r="T497" s="71">
        <f t="shared" si="65"/>
        <v>3565.3636384315441</v>
      </c>
      <c r="U497" s="71">
        <f t="shared" si="66"/>
        <v>3600.0729489686332</v>
      </c>
      <c r="V497" s="71">
        <f t="shared" si="67"/>
        <v>3635.1293526110931</v>
      </c>
      <c r="W497" s="71">
        <f t="shared" si="68"/>
        <v>3670.536320289978</v>
      </c>
      <c r="X497" s="71">
        <f t="shared" si="69"/>
        <v>3706.2973576456511</v>
      </c>
      <c r="AB497" s="85"/>
      <c r="AH497" s="88"/>
    </row>
    <row r="498" spans="2:34" ht="14.25" customHeight="1" x14ac:dyDescent="0.35">
      <c r="B498" s="84"/>
      <c r="C498" s="84">
        <v>3.0663588388919225E-2</v>
      </c>
      <c r="D498" s="84">
        <v>0.88320965280638719</v>
      </c>
      <c r="E498" s="84">
        <v>0.23699122777112355</v>
      </c>
      <c r="F498" s="84">
        <v>3.7138036666023215E-2</v>
      </c>
      <c r="H498" s="71">
        <f t="shared" si="70"/>
        <v>3430.0846106170211</v>
      </c>
      <c r="I498" s="1"/>
      <c r="K498" s="1"/>
      <c r="Q498" s="71">
        <f t="shared" si="71"/>
        <v>3463.4260402901373</v>
      </c>
      <c r="R498" s="71">
        <f t="shared" si="63"/>
        <v>3497.1008842599854</v>
      </c>
      <c r="S498" s="71">
        <f t="shared" si="64"/>
        <v>3531.112476669532</v>
      </c>
      <c r="T498" s="71">
        <f t="shared" si="65"/>
        <v>3565.464185003173</v>
      </c>
      <c r="U498" s="71">
        <f t="shared" si="66"/>
        <v>3600.1594104201513</v>
      </c>
      <c r="V498" s="71">
        <f t="shared" si="67"/>
        <v>3635.2015880912995</v>
      </c>
      <c r="W498" s="71">
        <f t="shared" si="68"/>
        <v>3670.5941875391586</v>
      </c>
      <c r="X498" s="71">
        <f t="shared" si="69"/>
        <v>3706.3407129814968</v>
      </c>
      <c r="AB498" s="85"/>
      <c r="AH498" s="88"/>
    </row>
    <row r="499" spans="2:34" ht="14.25" customHeight="1" x14ac:dyDescent="0.35">
      <c r="B499" s="84">
        <v>1.6617453930437693E-4</v>
      </c>
      <c r="C499" s="84">
        <v>-5.4727431176223695E-2</v>
      </c>
      <c r="D499" s="84">
        <v>1.267135112957521</v>
      </c>
      <c r="E499" s="84">
        <v>0.28423949716197616</v>
      </c>
      <c r="F499" s="84">
        <v>2.5077885953348433E-2</v>
      </c>
      <c r="H499" s="71">
        <f t="shared" si="70"/>
        <v>3050.1982506346485</v>
      </c>
      <c r="I499" s="1"/>
      <c r="K499" s="1"/>
      <c r="Q499" s="71">
        <f t="shared" si="71"/>
        <v>3082.7807706006597</v>
      </c>
      <c r="R499" s="71">
        <f t="shared" si="63"/>
        <v>3115.6891157663313</v>
      </c>
      <c r="S499" s="71">
        <f t="shared" si="64"/>
        <v>3148.9265443836603</v>
      </c>
      <c r="T499" s="71">
        <f t="shared" si="65"/>
        <v>3182.4963472871614</v>
      </c>
      <c r="U499" s="71">
        <f t="shared" si="66"/>
        <v>3216.401848219698</v>
      </c>
      <c r="V499" s="71">
        <f t="shared" si="67"/>
        <v>3250.6464041615604</v>
      </c>
      <c r="W499" s="71">
        <f t="shared" si="68"/>
        <v>3285.2334056628406</v>
      </c>
      <c r="X499" s="71">
        <f t="shared" si="69"/>
        <v>3320.1662771791343</v>
      </c>
      <c r="AB499" s="85"/>
      <c r="AH499" s="88"/>
    </row>
    <row r="500" spans="2:34" ht="14.25" customHeight="1" x14ac:dyDescent="0.35">
      <c r="B500" s="84"/>
      <c r="C500" s="84">
        <v>3.6366005918512169E-2</v>
      </c>
      <c r="D500" s="84">
        <v>0.84794999942255023</v>
      </c>
      <c r="E500" s="84">
        <v>0.23694252208310851</v>
      </c>
      <c r="F500" s="84">
        <v>3.7260336958687204E-2</v>
      </c>
      <c r="H500" s="71">
        <f t="shared" si="70"/>
        <v>3432.8338227766926</v>
      </c>
      <c r="I500" s="1"/>
      <c r="K500" s="1"/>
      <c r="Q500" s="71">
        <f t="shared" si="71"/>
        <v>3466.0243247134094</v>
      </c>
      <c r="R500" s="71">
        <f t="shared" si="63"/>
        <v>3499.5467316694931</v>
      </c>
      <c r="S500" s="71">
        <f t="shared" si="64"/>
        <v>3533.404362695137</v>
      </c>
      <c r="T500" s="71">
        <f t="shared" si="65"/>
        <v>3567.6005700310379</v>
      </c>
      <c r="U500" s="71">
        <f t="shared" si="66"/>
        <v>3602.1387394402977</v>
      </c>
      <c r="V500" s="71">
        <f t="shared" si="67"/>
        <v>3637.0222905436503</v>
      </c>
      <c r="W500" s="71">
        <f t="shared" si="68"/>
        <v>3672.2546771580364</v>
      </c>
      <c r="X500" s="71">
        <f t="shared" si="69"/>
        <v>3707.8393876385667</v>
      </c>
      <c r="AB500" s="85"/>
      <c r="AH500" s="88"/>
    </row>
    <row r="501" spans="2:34" ht="14.25" customHeight="1" x14ac:dyDescent="0.35">
      <c r="B501" s="84">
        <v>7.0666538477882174E-4</v>
      </c>
      <c r="C501" s="84">
        <v>4.0879761023967162E-2</v>
      </c>
      <c r="D501" s="84">
        <v>0.99442713760928847</v>
      </c>
      <c r="E501" s="84">
        <v>0.25755809229031973</v>
      </c>
      <c r="F501" s="84">
        <v>3.567170899258959E-2</v>
      </c>
      <c r="H501" s="71">
        <f t="shared" si="70"/>
        <v>3407.4871671108685</v>
      </c>
      <c r="I501" s="1"/>
      <c r="K501" s="1"/>
      <c r="Q501" s="71">
        <f t="shared" si="71"/>
        <v>3441.8487645955156</v>
      </c>
      <c r="R501" s="71">
        <f t="shared" si="63"/>
        <v>3476.5539780550093</v>
      </c>
      <c r="S501" s="71">
        <f t="shared" si="64"/>
        <v>3511.6062436490979</v>
      </c>
      <c r="T501" s="71">
        <f t="shared" si="65"/>
        <v>3547.009031899127</v>
      </c>
      <c r="U501" s="71">
        <f t="shared" si="66"/>
        <v>3582.7658480316568</v>
      </c>
      <c r="V501" s="71">
        <f t="shared" si="67"/>
        <v>3618.8802323255122</v>
      </c>
      <c r="W501" s="71">
        <f t="shared" si="68"/>
        <v>3655.3557604623056</v>
      </c>
      <c r="X501" s="71">
        <f t="shared" si="69"/>
        <v>3692.1960438804667</v>
      </c>
      <c r="AB501" s="85"/>
      <c r="AH501" s="88"/>
    </row>
    <row r="502" spans="2:34" ht="14.25" customHeight="1" x14ac:dyDescent="0.35">
      <c r="B502" s="84">
        <v>3.6752221849471614E-4</v>
      </c>
      <c r="C502" s="84">
        <v>4.0753336824928765E-2</v>
      </c>
      <c r="D502" s="84">
        <v>1.1343726609946152</v>
      </c>
      <c r="E502" s="84">
        <v>0.26919418982536941</v>
      </c>
      <c r="F502" s="84">
        <v>2.8306478235102881E-2</v>
      </c>
      <c r="H502" s="71">
        <f t="shared" si="70"/>
        <v>3295.4310816696261</v>
      </c>
      <c r="I502" s="1"/>
      <c r="K502" s="1"/>
      <c r="Q502" s="71">
        <f t="shared" si="71"/>
        <v>3327.9246190214308</v>
      </c>
      <c r="R502" s="71">
        <f t="shared" si="63"/>
        <v>3360.7430917467545</v>
      </c>
      <c r="S502" s="71">
        <f t="shared" si="64"/>
        <v>3393.8897491993321</v>
      </c>
      <c r="T502" s="71">
        <f t="shared" si="65"/>
        <v>3427.3678732264348</v>
      </c>
      <c r="U502" s="71">
        <f t="shared" si="66"/>
        <v>3461.1807784938082</v>
      </c>
      <c r="V502" s="71">
        <f t="shared" si="67"/>
        <v>3495.3318128138558</v>
      </c>
      <c r="W502" s="71">
        <f t="shared" si="68"/>
        <v>3529.8243574771031</v>
      </c>
      <c r="X502" s="71">
        <f t="shared" si="69"/>
        <v>3564.6618275869832</v>
      </c>
      <c r="AH502" s="88"/>
    </row>
    <row r="503" spans="2:34" ht="14.25" customHeight="1" x14ac:dyDescent="0.35">
      <c r="B503" s="84"/>
      <c r="C503" s="84">
        <v>3.6366005918512072E-2</v>
      </c>
      <c r="D503" s="84">
        <v>0.84794999942255156</v>
      </c>
      <c r="E503" s="84">
        <v>0.23694252208310843</v>
      </c>
      <c r="F503" s="84">
        <v>3.7260336958687225E-2</v>
      </c>
      <c r="H503" s="71">
        <f t="shared" si="70"/>
        <v>3432.833822776694</v>
      </c>
      <c r="I503" s="1"/>
      <c r="K503" s="1"/>
      <c r="Q503" s="71">
        <f t="shared" si="71"/>
        <v>3466.0243247134104</v>
      </c>
      <c r="R503" s="71">
        <f t="shared" si="63"/>
        <v>3499.546731669494</v>
      </c>
      <c r="S503" s="71">
        <f t="shared" si="64"/>
        <v>3533.4043626951384</v>
      </c>
      <c r="T503" s="71">
        <f t="shared" si="65"/>
        <v>3567.6005700310393</v>
      </c>
      <c r="U503" s="71">
        <f t="shared" si="66"/>
        <v>3602.1387394402991</v>
      </c>
      <c r="V503" s="71">
        <f t="shared" si="67"/>
        <v>3637.0222905436517</v>
      </c>
      <c r="W503" s="71">
        <f t="shared" si="68"/>
        <v>3672.2546771580378</v>
      </c>
      <c r="X503" s="71">
        <f t="shared" si="69"/>
        <v>3707.8393876385676</v>
      </c>
      <c r="AH503" s="88"/>
    </row>
    <row r="504" spans="2:34" ht="14.25" customHeight="1" x14ac:dyDescent="0.35">
      <c r="B504" s="84">
        <v>4.2485696338325782E-3</v>
      </c>
      <c r="C504" s="84">
        <v>3.4347025783250953E-2</v>
      </c>
      <c r="D504" s="84">
        <v>1.6778137054173574</v>
      </c>
      <c r="E504" s="84">
        <v>0.44393029111459475</v>
      </c>
      <c r="F504" s="84"/>
      <c r="H504" s="71">
        <f t="shared" si="70"/>
        <v>2351.3470273042685</v>
      </c>
      <c r="I504" s="1"/>
      <c r="K504" s="1"/>
      <c r="Q504" s="71">
        <f t="shared" si="71"/>
        <v>2383.1995805134156</v>
      </c>
      <c r="R504" s="71">
        <f t="shared" si="63"/>
        <v>2415.3706592546546</v>
      </c>
      <c r="S504" s="71">
        <f t="shared" si="64"/>
        <v>2447.8634487833051</v>
      </c>
      <c r="T504" s="71">
        <f t="shared" si="65"/>
        <v>2480.6811662072432</v>
      </c>
      <c r="U504" s="71">
        <f t="shared" si="66"/>
        <v>2513.8270608054195</v>
      </c>
      <c r="V504" s="71">
        <f t="shared" si="67"/>
        <v>2547.3044143495781</v>
      </c>
      <c r="W504" s="71">
        <f t="shared" si="68"/>
        <v>2581.1165414291786</v>
      </c>
      <c r="X504" s="71">
        <f t="shared" si="69"/>
        <v>2615.2667897795745</v>
      </c>
      <c r="AB504" s="85"/>
      <c r="AH504" s="88"/>
    </row>
    <row r="505" spans="2:34" ht="14.25" customHeight="1" x14ac:dyDescent="0.35">
      <c r="B505" s="84">
        <v>5.1425538305933114E-3</v>
      </c>
      <c r="C505" s="84">
        <v>2.0562188725357325E-2</v>
      </c>
      <c r="D505" s="84">
        <v>1.6812086184570185</v>
      </c>
      <c r="E505" s="84">
        <v>0.47099552557388868</v>
      </c>
      <c r="F505" s="84"/>
      <c r="H505" s="71">
        <f t="shared" si="70"/>
        <v>2247.5237420948461</v>
      </c>
      <c r="I505" s="1"/>
      <c r="K505" s="1"/>
      <c r="Q505" s="71">
        <f t="shared" si="71"/>
        <v>2280.7502100984557</v>
      </c>
      <c r="R505" s="71">
        <f t="shared" si="63"/>
        <v>2314.3089427821014</v>
      </c>
      <c r="S505" s="71">
        <f t="shared" si="64"/>
        <v>2348.2032627925828</v>
      </c>
      <c r="T505" s="71">
        <f t="shared" si="65"/>
        <v>2382.4365260031695</v>
      </c>
      <c r="U505" s="71">
        <f t="shared" si="66"/>
        <v>2417.0121218458617</v>
      </c>
      <c r="V505" s="71">
        <f t="shared" si="67"/>
        <v>2451.9334736469818</v>
      </c>
      <c r="W505" s="71">
        <f t="shared" si="68"/>
        <v>2487.2040389661124</v>
      </c>
      <c r="X505" s="71">
        <f t="shared" si="69"/>
        <v>2522.8273099384342</v>
      </c>
      <c r="AB505" s="85"/>
      <c r="AH505" s="88"/>
    </row>
    <row r="506" spans="2:34" ht="14.25" customHeight="1" x14ac:dyDescent="0.35">
      <c r="B506" s="84"/>
      <c r="C506" s="84">
        <v>4.2650756024492538E-2</v>
      </c>
      <c r="D506" s="84">
        <v>0.23450620537224037</v>
      </c>
      <c r="E506" s="84">
        <v>0.36736808368059581</v>
      </c>
      <c r="F506" s="84"/>
      <c r="H506" s="71">
        <f t="shared" si="70"/>
        <v>2106.5503523104176</v>
      </c>
      <c r="I506" s="1"/>
      <c r="K506" s="1"/>
      <c r="Q506" s="71">
        <f t="shared" si="71"/>
        <v>2126.2813793954397</v>
      </c>
      <c r="R506" s="71">
        <f t="shared" si="63"/>
        <v>2146.209716751312</v>
      </c>
      <c r="S506" s="71">
        <f t="shared" si="64"/>
        <v>2166.3373374807434</v>
      </c>
      <c r="T506" s="71">
        <f t="shared" si="65"/>
        <v>2186.6662344174683</v>
      </c>
      <c r="U506" s="71">
        <f t="shared" si="66"/>
        <v>2207.1984203235611</v>
      </c>
      <c r="V506" s="71">
        <f t="shared" si="67"/>
        <v>2227.9359280887147</v>
      </c>
      <c r="W506" s="71">
        <f t="shared" si="68"/>
        <v>2248.8808109315196</v>
      </c>
      <c r="X506" s="71">
        <f t="shared" si="69"/>
        <v>2270.0351426027528</v>
      </c>
      <c r="AB506" s="85"/>
      <c r="AH506" s="88"/>
    </row>
    <row r="507" spans="2:34" ht="14.25" customHeight="1" x14ac:dyDescent="0.35">
      <c r="B507" s="84">
        <v>4.1358444260040749E-4</v>
      </c>
      <c r="C507" s="84">
        <v>3.9396991489216118E-2</v>
      </c>
      <c r="D507" s="84">
        <v>0.92168338057810151</v>
      </c>
      <c r="E507" s="84">
        <v>0.24687154417294849</v>
      </c>
      <c r="F507" s="84">
        <v>3.7016756668515866E-2</v>
      </c>
      <c r="H507" s="71">
        <f t="shared" si="70"/>
        <v>3431.9542177739745</v>
      </c>
      <c r="I507" s="1"/>
      <c r="K507" s="1"/>
      <c r="Q507" s="71">
        <f t="shared" si="71"/>
        <v>3465.9574866017679</v>
      </c>
      <c r="R507" s="71">
        <f t="shared" si="63"/>
        <v>3500.3007881178396</v>
      </c>
      <c r="S507" s="71">
        <f t="shared" si="64"/>
        <v>3534.9875226490722</v>
      </c>
      <c r="T507" s="71">
        <f t="shared" si="65"/>
        <v>3570.0211245256169</v>
      </c>
      <c r="U507" s="71">
        <f t="shared" si="66"/>
        <v>3605.4050624209267</v>
      </c>
      <c r="V507" s="71">
        <f t="shared" si="67"/>
        <v>3641.1428396951906</v>
      </c>
      <c r="W507" s="71">
        <f t="shared" si="68"/>
        <v>3677.237994742196</v>
      </c>
      <c r="X507" s="71">
        <f t="shared" si="69"/>
        <v>3713.6941013396718</v>
      </c>
      <c r="AB507" s="85"/>
      <c r="AH507" s="88"/>
    </row>
    <row r="508" spans="2:34" ht="14.25" customHeight="1" x14ac:dyDescent="0.35">
      <c r="B508" s="84"/>
      <c r="C508" s="84">
        <v>-2.782063489367629</v>
      </c>
      <c r="D508" s="84"/>
      <c r="E508" s="84">
        <v>0.28554723083987288</v>
      </c>
      <c r="F508" s="84">
        <v>8.2757847922866737E-2</v>
      </c>
      <c r="H508" s="71">
        <f t="shared" si="70"/>
        <v>-3619.196067448238</v>
      </c>
      <c r="I508" s="1"/>
      <c r="K508" s="1"/>
      <c r="Q508" s="71">
        <f t="shared" si="71"/>
        <v>-3568.3415482507617</v>
      </c>
      <c r="R508" s="71">
        <f t="shared" si="63"/>
        <v>-3516.9784838613105</v>
      </c>
      <c r="S508" s="71">
        <f t="shared" si="64"/>
        <v>-3465.1017888279644</v>
      </c>
      <c r="T508" s="71">
        <f t="shared" si="65"/>
        <v>-3412.7063268442844</v>
      </c>
      <c r="U508" s="71">
        <f t="shared" si="66"/>
        <v>-3359.7869102407685</v>
      </c>
      <c r="V508" s="71">
        <f t="shared" si="67"/>
        <v>-3306.3382994712165</v>
      </c>
      <c r="W508" s="71">
        <f t="shared" si="68"/>
        <v>-3252.3552025939698</v>
      </c>
      <c r="X508" s="71">
        <f t="shared" si="69"/>
        <v>-3197.8322747479506</v>
      </c>
      <c r="AB508" s="85"/>
      <c r="AH508" s="88"/>
    </row>
    <row r="509" spans="2:34" ht="14.25" customHeight="1" x14ac:dyDescent="0.35">
      <c r="B509" s="84">
        <v>0.40224639407158791</v>
      </c>
      <c r="C509" s="84">
        <v>-0.24269511292922769</v>
      </c>
      <c r="D509" s="84"/>
      <c r="E509" s="84">
        <v>9.1049189473057943</v>
      </c>
      <c r="F509" s="84">
        <v>0.46618301325637856</v>
      </c>
      <c r="H509" s="71">
        <f t="shared" si="70"/>
        <v>-23726.109975932464</v>
      </c>
      <c r="I509" s="1"/>
      <c r="K509" s="1"/>
      <c r="Q509" s="71">
        <f t="shared" si="71"/>
        <v>-23064.501938620204</v>
      </c>
      <c r="R509" s="71">
        <f t="shared" si="63"/>
        <v>-22396.277820934818</v>
      </c>
      <c r="S509" s="71">
        <f t="shared" si="64"/>
        <v>-21721.371462072584</v>
      </c>
      <c r="T509" s="71">
        <f t="shared" si="65"/>
        <v>-21039.716039621719</v>
      </c>
      <c r="U509" s="71">
        <f t="shared" si="66"/>
        <v>-20351.244062946356</v>
      </c>
      <c r="V509" s="71">
        <f t="shared" si="67"/>
        <v>-19655.88736650423</v>
      </c>
      <c r="W509" s="71">
        <f t="shared" si="68"/>
        <v>-18953.57710309769</v>
      </c>
      <c r="X509" s="71">
        <f t="shared" si="69"/>
        <v>-18244.243737057081</v>
      </c>
      <c r="AB509" s="85"/>
      <c r="AH509" s="88"/>
    </row>
    <row r="510" spans="2:34" ht="14.25" customHeight="1" x14ac:dyDescent="0.35">
      <c r="B510" s="84">
        <v>9.0203885641077126E-4</v>
      </c>
      <c r="C510" s="84">
        <v>4.0610403693088076E-2</v>
      </c>
      <c r="D510" s="84">
        <v>0.9682103564050083</v>
      </c>
      <c r="E510" s="84">
        <v>0.25859131446822148</v>
      </c>
      <c r="F510" s="84">
        <v>3.7101283768467511E-2</v>
      </c>
      <c r="H510" s="71">
        <f t="shared" si="70"/>
        <v>3416.6296290682931</v>
      </c>
      <c r="I510" s="1"/>
      <c r="K510" s="1"/>
      <c r="Q510" s="71">
        <f t="shared" si="71"/>
        <v>3451.5239768114516</v>
      </c>
      <c r="R510" s="71">
        <f t="shared" si="63"/>
        <v>3486.767268032042</v>
      </c>
      <c r="S510" s="71">
        <f t="shared" si="64"/>
        <v>3522.3629921648385</v>
      </c>
      <c r="T510" s="71">
        <f t="shared" si="65"/>
        <v>3558.3146735389628</v>
      </c>
      <c r="U510" s="71">
        <f t="shared" si="66"/>
        <v>3594.6258717268283</v>
      </c>
      <c r="V510" s="71">
        <f t="shared" si="67"/>
        <v>3631.3001818965731</v>
      </c>
      <c r="W510" s="71">
        <f t="shared" si="68"/>
        <v>3668.3412351680145</v>
      </c>
      <c r="X510" s="71">
        <f t="shared" si="69"/>
        <v>3705.75269897217</v>
      </c>
      <c r="AB510" s="85"/>
      <c r="AH510" s="88"/>
    </row>
    <row r="511" spans="2:34" ht="14.25" customHeight="1" x14ac:dyDescent="0.35">
      <c r="B511" s="84">
        <v>2.9588929782447594E-4</v>
      </c>
      <c r="C511" s="84">
        <v>2.4472010074307955E-2</v>
      </c>
      <c r="D511" s="84">
        <v>1.238242001833892</v>
      </c>
      <c r="E511" s="84">
        <v>0.28152941565127138</v>
      </c>
      <c r="F511" s="84">
        <v>2.4140934732426064E-2</v>
      </c>
      <c r="H511" s="71">
        <f t="shared" si="70"/>
        <v>3197.7044444735334</v>
      </c>
      <c r="I511" s="1"/>
      <c r="K511" s="1"/>
      <c r="Q511" s="71">
        <f t="shared" si="71"/>
        <v>3229.5714127689653</v>
      </c>
      <c r="R511" s="71">
        <f t="shared" si="63"/>
        <v>3261.757050747352</v>
      </c>
      <c r="S511" s="71">
        <f t="shared" si="64"/>
        <v>3294.2645451055228</v>
      </c>
      <c r="T511" s="71">
        <f t="shared" si="65"/>
        <v>3327.0971144072755</v>
      </c>
      <c r="U511" s="71">
        <f t="shared" si="66"/>
        <v>3360.258009402045</v>
      </c>
      <c r="V511" s="71">
        <f t="shared" si="67"/>
        <v>3393.750513346763</v>
      </c>
      <c r="W511" s="71">
        <f t="shared" si="68"/>
        <v>3427.5779423309277</v>
      </c>
      <c r="X511" s="71">
        <f t="shared" si="69"/>
        <v>3461.7436456049336</v>
      </c>
      <c r="AB511" s="85"/>
      <c r="AH511" s="88"/>
    </row>
    <row r="512" spans="2:34" ht="14.25" customHeight="1" x14ac:dyDescent="0.35">
      <c r="B512" s="84">
        <v>7.0666263059468535E-4</v>
      </c>
      <c r="C512" s="84">
        <v>4.0879750210920759E-2</v>
      </c>
      <c r="D512" s="84">
        <v>0.99443319705157018</v>
      </c>
      <c r="E512" s="84">
        <v>0.25755847712824098</v>
      </c>
      <c r="F512" s="84">
        <v>3.5671524223428064E-2</v>
      </c>
      <c r="H512" s="71">
        <f t="shared" si="70"/>
        <v>3407.4849861463535</v>
      </c>
      <c r="I512" s="1"/>
      <c r="K512" s="1"/>
      <c r="Q512" s="71">
        <f t="shared" si="71"/>
        <v>3441.8465560571085</v>
      </c>
      <c r="R512" s="71">
        <f t="shared" si="63"/>
        <v>3476.5517416669709</v>
      </c>
      <c r="S512" s="71">
        <f t="shared" si="64"/>
        <v>3511.6039791329322</v>
      </c>
      <c r="T512" s="71">
        <f t="shared" si="65"/>
        <v>3547.0067389735527</v>
      </c>
      <c r="U512" s="71">
        <f t="shared" si="66"/>
        <v>3582.7635264125793</v>
      </c>
      <c r="V512" s="71">
        <f t="shared" si="67"/>
        <v>3618.8778817259963</v>
      </c>
      <c r="W512" s="71">
        <f t="shared" si="68"/>
        <v>3655.3533805925472</v>
      </c>
      <c r="X512" s="71">
        <f t="shared" si="69"/>
        <v>3692.1936344477645</v>
      </c>
      <c r="AB512" s="85"/>
      <c r="AH512" s="88"/>
    </row>
    <row r="513" spans="2:34" ht="14.25" customHeight="1" x14ac:dyDescent="0.35">
      <c r="B513" s="84">
        <v>3.6752221849470975E-4</v>
      </c>
      <c r="C513" s="84">
        <v>4.0753336824928779E-2</v>
      </c>
      <c r="D513" s="84">
        <v>1.1343726609946156</v>
      </c>
      <c r="E513" s="84">
        <v>0.26919418982537069</v>
      </c>
      <c r="F513" s="84">
        <v>2.8306478235102489E-2</v>
      </c>
      <c r="H513" s="71">
        <f t="shared" si="70"/>
        <v>3295.4310816696166</v>
      </c>
      <c r="I513" s="1"/>
      <c r="K513" s="1"/>
      <c r="Q513" s="71">
        <f t="shared" si="71"/>
        <v>3327.9246190214217</v>
      </c>
      <c r="R513" s="71">
        <f t="shared" si="63"/>
        <v>3360.7430917467454</v>
      </c>
      <c r="S513" s="71">
        <f t="shared" si="64"/>
        <v>3393.8897491993221</v>
      </c>
      <c r="T513" s="71">
        <f t="shared" si="65"/>
        <v>3427.3678732264252</v>
      </c>
      <c r="U513" s="71">
        <f t="shared" si="66"/>
        <v>3461.1807784937982</v>
      </c>
      <c r="V513" s="71">
        <f t="shared" si="67"/>
        <v>3495.3318128138453</v>
      </c>
      <c r="W513" s="71">
        <f t="shared" si="68"/>
        <v>3529.8243574770931</v>
      </c>
      <c r="X513" s="71">
        <f t="shared" si="69"/>
        <v>3564.6618275869737</v>
      </c>
      <c r="AH513" s="88"/>
    </row>
    <row r="514" spans="2:34" ht="14.25" customHeight="1" x14ac:dyDescent="0.35">
      <c r="B514" s="84">
        <v>3.6860315732006947E-4</v>
      </c>
      <c r="C514" s="84">
        <v>4.0763767402254632E-2</v>
      </c>
      <c r="D514" s="84">
        <v>1.1390524859438615</v>
      </c>
      <c r="E514" s="84">
        <v>0.27018296299474781</v>
      </c>
      <c r="F514" s="84">
        <v>2.7970181112491513E-2</v>
      </c>
      <c r="H514" s="71">
        <f t="shared" si="70"/>
        <v>3288.0016597578033</v>
      </c>
      <c r="I514" s="1"/>
      <c r="K514" s="1"/>
      <c r="Q514" s="71">
        <f t="shared" si="71"/>
        <v>3320.4229716189839</v>
      </c>
      <c r="R514" s="71">
        <f t="shared" si="63"/>
        <v>3353.1684965987761</v>
      </c>
      <c r="S514" s="71">
        <f t="shared" si="64"/>
        <v>3386.2414768283666</v>
      </c>
      <c r="T514" s="71">
        <f t="shared" si="65"/>
        <v>3419.6451868602526</v>
      </c>
      <c r="U514" s="71">
        <f t="shared" si="66"/>
        <v>3453.3829339924573</v>
      </c>
      <c r="V514" s="71">
        <f t="shared" si="67"/>
        <v>3487.4580585959848</v>
      </c>
      <c r="W514" s="71">
        <f t="shared" si="68"/>
        <v>3521.8739344455475</v>
      </c>
      <c r="X514" s="71">
        <f t="shared" si="69"/>
        <v>3556.6339690536056</v>
      </c>
      <c r="AB514" s="85"/>
      <c r="AH514" s="88"/>
    </row>
    <row r="515" spans="2:34" ht="14.25" customHeight="1" x14ac:dyDescent="0.35">
      <c r="B515" s="84">
        <v>4.4945873834846903E-4</v>
      </c>
      <c r="C515" s="84">
        <v>3.5377756411066795E-2</v>
      </c>
      <c r="D515" s="84">
        <v>0.85420774932801602</v>
      </c>
      <c r="E515" s="84">
        <v>0.24584302925158552</v>
      </c>
      <c r="F515" s="84">
        <v>3.842157362581871E-2</v>
      </c>
      <c r="H515" s="71">
        <f t="shared" si="70"/>
        <v>3429.5950000131552</v>
      </c>
      <c r="I515" s="1"/>
      <c r="K515" s="1"/>
      <c r="Q515" s="71">
        <f t="shared" si="71"/>
        <v>3463.7799206402647</v>
      </c>
      <c r="R515" s="71">
        <f t="shared" si="63"/>
        <v>3498.3066904736452</v>
      </c>
      <c r="S515" s="71">
        <f t="shared" si="64"/>
        <v>3533.1787280053595</v>
      </c>
      <c r="T515" s="71">
        <f t="shared" si="65"/>
        <v>3568.3994859123909</v>
      </c>
      <c r="U515" s="71">
        <f t="shared" si="66"/>
        <v>3603.972451398492</v>
      </c>
      <c r="V515" s="71">
        <f t="shared" si="67"/>
        <v>3639.9011465394551</v>
      </c>
      <c r="W515" s="71">
        <f t="shared" si="68"/>
        <v>3676.1891286318273</v>
      </c>
      <c r="X515" s="71">
        <f t="shared" si="69"/>
        <v>3712.8399905451233</v>
      </c>
      <c r="AH515" s="88"/>
    </row>
    <row r="516" spans="2:34" ht="14.25" customHeight="1" x14ac:dyDescent="0.35">
      <c r="B516" s="84">
        <v>5.2666432499057323E-4</v>
      </c>
      <c r="C516" s="84">
        <v>4.078690583252708E-2</v>
      </c>
      <c r="D516" s="84">
        <v>0.93285033759660341</v>
      </c>
      <c r="E516" s="84">
        <v>0.24937930187105728</v>
      </c>
      <c r="F516" s="84">
        <v>3.7032400701051869E-2</v>
      </c>
      <c r="H516" s="71">
        <f t="shared" si="70"/>
        <v>3430.9022402658179</v>
      </c>
      <c r="I516" s="1"/>
      <c r="K516" s="1"/>
      <c r="Q516" s="71">
        <f t="shared" si="71"/>
        <v>3465.1020572649923</v>
      </c>
      <c r="R516" s="71">
        <f t="shared" si="63"/>
        <v>3499.6438724341597</v>
      </c>
      <c r="S516" s="71">
        <f t="shared" si="64"/>
        <v>3534.5311057550171</v>
      </c>
      <c r="T516" s="71">
        <f t="shared" si="65"/>
        <v>3569.7672114090842</v>
      </c>
      <c r="U516" s="71">
        <f t="shared" si="66"/>
        <v>3605.3556781196912</v>
      </c>
      <c r="V516" s="71">
        <f t="shared" si="67"/>
        <v>3641.3000294974054</v>
      </c>
      <c r="W516" s="71">
        <f t="shared" si="68"/>
        <v>3677.6038243888961</v>
      </c>
      <c r="X516" s="71">
        <f t="shared" si="69"/>
        <v>3714.2706572293009</v>
      </c>
    </row>
    <row r="517" spans="2:34" ht="14.25" customHeight="1" x14ac:dyDescent="0.35">
      <c r="B517" s="84">
        <v>2.8671544498175285E-3</v>
      </c>
      <c r="C517" s="84">
        <v>-1.7133526308966809</v>
      </c>
      <c r="D517" s="84">
        <v>1.9560502283663914</v>
      </c>
      <c r="E517" s="84">
        <v>0.54576247826782098</v>
      </c>
      <c r="F517" s="84"/>
      <c r="H517" s="71">
        <f t="shared" si="70"/>
        <v>-2141.4395501402164</v>
      </c>
      <c r="I517" s="1"/>
      <c r="K517" s="1"/>
      <c r="Q517" s="71">
        <f t="shared" si="71"/>
        <v>-2102.8928976539928</v>
      </c>
      <c r="R517" s="71">
        <f t="shared" si="63"/>
        <v>-2063.9607786429056</v>
      </c>
      <c r="S517" s="71">
        <f t="shared" si="64"/>
        <v>-2024.6393384417079</v>
      </c>
      <c r="T517" s="71">
        <f t="shared" si="65"/>
        <v>-1984.9246838384988</v>
      </c>
      <c r="U517" s="71">
        <f t="shared" si="66"/>
        <v>-1944.812882689258</v>
      </c>
      <c r="V517" s="71">
        <f t="shared" si="67"/>
        <v>-1904.2999635285228</v>
      </c>
      <c r="W517" s="71">
        <f t="shared" si="68"/>
        <v>-1863.3819151761822</v>
      </c>
      <c r="X517" s="71">
        <f t="shared" si="69"/>
        <v>-1822.0546863403174</v>
      </c>
      <c r="AB517" s="85"/>
    </row>
    <row r="518" spans="2:34" ht="14.25" customHeight="1" x14ac:dyDescent="0.35">
      <c r="B518" s="84">
        <v>3.6752221849471858E-4</v>
      </c>
      <c r="C518" s="84">
        <v>4.0753336824928807E-2</v>
      </c>
      <c r="D518" s="84">
        <v>1.1343726609946188</v>
      </c>
      <c r="E518" s="84">
        <v>0.26919418982537063</v>
      </c>
      <c r="F518" s="84">
        <v>2.8306478235102541E-2</v>
      </c>
      <c r="H518" s="71">
        <f t="shared" si="70"/>
        <v>3295.4310816696184</v>
      </c>
      <c r="I518" s="1"/>
      <c r="K518" s="1"/>
      <c r="Q518" s="71">
        <f t="shared" si="71"/>
        <v>3327.924619021424</v>
      </c>
      <c r="R518" s="71">
        <f t="shared" ref="R518:R581" si="72">SUMPRODUCT($B518:$F518,$J$7:$N$7)</f>
        <v>3360.7430917467473</v>
      </c>
      <c r="S518" s="71">
        <f t="shared" ref="S518:S581" si="73">SUMPRODUCT($B518:$F518,$J$8:$N$8)</f>
        <v>3393.8897491993248</v>
      </c>
      <c r="T518" s="71">
        <f t="shared" ref="T518:T581" si="74">SUMPRODUCT($B518:$F518,$J$9:$N$9)</f>
        <v>3427.367873226427</v>
      </c>
      <c r="U518" s="71">
        <f t="shared" ref="U518:U581" si="75">SUMPRODUCT($B518:$F518,$J$10:$N$10)</f>
        <v>3461.1807784938001</v>
      </c>
      <c r="V518" s="71">
        <f t="shared" ref="V518:V581" si="76">SUMPRODUCT($B518:$F518,$J$11:$N$11)</f>
        <v>3495.331812813848</v>
      </c>
      <c r="W518" s="71">
        <f t="shared" ref="W518:W581" si="77">SUMPRODUCT($B518:$F518,$J$12:$N$12)</f>
        <v>3529.8243574770954</v>
      </c>
      <c r="X518" s="71">
        <f t="shared" ref="X518:X581" si="78">SUMPRODUCT($B518:$F518,$J$13:$N$13)</f>
        <v>3564.661827586976</v>
      </c>
      <c r="AB518" s="85"/>
    </row>
    <row r="519" spans="2:34" ht="14.25" customHeight="1" x14ac:dyDescent="0.35">
      <c r="B519" s="84">
        <v>5.6641759800711816E-4</v>
      </c>
      <c r="C519" s="84">
        <v>4.0492679475643459E-2</v>
      </c>
      <c r="D519" s="84">
        <v>0.92134718522135439</v>
      </c>
      <c r="E519" s="84">
        <v>0.24999315617263507</v>
      </c>
      <c r="F519" s="84">
        <v>3.7340196885121156E-2</v>
      </c>
      <c r="H519" s="71">
        <f t="shared" ref="H519:H582" si="79">SUMPRODUCT(B519:F519,B$3:F$3)</f>
        <v>3431.2373704158622</v>
      </c>
      <c r="I519" s="1"/>
      <c r="K519" s="1"/>
      <c r="Q519" s="71">
        <f t="shared" ref="Q519:Q582" si="80">SUMPRODUCT(B519:F519,J$6:N$6)</f>
        <v>3465.5378277360905</v>
      </c>
      <c r="R519" s="71">
        <f t="shared" si="72"/>
        <v>3500.1812896295214</v>
      </c>
      <c r="S519" s="71">
        <f t="shared" si="73"/>
        <v>3535.1711861418862</v>
      </c>
      <c r="T519" s="71">
        <f t="shared" si="74"/>
        <v>3570.5109816193753</v>
      </c>
      <c r="U519" s="71">
        <f t="shared" si="75"/>
        <v>3606.2041750516387</v>
      </c>
      <c r="V519" s="71">
        <f t="shared" si="76"/>
        <v>3642.2543004182253</v>
      </c>
      <c r="W519" s="71">
        <f t="shared" si="77"/>
        <v>3678.6649270384769</v>
      </c>
      <c r="X519" s="71">
        <f t="shared" si="78"/>
        <v>3715.4396599249321</v>
      </c>
    </row>
    <row r="520" spans="2:34" ht="14.25" customHeight="1" x14ac:dyDescent="0.35">
      <c r="B520" s="84"/>
      <c r="C520" s="84">
        <v>1.5331489144278674E-3</v>
      </c>
      <c r="D520" s="84">
        <v>1.2357586080760439</v>
      </c>
      <c r="E520" s="84">
        <v>0.28964517007167673</v>
      </c>
      <c r="F520" s="84">
        <v>2.0551090845555325E-2</v>
      </c>
      <c r="H520" s="71">
        <f t="shared" si="79"/>
        <v>3072.0702723745253</v>
      </c>
      <c r="I520" s="1"/>
      <c r="K520" s="1"/>
      <c r="Q520" s="71">
        <f t="shared" si="80"/>
        <v>3102.7430052310733</v>
      </c>
      <c r="R520" s="71">
        <f t="shared" si="72"/>
        <v>3133.7224654161869</v>
      </c>
      <c r="S520" s="71">
        <f t="shared" si="73"/>
        <v>3165.0117202031506</v>
      </c>
      <c r="T520" s="71">
        <f t="shared" si="74"/>
        <v>3196.6138675379848</v>
      </c>
      <c r="U520" s="71">
        <f t="shared" si="75"/>
        <v>3228.5320363461669</v>
      </c>
      <c r="V520" s="71">
        <f t="shared" si="76"/>
        <v>3260.7693868424312</v>
      </c>
      <c r="W520" s="71">
        <f t="shared" si="77"/>
        <v>3293.3291108436579</v>
      </c>
      <c r="X520" s="71">
        <f t="shared" si="78"/>
        <v>3326.214432084897</v>
      </c>
    </row>
    <row r="521" spans="2:34" ht="14.25" customHeight="1" x14ac:dyDescent="0.35">
      <c r="B521" s="84">
        <v>3.6752221849472086E-4</v>
      </c>
      <c r="C521" s="84">
        <v>4.0753336824928758E-2</v>
      </c>
      <c r="D521" s="84">
        <v>1.1343726609946012</v>
      </c>
      <c r="E521" s="84">
        <v>0.26919418982536764</v>
      </c>
      <c r="F521" s="84">
        <v>2.8306478235103655E-2</v>
      </c>
      <c r="H521" s="71">
        <f t="shared" si="79"/>
        <v>3295.4310816696416</v>
      </c>
      <c r="I521" s="1"/>
      <c r="K521" s="1"/>
      <c r="Q521" s="71">
        <f t="shared" si="80"/>
        <v>3327.9246190214471</v>
      </c>
      <c r="R521" s="71">
        <f t="shared" si="72"/>
        <v>3360.7430917467714</v>
      </c>
      <c r="S521" s="71">
        <f t="shared" si="73"/>
        <v>3393.8897491993484</v>
      </c>
      <c r="T521" s="71">
        <f t="shared" si="74"/>
        <v>3427.3678732264516</v>
      </c>
      <c r="U521" s="71">
        <f t="shared" si="75"/>
        <v>3461.1807784938246</v>
      </c>
      <c r="V521" s="71">
        <f t="shared" si="76"/>
        <v>3495.3318128138726</v>
      </c>
      <c r="W521" s="71">
        <f t="shared" si="77"/>
        <v>3529.8243574771209</v>
      </c>
      <c r="X521" s="71">
        <f t="shared" si="78"/>
        <v>3564.6618275870014</v>
      </c>
      <c r="AB521" s="85"/>
    </row>
    <row r="522" spans="2:34" ht="14.25" customHeight="1" x14ac:dyDescent="0.35">
      <c r="B522" s="84">
        <v>0.15657743428578841</v>
      </c>
      <c r="C522" s="84">
        <v>9.9235242458479547E-2</v>
      </c>
      <c r="D522" s="84"/>
      <c r="E522" s="84">
        <v>3.5422822060187982</v>
      </c>
      <c r="F522" s="84">
        <v>0.23535300494737885</v>
      </c>
      <c r="H522" s="71">
        <f t="shared" si="79"/>
        <v>-6257.9490745956482</v>
      </c>
      <c r="I522" s="1"/>
      <c r="K522" s="1"/>
      <c r="Q522" s="71">
        <f t="shared" si="80"/>
        <v>-5976.6977597895529</v>
      </c>
      <c r="R522" s="71">
        <f t="shared" si="72"/>
        <v>-5692.6339318353912</v>
      </c>
      <c r="S522" s="71">
        <f t="shared" si="73"/>
        <v>-5405.7294656016911</v>
      </c>
      <c r="T522" s="71">
        <f t="shared" si="74"/>
        <v>-5115.9559547056506</v>
      </c>
      <c r="U522" s="71">
        <f t="shared" si="75"/>
        <v>-4823.2847087006521</v>
      </c>
      <c r="V522" s="71">
        <f t="shared" si="76"/>
        <v>-4527.6867502356054</v>
      </c>
      <c r="W522" s="71">
        <f t="shared" si="77"/>
        <v>-4229.132812185906</v>
      </c>
      <c r="X522" s="71">
        <f t="shared" si="78"/>
        <v>-3927.5933347557093</v>
      </c>
      <c r="AB522" s="85"/>
    </row>
    <row r="523" spans="2:34" ht="14.25" customHeight="1" x14ac:dyDescent="0.35">
      <c r="B523" s="84"/>
      <c r="C523" s="84">
        <v>-1.3328780043715146E-2</v>
      </c>
      <c r="D523" s="84">
        <v>1.2522913624130034</v>
      </c>
      <c r="E523" s="84">
        <v>0.28802475031719232</v>
      </c>
      <c r="F523" s="84">
        <v>2.1402566488945372E-2</v>
      </c>
      <c r="H523" s="71">
        <f t="shared" si="79"/>
        <v>3064.5776057738085</v>
      </c>
      <c r="I523" s="1"/>
      <c r="K523" s="1"/>
      <c r="Q523" s="71">
        <f t="shared" si="80"/>
        <v>3095.6404188216179</v>
      </c>
      <c r="R523" s="71">
        <f t="shared" si="72"/>
        <v>3127.0138599999054</v>
      </c>
      <c r="S523" s="71">
        <f t="shared" si="73"/>
        <v>3158.7010355899761</v>
      </c>
      <c r="T523" s="71">
        <f t="shared" si="74"/>
        <v>3190.7050829359468</v>
      </c>
      <c r="U523" s="71">
        <f t="shared" si="75"/>
        <v>3223.0291707553779</v>
      </c>
      <c r="V523" s="71">
        <f t="shared" si="76"/>
        <v>3255.6764994530031</v>
      </c>
      <c r="W523" s="71">
        <f t="shared" si="77"/>
        <v>3288.6503014376044</v>
      </c>
      <c r="X523" s="71">
        <f t="shared" si="78"/>
        <v>3321.9538414420517</v>
      </c>
    </row>
    <row r="524" spans="2:34" ht="14.25" customHeight="1" x14ac:dyDescent="0.35">
      <c r="B524" s="84"/>
      <c r="C524" s="84">
        <v>-7.4678955037961649E-3</v>
      </c>
      <c r="D524" s="84">
        <v>1.2537681320777267</v>
      </c>
      <c r="E524" s="84">
        <v>0.28900999096649188</v>
      </c>
      <c r="F524" s="84">
        <v>2.090351905440329E-2</v>
      </c>
      <c r="H524" s="71">
        <f t="shared" si="79"/>
        <v>3066.6445791755145</v>
      </c>
      <c r="I524" s="1"/>
      <c r="K524" s="1"/>
      <c r="Q524" s="71">
        <f t="shared" si="80"/>
        <v>3097.5446839107626</v>
      </c>
      <c r="R524" s="71">
        <f t="shared" si="72"/>
        <v>3128.7537896933641</v>
      </c>
      <c r="S524" s="71">
        <f t="shared" si="73"/>
        <v>3160.274986533791</v>
      </c>
      <c r="T524" s="71">
        <f t="shared" si="74"/>
        <v>3192.1113953426229</v>
      </c>
      <c r="U524" s="71">
        <f t="shared" si="75"/>
        <v>3224.2661682395419</v>
      </c>
      <c r="V524" s="71">
        <f t="shared" si="76"/>
        <v>3256.7424888654309</v>
      </c>
      <c r="W524" s="71">
        <f t="shared" si="77"/>
        <v>3289.5435726975784</v>
      </c>
      <c r="X524" s="71">
        <f t="shared" si="78"/>
        <v>3322.6726673680478</v>
      </c>
      <c r="AB524" s="85"/>
    </row>
    <row r="525" spans="2:34" ht="14.25" customHeight="1" x14ac:dyDescent="0.35">
      <c r="B525" s="84">
        <v>7.0666312716561913E-4</v>
      </c>
      <c r="C525" s="84">
        <v>4.0879750457629323E-2</v>
      </c>
      <c r="D525" s="84">
        <v>0.99443312205994427</v>
      </c>
      <c r="E525" s="84">
        <v>0.25755847909283625</v>
      </c>
      <c r="F525" s="84">
        <v>3.5671528102515358E-2</v>
      </c>
      <c r="H525" s="71">
        <f t="shared" si="79"/>
        <v>3407.4850150381549</v>
      </c>
      <c r="I525" s="1"/>
      <c r="K525" s="1"/>
      <c r="Q525" s="71">
        <f t="shared" si="80"/>
        <v>3441.8465863303832</v>
      </c>
      <c r="R525" s="71">
        <f t="shared" si="72"/>
        <v>3476.5517733355346</v>
      </c>
      <c r="S525" s="71">
        <f t="shared" si="73"/>
        <v>3511.6040122107361</v>
      </c>
      <c r="T525" s="71">
        <f t="shared" si="74"/>
        <v>3547.0067734746908</v>
      </c>
      <c r="U525" s="71">
        <f t="shared" si="75"/>
        <v>3582.7635623512842</v>
      </c>
      <c r="V525" s="71">
        <f t="shared" si="76"/>
        <v>3618.8779191166441</v>
      </c>
      <c r="W525" s="71">
        <f t="shared" si="77"/>
        <v>3655.3534194496574</v>
      </c>
      <c r="X525" s="71">
        <f t="shared" si="78"/>
        <v>3692.1936747860009</v>
      </c>
      <c r="AB525" s="85"/>
    </row>
    <row r="526" spans="2:34" ht="14.25" customHeight="1" x14ac:dyDescent="0.35">
      <c r="B526" s="84">
        <v>3.109955606235448E-2</v>
      </c>
      <c r="C526" s="84">
        <v>5.7685712995057432E-2</v>
      </c>
      <c r="D526" s="84">
        <v>1.5409492718913302</v>
      </c>
      <c r="E526" s="84">
        <v>1.0703366567615253</v>
      </c>
      <c r="F526" s="84">
        <v>1.6310757456399171E-2</v>
      </c>
      <c r="H526" s="71">
        <f t="shared" si="79"/>
        <v>251.62310022450924</v>
      </c>
      <c r="I526" s="1"/>
      <c r="K526" s="1"/>
      <c r="Q526" s="71">
        <f t="shared" si="80"/>
        <v>321.24313117161773</v>
      </c>
      <c r="R526" s="71">
        <f t="shared" si="72"/>
        <v>391.55936242819769</v>
      </c>
      <c r="S526" s="71">
        <f t="shared" si="73"/>
        <v>462.57875599734427</v>
      </c>
      <c r="T526" s="71">
        <f t="shared" si="74"/>
        <v>534.30834350218163</v>
      </c>
      <c r="U526" s="71">
        <f t="shared" si="75"/>
        <v>606.75522688206593</v>
      </c>
      <c r="V526" s="71">
        <f t="shared" si="76"/>
        <v>679.92657909575041</v>
      </c>
      <c r="W526" s="71">
        <f t="shared" si="77"/>
        <v>753.82964483157116</v>
      </c>
      <c r="X526" s="71">
        <f t="shared" si="78"/>
        <v>828.4717412247511</v>
      </c>
    </row>
    <row r="527" spans="2:34" ht="14.25" customHeight="1" x14ac:dyDescent="0.35">
      <c r="B527" s="84">
        <v>7.0229530073774571E-4</v>
      </c>
      <c r="C527" s="84">
        <v>4.0861191857870585E-2</v>
      </c>
      <c r="D527" s="84">
        <v>0.94567683355108367</v>
      </c>
      <c r="E527" s="84">
        <v>0.25403091244577664</v>
      </c>
      <c r="F527" s="84">
        <v>3.7065998382786659E-2</v>
      </c>
      <c r="H527" s="71">
        <f t="shared" si="79"/>
        <v>3424.3489974143959</v>
      </c>
      <c r="I527" s="1"/>
      <c r="K527" s="1"/>
      <c r="Q527" s="71">
        <f t="shared" si="80"/>
        <v>3458.8701112092394</v>
      </c>
      <c r="R527" s="71">
        <f t="shared" si="72"/>
        <v>3493.7364361420318</v>
      </c>
      <c r="S527" s="71">
        <f t="shared" si="73"/>
        <v>3528.951424324152</v>
      </c>
      <c r="T527" s="71">
        <f t="shared" si="74"/>
        <v>3564.5185623880934</v>
      </c>
      <c r="U527" s="71">
        <f t="shared" si="75"/>
        <v>3600.4413718326741</v>
      </c>
      <c r="V527" s="71">
        <f t="shared" si="76"/>
        <v>3636.7234093717011</v>
      </c>
      <c r="W527" s="71">
        <f t="shared" si="77"/>
        <v>3673.3682672861178</v>
      </c>
      <c r="X527" s="71">
        <f t="shared" si="78"/>
        <v>3710.379573779679</v>
      </c>
      <c r="AB527" s="85"/>
    </row>
    <row r="528" spans="2:34" ht="14.25" customHeight="1" x14ac:dyDescent="0.35">
      <c r="B528" s="84"/>
      <c r="C528" s="84">
        <v>-2.7820634893676472</v>
      </c>
      <c r="D528" s="84"/>
      <c r="E528" s="84">
        <v>0.28554723083987354</v>
      </c>
      <c r="F528" s="84">
        <v>8.2757847922866792E-2</v>
      </c>
      <c r="H528" s="71">
        <f t="shared" si="79"/>
        <v>-3619.1960674482884</v>
      </c>
      <c r="I528" s="1"/>
      <c r="K528" s="1"/>
      <c r="Q528" s="71">
        <f t="shared" si="80"/>
        <v>-3568.3415482508121</v>
      </c>
      <c r="R528" s="71">
        <f t="shared" si="72"/>
        <v>-3516.9784838613605</v>
      </c>
      <c r="S528" s="71">
        <f t="shared" si="73"/>
        <v>-3465.1017888280144</v>
      </c>
      <c r="T528" s="71">
        <f t="shared" si="74"/>
        <v>-3412.7063268443344</v>
      </c>
      <c r="U528" s="71">
        <f t="shared" si="75"/>
        <v>-3359.7869102408185</v>
      </c>
      <c r="V528" s="71">
        <f t="shared" si="76"/>
        <v>-3306.338299471267</v>
      </c>
      <c r="W528" s="71">
        <f t="shared" si="77"/>
        <v>-3252.3552025940203</v>
      </c>
      <c r="X528" s="71">
        <f t="shared" si="78"/>
        <v>-3197.8322747480011</v>
      </c>
      <c r="AB528" s="85"/>
    </row>
    <row r="529" spans="2:28" ht="14.25" customHeight="1" x14ac:dyDescent="0.35">
      <c r="B529" s="84"/>
      <c r="C529" s="84">
        <v>-2.7820634893676375</v>
      </c>
      <c r="D529" s="84"/>
      <c r="E529" s="84">
        <v>0.28554723083987332</v>
      </c>
      <c r="F529" s="84">
        <v>8.2757847922866723E-2</v>
      </c>
      <c r="H529" s="71">
        <f t="shared" si="79"/>
        <v>-3619.1960674482625</v>
      </c>
      <c r="I529" s="1"/>
      <c r="K529" s="1"/>
      <c r="Q529" s="71">
        <f t="shared" si="80"/>
        <v>-3568.3415482507862</v>
      </c>
      <c r="R529" s="71">
        <f t="shared" si="72"/>
        <v>-3516.9784838613336</v>
      </c>
      <c r="S529" s="71">
        <f t="shared" si="73"/>
        <v>-3465.1017888279875</v>
      </c>
      <c r="T529" s="71">
        <f t="shared" si="74"/>
        <v>-3412.7063268443085</v>
      </c>
      <c r="U529" s="71">
        <f t="shared" si="75"/>
        <v>-3359.7869102407917</v>
      </c>
      <c r="V529" s="71">
        <f t="shared" si="76"/>
        <v>-3306.338299471241</v>
      </c>
      <c r="W529" s="71">
        <f t="shared" si="77"/>
        <v>-3252.3552025939935</v>
      </c>
      <c r="X529" s="71">
        <f t="shared" si="78"/>
        <v>-3197.8322747479742</v>
      </c>
      <c r="AB529" s="85"/>
    </row>
    <row r="530" spans="2:28" ht="14.25" customHeight="1" x14ac:dyDescent="0.35">
      <c r="B530" s="84">
        <v>3.952501195585191E-4</v>
      </c>
      <c r="C530" s="84">
        <v>-0.17459905337776874</v>
      </c>
      <c r="D530" s="84">
        <v>1.2949234374891814</v>
      </c>
      <c r="E530" s="84">
        <v>0.30415280742318906</v>
      </c>
      <c r="F530" s="84">
        <v>2.4173314335313102E-2</v>
      </c>
      <c r="H530" s="71">
        <f t="shared" si="79"/>
        <v>2700.0269278785345</v>
      </c>
      <c r="I530" s="1"/>
      <c r="K530" s="1"/>
      <c r="Q530" s="71">
        <f t="shared" si="80"/>
        <v>2733.3659061267354</v>
      </c>
      <c r="R530" s="71">
        <f t="shared" si="72"/>
        <v>2767.0382741574185</v>
      </c>
      <c r="S530" s="71">
        <f t="shared" si="73"/>
        <v>2801.0473658684086</v>
      </c>
      <c r="T530" s="71">
        <f t="shared" si="74"/>
        <v>2835.3965484965088</v>
      </c>
      <c r="U530" s="71">
        <f t="shared" si="75"/>
        <v>2870.0892229508895</v>
      </c>
      <c r="V530" s="71">
        <f t="shared" si="76"/>
        <v>2905.1288241498141</v>
      </c>
      <c r="W530" s="71">
        <f t="shared" si="77"/>
        <v>2940.518821360728</v>
      </c>
      <c r="X530" s="71">
        <f t="shared" si="78"/>
        <v>2976.2627185437514</v>
      </c>
      <c r="AB530" s="85"/>
    </row>
    <row r="531" spans="2:28" ht="14.25" customHeight="1" x14ac:dyDescent="0.35">
      <c r="B531" s="84">
        <v>3.0433420433168016E-3</v>
      </c>
      <c r="C531" s="84">
        <v>2.0806023936774398E-2</v>
      </c>
      <c r="D531" s="84">
        <v>0.99317023305914276</v>
      </c>
      <c r="E531" s="84">
        <v>0.29985263351338864</v>
      </c>
      <c r="F531" s="84">
        <v>4.2328327081470933E-2</v>
      </c>
      <c r="H531" s="71">
        <f t="shared" si="79"/>
        <v>3331.9725453396463</v>
      </c>
      <c r="I531" s="1"/>
      <c r="K531" s="1"/>
      <c r="Q531" s="71">
        <f t="shared" si="80"/>
        <v>3371.3845533718932</v>
      </c>
      <c r="R531" s="71">
        <f t="shared" si="72"/>
        <v>3411.1906814844633</v>
      </c>
      <c r="S531" s="71">
        <f t="shared" si="73"/>
        <v>3451.3948708781581</v>
      </c>
      <c r="T531" s="71">
        <f t="shared" si="74"/>
        <v>3492.0011021657906</v>
      </c>
      <c r="U531" s="71">
        <f t="shared" si="75"/>
        <v>3533.0133957662988</v>
      </c>
      <c r="V531" s="71">
        <f t="shared" si="76"/>
        <v>3574.4358123028132</v>
      </c>
      <c r="W531" s="71">
        <f t="shared" si="77"/>
        <v>3616.2724530046917</v>
      </c>
      <c r="X531" s="71">
        <f t="shared" si="78"/>
        <v>3658.5274601135898</v>
      </c>
      <c r="AB531" s="85"/>
    </row>
    <row r="532" spans="2:28" ht="14.25" customHeight="1" x14ac:dyDescent="0.35">
      <c r="B532" s="84">
        <v>1.3961296211227435E-4</v>
      </c>
      <c r="C532" s="84">
        <v>3.7883430361712281E-2</v>
      </c>
      <c r="D532" s="84">
        <v>0.88719940828147381</v>
      </c>
      <c r="E532" s="84">
        <v>0.24440598121035298</v>
      </c>
      <c r="F532" s="84">
        <v>3.5971582552301172E-2</v>
      </c>
      <c r="H532" s="71">
        <f t="shared" si="79"/>
        <v>3409.5991538508852</v>
      </c>
      <c r="I532" s="1"/>
      <c r="K532" s="1"/>
      <c r="Q532" s="71">
        <f t="shared" si="80"/>
        <v>3442.8191779985136</v>
      </c>
      <c r="R532" s="71">
        <f t="shared" si="72"/>
        <v>3476.3714023876191</v>
      </c>
      <c r="S532" s="71">
        <f t="shared" si="73"/>
        <v>3510.259149020615</v>
      </c>
      <c r="T532" s="71">
        <f t="shared" si="74"/>
        <v>3544.4857731199418</v>
      </c>
      <c r="U532" s="71">
        <f t="shared" si="75"/>
        <v>3579.0546634602611</v>
      </c>
      <c r="V532" s="71">
        <f t="shared" si="76"/>
        <v>3613.9692427039836</v>
      </c>
      <c r="W532" s="71">
        <f t="shared" si="77"/>
        <v>3649.232967740144</v>
      </c>
      <c r="X532" s="71">
        <f t="shared" si="78"/>
        <v>3684.8493300266655</v>
      </c>
      <c r="AB532" s="85"/>
    </row>
    <row r="533" spans="2:28" ht="14.25" customHeight="1" x14ac:dyDescent="0.35">
      <c r="B533" s="84">
        <v>2.2567845507165977E-3</v>
      </c>
      <c r="C533" s="84">
        <v>-2.6402450918160358</v>
      </c>
      <c r="D533" s="84"/>
      <c r="E533" s="84">
        <v>0.45507205672069839</v>
      </c>
      <c r="F533" s="84">
        <v>5.4476832537379088E-2</v>
      </c>
      <c r="H533" s="71">
        <f t="shared" si="79"/>
        <v>-4076.710941398132</v>
      </c>
      <c r="I533" s="1"/>
      <c r="K533" s="1"/>
      <c r="Q533" s="71">
        <f t="shared" si="80"/>
        <v>-4029.8683901852128</v>
      </c>
      <c r="R533" s="71">
        <f t="shared" si="72"/>
        <v>-3982.5574134601638</v>
      </c>
      <c r="S533" s="71">
        <f t="shared" si="73"/>
        <v>-3934.7733269678647</v>
      </c>
      <c r="T533" s="71">
        <f t="shared" si="74"/>
        <v>-3886.5113996106425</v>
      </c>
      <c r="U533" s="71">
        <f t="shared" si="75"/>
        <v>-3837.766852979848</v>
      </c>
      <c r="V533" s="71">
        <f t="shared" si="76"/>
        <v>-3788.5348608827458</v>
      </c>
      <c r="W533" s="71">
        <f t="shared" si="77"/>
        <v>-3738.810548864672</v>
      </c>
      <c r="X533" s="71">
        <f t="shared" si="78"/>
        <v>-3688.5889937264178</v>
      </c>
    </row>
    <row r="534" spans="2:28" ht="14.25" customHeight="1" x14ac:dyDescent="0.35">
      <c r="B534" s="84">
        <v>6.9590378163624487E-4</v>
      </c>
      <c r="C534" s="84">
        <v>4.0665023919397851E-2</v>
      </c>
      <c r="D534" s="84">
        <v>0.92874949620337544</v>
      </c>
      <c r="E534" s="84">
        <v>0.25331610250930808</v>
      </c>
      <c r="F534" s="84">
        <v>3.7386655396274004E-2</v>
      </c>
      <c r="H534" s="71">
        <f t="shared" si="79"/>
        <v>3426.0191223954571</v>
      </c>
      <c r="I534" s="1"/>
      <c r="K534" s="1"/>
      <c r="Q534" s="71">
        <f t="shared" si="80"/>
        <v>3460.5489132538551</v>
      </c>
      <c r="R534" s="71">
        <f t="shared" si="72"/>
        <v>3495.4240020208381</v>
      </c>
      <c r="S534" s="71">
        <f t="shared" si="73"/>
        <v>3530.6478416754899</v>
      </c>
      <c r="T534" s="71">
        <f t="shared" si="74"/>
        <v>3566.223919726689</v>
      </c>
      <c r="U534" s="71">
        <f t="shared" si="75"/>
        <v>3602.1557585583996</v>
      </c>
      <c r="V534" s="71">
        <f t="shared" si="76"/>
        <v>3638.4469157784279</v>
      </c>
      <c r="W534" s="71">
        <f t="shared" si="77"/>
        <v>3675.1009845706558</v>
      </c>
      <c r="X534" s="71">
        <f t="shared" si="78"/>
        <v>3712.1215940508064</v>
      </c>
    </row>
    <row r="535" spans="2:28" ht="14.25" customHeight="1" x14ac:dyDescent="0.35">
      <c r="B535" s="84"/>
      <c r="C535" s="84">
        <v>2.6283802993710154E-2</v>
      </c>
      <c r="D535" s="84">
        <v>0.88832158320863741</v>
      </c>
      <c r="E535" s="84">
        <v>0.23893440573858893</v>
      </c>
      <c r="F535" s="84">
        <v>3.677443168921922E-2</v>
      </c>
      <c r="H535" s="71">
        <f t="shared" si="79"/>
        <v>3412.9761276534114</v>
      </c>
      <c r="I535" s="1"/>
      <c r="K535" s="1"/>
      <c r="Q535" s="71">
        <f t="shared" si="80"/>
        <v>3446.2835092333662</v>
      </c>
      <c r="R535" s="71">
        <f t="shared" si="72"/>
        <v>3479.9239646291207</v>
      </c>
      <c r="S535" s="71">
        <f t="shared" si="73"/>
        <v>3513.9008245788327</v>
      </c>
      <c r="T535" s="71">
        <f t="shared" si="74"/>
        <v>3548.2174531280421</v>
      </c>
      <c r="U535" s="71">
        <f t="shared" si="75"/>
        <v>3582.8772479627428</v>
      </c>
      <c r="V535" s="71">
        <f t="shared" si="76"/>
        <v>3617.8836407457911</v>
      </c>
      <c r="W535" s="71">
        <f t="shared" si="77"/>
        <v>3653.2400974566699</v>
      </c>
      <c r="X535" s="71">
        <f t="shared" si="78"/>
        <v>3688.9501187346573</v>
      </c>
      <c r="AB535" s="85"/>
    </row>
    <row r="536" spans="2:28" ht="14.25" customHeight="1" x14ac:dyDescent="0.35">
      <c r="B536" s="84">
        <v>4.3210563205081653E-4</v>
      </c>
      <c r="C536" s="84">
        <v>4.0612022093129342E-2</v>
      </c>
      <c r="D536" s="84">
        <v>0.92010975658945249</v>
      </c>
      <c r="E536" s="84">
        <v>0.24829345631952815</v>
      </c>
      <c r="F536" s="84">
        <v>3.6697881233354976E-2</v>
      </c>
      <c r="H536" s="71">
        <f t="shared" si="79"/>
        <v>3423.7748805927677</v>
      </c>
      <c r="I536" s="1"/>
      <c r="K536" s="1"/>
      <c r="Q536" s="71">
        <f t="shared" si="80"/>
        <v>3457.6993778528913</v>
      </c>
      <c r="R536" s="71">
        <f t="shared" si="72"/>
        <v>3491.9631200856161</v>
      </c>
      <c r="S536" s="71">
        <f t="shared" si="73"/>
        <v>3526.5694997406681</v>
      </c>
      <c r="T536" s="71">
        <f t="shared" si="74"/>
        <v>3561.5219431922715</v>
      </c>
      <c r="U536" s="71">
        <f t="shared" si="75"/>
        <v>3596.8239110783898</v>
      </c>
      <c r="V536" s="71">
        <f t="shared" si="76"/>
        <v>3632.4788986433696</v>
      </c>
      <c r="W536" s="71">
        <f t="shared" si="77"/>
        <v>3668.4904360839996</v>
      </c>
      <c r="X536" s="71">
        <f t="shared" si="78"/>
        <v>3704.8620888990354</v>
      </c>
      <c r="AB536" s="85"/>
    </row>
    <row r="537" spans="2:28" ht="14.25" customHeight="1" x14ac:dyDescent="0.35">
      <c r="B537" s="84"/>
      <c r="C537" s="84">
        <v>-0.16084410759901618</v>
      </c>
      <c r="D537" s="84">
        <v>1.2660388927529185</v>
      </c>
      <c r="E537" s="84">
        <v>0.28173622271197368</v>
      </c>
      <c r="F537" s="84">
        <v>2.6682129626733029E-2</v>
      </c>
      <c r="H537" s="71">
        <f t="shared" si="79"/>
        <v>2812.7193513840198</v>
      </c>
      <c r="I537" s="1"/>
      <c r="K537" s="1"/>
      <c r="Q537" s="71">
        <f t="shared" si="80"/>
        <v>2845.8791091898502</v>
      </c>
      <c r="R537" s="71">
        <f t="shared" si="72"/>
        <v>2879.3704645737389</v>
      </c>
      <c r="S537" s="71">
        <f t="shared" si="73"/>
        <v>2913.1967335114664</v>
      </c>
      <c r="T537" s="71">
        <f t="shared" si="74"/>
        <v>2947.3612651385715</v>
      </c>
      <c r="U537" s="71">
        <f t="shared" si="75"/>
        <v>2981.867442081947</v>
      </c>
      <c r="V537" s="71">
        <f t="shared" si="76"/>
        <v>3016.7186807947573</v>
      </c>
      <c r="W537" s="71">
        <f t="shared" si="77"/>
        <v>3051.9184318946945</v>
      </c>
      <c r="X537" s="71">
        <f t="shared" si="78"/>
        <v>3087.470180505632</v>
      </c>
      <c r="AB537" s="85"/>
    </row>
    <row r="538" spans="2:28" ht="14.25" customHeight="1" x14ac:dyDescent="0.35">
      <c r="B538" s="84">
        <v>6.2414147904270658E-4</v>
      </c>
      <c r="C538" s="84">
        <v>3.9630337061471267E-2</v>
      </c>
      <c r="D538" s="84">
        <v>1.0022874711325669</v>
      </c>
      <c r="E538" s="84">
        <v>0.25724481434916624</v>
      </c>
      <c r="F538" s="84">
        <v>3.5128965654341586E-2</v>
      </c>
      <c r="H538" s="71">
        <f t="shared" si="79"/>
        <v>3400.8301589799066</v>
      </c>
      <c r="I538" s="1"/>
      <c r="K538" s="1"/>
      <c r="Q538" s="71">
        <f t="shared" si="80"/>
        <v>3434.9814269727071</v>
      </c>
      <c r="R538" s="71">
        <f t="shared" si="72"/>
        <v>3469.4742076454368</v>
      </c>
      <c r="S538" s="71">
        <f t="shared" si="73"/>
        <v>3504.3119161248924</v>
      </c>
      <c r="T538" s="71">
        <f t="shared" si="74"/>
        <v>3539.4980016891432</v>
      </c>
      <c r="U538" s="71">
        <f t="shared" si="75"/>
        <v>3575.0359481090363</v>
      </c>
      <c r="V538" s="71">
        <f t="shared" si="76"/>
        <v>3610.9292739931293</v>
      </c>
      <c r="W538" s="71">
        <f t="shared" si="77"/>
        <v>3647.1815331360622</v>
      </c>
      <c r="X538" s="71">
        <f t="shared" si="78"/>
        <v>3683.7963148704248</v>
      </c>
      <c r="AB538" s="85"/>
    </row>
    <row r="539" spans="2:28" ht="14.25" customHeight="1" x14ac:dyDescent="0.35">
      <c r="B539" s="84">
        <v>7.0666548044192364E-4</v>
      </c>
      <c r="C539" s="84">
        <v>4.0879762642897152E-2</v>
      </c>
      <c r="D539" s="84">
        <v>0.99442710088555442</v>
      </c>
      <c r="E539" s="84">
        <v>0.25755809091696907</v>
      </c>
      <c r="F539" s="84">
        <v>3.567171034314795E-2</v>
      </c>
      <c r="H539" s="71">
        <f t="shared" si="79"/>
        <v>3407.487182685416</v>
      </c>
      <c r="I539" s="1"/>
      <c r="K539" s="1"/>
      <c r="Q539" s="71">
        <f t="shared" si="80"/>
        <v>3441.8487804871193</v>
      </c>
      <c r="R539" s="71">
        <f t="shared" si="72"/>
        <v>3476.5539942668411</v>
      </c>
      <c r="S539" s="71">
        <f t="shared" si="73"/>
        <v>3511.6062601843587</v>
      </c>
      <c r="T539" s="71">
        <f t="shared" si="74"/>
        <v>3547.0090487610523</v>
      </c>
      <c r="U539" s="71">
        <f t="shared" si="75"/>
        <v>3582.7658652235123</v>
      </c>
      <c r="V539" s="71">
        <f t="shared" si="76"/>
        <v>3618.880249850597</v>
      </c>
      <c r="W539" s="71">
        <f t="shared" si="77"/>
        <v>3655.3557783239526</v>
      </c>
      <c r="X539" s="71">
        <f t="shared" si="78"/>
        <v>3692.1960620820419</v>
      </c>
      <c r="AB539" s="85"/>
    </row>
    <row r="540" spans="2:28" ht="14.25" customHeight="1" x14ac:dyDescent="0.35">
      <c r="B540" s="84">
        <v>1.4121231537515621E-4</v>
      </c>
      <c r="C540" s="84">
        <v>2.9788613244377916E-2</v>
      </c>
      <c r="D540" s="84">
        <v>0.88894286905180719</v>
      </c>
      <c r="E540" s="84">
        <v>0.24107458995795847</v>
      </c>
      <c r="F540" s="84">
        <v>3.721581936823283E-2</v>
      </c>
      <c r="H540" s="71">
        <f t="shared" si="79"/>
        <v>3423.2218637837141</v>
      </c>
      <c r="I540" s="1"/>
      <c r="K540" s="1"/>
      <c r="Q540" s="71">
        <f t="shared" si="80"/>
        <v>3456.8349331450372</v>
      </c>
      <c r="R540" s="71">
        <f t="shared" si="72"/>
        <v>3490.7841331999743</v>
      </c>
      <c r="S540" s="71">
        <f t="shared" si="73"/>
        <v>3525.07282525546</v>
      </c>
      <c r="T540" s="71">
        <f t="shared" si="74"/>
        <v>3559.704404231501</v>
      </c>
      <c r="U540" s="71">
        <f t="shared" si="75"/>
        <v>3594.6822989973016</v>
      </c>
      <c r="V540" s="71">
        <f t="shared" si="76"/>
        <v>3630.0099727107613</v>
      </c>
      <c r="W540" s="71">
        <f t="shared" si="77"/>
        <v>3665.6909231613554</v>
      </c>
      <c r="X540" s="71">
        <f t="shared" si="78"/>
        <v>3701.7286831164547</v>
      </c>
      <c r="AB540" s="85"/>
    </row>
    <row r="541" spans="2:28" ht="14.25" customHeight="1" x14ac:dyDescent="0.35">
      <c r="B541" s="84"/>
      <c r="C541" s="84">
        <v>-3.3886268964599606E-3</v>
      </c>
      <c r="D541" s="84">
        <v>1.2769971152385744</v>
      </c>
      <c r="E541" s="84">
        <v>0.32392131148065129</v>
      </c>
      <c r="F541" s="84">
        <v>9.7015685309089078E-3</v>
      </c>
      <c r="H541" s="71">
        <f t="shared" si="79"/>
        <v>2772.5187138717893</v>
      </c>
      <c r="I541" s="1"/>
      <c r="K541" s="1"/>
      <c r="Q541" s="71">
        <f t="shared" si="80"/>
        <v>2800.3499259247706</v>
      </c>
      <c r="R541" s="71">
        <f t="shared" si="72"/>
        <v>2828.4594500982826</v>
      </c>
      <c r="S541" s="71">
        <f t="shared" si="73"/>
        <v>2856.8500695135294</v>
      </c>
      <c r="T541" s="71">
        <f t="shared" si="74"/>
        <v>2885.5245951229281</v>
      </c>
      <c r="U541" s="71">
        <f t="shared" si="75"/>
        <v>2914.4858659884208</v>
      </c>
      <c r="V541" s="71">
        <f t="shared" si="76"/>
        <v>2943.7367495625695</v>
      </c>
      <c r="W541" s="71">
        <f t="shared" si="77"/>
        <v>2973.2801419724588</v>
      </c>
      <c r="X541" s="71">
        <f t="shared" si="78"/>
        <v>3003.1189683064467</v>
      </c>
      <c r="AB541" s="85"/>
    </row>
    <row r="542" spans="2:28" ht="14.25" customHeight="1" x14ac:dyDescent="0.35">
      <c r="B542" s="84">
        <v>7.0666547147305405E-4</v>
      </c>
      <c r="C542" s="84">
        <v>4.0879762601549213E-2</v>
      </c>
      <c r="D542" s="84">
        <v>0.99442709848019539</v>
      </c>
      <c r="E542" s="84">
        <v>0.25755809067215835</v>
      </c>
      <c r="F542" s="84">
        <v>3.5671710374497352E-2</v>
      </c>
      <c r="H542" s="71">
        <f t="shared" si="79"/>
        <v>3407.4871833217312</v>
      </c>
      <c r="I542" s="1"/>
      <c r="K542" s="1"/>
      <c r="Q542" s="71">
        <f t="shared" si="80"/>
        <v>3441.8487811112191</v>
      </c>
      <c r="R542" s="71">
        <f t="shared" si="72"/>
        <v>3476.5539948786018</v>
      </c>
      <c r="S542" s="71">
        <f t="shared" si="73"/>
        <v>3511.6062607836584</v>
      </c>
      <c r="T542" s="71">
        <f t="shared" si="74"/>
        <v>3547.0090493477655</v>
      </c>
      <c r="U542" s="71">
        <f t="shared" si="75"/>
        <v>3582.7658657975139</v>
      </c>
      <c r="V542" s="71">
        <f t="shared" si="76"/>
        <v>3618.8802504117598</v>
      </c>
      <c r="W542" s="71">
        <f t="shared" si="77"/>
        <v>3655.3557788721482</v>
      </c>
      <c r="X542" s="71">
        <f t="shared" si="78"/>
        <v>3692.1960626171403</v>
      </c>
      <c r="AB542" s="85"/>
    </row>
    <row r="543" spans="2:28" ht="14.25" customHeight="1" x14ac:dyDescent="0.35">
      <c r="B543" s="84">
        <v>2.3922019255584984E-3</v>
      </c>
      <c r="C543" s="84">
        <v>-1.0537990253514464</v>
      </c>
      <c r="D543" s="84"/>
      <c r="E543" s="84">
        <v>0.2438602183902201</v>
      </c>
      <c r="F543" s="84">
        <v>8.1095993038421382E-2</v>
      </c>
      <c r="H543" s="71">
        <f t="shared" si="79"/>
        <v>976.18751482223797</v>
      </c>
      <c r="I543" s="1"/>
      <c r="K543" s="1"/>
      <c r="Q543" s="71">
        <f t="shared" si="80"/>
        <v>1024.2216480546276</v>
      </c>
      <c r="R543" s="71">
        <f t="shared" si="72"/>
        <v>1072.736122619342</v>
      </c>
      <c r="S543" s="71">
        <f t="shared" si="73"/>
        <v>1121.7357419297023</v>
      </c>
      <c r="T543" s="71">
        <f t="shared" si="74"/>
        <v>1171.2253574331671</v>
      </c>
      <c r="U543" s="71">
        <f t="shared" si="75"/>
        <v>1221.2098690916655</v>
      </c>
      <c r="V543" s="71">
        <f t="shared" si="76"/>
        <v>1271.6942258667495</v>
      </c>
      <c r="W543" s="71">
        <f t="shared" si="77"/>
        <v>1322.6834262095845</v>
      </c>
      <c r="X543" s="71">
        <f t="shared" si="78"/>
        <v>1374.1825185558473</v>
      </c>
      <c r="AB543" s="85"/>
    </row>
    <row r="544" spans="2:28" ht="14.25" customHeight="1" x14ac:dyDescent="0.35">
      <c r="B544" s="84">
        <v>6.2414147904275028E-4</v>
      </c>
      <c r="C544" s="84">
        <v>3.9630337061480524E-2</v>
      </c>
      <c r="D544" s="84">
        <v>1.0022874711326053</v>
      </c>
      <c r="E544" s="84">
        <v>0.25724481434916741</v>
      </c>
      <c r="F544" s="84">
        <v>3.5128965654340739E-2</v>
      </c>
      <c r="H544" s="71">
        <f t="shared" si="79"/>
        <v>3400.8301589799166</v>
      </c>
      <c r="I544" s="1"/>
      <c r="K544" s="1"/>
      <c r="Q544" s="71">
        <f t="shared" si="80"/>
        <v>3434.9814269727167</v>
      </c>
      <c r="R544" s="71">
        <f t="shared" si="72"/>
        <v>3469.4742076454459</v>
      </c>
      <c r="S544" s="71">
        <f t="shared" si="73"/>
        <v>3504.3119161249024</v>
      </c>
      <c r="T544" s="71">
        <f t="shared" si="74"/>
        <v>3539.4980016891532</v>
      </c>
      <c r="U544" s="71">
        <f t="shared" si="75"/>
        <v>3575.0359481090459</v>
      </c>
      <c r="V544" s="71">
        <f t="shared" si="76"/>
        <v>3610.9292739931379</v>
      </c>
      <c r="W544" s="71">
        <f t="shared" si="77"/>
        <v>3647.1815331360713</v>
      </c>
      <c r="X544" s="71">
        <f t="shared" si="78"/>
        <v>3683.7963148704334</v>
      </c>
      <c r="AB544" s="85"/>
    </row>
    <row r="545" spans="2:28" ht="14.25" customHeight="1" x14ac:dyDescent="0.35">
      <c r="B545" s="84">
        <v>6.8004560327814911E-4</v>
      </c>
      <c r="C545" s="84">
        <v>4.0524184783009301E-2</v>
      </c>
      <c r="D545" s="84">
        <v>0.91783555364725822</v>
      </c>
      <c r="E545" s="84">
        <v>0.25258206333974709</v>
      </c>
      <c r="F545" s="84">
        <v>3.75770720325923E-2</v>
      </c>
      <c r="H545" s="71">
        <f t="shared" si="79"/>
        <v>3427.5632889605959</v>
      </c>
      <c r="I545" s="1"/>
      <c r="K545" s="1"/>
      <c r="Q545" s="71">
        <f t="shared" si="80"/>
        <v>3462.0777904391098</v>
      </c>
      <c r="R545" s="71">
        <f t="shared" si="72"/>
        <v>3496.9374369324091</v>
      </c>
      <c r="S545" s="71">
        <f t="shared" si="73"/>
        <v>3532.1456798906411</v>
      </c>
      <c r="T545" s="71">
        <f t="shared" si="74"/>
        <v>3567.7060052784555</v>
      </c>
      <c r="U545" s="71">
        <f t="shared" si="75"/>
        <v>3603.621933920148</v>
      </c>
      <c r="V545" s="71">
        <f t="shared" si="76"/>
        <v>3639.8970218482573</v>
      </c>
      <c r="W545" s="71">
        <f t="shared" si="77"/>
        <v>3676.5348606556477</v>
      </c>
      <c r="X545" s="71">
        <f t="shared" si="78"/>
        <v>3713.5390778511119</v>
      </c>
      <c r="AB545" s="85"/>
    </row>
    <row r="546" spans="2:28" ht="14.25" customHeight="1" x14ac:dyDescent="0.35">
      <c r="B546" s="84"/>
      <c r="C546" s="84">
        <v>2.9540545718382594E-2</v>
      </c>
      <c r="D546" s="84">
        <v>0.5869384181955718</v>
      </c>
      <c r="E546" s="84">
        <v>0.23476392692061901</v>
      </c>
      <c r="F546" s="84">
        <v>4.0512745571261249E-2</v>
      </c>
      <c r="H546" s="71">
        <f t="shared" si="79"/>
        <v>3394.3559283128416</v>
      </c>
      <c r="I546" s="1"/>
      <c r="K546" s="1"/>
      <c r="Q546" s="71">
        <f t="shared" si="80"/>
        <v>3427.3752094376505</v>
      </c>
      <c r="R546" s="71">
        <f t="shared" si="72"/>
        <v>3460.7246833737067</v>
      </c>
      <c r="S546" s="71">
        <f t="shared" si="73"/>
        <v>3494.4076520491244</v>
      </c>
      <c r="T546" s="71">
        <f t="shared" si="74"/>
        <v>3528.4274504112955</v>
      </c>
      <c r="U546" s="71">
        <f t="shared" si="75"/>
        <v>3562.7874467570882</v>
      </c>
      <c r="V546" s="71">
        <f t="shared" si="76"/>
        <v>3597.4910430663394</v>
      </c>
      <c r="W546" s="71">
        <f t="shared" si="77"/>
        <v>3632.541675338683</v>
      </c>
      <c r="X546" s="71">
        <f t="shared" si="78"/>
        <v>3667.9428139337501</v>
      </c>
      <c r="AB546" s="85"/>
    </row>
    <row r="547" spans="2:28" ht="14.25" customHeight="1" x14ac:dyDescent="0.35">
      <c r="B547" s="84"/>
      <c r="C547" s="84">
        <v>1.5331489144312178E-3</v>
      </c>
      <c r="D547" s="84">
        <v>1.2357586080760412</v>
      </c>
      <c r="E547" s="84">
        <v>0.289645170071679</v>
      </c>
      <c r="F547" s="84">
        <v>2.0551090845554582E-2</v>
      </c>
      <c r="H547" s="71">
        <f t="shared" si="79"/>
        <v>3072.070272374513</v>
      </c>
      <c r="I547" s="1"/>
      <c r="K547" s="1"/>
      <c r="Q547" s="71">
        <f t="shared" si="80"/>
        <v>3102.7430052310606</v>
      </c>
      <c r="R547" s="71">
        <f t="shared" si="72"/>
        <v>3133.7224654161732</v>
      </c>
      <c r="S547" s="71">
        <f t="shared" si="73"/>
        <v>3165.0117202031379</v>
      </c>
      <c r="T547" s="71">
        <f t="shared" si="74"/>
        <v>3196.6138675379711</v>
      </c>
      <c r="U547" s="71">
        <f t="shared" si="75"/>
        <v>3228.5320363461533</v>
      </c>
      <c r="V547" s="71">
        <f t="shared" si="76"/>
        <v>3260.7693868424176</v>
      </c>
      <c r="W547" s="71">
        <f t="shared" si="77"/>
        <v>3293.3291108436438</v>
      </c>
      <c r="X547" s="71">
        <f t="shared" si="78"/>
        <v>3326.2144320848824</v>
      </c>
      <c r="AB547" s="85"/>
    </row>
    <row r="548" spans="2:28" ht="14.25" customHeight="1" x14ac:dyDescent="0.35">
      <c r="B548" s="84">
        <v>5.8137914094789857E-4</v>
      </c>
      <c r="C548" s="84">
        <v>4.0043546890917776E-2</v>
      </c>
      <c r="D548" s="84">
        <v>0.89114452366094066</v>
      </c>
      <c r="E548" s="84">
        <v>0.24985727708724459</v>
      </c>
      <c r="F548" s="84">
        <v>3.7832532345422762E-2</v>
      </c>
      <c r="H548" s="71">
        <f t="shared" si="79"/>
        <v>3430.2419638483698</v>
      </c>
      <c r="I548" s="1"/>
      <c r="K548" s="1"/>
      <c r="Q548" s="71">
        <f t="shared" si="80"/>
        <v>3464.5796707387963</v>
      </c>
      <c r="R548" s="71">
        <f t="shared" si="72"/>
        <v>3499.260754698128</v>
      </c>
      <c r="S548" s="71">
        <f t="shared" si="73"/>
        <v>3534.2886494970526</v>
      </c>
      <c r="T548" s="71">
        <f t="shared" si="74"/>
        <v>3569.6668232439674</v>
      </c>
      <c r="U548" s="71">
        <f t="shared" si="75"/>
        <v>3605.39877872835</v>
      </c>
      <c r="V548" s="71">
        <f t="shared" si="76"/>
        <v>3641.4880537675772</v>
      </c>
      <c r="W548" s="71">
        <f t="shared" si="77"/>
        <v>3677.9382215571968</v>
      </c>
      <c r="X548" s="71">
        <f t="shared" si="78"/>
        <v>3714.752891024712</v>
      </c>
      <c r="AB548" s="85"/>
    </row>
    <row r="549" spans="2:28" ht="14.25" customHeight="1" x14ac:dyDescent="0.35">
      <c r="B549" s="84">
        <v>7.1790996457812991E-4</v>
      </c>
      <c r="C549" s="84">
        <v>4.0978945022843445E-2</v>
      </c>
      <c r="D549" s="84">
        <v>0.94182411210447758</v>
      </c>
      <c r="E549" s="84">
        <v>0.25434135134958386</v>
      </c>
      <c r="F549" s="84">
        <v>3.7134805087596652E-2</v>
      </c>
      <c r="H549" s="71">
        <f t="shared" si="79"/>
        <v>3423.6382798973204</v>
      </c>
      <c r="I549" s="1"/>
      <c r="K549" s="1"/>
      <c r="Q549" s="71">
        <f t="shared" si="80"/>
        <v>3458.183200320841</v>
      </c>
      <c r="R549" s="71">
        <f t="shared" si="72"/>
        <v>3493.0735699485967</v>
      </c>
      <c r="S549" s="71">
        <f t="shared" si="73"/>
        <v>3528.3128432726298</v>
      </c>
      <c r="T549" s="71">
        <f t="shared" si="74"/>
        <v>3563.9045093299032</v>
      </c>
      <c r="U549" s="71">
        <f t="shared" si="75"/>
        <v>3599.8520920477495</v>
      </c>
      <c r="V549" s="71">
        <f t="shared" si="76"/>
        <v>3636.1591505927745</v>
      </c>
      <c r="W549" s="71">
        <f t="shared" si="77"/>
        <v>3672.8292797232493</v>
      </c>
      <c r="X549" s="71">
        <f t="shared" si="78"/>
        <v>3709.8661101450289</v>
      </c>
      <c r="AB549" s="85"/>
    </row>
    <row r="550" spans="2:28" ht="14.25" customHeight="1" x14ac:dyDescent="0.35">
      <c r="B550" s="84"/>
      <c r="C550" s="84">
        <v>-0.65266290693770623</v>
      </c>
      <c r="D550" s="84">
        <v>1.415019028852087</v>
      </c>
      <c r="E550" s="84">
        <v>0.39885029174388464</v>
      </c>
      <c r="F550" s="84"/>
      <c r="H550" s="71">
        <f t="shared" si="79"/>
        <v>766.63604361419493</v>
      </c>
      <c r="I550" s="1"/>
      <c r="K550" s="1"/>
      <c r="Q550" s="71">
        <f t="shared" si="80"/>
        <v>794.72322076032515</v>
      </c>
      <c r="R550" s="71">
        <f t="shared" si="72"/>
        <v>823.09126967791735</v>
      </c>
      <c r="S550" s="71">
        <f t="shared" si="73"/>
        <v>851.74299908468538</v>
      </c>
      <c r="T550" s="71">
        <f t="shared" si="74"/>
        <v>880.68124578552056</v>
      </c>
      <c r="U550" s="71">
        <f t="shared" si="75"/>
        <v>909.90887495336392</v>
      </c>
      <c r="V550" s="71">
        <f t="shared" si="76"/>
        <v>939.42878041288668</v>
      </c>
      <c r="W550" s="71">
        <f t="shared" si="77"/>
        <v>969.24388492700382</v>
      </c>
      <c r="X550" s="71">
        <f t="shared" si="78"/>
        <v>999.35714048626232</v>
      </c>
      <c r="AB550" s="85"/>
    </row>
    <row r="551" spans="2:28" ht="14.25" customHeight="1" x14ac:dyDescent="0.35">
      <c r="B551" s="84"/>
      <c r="C551" s="84">
        <v>3.8661045092146656E-2</v>
      </c>
      <c r="D551" s="84">
        <v>0.99786936686449468</v>
      </c>
      <c r="E551" s="84">
        <v>0.26456508834874715</v>
      </c>
      <c r="F551" s="84">
        <v>2.7847084438676225E-2</v>
      </c>
      <c r="H551" s="71">
        <f t="shared" si="79"/>
        <v>3248.4499538751652</v>
      </c>
      <c r="I551" s="1"/>
      <c r="K551" s="1"/>
      <c r="Q551" s="71">
        <f t="shared" si="80"/>
        <v>3279.7248088834076</v>
      </c>
      <c r="R551" s="71">
        <f t="shared" si="72"/>
        <v>3311.3124124417327</v>
      </c>
      <c r="S551" s="71">
        <f t="shared" si="73"/>
        <v>3343.2158920356414</v>
      </c>
      <c r="T551" s="71">
        <f t="shared" si="74"/>
        <v>3375.4384064254887</v>
      </c>
      <c r="U551" s="71">
        <f t="shared" si="75"/>
        <v>3407.9831459592342</v>
      </c>
      <c r="V551" s="71">
        <f t="shared" si="76"/>
        <v>3440.8533328883177</v>
      </c>
      <c r="W551" s="71">
        <f t="shared" si="77"/>
        <v>3474.0522216866925</v>
      </c>
      <c r="X551" s="71">
        <f t="shared" si="78"/>
        <v>3507.5830993730506</v>
      </c>
      <c r="AB551" s="85"/>
    </row>
    <row r="552" spans="2:28" ht="14.25" customHeight="1" x14ac:dyDescent="0.35">
      <c r="B552" s="84">
        <v>6.0777367157360102E-4</v>
      </c>
      <c r="C552" s="84">
        <v>3.9251314830930771E-2</v>
      </c>
      <c r="D552" s="84">
        <v>0.97512982542700632</v>
      </c>
      <c r="E552" s="84">
        <v>0.25526231025068452</v>
      </c>
      <c r="F552" s="84">
        <v>3.5833679769856956E-2</v>
      </c>
      <c r="H552" s="71">
        <f t="shared" si="79"/>
        <v>3408.8874736827402</v>
      </c>
      <c r="I552" s="1"/>
      <c r="K552" s="1"/>
      <c r="Q552" s="71">
        <f t="shared" si="80"/>
        <v>3443.0949069507101</v>
      </c>
      <c r="R552" s="71">
        <f t="shared" si="72"/>
        <v>3477.6444145513597</v>
      </c>
      <c r="S552" s="71">
        <f t="shared" si="73"/>
        <v>3512.5394172280157</v>
      </c>
      <c r="T552" s="71">
        <f t="shared" si="74"/>
        <v>3547.7833699314388</v>
      </c>
      <c r="U552" s="71">
        <f t="shared" si="75"/>
        <v>3583.379762161896</v>
      </c>
      <c r="V552" s="71">
        <f t="shared" si="76"/>
        <v>3619.3321183146572</v>
      </c>
      <c r="W552" s="71">
        <f t="shared" si="77"/>
        <v>3655.6439980289465</v>
      </c>
      <c r="X552" s="71">
        <f t="shared" si="78"/>
        <v>3692.3189965403781</v>
      </c>
      <c r="AB552" s="85"/>
    </row>
    <row r="553" spans="2:28" ht="14.25" customHeight="1" x14ac:dyDescent="0.35">
      <c r="B553" s="84">
        <v>5.9197341742547817E-4</v>
      </c>
      <c r="C553" s="84">
        <v>4.0802938951907793E-2</v>
      </c>
      <c r="D553" s="84">
        <v>1.0609069881411501</v>
      </c>
      <c r="E553" s="84">
        <v>0.26256055017039465</v>
      </c>
      <c r="F553" s="84">
        <v>3.2699243331416675E-2</v>
      </c>
      <c r="H553" s="71">
        <f t="shared" si="79"/>
        <v>3364.5455307605926</v>
      </c>
      <c r="I553" s="1"/>
      <c r="K553" s="1"/>
      <c r="Q553" s="71">
        <f t="shared" si="80"/>
        <v>3398.2259873315943</v>
      </c>
      <c r="R553" s="71">
        <f t="shared" si="72"/>
        <v>3432.2432484683059</v>
      </c>
      <c r="S553" s="71">
        <f t="shared" si="73"/>
        <v>3466.6006822163845</v>
      </c>
      <c r="T553" s="71">
        <f t="shared" si="74"/>
        <v>3501.3016903019438</v>
      </c>
      <c r="U553" s="71">
        <f t="shared" si="75"/>
        <v>3536.3497084683586</v>
      </c>
      <c r="V553" s="71">
        <f t="shared" si="76"/>
        <v>3571.7482068164381</v>
      </c>
      <c r="W553" s="71">
        <f t="shared" si="77"/>
        <v>3607.5006901479978</v>
      </c>
      <c r="X553" s="71">
        <f t="shared" si="78"/>
        <v>3643.610698312873</v>
      </c>
      <c r="AB553" s="85"/>
    </row>
    <row r="554" spans="2:28" ht="14.25" customHeight="1" x14ac:dyDescent="0.35">
      <c r="B554" s="84"/>
      <c r="C554" s="84">
        <v>-7.4678955037986508E-3</v>
      </c>
      <c r="D554" s="84">
        <v>1.2537681320777272</v>
      </c>
      <c r="E554" s="84">
        <v>0.28900999096649105</v>
      </c>
      <c r="F554" s="84">
        <v>2.0903519054403605E-2</v>
      </c>
      <c r="H554" s="71">
        <f t="shared" si="79"/>
        <v>3066.6445791755168</v>
      </c>
      <c r="I554" s="1"/>
      <c r="K554" s="1"/>
      <c r="Q554" s="71">
        <f t="shared" si="80"/>
        <v>3097.5446839107653</v>
      </c>
      <c r="R554" s="71">
        <f t="shared" si="72"/>
        <v>3128.7537896933663</v>
      </c>
      <c r="S554" s="71">
        <f t="shared" si="73"/>
        <v>3160.2749865337933</v>
      </c>
      <c r="T554" s="71">
        <f t="shared" si="74"/>
        <v>3192.1113953426247</v>
      </c>
      <c r="U554" s="71">
        <f t="shared" si="75"/>
        <v>3224.2661682395446</v>
      </c>
      <c r="V554" s="71">
        <f t="shared" si="76"/>
        <v>3256.7424888654341</v>
      </c>
      <c r="W554" s="71">
        <f t="shared" si="77"/>
        <v>3289.5435726975816</v>
      </c>
      <c r="X554" s="71">
        <f t="shared" si="78"/>
        <v>3322.672667368051</v>
      </c>
      <c r="AB554" s="85"/>
    </row>
    <row r="555" spans="2:28" ht="14.25" customHeight="1" x14ac:dyDescent="0.35">
      <c r="B555" s="84"/>
      <c r="C555" s="84">
        <v>-3.3886268964606922E-3</v>
      </c>
      <c r="D555" s="84">
        <v>1.2769971152386155</v>
      </c>
      <c r="E555" s="84">
        <v>0.32392131148065095</v>
      </c>
      <c r="F555" s="84">
        <v>9.7015685309084082E-3</v>
      </c>
      <c r="H555" s="71">
        <f t="shared" si="79"/>
        <v>2772.5187138717865</v>
      </c>
      <c r="I555" s="1"/>
      <c r="K555" s="1"/>
      <c r="Q555" s="71">
        <f t="shared" si="80"/>
        <v>2800.3499259247683</v>
      </c>
      <c r="R555" s="71">
        <f t="shared" si="72"/>
        <v>2828.4594500982803</v>
      </c>
      <c r="S555" s="71">
        <f t="shared" si="73"/>
        <v>2856.8500695135267</v>
      </c>
      <c r="T555" s="71">
        <f t="shared" si="74"/>
        <v>2885.5245951229258</v>
      </c>
      <c r="U555" s="71">
        <f t="shared" si="75"/>
        <v>2914.4858659884185</v>
      </c>
      <c r="V555" s="71">
        <f t="shared" si="76"/>
        <v>2943.7367495625667</v>
      </c>
      <c r="W555" s="71">
        <f t="shared" si="77"/>
        <v>2973.280141972456</v>
      </c>
      <c r="X555" s="71">
        <f t="shared" si="78"/>
        <v>3003.118968306444</v>
      </c>
      <c r="AB555" s="85"/>
    </row>
    <row r="556" spans="2:28" ht="14.25" customHeight="1" x14ac:dyDescent="0.35">
      <c r="B556" s="84"/>
      <c r="C556" s="84">
        <v>-3.3886268964599875E-3</v>
      </c>
      <c r="D556" s="84">
        <v>1.2769971152385753</v>
      </c>
      <c r="E556" s="84">
        <v>0.32392131148065084</v>
      </c>
      <c r="F556" s="84">
        <v>9.7015685309090466E-3</v>
      </c>
      <c r="H556" s="71">
        <f t="shared" si="79"/>
        <v>2772.5187138717938</v>
      </c>
      <c r="I556" s="1"/>
      <c r="K556" s="1"/>
      <c r="Q556" s="71">
        <f t="shared" si="80"/>
        <v>2800.3499259247751</v>
      </c>
      <c r="R556" s="71">
        <f t="shared" si="72"/>
        <v>2828.4594500982867</v>
      </c>
      <c r="S556" s="71">
        <f t="shared" si="73"/>
        <v>2856.850069513534</v>
      </c>
      <c r="T556" s="71">
        <f t="shared" si="74"/>
        <v>2885.5245951229326</v>
      </c>
      <c r="U556" s="71">
        <f t="shared" si="75"/>
        <v>2914.4858659884258</v>
      </c>
      <c r="V556" s="71">
        <f t="shared" si="76"/>
        <v>2943.7367495625736</v>
      </c>
      <c r="W556" s="71">
        <f t="shared" si="77"/>
        <v>2973.2801419724628</v>
      </c>
      <c r="X556" s="71">
        <f t="shared" si="78"/>
        <v>3003.1189683064513</v>
      </c>
      <c r="AB556" s="85"/>
    </row>
    <row r="557" spans="2:28" ht="14.25" customHeight="1" x14ac:dyDescent="0.35">
      <c r="B557" s="84">
        <v>3.361778948226499E-4</v>
      </c>
      <c r="C557" s="84">
        <v>3.7749116506455009E-2</v>
      </c>
      <c r="D557" s="84">
        <v>0.86766473732464822</v>
      </c>
      <c r="E557" s="84">
        <v>0.24628210372684389</v>
      </c>
      <c r="F557" s="84">
        <v>3.7261478738806815E-2</v>
      </c>
      <c r="H557" s="71">
        <f t="shared" si="79"/>
        <v>3420.7849165077478</v>
      </c>
      <c r="I557" s="1"/>
      <c r="K557" s="1"/>
      <c r="Q557" s="71">
        <f t="shared" si="80"/>
        <v>3454.5565385929663</v>
      </c>
      <c r="R557" s="71">
        <f t="shared" si="72"/>
        <v>3488.6658768990364</v>
      </c>
      <c r="S557" s="71">
        <f t="shared" si="73"/>
        <v>3523.1163085881676</v>
      </c>
      <c r="T557" s="71">
        <f t="shared" si="74"/>
        <v>3557.9112445941905</v>
      </c>
      <c r="U557" s="71">
        <f t="shared" si="75"/>
        <v>3593.0541299602728</v>
      </c>
      <c r="V557" s="71">
        <f t="shared" si="76"/>
        <v>3628.5484441800168</v>
      </c>
      <c r="W557" s="71">
        <f t="shared" si="77"/>
        <v>3664.3977015419573</v>
      </c>
      <c r="X557" s="71">
        <f t="shared" si="78"/>
        <v>3700.6054514775178</v>
      </c>
      <c r="AB557" s="85"/>
    </row>
    <row r="558" spans="2:28" ht="14.25" customHeight="1" x14ac:dyDescent="0.35">
      <c r="B558" s="84"/>
      <c r="C558" s="84">
        <v>-0.23477539041007861</v>
      </c>
      <c r="D558" s="84">
        <v>1.2816036785866012</v>
      </c>
      <c r="E558" s="84">
        <v>0.35640008677030582</v>
      </c>
      <c r="F558" s="84">
        <v>6.0826614513055108E-3</v>
      </c>
      <c r="H558" s="71">
        <f t="shared" si="79"/>
        <v>2053.8288167194264</v>
      </c>
      <c r="I558" s="1"/>
      <c r="K558" s="1"/>
      <c r="Q558" s="71">
        <f t="shared" si="80"/>
        <v>2081.7128651016069</v>
      </c>
      <c r="R558" s="71">
        <f t="shared" si="72"/>
        <v>2109.8757539676094</v>
      </c>
      <c r="S558" s="71">
        <f t="shared" si="73"/>
        <v>2138.3202717222716</v>
      </c>
      <c r="T558" s="71">
        <f t="shared" si="74"/>
        <v>2167.0492346544806</v>
      </c>
      <c r="U558" s="71">
        <f t="shared" si="75"/>
        <v>2196.0654872160112</v>
      </c>
      <c r="V558" s="71">
        <f t="shared" si="76"/>
        <v>2225.3719023031581</v>
      </c>
      <c r="W558" s="71">
        <f t="shared" si="77"/>
        <v>2254.971381541176</v>
      </c>
      <c r="X558" s="71">
        <f t="shared" si="78"/>
        <v>2284.866855571574</v>
      </c>
      <c r="AB558" s="85"/>
    </row>
    <row r="559" spans="2:28" ht="14.25" customHeight="1" x14ac:dyDescent="0.35">
      <c r="B559" s="84"/>
      <c r="C559" s="84">
        <v>-3.6624816379556937</v>
      </c>
      <c r="D559" s="84">
        <v>2.7932946763086304</v>
      </c>
      <c r="E559" s="84">
        <v>0.50183739841595598</v>
      </c>
      <c r="F559" s="84"/>
      <c r="H559" s="71">
        <f t="shared" si="79"/>
        <v>-7343.5866778926948</v>
      </c>
      <c r="I559" s="1"/>
      <c r="K559" s="1"/>
      <c r="Q559" s="71">
        <f t="shared" si="80"/>
        <v>-7302.4291375124649</v>
      </c>
      <c r="R559" s="71">
        <f t="shared" si="72"/>
        <v>-7260.8600217284311</v>
      </c>
      <c r="S559" s="71">
        <f t="shared" si="73"/>
        <v>-7218.875214786558</v>
      </c>
      <c r="T559" s="71">
        <f t="shared" si="74"/>
        <v>-7176.4705597752672</v>
      </c>
      <c r="U559" s="71">
        <f t="shared" si="75"/>
        <v>-7133.6418582138631</v>
      </c>
      <c r="V559" s="71">
        <f t="shared" si="76"/>
        <v>-7090.3848696368441</v>
      </c>
      <c r="W559" s="71">
        <f t="shared" si="77"/>
        <v>-7046.695311174055</v>
      </c>
      <c r="X559" s="71">
        <f t="shared" si="78"/>
        <v>-7002.5688571266382</v>
      </c>
      <c r="AB559" s="85"/>
    </row>
    <row r="560" spans="2:28" ht="14.25" customHeight="1" x14ac:dyDescent="0.35">
      <c r="B560" s="84">
        <v>3.1740050321603624E-4</v>
      </c>
      <c r="C560" s="84">
        <v>-2.6487505498728397E-2</v>
      </c>
      <c r="D560" s="84">
        <v>1.0224717479414684</v>
      </c>
      <c r="E560" s="84">
        <v>0.26637073781121512</v>
      </c>
      <c r="F560" s="84">
        <v>3.267089935888793E-2</v>
      </c>
      <c r="H560" s="71">
        <f t="shared" si="79"/>
        <v>3210.5806548909368</v>
      </c>
      <c r="I560" s="1"/>
      <c r="K560" s="1"/>
      <c r="Q560" s="71">
        <f t="shared" si="80"/>
        <v>3244.2184933659619</v>
      </c>
      <c r="R560" s="71">
        <f t="shared" si="72"/>
        <v>3278.1927102257373</v>
      </c>
      <c r="S560" s="71">
        <f t="shared" si="73"/>
        <v>3312.5066692541104</v>
      </c>
      <c r="T560" s="71">
        <f t="shared" si="74"/>
        <v>3347.163767872767</v>
      </c>
      <c r="U560" s="71">
        <f t="shared" si="75"/>
        <v>3382.1674374776098</v>
      </c>
      <c r="V560" s="71">
        <f t="shared" si="76"/>
        <v>3417.5211437785019</v>
      </c>
      <c r="W560" s="71">
        <f t="shared" si="77"/>
        <v>3453.2283871424024</v>
      </c>
      <c r="X560" s="71">
        <f t="shared" si="78"/>
        <v>3489.2927029399416</v>
      </c>
      <c r="AB560" s="85"/>
    </row>
    <row r="561" spans="2:28" ht="14.25" customHeight="1" x14ac:dyDescent="0.35">
      <c r="B561" s="84">
        <v>6.2955702697314788E-4</v>
      </c>
      <c r="C561" s="84">
        <v>4.0976580923251571E-2</v>
      </c>
      <c r="D561" s="84">
        <v>0.95298084167214803</v>
      </c>
      <c r="E561" s="84">
        <v>0.25524130786996951</v>
      </c>
      <c r="F561" s="84">
        <v>3.606610895578969E-2</v>
      </c>
      <c r="H561" s="71">
        <f t="shared" si="79"/>
        <v>3406.9012093256915</v>
      </c>
      <c r="I561" s="1"/>
      <c r="K561" s="1"/>
      <c r="Q561" s="71">
        <f t="shared" si="80"/>
        <v>3441.0830654010542</v>
      </c>
      <c r="R561" s="71">
        <f t="shared" si="72"/>
        <v>3475.6067400371703</v>
      </c>
      <c r="S561" s="71">
        <f t="shared" si="73"/>
        <v>3510.4756514196479</v>
      </c>
      <c r="T561" s="71">
        <f t="shared" si="74"/>
        <v>3545.69325191595</v>
      </c>
      <c r="U561" s="71">
        <f t="shared" si="75"/>
        <v>3581.2630284172155</v>
      </c>
      <c r="V561" s="71">
        <f t="shared" si="76"/>
        <v>3617.1885026834934</v>
      </c>
      <c r="W561" s="71">
        <f t="shared" si="77"/>
        <v>3653.4732316924337</v>
      </c>
      <c r="X561" s="71">
        <f t="shared" si="78"/>
        <v>3690.1208079914641</v>
      </c>
      <c r="AB561" s="85"/>
    </row>
    <row r="562" spans="2:28" ht="14.25" customHeight="1" x14ac:dyDescent="0.35">
      <c r="B562" s="84"/>
      <c r="C562" s="84">
        <v>5.4439509269319725E-3</v>
      </c>
      <c r="D562" s="84">
        <v>0.93729496950321378</v>
      </c>
      <c r="E562" s="84">
        <v>0.34838039352270134</v>
      </c>
      <c r="F562" s="84">
        <v>4.0524114877526869E-3</v>
      </c>
      <c r="H562" s="71">
        <f t="shared" si="79"/>
        <v>2477.8366866607598</v>
      </c>
      <c r="I562" s="1"/>
      <c r="K562" s="1"/>
      <c r="Q562" s="71">
        <f t="shared" si="80"/>
        <v>2502.4447206911127</v>
      </c>
      <c r="R562" s="71">
        <f t="shared" si="72"/>
        <v>2527.2988350617693</v>
      </c>
      <c r="S562" s="71">
        <f t="shared" si="73"/>
        <v>2552.4014905761319</v>
      </c>
      <c r="T562" s="71">
        <f t="shared" si="74"/>
        <v>2577.755172645639</v>
      </c>
      <c r="U562" s="71">
        <f t="shared" si="75"/>
        <v>2603.3623915358403</v>
      </c>
      <c r="V562" s="71">
        <f t="shared" si="76"/>
        <v>2629.2256826149442</v>
      </c>
      <c r="W562" s="71">
        <f t="shared" si="77"/>
        <v>2655.3476066048383</v>
      </c>
      <c r="X562" s="71">
        <f t="shared" si="78"/>
        <v>2681.7307498346318</v>
      </c>
      <c r="AB562" s="85"/>
    </row>
    <row r="563" spans="2:28" ht="14.25" customHeight="1" x14ac:dyDescent="0.35">
      <c r="B563" s="84">
        <v>2.7563562164222634E-4</v>
      </c>
      <c r="C563" s="84">
        <v>4.0889582209029926E-2</v>
      </c>
      <c r="D563" s="84">
        <v>1.0688472638864044</v>
      </c>
      <c r="E563" s="84">
        <v>0.26526576777565847</v>
      </c>
      <c r="F563" s="84">
        <v>2.9268347544864303E-2</v>
      </c>
      <c r="H563" s="71">
        <f t="shared" si="79"/>
        <v>3301.41977318627</v>
      </c>
      <c r="I563" s="1"/>
      <c r="K563" s="1"/>
      <c r="Q563" s="71">
        <f t="shared" si="80"/>
        <v>3333.765337244552</v>
      </c>
      <c r="R563" s="71">
        <f t="shared" si="72"/>
        <v>3366.4343569434168</v>
      </c>
      <c r="S563" s="71">
        <f t="shared" si="73"/>
        <v>3399.4300668392698</v>
      </c>
      <c r="T563" s="71">
        <f t="shared" si="74"/>
        <v>3432.7557338340821</v>
      </c>
      <c r="U563" s="71">
        <f t="shared" si="75"/>
        <v>3466.4146574988413</v>
      </c>
      <c r="V563" s="71">
        <f t="shared" si="76"/>
        <v>3500.4101704002496</v>
      </c>
      <c r="W563" s="71">
        <f t="shared" si="77"/>
        <v>3534.7456384306706</v>
      </c>
      <c r="X563" s="71">
        <f t="shared" si="78"/>
        <v>3569.424461141396</v>
      </c>
      <c r="AB563" s="85"/>
    </row>
    <row r="564" spans="2:28" ht="14.25" customHeight="1" x14ac:dyDescent="0.35">
      <c r="B564" s="84">
        <v>5.7214982999861496E-4</v>
      </c>
      <c r="C564" s="84">
        <v>6.7056658330301704E-3</v>
      </c>
      <c r="D564" s="84">
        <v>1.1800453785254974</v>
      </c>
      <c r="E564" s="84">
        <v>0.28559891762773482</v>
      </c>
      <c r="F564" s="84">
        <v>2.6573129634130725E-2</v>
      </c>
      <c r="H564" s="71">
        <f t="shared" si="79"/>
        <v>3175.3034609902688</v>
      </c>
      <c r="I564" s="1"/>
      <c r="K564" s="1"/>
      <c r="Q564" s="71">
        <f t="shared" si="80"/>
        <v>3208.1144239792229</v>
      </c>
      <c r="R564" s="71">
        <f t="shared" si="72"/>
        <v>3241.2534965980667</v>
      </c>
      <c r="S564" s="71">
        <f t="shared" si="73"/>
        <v>3274.7239599430986</v>
      </c>
      <c r="T564" s="71">
        <f t="shared" si="74"/>
        <v>3308.5291279215808</v>
      </c>
      <c r="U564" s="71">
        <f t="shared" si="75"/>
        <v>3342.6723475798481</v>
      </c>
      <c r="V564" s="71">
        <f t="shared" si="76"/>
        <v>3377.1569994346978</v>
      </c>
      <c r="W564" s="71">
        <f t="shared" si="77"/>
        <v>3411.9864978080959</v>
      </c>
      <c r="X564" s="71">
        <f t="shared" si="78"/>
        <v>3447.1642911652284</v>
      </c>
      <c r="AB564" s="85"/>
    </row>
    <row r="565" spans="2:28" ht="14.25" customHeight="1" x14ac:dyDescent="0.35">
      <c r="B565" s="84">
        <v>2.461383253300503E-4</v>
      </c>
      <c r="C565" s="84">
        <v>3.7818493518444102E-2</v>
      </c>
      <c r="D565" s="84">
        <v>0.84965564203271193</v>
      </c>
      <c r="E565" s="84">
        <v>0.24434974550879515</v>
      </c>
      <c r="F565" s="84">
        <v>3.7246496575619764E-2</v>
      </c>
      <c r="H565" s="71">
        <f t="shared" si="79"/>
        <v>3420.27631041522</v>
      </c>
      <c r="I565" s="1"/>
      <c r="K565" s="1"/>
      <c r="Q565" s="71">
        <f t="shared" si="80"/>
        <v>3453.8411709814536</v>
      </c>
      <c r="R565" s="71">
        <f t="shared" si="72"/>
        <v>3487.74168015335</v>
      </c>
      <c r="S565" s="71">
        <f t="shared" si="73"/>
        <v>3521.9811944169651</v>
      </c>
      <c r="T565" s="71">
        <f t="shared" si="74"/>
        <v>3556.5631038232168</v>
      </c>
      <c r="U565" s="71">
        <f t="shared" si="75"/>
        <v>3591.4908323235304</v>
      </c>
      <c r="V565" s="71">
        <f t="shared" si="76"/>
        <v>3626.7678381088472</v>
      </c>
      <c r="W565" s="71">
        <f t="shared" si="77"/>
        <v>3662.3976139520178</v>
      </c>
      <c r="X565" s="71">
        <f t="shared" si="78"/>
        <v>3698.3836875536199</v>
      </c>
      <c r="AB565" s="85"/>
    </row>
    <row r="566" spans="2:28" ht="14.25" customHeight="1" x14ac:dyDescent="0.35">
      <c r="B566" s="84"/>
      <c r="C566" s="84">
        <v>4.7344526418642681E-2</v>
      </c>
      <c r="D566" s="84">
        <v>0.13945443088608059</v>
      </c>
      <c r="E566" s="84">
        <v>0.36883162426866051</v>
      </c>
      <c r="F566" s="84"/>
      <c r="H566" s="71">
        <f t="shared" si="79"/>
        <v>2073.9639836386614</v>
      </c>
      <c r="I566" s="1"/>
      <c r="K566" s="1"/>
      <c r="Q566" s="71">
        <f t="shared" si="80"/>
        <v>2093.2222861936743</v>
      </c>
      <c r="R566" s="71">
        <f t="shared" si="72"/>
        <v>2112.6731717742382</v>
      </c>
      <c r="S566" s="71">
        <f t="shared" si="73"/>
        <v>2132.3185662106071</v>
      </c>
      <c r="T566" s="71">
        <f t="shared" si="74"/>
        <v>2152.1604145913402</v>
      </c>
      <c r="U566" s="71">
        <f t="shared" si="75"/>
        <v>2172.2006814558804</v>
      </c>
      <c r="V566" s="71">
        <f t="shared" si="76"/>
        <v>2192.441350989066</v>
      </c>
      <c r="W566" s="71">
        <f t="shared" si="77"/>
        <v>2212.8844272175834</v>
      </c>
      <c r="X566" s="71">
        <f t="shared" si="78"/>
        <v>2233.5319342083858</v>
      </c>
      <c r="AB566" s="85"/>
    </row>
    <row r="567" spans="2:28" ht="14.25" customHeight="1" x14ac:dyDescent="0.35">
      <c r="B567" s="84"/>
      <c r="C567" s="84">
        <v>-8.6362921144362321</v>
      </c>
      <c r="D567" s="84"/>
      <c r="E567" s="84">
        <v>0.78144224492340941</v>
      </c>
      <c r="F567" s="84"/>
      <c r="H567" s="71">
        <f t="shared" si="79"/>
        <v>-23111.086586234593</v>
      </c>
      <c r="I567" s="1"/>
      <c r="K567" s="1"/>
      <c r="Q567" s="71">
        <f t="shared" si="80"/>
        <v>-23071.98117896706</v>
      </c>
      <c r="R567" s="71">
        <f t="shared" si="72"/>
        <v>-23032.484717626849</v>
      </c>
      <c r="S567" s="71">
        <f t="shared" si="73"/>
        <v>-22992.593291673238</v>
      </c>
      <c r="T567" s="71">
        <f t="shared" si="74"/>
        <v>-22952.302951460089</v>
      </c>
      <c r="U567" s="71">
        <f t="shared" si="75"/>
        <v>-22911.609707844807</v>
      </c>
      <c r="V567" s="71">
        <f t="shared" si="76"/>
        <v>-22870.509531793377</v>
      </c>
      <c r="W567" s="71">
        <f t="shared" si="77"/>
        <v>-22828.998353981427</v>
      </c>
      <c r="X567" s="71">
        <f t="shared" si="78"/>
        <v>-22787.072064391363</v>
      </c>
      <c r="AB567" s="85"/>
    </row>
    <row r="568" spans="2:28" ht="14.25" customHeight="1" x14ac:dyDescent="0.35">
      <c r="B568" s="84">
        <v>8.45866455580276E-4</v>
      </c>
      <c r="C568" s="84">
        <v>2.8626797651627754E-2</v>
      </c>
      <c r="D568" s="84">
        <v>0.72973501092891802</v>
      </c>
      <c r="E568" s="84">
        <v>0.25087840376697818</v>
      </c>
      <c r="F568" s="84">
        <v>4.1484664971770273E-2</v>
      </c>
      <c r="H568" s="71">
        <f t="shared" si="79"/>
        <v>3409.6782880005521</v>
      </c>
      <c r="I568" s="1"/>
      <c r="K568" s="1"/>
      <c r="Q568" s="71">
        <f t="shared" si="80"/>
        <v>3444.7536071648119</v>
      </c>
      <c r="R568" s="71">
        <f t="shared" si="72"/>
        <v>3480.1796795207138</v>
      </c>
      <c r="S568" s="71">
        <f t="shared" si="73"/>
        <v>3515.9600126001747</v>
      </c>
      <c r="T568" s="71">
        <f t="shared" si="74"/>
        <v>3552.0981490104305</v>
      </c>
      <c r="U568" s="71">
        <f t="shared" si="75"/>
        <v>3588.5976667847885</v>
      </c>
      <c r="V568" s="71">
        <f t="shared" si="76"/>
        <v>3625.4621797368909</v>
      </c>
      <c r="W568" s="71">
        <f t="shared" si="77"/>
        <v>3662.6953378185135</v>
      </c>
      <c r="X568" s="71">
        <f t="shared" si="78"/>
        <v>3700.3008274809526</v>
      </c>
      <c r="AB568" s="85"/>
    </row>
    <row r="569" spans="2:28" ht="14.25" customHeight="1" x14ac:dyDescent="0.35">
      <c r="B569" s="84">
        <v>1.2709525122243107E-4</v>
      </c>
      <c r="C569" s="84">
        <v>2.8791118741559492E-2</v>
      </c>
      <c r="D569" s="84">
        <v>0.81390774953454303</v>
      </c>
      <c r="E569" s="84">
        <v>0.24128162794725896</v>
      </c>
      <c r="F569" s="84">
        <v>3.780428283279641E-2</v>
      </c>
      <c r="H569" s="71">
        <f t="shared" si="79"/>
        <v>3407.1659485705118</v>
      </c>
      <c r="I569" s="1"/>
      <c r="K569" s="1"/>
      <c r="Q569" s="71">
        <f t="shared" si="80"/>
        <v>3440.6183890263355</v>
      </c>
      <c r="R569" s="71">
        <f t="shared" si="72"/>
        <v>3474.4053538867179</v>
      </c>
      <c r="S569" s="71">
        <f t="shared" si="73"/>
        <v>3508.5301883957036</v>
      </c>
      <c r="T569" s="71">
        <f t="shared" si="74"/>
        <v>3542.99627124978</v>
      </c>
      <c r="U569" s="71">
        <f t="shared" si="75"/>
        <v>3577.8070149323958</v>
      </c>
      <c r="V569" s="71">
        <f t="shared" si="76"/>
        <v>3612.9658660518389</v>
      </c>
      <c r="W569" s="71">
        <f t="shared" si="77"/>
        <v>3648.4763056824759</v>
      </c>
      <c r="X569" s="71">
        <f t="shared" si="78"/>
        <v>3684.3418497094194</v>
      </c>
      <c r="AB569" s="85"/>
    </row>
    <row r="570" spans="2:28" ht="14.25" customHeight="1" x14ac:dyDescent="0.35">
      <c r="B570" s="84">
        <v>4.5346252318195513E-4</v>
      </c>
      <c r="C570" s="84">
        <v>4.0388671189707889E-2</v>
      </c>
      <c r="D570" s="84">
        <v>0.85958937713653738</v>
      </c>
      <c r="E570" s="84">
        <v>0.24697030093041328</v>
      </c>
      <c r="F570" s="84">
        <v>3.7871769568193082E-2</v>
      </c>
      <c r="H570" s="71">
        <f t="shared" si="79"/>
        <v>3428.826482209297</v>
      </c>
      <c r="I570" s="1"/>
      <c r="K570" s="1"/>
      <c r="Q570" s="71">
        <f t="shared" si="80"/>
        <v>3462.8558052236181</v>
      </c>
      <c r="R570" s="71">
        <f t="shared" si="72"/>
        <v>3497.2254214680829</v>
      </c>
      <c r="S570" s="71">
        <f t="shared" si="73"/>
        <v>3531.9387338749921</v>
      </c>
      <c r="T570" s="71">
        <f t="shared" si="74"/>
        <v>3566.9991794059706</v>
      </c>
      <c r="U570" s="71">
        <f t="shared" si="75"/>
        <v>3602.4102293922588</v>
      </c>
      <c r="V570" s="71">
        <f t="shared" si="76"/>
        <v>3638.17538987841</v>
      </c>
      <c r="W570" s="71">
        <f t="shared" si="77"/>
        <v>3674.2982019694223</v>
      </c>
      <c r="X570" s="71">
        <f t="shared" si="78"/>
        <v>3710.7822421813453</v>
      </c>
      <c r="AB570" s="85"/>
    </row>
    <row r="571" spans="2:28" ht="14.25" customHeight="1" x14ac:dyDescent="0.35">
      <c r="B571" s="84">
        <v>2.2434503536610036E-4</v>
      </c>
      <c r="C571" s="84">
        <v>4.0993491089460647E-2</v>
      </c>
      <c r="D571" s="84">
        <v>1.0106888766676947</v>
      </c>
      <c r="E571" s="84">
        <v>0.26069142579078747</v>
      </c>
      <c r="F571" s="84">
        <v>3.0662575285504905E-2</v>
      </c>
      <c r="H571" s="71">
        <f t="shared" si="79"/>
        <v>3318.4143411197251</v>
      </c>
      <c r="I571" s="1"/>
      <c r="K571" s="1"/>
      <c r="Q571" s="71">
        <f t="shared" si="80"/>
        <v>3350.8129528300647</v>
      </c>
      <c r="R571" s="71">
        <f t="shared" si="72"/>
        <v>3383.5355506575079</v>
      </c>
      <c r="S571" s="71">
        <f t="shared" si="73"/>
        <v>3416.585374463225</v>
      </c>
      <c r="T571" s="71">
        <f t="shared" si="74"/>
        <v>3449.9656965069998</v>
      </c>
      <c r="U571" s="71">
        <f t="shared" si="75"/>
        <v>3483.6798217712121</v>
      </c>
      <c r="V571" s="71">
        <f t="shared" si="76"/>
        <v>3517.731088288067</v>
      </c>
      <c r="W571" s="71">
        <f t="shared" si="77"/>
        <v>3552.1228674700897</v>
      </c>
      <c r="X571" s="71">
        <f t="shared" si="78"/>
        <v>3586.8585644439327</v>
      </c>
      <c r="AB571" s="85"/>
    </row>
    <row r="572" spans="2:28" ht="14.25" customHeight="1" x14ac:dyDescent="0.35">
      <c r="B572" s="84">
        <v>1.9745944176125671E-4</v>
      </c>
      <c r="C572" s="84">
        <v>3.6983895155739556E-2</v>
      </c>
      <c r="D572" s="84">
        <v>0.8051648042785835</v>
      </c>
      <c r="E572" s="84">
        <v>0.24188618593094766</v>
      </c>
      <c r="F572" s="84">
        <v>3.7969298919802573E-2</v>
      </c>
      <c r="H572" s="71">
        <f t="shared" si="79"/>
        <v>3422.5034366850859</v>
      </c>
      <c r="I572" s="1"/>
      <c r="K572" s="1"/>
      <c r="Q572" s="71">
        <f t="shared" si="80"/>
        <v>3456.0088218004448</v>
      </c>
      <c r="R572" s="71">
        <f t="shared" si="72"/>
        <v>3489.8492607669577</v>
      </c>
      <c r="S572" s="71">
        <f t="shared" si="73"/>
        <v>3524.0281041231356</v>
      </c>
      <c r="T572" s="71">
        <f t="shared" si="74"/>
        <v>3558.5487359128747</v>
      </c>
      <c r="U572" s="71">
        <f t="shared" si="75"/>
        <v>3593.4145740205113</v>
      </c>
      <c r="V572" s="71">
        <f t="shared" si="76"/>
        <v>3628.6290705092251</v>
      </c>
      <c r="W572" s="71">
        <f t="shared" si="77"/>
        <v>3664.1957119628255</v>
      </c>
      <c r="X572" s="71">
        <f t="shared" si="78"/>
        <v>3700.1180198309621</v>
      </c>
      <c r="AB572" s="85"/>
    </row>
    <row r="573" spans="2:28" ht="14.25" customHeight="1" x14ac:dyDescent="0.35">
      <c r="B573" s="84">
        <v>4.8110122465161867E-7</v>
      </c>
      <c r="C573" s="84">
        <v>9.0103166693039048E-3</v>
      </c>
      <c r="D573" s="84">
        <v>0.74116986154750553</v>
      </c>
      <c r="E573" s="84">
        <v>0.36453121659027249</v>
      </c>
      <c r="F573" s="84"/>
      <c r="H573" s="71">
        <f t="shared" si="79"/>
        <v>2278.0119995931914</v>
      </c>
      <c r="I573" s="1"/>
      <c r="K573" s="1"/>
      <c r="Q573" s="71">
        <f t="shared" si="80"/>
        <v>2300.5112666617888</v>
      </c>
      <c r="R573" s="71">
        <f t="shared" si="72"/>
        <v>2323.2355264010725</v>
      </c>
      <c r="S573" s="71">
        <f t="shared" si="73"/>
        <v>2346.1870287377487</v>
      </c>
      <c r="T573" s="71">
        <f t="shared" si="74"/>
        <v>2369.3680460977921</v>
      </c>
      <c r="U573" s="71">
        <f t="shared" si="75"/>
        <v>2392.7808736314355</v>
      </c>
      <c r="V573" s="71">
        <f t="shared" si="76"/>
        <v>2416.4278294404157</v>
      </c>
      <c r="W573" s="71">
        <f t="shared" si="77"/>
        <v>2440.3112548074855</v>
      </c>
      <c r="X573" s="71">
        <f t="shared" si="78"/>
        <v>2464.4335144282259</v>
      </c>
      <c r="AB573" s="85"/>
    </row>
    <row r="574" spans="2:28" ht="14.25" customHeight="1" x14ac:dyDescent="0.35">
      <c r="B574" s="84">
        <v>1.8834236767457151E-4</v>
      </c>
      <c r="C574" s="84">
        <v>3.5973413936503225E-2</v>
      </c>
      <c r="D574" s="84">
        <v>0.79759532490849971</v>
      </c>
      <c r="E574" s="84">
        <v>0.24184673128640682</v>
      </c>
      <c r="F574" s="84">
        <v>3.802374519603087E-2</v>
      </c>
      <c r="H574" s="71">
        <f t="shared" si="79"/>
        <v>3419.2222709799344</v>
      </c>
      <c r="I574" s="1"/>
      <c r="K574" s="1"/>
      <c r="Q574" s="71">
        <f t="shared" si="80"/>
        <v>3452.7062597240056</v>
      </c>
      <c r="R574" s="71">
        <f t="shared" si="72"/>
        <v>3486.5250883555182</v>
      </c>
      <c r="S574" s="71">
        <f t="shared" si="73"/>
        <v>3520.6821052733453</v>
      </c>
      <c r="T574" s="71">
        <f t="shared" si="74"/>
        <v>3555.1806923603508</v>
      </c>
      <c r="U574" s="71">
        <f t="shared" si="75"/>
        <v>3590.0242653182268</v>
      </c>
      <c r="V574" s="71">
        <f t="shared" si="76"/>
        <v>3625.216274005681</v>
      </c>
      <c r="W574" s="71">
        <f t="shared" si="77"/>
        <v>3660.7602027800099</v>
      </c>
      <c r="X574" s="71">
        <f t="shared" si="78"/>
        <v>3696.6595708420823</v>
      </c>
      <c r="AB574" s="85"/>
    </row>
    <row r="575" spans="2:28" ht="14.25" customHeight="1" x14ac:dyDescent="0.35">
      <c r="B575" s="84">
        <v>1.0094494266686805E-4</v>
      </c>
      <c r="C575" s="84">
        <v>-0.11589023251711224</v>
      </c>
      <c r="D575" s="84">
        <v>0.79326852255212543</v>
      </c>
      <c r="E575" s="84">
        <v>0.37924687621613207</v>
      </c>
      <c r="F575" s="84"/>
      <c r="H575" s="71">
        <f t="shared" si="79"/>
        <v>1968.5229269041179</v>
      </c>
      <c r="I575" s="1"/>
      <c r="K575" s="1"/>
      <c r="Q575" s="71">
        <f t="shared" si="80"/>
        <v>1992.0578512687493</v>
      </c>
      <c r="R575" s="71">
        <f t="shared" si="72"/>
        <v>2015.8281248770277</v>
      </c>
      <c r="S575" s="71">
        <f t="shared" si="73"/>
        <v>2039.8361012213886</v>
      </c>
      <c r="T575" s="71">
        <f t="shared" si="74"/>
        <v>2064.0841573291932</v>
      </c>
      <c r="U575" s="71">
        <f t="shared" si="75"/>
        <v>2088.5746939980754</v>
      </c>
      <c r="V575" s="71">
        <f t="shared" si="76"/>
        <v>2113.3101360336468</v>
      </c>
      <c r="W575" s="71">
        <f t="shared" si="77"/>
        <v>2138.292932489574</v>
      </c>
      <c r="X575" s="71">
        <f t="shared" si="78"/>
        <v>2163.52555691006</v>
      </c>
    </row>
    <row r="576" spans="2:28" ht="14.25" customHeight="1" x14ac:dyDescent="0.35">
      <c r="B576" s="84"/>
      <c r="C576" s="84">
        <v>2.731454339655031E-2</v>
      </c>
      <c r="D576" s="84">
        <v>0.95922902775174479</v>
      </c>
      <c r="E576" s="84">
        <v>0.25858379668352099</v>
      </c>
      <c r="F576" s="84">
        <v>3.0738812512202226E-2</v>
      </c>
      <c r="H576" s="71">
        <f t="shared" si="79"/>
        <v>3288.5876332071653</v>
      </c>
      <c r="I576" s="1"/>
      <c r="K576" s="1"/>
      <c r="Q576" s="71">
        <f t="shared" si="80"/>
        <v>3320.6188795636567</v>
      </c>
      <c r="R576" s="71">
        <f t="shared" si="72"/>
        <v>3352.9704383837143</v>
      </c>
      <c r="S576" s="71">
        <f t="shared" si="73"/>
        <v>3385.6455127919717</v>
      </c>
      <c r="T576" s="71">
        <f t="shared" si="74"/>
        <v>3418.6473379443114</v>
      </c>
      <c r="U576" s="71">
        <f t="shared" si="75"/>
        <v>3451.9791813481752</v>
      </c>
      <c r="V576" s="71">
        <f t="shared" si="76"/>
        <v>3485.6443431860771</v>
      </c>
      <c r="W576" s="71">
        <f t="shared" si="77"/>
        <v>3519.6461566423582</v>
      </c>
      <c r="X576" s="71">
        <f t="shared" si="78"/>
        <v>3553.987988233202</v>
      </c>
    </row>
    <row r="577" spans="2:36" ht="14.25" customHeight="1" x14ac:dyDescent="0.35">
      <c r="B577" s="84"/>
      <c r="C577" s="84">
        <v>-2.7820634893676508</v>
      </c>
      <c r="D577" s="84"/>
      <c r="E577" s="84">
        <v>0.28554723083987366</v>
      </c>
      <c r="F577" s="84">
        <v>8.2757847922866792E-2</v>
      </c>
      <c r="H577" s="71">
        <f t="shared" si="79"/>
        <v>-3619.1960674482993</v>
      </c>
      <c r="I577" s="1"/>
      <c r="K577" s="1"/>
      <c r="Q577" s="71">
        <f t="shared" si="80"/>
        <v>-3568.3415482508231</v>
      </c>
      <c r="R577" s="71">
        <f t="shared" si="72"/>
        <v>-3516.9784838613705</v>
      </c>
      <c r="S577" s="71">
        <f t="shared" si="73"/>
        <v>-3465.1017888280244</v>
      </c>
      <c r="T577" s="71">
        <f t="shared" si="74"/>
        <v>-3412.7063268443453</v>
      </c>
      <c r="U577" s="71">
        <f t="shared" si="75"/>
        <v>-3359.7869102408285</v>
      </c>
      <c r="V577" s="71">
        <f t="shared" si="76"/>
        <v>-3306.3382994712779</v>
      </c>
      <c r="W577" s="71">
        <f t="shared" si="77"/>
        <v>-3252.3552025940303</v>
      </c>
      <c r="X577" s="71">
        <f t="shared" si="78"/>
        <v>-3197.8322747480111</v>
      </c>
    </row>
    <row r="578" spans="2:36" ht="14.25" customHeight="1" x14ac:dyDescent="0.35">
      <c r="B578" s="84"/>
      <c r="C578" s="84">
        <v>-4.3065563959177294E-2</v>
      </c>
      <c r="D578" s="84">
        <v>1.0879861253783318</v>
      </c>
      <c r="E578" s="84">
        <v>0.26701251043461144</v>
      </c>
      <c r="F578" s="84">
        <v>3.0020436009362595E-2</v>
      </c>
      <c r="H578" s="71">
        <f t="shared" si="79"/>
        <v>3152.7747459233597</v>
      </c>
      <c r="I578" s="1"/>
      <c r="K578" s="1"/>
      <c r="Q578" s="71">
        <f t="shared" si="80"/>
        <v>3185.6499485218001</v>
      </c>
      <c r="R578" s="71">
        <f t="shared" si="72"/>
        <v>3218.8539031462242</v>
      </c>
      <c r="S578" s="71">
        <f t="shared" si="73"/>
        <v>3252.3898973168934</v>
      </c>
      <c r="T578" s="71">
        <f t="shared" si="74"/>
        <v>3286.2612514292687</v>
      </c>
      <c r="U578" s="71">
        <f t="shared" si="75"/>
        <v>3320.4713190827679</v>
      </c>
      <c r="V578" s="71">
        <f t="shared" si="76"/>
        <v>3355.0234874128023</v>
      </c>
      <c r="W578" s="71">
        <f t="shared" si="77"/>
        <v>3389.9211774261366</v>
      </c>
      <c r="X578" s="71">
        <f t="shared" si="78"/>
        <v>3425.1678443396049</v>
      </c>
      <c r="AB578" s="85"/>
    </row>
    <row r="579" spans="2:36" ht="14.25" customHeight="1" x14ac:dyDescent="0.35">
      <c r="B579" s="84"/>
      <c r="C579" s="84">
        <v>-0.1209183474471334</v>
      </c>
      <c r="D579" s="84">
        <v>0.97265964023646279</v>
      </c>
      <c r="E579" s="84">
        <v>0.27376161321618625</v>
      </c>
      <c r="F579" s="84">
        <v>3.1105242956340977E-2</v>
      </c>
      <c r="H579" s="71">
        <f t="shared" si="79"/>
        <v>2924.6478992162665</v>
      </c>
      <c r="I579" s="1"/>
      <c r="K579" s="1"/>
      <c r="Q579" s="71">
        <f t="shared" si="80"/>
        <v>2957.6777269844129</v>
      </c>
      <c r="R579" s="71">
        <f t="shared" si="72"/>
        <v>2991.037853030241</v>
      </c>
      <c r="S579" s="71">
        <f t="shared" si="73"/>
        <v>3024.7315803365268</v>
      </c>
      <c r="T579" s="71">
        <f t="shared" si="74"/>
        <v>3058.7622449158762</v>
      </c>
      <c r="U579" s="71">
        <f t="shared" si="75"/>
        <v>3093.1332161410178</v>
      </c>
      <c r="V579" s="71">
        <f t="shared" si="76"/>
        <v>3127.8478970784117</v>
      </c>
      <c r="W579" s="71">
        <f t="shared" si="77"/>
        <v>3162.9097248251796</v>
      </c>
      <c r="X579" s="71">
        <f t="shared" si="78"/>
        <v>3198.3221708494148</v>
      </c>
      <c r="AB579" s="85"/>
    </row>
    <row r="580" spans="2:36" ht="14.25" customHeight="1" x14ac:dyDescent="0.35">
      <c r="B580" s="84"/>
      <c r="C580" s="84">
        <v>-0.61820932832931896</v>
      </c>
      <c r="D580" s="84"/>
      <c r="E580" s="84">
        <v>0.41484257671469515</v>
      </c>
      <c r="F580" s="84">
        <v>8.2670994058453608E-3</v>
      </c>
      <c r="H580" s="71">
        <f t="shared" si="79"/>
        <v>506.9648426437368</v>
      </c>
      <c r="I580" s="1"/>
      <c r="K580" s="1"/>
      <c r="Q580" s="71">
        <f t="shared" si="80"/>
        <v>531.3773083929043</v>
      </c>
      <c r="R580" s="71">
        <f t="shared" si="72"/>
        <v>556.03389879956376</v>
      </c>
      <c r="S580" s="71">
        <f t="shared" si="73"/>
        <v>580.93705511028952</v>
      </c>
      <c r="T580" s="71">
        <f t="shared" si="74"/>
        <v>606.08924298412296</v>
      </c>
      <c r="U580" s="71">
        <f t="shared" si="75"/>
        <v>631.49295273669441</v>
      </c>
      <c r="V580" s="71">
        <f t="shared" si="76"/>
        <v>657.15069958679123</v>
      </c>
      <c r="W580" s="71">
        <f t="shared" si="77"/>
        <v>683.06502390538958</v>
      </c>
      <c r="X580" s="71">
        <f t="shared" si="78"/>
        <v>709.23849146717362</v>
      </c>
    </row>
    <row r="581" spans="2:36" ht="14.25" customHeight="1" x14ac:dyDescent="0.35">
      <c r="B581" s="84">
        <v>2.0965933504111533E-2</v>
      </c>
      <c r="C581" s="84">
        <v>4.4786273012089428E-2</v>
      </c>
      <c r="D581" s="84">
        <v>1.6768679245777047</v>
      </c>
      <c r="E581" s="84">
        <v>0.86687443043284296</v>
      </c>
      <c r="F581" s="84"/>
      <c r="H581" s="71">
        <f t="shared" si="79"/>
        <v>795.84717952802976</v>
      </c>
      <c r="I581" s="1"/>
      <c r="K581" s="1"/>
      <c r="Q581" s="71">
        <f t="shared" si="80"/>
        <v>848.85952771339862</v>
      </c>
      <c r="R581" s="71">
        <f t="shared" si="72"/>
        <v>902.40199938062142</v>
      </c>
      <c r="S581" s="71">
        <f t="shared" si="73"/>
        <v>956.4798957645171</v>
      </c>
      <c r="T581" s="71">
        <f t="shared" si="74"/>
        <v>1011.0985711122512</v>
      </c>
      <c r="U581" s="71">
        <f t="shared" si="75"/>
        <v>1066.2634332134612</v>
      </c>
      <c r="V581" s="71">
        <f t="shared" si="76"/>
        <v>1121.9799439356857</v>
      </c>
      <c r="W581" s="71">
        <f t="shared" si="77"/>
        <v>1178.2536197651307</v>
      </c>
      <c r="X581" s="71">
        <f t="shared" si="78"/>
        <v>1235.0900323528704</v>
      </c>
      <c r="AB581" s="85"/>
    </row>
    <row r="582" spans="2:36" ht="14.25" customHeight="1" x14ac:dyDescent="0.35">
      <c r="B582" s="84">
        <v>2.7215453318128169E-3</v>
      </c>
      <c r="C582" s="84">
        <v>4.2484879097549083E-2</v>
      </c>
      <c r="D582" s="84">
        <v>0.65990555699305764</v>
      </c>
      <c r="E582" s="84">
        <v>0.28339466068319769</v>
      </c>
      <c r="F582" s="84">
        <v>4.595568843590158E-2</v>
      </c>
      <c r="H582" s="71">
        <f t="shared" si="79"/>
        <v>3357.5899149887005</v>
      </c>
      <c r="I582" s="1"/>
      <c r="K582" s="1"/>
      <c r="Q582" s="71">
        <f t="shared" si="80"/>
        <v>3395.8667791729313</v>
      </c>
      <c r="R582" s="71">
        <f t="shared" ref="R582:R587" si="81">SUMPRODUCT($B582:$F582,$J$7:$N$7)</f>
        <v>3434.5264119990052</v>
      </c>
      <c r="S582" s="71">
        <f t="shared" ref="S582:S587" si="82">SUMPRODUCT($B582:$F582,$J$8:$N$8)</f>
        <v>3473.5726411533396</v>
      </c>
      <c r="T582" s="71">
        <f t="shared" ref="T582:T587" si="83">SUMPRODUCT($B582:$F582,$J$9:$N$9)</f>
        <v>3513.009332599217</v>
      </c>
      <c r="U582" s="71">
        <f t="shared" ref="U582:U587" si="84">SUMPRODUCT($B582:$F582,$J$10:$N$10)</f>
        <v>3552.8403909595536</v>
      </c>
      <c r="V582" s="71">
        <f t="shared" ref="V582:V587" si="85">SUMPRODUCT($B582:$F582,$J$11:$N$11)</f>
        <v>3593.0697599034934</v>
      </c>
      <c r="W582" s="71">
        <f t="shared" ref="W582:W587" si="86">SUMPRODUCT($B582:$F582,$J$12:$N$12)</f>
        <v>3633.7014225368725</v>
      </c>
      <c r="X582" s="71">
        <f t="shared" ref="X582:X587" si="87">SUMPRODUCT($B582:$F582,$J$13:$N$13)</f>
        <v>3674.7394017965853</v>
      </c>
    </row>
    <row r="583" spans="2:36" ht="14.25" customHeight="1" x14ac:dyDescent="0.35">
      <c r="B583" s="84">
        <v>2.4064445745219151E-3</v>
      </c>
      <c r="C583" s="84">
        <v>4.916732600788852E-2</v>
      </c>
      <c r="D583" s="84"/>
      <c r="E583" s="84">
        <v>0.43377300329642365</v>
      </c>
      <c r="F583" s="84"/>
      <c r="H583" s="71">
        <f t="shared" ref="H583:H587" si="88">SUMPRODUCT(B583:F583,B$3:F$3)</f>
        <v>1791.3433466715228</v>
      </c>
      <c r="I583" s="1"/>
      <c r="K583" s="1"/>
      <c r="Q583" s="71">
        <f t="shared" ref="Q583:Q587" si="89">SUMPRODUCT(B583:F583,J$6:N$6)</f>
        <v>1813.0504786646629</v>
      </c>
      <c r="R583" s="71">
        <f t="shared" si="81"/>
        <v>1834.9746819777347</v>
      </c>
      <c r="S583" s="71">
        <f t="shared" si="82"/>
        <v>1857.1181273239372</v>
      </c>
      <c r="T583" s="71">
        <f t="shared" si="83"/>
        <v>1879.483007123602</v>
      </c>
      <c r="U583" s="71">
        <f t="shared" si="84"/>
        <v>1902.0715357212625</v>
      </c>
      <c r="V583" s="71">
        <f t="shared" si="85"/>
        <v>1924.8859496049004</v>
      </c>
      <c r="W583" s="71">
        <f t="shared" si="86"/>
        <v>1947.9285076273745</v>
      </c>
      <c r="X583" s="71">
        <f t="shared" si="87"/>
        <v>1971.2014912300733</v>
      </c>
      <c r="AB583" s="85"/>
    </row>
    <row r="584" spans="2:36" ht="14.25" customHeight="1" x14ac:dyDescent="0.35">
      <c r="B584" s="84">
        <v>4.7025640103690669E-3</v>
      </c>
      <c r="C584" s="84">
        <v>2.6467651753569032E-2</v>
      </c>
      <c r="D584" s="84">
        <v>1.5779150758246459</v>
      </c>
      <c r="E584" s="84">
        <v>0.46308605123268903</v>
      </c>
      <c r="F584" s="84"/>
      <c r="H584" s="71">
        <f t="shared" si="88"/>
        <v>2264.5801480404807</v>
      </c>
      <c r="I584" s="1"/>
      <c r="K584" s="1"/>
      <c r="Q584" s="71">
        <f t="shared" si="89"/>
        <v>2296.8175018624756</v>
      </c>
      <c r="R584" s="71">
        <f t="shared" si="81"/>
        <v>2329.3772292226909</v>
      </c>
      <c r="S584" s="71">
        <f t="shared" si="82"/>
        <v>2362.262553856508</v>
      </c>
      <c r="T584" s="71">
        <f t="shared" si="83"/>
        <v>2395.4767317366636</v>
      </c>
      <c r="U584" s="71">
        <f t="shared" si="84"/>
        <v>2429.0230513956203</v>
      </c>
      <c r="V584" s="71">
        <f t="shared" si="85"/>
        <v>2462.9048342511669</v>
      </c>
      <c r="W584" s="71">
        <f t="shared" si="86"/>
        <v>2497.1254349352689</v>
      </c>
      <c r="X584" s="71">
        <f t="shared" si="87"/>
        <v>2531.6882416262119</v>
      </c>
      <c r="AB584" s="85"/>
    </row>
    <row r="585" spans="2:36" ht="14.25" customHeight="1" x14ac:dyDescent="0.35">
      <c r="B585" s="84">
        <v>2.1345796787091364E-3</v>
      </c>
      <c r="C585" s="84">
        <v>-0.5596763798770793</v>
      </c>
      <c r="D585" s="84">
        <v>1.5821685867102824</v>
      </c>
      <c r="E585" s="84">
        <v>0.4572084970747804</v>
      </c>
      <c r="F585" s="84"/>
      <c r="H585" s="71">
        <f t="shared" si="88"/>
        <v>972.65606792556537</v>
      </c>
      <c r="I585" s="1"/>
      <c r="K585" s="1"/>
      <c r="Q585" s="71">
        <f t="shared" si="89"/>
        <v>1004.6237251773614</v>
      </c>
      <c r="R585" s="71">
        <f t="shared" si="81"/>
        <v>1036.9110590016755</v>
      </c>
      <c r="S585" s="71">
        <f t="shared" si="82"/>
        <v>1069.5212661642331</v>
      </c>
      <c r="T585" s="71">
        <f t="shared" si="83"/>
        <v>1102.4575753984159</v>
      </c>
      <c r="U585" s="71">
        <f t="shared" si="84"/>
        <v>1135.7232477249404</v>
      </c>
      <c r="V585" s="71">
        <f t="shared" si="85"/>
        <v>1169.3215767747304</v>
      </c>
      <c r="W585" s="71">
        <f t="shared" si="86"/>
        <v>1203.2558891150179</v>
      </c>
      <c r="X585" s="71">
        <f t="shared" si="87"/>
        <v>1237.5295445787087</v>
      </c>
      <c r="AB585" s="85"/>
    </row>
    <row r="586" spans="2:36" ht="14.25" customHeight="1" x14ac:dyDescent="0.35">
      <c r="B586" s="84"/>
      <c r="C586" s="84">
        <v>4.1977958856383404E-2</v>
      </c>
      <c r="D586" s="84"/>
      <c r="E586" s="84">
        <v>0.22965808600561383</v>
      </c>
      <c r="F586" s="84">
        <v>4.5105276538586613E-2</v>
      </c>
      <c r="H586" s="71">
        <f t="shared" si="88"/>
        <v>3273.5029151105982</v>
      </c>
      <c r="I586" s="1"/>
      <c r="K586" s="1"/>
      <c r="Q586" s="71">
        <f t="shared" si="89"/>
        <v>3304.9245186103399</v>
      </c>
      <c r="R586" s="71">
        <f t="shared" si="81"/>
        <v>3336.66033814508</v>
      </c>
      <c r="S586" s="71">
        <f t="shared" si="82"/>
        <v>3368.7135158751671</v>
      </c>
      <c r="T586" s="71">
        <f t="shared" si="83"/>
        <v>3401.0872253825555</v>
      </c>
      <c r="U586" s="71">
        <f t="shared" si="84"/>
        <v>3433.7846719850168</v>
      </c>
      <c r="V586" s="71">
        <f t="shared" si="85"/>
        <v>3466.8090930535036</v>
      </c>
      <c r="W586" s="71">
        <f t="shared" si="86"/>
        <v>3500.1637583326747</v>
      </c>
      <c r="X586" s="71">
        <f t="shared" si="87"/>
        <v>3533.8519702646377</v>
      </c>
      <c r="AB586" s="85"/>
    </row>
    <row r="587" spans="2:36" ht="14.25" customHeight="1" x14ac:dyDescent="0.35">
      <c r="B587" s="84"/>
      <c r="C587" s="84">
        <v>1.8162271823962E-2</v>
      </c>
      <c r="D587" s="84"/>
      <c r="E587" s="84">
        <v>0.24364506790801704</v>
      </c>
      <c r="F587" s="84">
        <v>4.2287046422761862E-2</v>
      </c>
      <c r="H587" s="71">
        <f t="shared" si="88"/>
        <v>3144.463631733558</v>
      </c>
      <c r="I587" s="1"/>
      <c r="K587" s="1"/>
      <c r="Q587" s="71">
        <f t="shared" si="89"/>
        <v>3175.3399985506485</v>
      </c>
      <c r="R587" s="71">
        <f t="shared" si="81"/>
        <v>3206.5251290359101</v>
      </c>
      <c r="S587" s="71">
        <f t="shared" si="82"/>
        <v>3238.0221108260239</v>
      </c>
      <c r="T587" s="71">
        <f t="shared" si="83"/>
        <v>3269.834062434039</v>
      </c>
      <c r="U587" s="71">
        <f t="shared" si="84"/>
        <v>3301.9641335581341</v>
      </c>
      <c r="V587" s="71">
        <f t="shared" si="85"/>
        <v>3334.4155053934705</v>
      </c>
      <c r="W587" s="71">
        <f t="shared" si="86"/>
        <v>3367.19139094716</v>
      </c>
      <c r="X587" s="71">
        <f t="shared" si="87"/>
        <v>3400.2950353563865</v>
      </c>
      <c r="AB587" s="85"/>
    </row>
    <row r="588" spans="2:36" ht="14.25" customHeight="1" x14ac:dyDescent="0.35">
      <c r="B588" s="1"/>
      <c r="C588" s="1"/>
      <c r="D588" s="1"/>
      <c r="E588" s="1"/>
      <c r="F588" s="1"/>
      <c r="H588" s="66"/>
      <c r="I588" s="1"/>
      <c r="K588" s="1"/>
      <c r="P588" s="6"/>
      <c r="Q588" s="66"/>
      <c r="R588" s="66"/>
      <c r="S588" s="66"/>
      <c r="T588" s="66"/>
      <c r="U588" s="66"/>
      <c r="V588" s="66"/>
      <c r="W588" s="66"/>
      <c r="X588" s="66"/>
      <c r="AB588" s="206"/>
      <c r="AC588" s="1"/>
      <c r="AD588" s="1"/>
      <c r="AE588" s="1"/>
      <c r="AF588" s="1"/>
      <c r="AG588" s="1"/>
      <c r="AH588" s="86"/>
      <c r="AJ588" s="86"/>
    </row>
    <row r="589" spans="2:36" ht="14.25" customHeight="1" x14ac:dyDescent="0.35">
      <c r="B589" s="1"/>
      <c r="C589" s="1"/>
      <c r="D589" s="1"/>
      <c r="E589" s="1"/>
      <c r="F589" s="1"/>
      <c r="H589" s="66"/>
      <c r="I589" s="1"/>
      <c r="K589" s="1"/>
      <c r="P589" s="6"/>
      <c r="Q589" s="66"/>
      <c r="R589" s="66"/>
      <c r="S589" s="66"/>
      <c r="T589" s="66"/>
      <c r="U589" s="66"/>
      <c r="V589" s="66"/>
      <c r="W589" s="66"/>
      <c r="X589" s="66"/>
      <c r="AB589" s="206"/>
      <c r="AC589" s="1"/>
      <c r="AD589" s="1"/>
      <c r="AE589" s="1"/>
      <c r="AF589" s="1"/>
      <c r="AG589" s="1"/>
      <c r="AH589" s="86"/>
      <c r="AJ589" s="86"/>
    </row>
    <row r="590" spans="2:36" ht="14.25" customHeight="1" x14ac:dyDescent="0.35">
      <c r="B590" s="1"/>
      <c r="C590" s="1"/>
      <c r="D590" s="1"/>
      <c r="E590" s="1"/>
      <c r="F590" s="1"/>
      <c r="H590" s="66"/>
      <c r="I590" s="1"/>
      <c r="K590" s="1"/>
      <c r="P590" s="6"/>
      <c r="Q590" s="66"/>
      <c r="R590" s="66"/>
      <c r="S590" s="66"/>
      <c r="T590" s="66"/>
      <c r="U590" s="66"/>
      <c r="V590" s="66"/>
      <c r="W590" s="66"/>
      <c r="X590" s="66"/>
      <c r="AB590" s="206"/>
      <c r="AC590" s="1"/>
      <c r="AD590" s="1"/>
      <c r="AE590" s="1"/>
      <c r="AF590" s="1"/>
      <c r="AG590" s="1"/>
      <c r="AH590" s="86"/>
      <c r="AJ590" s="86"/>
    </row>
    <row r="591" spans="2:36" ht="14.25" customHeight="1" x14ac:dyDescent="0.35">
      <c r="B591" s="1"/>
      <c r="C591" s="1"/>
      <c r="D591" s="1"/>
      <c r="E591" s="1"/>
      <c r="F591" s="1"/>
      <c r="H591" s="66"/>
      <c r="I591" s="1"/>
      <c r="K591" s="1"/>
      <c r="P591" s="6"/>
      <c r="Q591" s="66"/>
      <c r="R591" s="66"/>
      <c r="S591" s="66"/>
      <c r="T591" s="66"/>
      <c r="U591" s="66"/>
      <c r="V591" s="66"/>
      <c r="W591" s="66"/>
      <c r="X591" s="66"/>
      <c r="AB591" s="1"/>
      <c r="AC591" s="1"/>
      <c r="AD591" s="1"/>
      <c r="AE591" s="1"/>
      <c r="AF591" s="1"/>
      <c r="AG591" s="1"/>
      <c r="AH591" s="86"/>
      <c r="AJ591" s="86"/>
    </row>
    <row r="592" spans="2:36" ht="14.25" customHeight="1" x14ac:dyDescent="0.35">
      <c r="B592" s="1"/>
      <c r="C592" s="1"/>
      <c r="D592" s="1"/>
      <c r="E592" s="1"/>
      <c r="F592" s="1"/>
      <c r="H592" s="66"/>
      <c r="I592" s="1"/>
      <c r="K592" s="1"/>
      <c r="P592" s="6"/>
      <c r="Q592" s="66"/>
      <c r="R592" s="66"/>
      <c r="S592" s="66"/>
      <c r="T592" s="66"/>
      <c r="U592" s="66"/>
      <c r="V592" s="66"/>
      <c r="W592" s="66"/>
      <c r="X592" s="66"/>
      <c r="AB592" s="1"/>
      <c r="AC592" s="1"/>
      <c r="AD592" s="1"/>
      <c r="AE592" s="1"/>
      <c r="AF592" s="1"/>
      <c r="AG592" s="1"/>
      <c r="AH592" s="86"/>
      <c r="AJ592" s="86"/>
    </row>
    <row r="593" spans="2:36" ht="14.25" customHeight="1" x14ac:dyDescent="0.35">
      <c r="B593" s="1"/>
      <c r="C593" s="1"/>
      <c r="D593" s="1"/>
      <c r="E593" s="1"/>
      <c r="F593" s="1"/>
      <c r="H593" s="66"/>
      <c r="I593" s="1"/>
      <c r="K593" s="1"/>
      <c r="P593" s="6"/>
      <c r="Q593" s="66"/>
      <c r="R593" s="66"/>
      <c r="S593" s="66"/>
      <c r="T593" s="66"/>
      <c r="U593" s="66"/>
      <c r="V593" s="66"/>
      <c r="W593" s="66"/>
      <c r="X593" s="66"/>
      <c r="AB593" s="1"/>
      <c r="AC593" s="1"/>
      <c r="AD593" s="1"/>
      <c r="AE593" s="1"/>
      <c r="AF593" s="1"/>
      <c r="AG593" s="1"/>
      <c r="AH593" s="86"/>
      <c r="AJ593" s="86"/>
    </row>
    <row r="594" spans="2:36" ht="14.25" customHeight="1" x14ac:dyDescent="0.35">
      <c r="B594" s="1"/>
      <c r="C594" s="1"/>
      <c r="D594" s="1"/>
      <c r="E594" s="1"/>
      <c r="F594" s="1"/>
      <c r="H594" s="66"/>
      <c r="I594" s="1"/>
      <c r="K594" s="1"/>
      <c r="P594" s="6"/>
      <c r="Q594" s="66"/>
      <c r="R594" s="66"/>
      <c r="S594" s="66"/>
      <c r="T594" s="66"/>
      <c r="U594" s="66"/>
      <c r="V594" s="66"/>
      <c r="W594" s="66"/>
      <c r="X594" s="66"/>
      <c r="AB594" s="1"/>
      <c r="AC594" s="1"/>
      <c r="AD594" s="1"/>
      <c r="AE594" s="1"/>
      <c r="AF594" s="1"/>
      <c r="AG594" s="1"/>
      <c r="AH594" s="86"/>
      <c r="AJ594" s="86"/>
    </row>
    <row r="595" spans="2:36" ht="14.25" customHeight="1" x14ac:dyDescent="0.35">
      <c r="B595" s="1"/>
      <c r="C595" s="1"/>
      <c r="D595" s="1"/>
      <c r="E595" s="1"/>
      <c r="F595" s="1"/>
      <c r="H595" s="66"/>
      <c r="I595" s="1"/>
      <c r="K595" s="1"/>
      <c r="P595" s="6"/>
      <c r="Q595" s="66"/>
      <c r="R595" s="66"/>
      <c r="S595" s="66"/>
      <c r="T595" s="66"/>
      <c r="U595" s="66"/>
      <c r="V595" s="66"/>
      <c r="W595" s="66"/>
      <c r="X595" s="66"/>
      <c r="AB595" s="1"/>
      <c r="AC595" s="1"/>
      <c r="AD595" s="1"/>
      <c r="AE595" s="1"/>
      <c r="AF595" s="1"/>
      <c r="AG595" s="1"/>
      <c r="AH595" s="86"/>
      <c r="AJ595" s="86"/>
    </row>
    <row r="596" spans="2:36" ht="14.25" customHeight="1" x14ac:dyDescent="0.35">
      <c r="B596" s="1"/>
      <c r="C596" s="1"/>
      <c r="D596" s="1"/>
      <c r="E596" s="1"/>
      <c r="F596" s="1"/>
      <c r="H596" s="66"/>
      <c r="I596" s="1"/>
      <c r="K596" s="1"/>
      <c r="P596" s="6"/>
      <c r="Q596" s="66"/>
      <c r="R596" s="66"/>
      <c r="S596" s="66"/>
      <c r="T596" s="66"/>
      <c r="U596" s="66"/>
      <c r="V596" s="66"/>
      <c r="W596" s="66"/>
      <c r="X596" s="66"/>
      <c r="AB596" s="1"/>
      <c r="AC596" s="1"/>
      <c r="AD596" s="1"/>
      <c r="AE596" s="1"/>
      <c r="AF596" s="1"/>
      <c r="AG596" s="1"/>
      <c r="AH596" s="86"/>
      <c r="AJ596" s="86"/>
    </row>
    <row r="597" spans="2:36" ht="14.25" customHeight="1" x14ac:dyDescent="0.35">
      <c r="B597" s="1"/>
      <c r="C597" s="1"/>
      <c r="D597" s="1"/>
      <c r="E597" s="1"/>
      <c r="F597" s="1"/>
      <c r="H597" s="66"/>
      <c r="I597" s="1"/>
      <c r="K597" s="1"/>
      <c r="P597" s="6"/>
      <c r="Q597" s="66"/>
      <c r="R597" s="66"/>
      <c r="S597" s="66"/>
      <c r="T597" s="66"/>
      <c r="U597" s="66"/>
      <c r="V597" s="66"/>
      <c r="W597" s="66"/>
      <c r="X597" s="66"/>
      <c r="AB597" s="1"/>
      <c r="AC597" s="1"/>
      <c r="AD597" s="1"/>
      <c r="AE597" s="1"/>
      <c r="AF597" s="1"/>
      <c r="AG597" s="1"/>
      <c r="AH597" s="86"/>
      <c r="AJ597" s="86"/>
    </row>
    <row r="598" spans="2:36" ht="14.25" customHeight="1" x14ac:dyDescent="0.35">
      <c r="B598" s="1"/>
      <c r="C598" s="1"/>
      <c r="D598" s="1"/>
      <c r="E598" s="1"/>
      <c r="F598" s="1"/>
      <c r="H598" s="66"/>
      <c r="I598" s="1"/>
      <c r="K598" s="1"/>
      <c r="P598" s="6"/>
      <c r="Q598" s="66"/>
      <c r="R598" s="66"/>
      <c r="S598" s="66"/>
      <c r="T598" s="66"/>
      <c r="U598" s="66"/>
      <c r="V598" s="66"/>
      <c r="W598" s="66"/>
      <c r="X598" s="66"/>
      <c r="AB598" s="1"/>
      <c r="AC598" s="1"/>
      <c r="AD598" s="1"/>
      <c r="AE598" s="1"/>
      <c r="AF598" s="1"/>
      <c r="AG598" s="1"/>
      <c r="AH598" s="86"/>
      <c r="AJ598" s="86"/>
    </row>
    <row r="599" spans="2:36" ht="14.25" customHeight="1" x14ac:dyDescent="0.35">
      <c r="B599" s="1"/>
      <c r="C599" s="1"/>
      <c r="D599" s="1"/>
      <c r="E599" s="1"/>
      <c r="F599" s="1"/>
      <c r="H599" s="66"/>
      <c r="I599" s="1"/>
      <c r="K599" s="1"/>
      <c r="P599" s="6"/>
      <c r="Q599" s="66"/>
      <c r="R599" s="66"/>
      <c r="S599" s="66"/>
      <c r="T599" s="66"/>
      <c r="U599" s="66"/>
      <c r="V599" s="66"/>
      <c r="W599" s="66"/>
      <c r="X599" s="66"/>
      <c r="AB599" s="1"/>
      <c r="AC599" s="1"/>
      <c r="AD599" s="1"/>
      <c r="AE599" s="1"/>
      <c r="AF599" s="1"/>
      <c r="AG599" s="1"/>
      <c r="AH599" s="86"/>
      <c r="AJ599" s="86"/>
    </row>
    <row r="600" spans="2:36" ht="14.25" customHeight="1" x14ac:dyDescent="0.35">
      <c r="B600" s="1"/>
      <c r="C600" s="1"/>
      <c r="D600" s="1"/>
      <c r="E600" s="1"/>
      <c r="F600" s="1"/>
      <c r="H600" s="66"/>
      <c r="I600" s="1"/>
      <c r="K600" s="1"/>
      <c r="P600" s="6"/>
      <c r="Q600" s="66"/>
      <c r="R600" s="66"/>
      <c r="S600" s="66"/>
      <c r="T600" s="66"/>
      <c r="U600" s="66"/>
      <c r="V600" s="66"/>
      <c r="W600" s="66"/>
      <c r="X600" s="66"/>
      <c r="AB600" s="1"/>
      <c r="AC600" s="1"/>
      <c r="AD600" s="1"/>
      <c r="AE600" s="1"/>
      <c r="AF600" s="1"/>
      <c r="AG600" s="1"/>
      <c r="AH600" s="86"/>
      <c r="AJ600" s="86"/>
    </row>
    <row r="601" spans="2:36" ht="14.25" customHeight="1" x14ac:dyDescent="0.35">
      <c r="B601" s="1"/>
      <c r="C601" s="1"/>
      <c r="D601" s="1"/>
      <c r="E601" s="1"/>
      <c r="F601" s="1"/>
      <c r="H601" s="66"/>
      <c r="I601" s="1"/>
      <c r="K601" s="1"/>
      <c r="P601" s="6"/>
      <c r="Q601" s="66"/>
      <c r="R601" s="66"/>
      <c r="S601" s="66"/>
      <c r="T601" s="66"/>
      <c r="U601" s="66"/>
      <c r="V601" s="66"/>
      <c r="W601" s="66"/>
      <c r="X601" s="66"/>
      <c r="AB601" s="1"/>
      <c r="AC601" s="1"/>
      <c r="AD601" s="1"/>
      <c r="AE601" s="1"/>
      <c r="AF601" s="1"/>
      <c r="AG601" s="1"/>
      <c r="AH601" s="86"/>
      <c r="AJ601" s="86"/>
    </row>
    <row r="602" spans="2:36" ht="14.25" customHeight="1" x14ac:dyDescent="0.35">
      <c r="B602" s="1"/>
      <c r="C602" s="1"/>
      <c r="D602" s="1"/>
      <c r="E602" s="1"/>
      <c r="F602" s="1"/>
      <c r="H602" s="66"/>
      <c r="I602" s="1"/>
      <c r="K602" s="1"/>
      <c r="P602" s="6"/>
      <c r="Q602" s="66"/>
      <c r="R602" s="66"/>
      <c r="S602" s="66"/>
      <c r="T602" s="66"/>
      <c r="U602" s="66"/>
      <c r="V602" s="66"/>
      <c r="W602" s="66"/>
      <c r="X602" s="66"/>
      <c r="AB602" s="1"/>
      <c r="AC602" s="1"/>
      <c r="AD602" s="1"/>
      <c r="AE602" s="1"/>
      <c r="AF602" s="1"/>
      <c r="AG602" s="1"/>
      <c r="AH602" s="86"/>
      <c r="AJ602" s="86"/>
    </row>
    <row r="603" spans="2:36" ht="14.25" customHeight="1" x14ac:dyDescent="0.35">
      <c r="B603" s="1"/>
      <c r="C603" s="1"/>
      <c r="D603" s="1"/>
      <c r="E603" s="1"/>
      <c r="F603" s="1"/>
      <c r="H603" s="66"/>
      <c r="I603" s="1"/>
      <c r="K603" s="1"/>
      <c r="P603" s="6"/>
      <c r="Q603" s="66"/>
      <c r="R603" s="66"/>
      <c r="S603" s="66"/>
      <c r="T603" s="66"/>
      <c r="U603" s="66"/>
      <c r="V603" s="66"/>
      <c r="W603" s="66"/>
      <c r="X603" s="66"/>
      <c r="AB603" s="1"/>
      <c r="AC603" s="1"/>
      <c r="AD603" s="1"/>
      <c r="AE603" s="1"/>
      <c r="AF603" s="1"/>
      <c r="AG603" s="1"/>
      <c r="AH603" s="86"/>
      <c r="AJ603" s="86"/>
    </row>
    <row r="604" spans="2:36" ht="14.25" customHeight="1" x14ac:dyDescent="0.35">
      <c r="B604" s="1"/>
      <c r="C604" s="1"/>
      <c r="D604" s="1"/>
      <c r="E604" s="1"/>
      <c r="F604" s="1"/>
      <c r="H604" s="66"/>
      <c r="I604" s="1"/>
      <c r="K604" s="1"/>
      <c r="P604" s="6"/>
      <c r="Q604" s="66"/>
      <c r="R604" s="66"/>
      <c r="S604" s="66"/>
      <c r="T604" s="66"/>
      <c r="U604" s="66"/>
      <c r="V604" s="66"/>
      <c r="W604" s="66"/>
      <c r="X604" s="66"/>
      <c r="AB604" s="1"/>
      <c r="AC604" s="1"/>
      <c r="AD604" s="1"/>
      <c r="AE604" s="1"/>
      <c r="AF604" s="1"/>
      <c r="AG604" s="1"/>
      <c r="AH604" s="86"/>
      <c r="AJ604" s="86"/>
    </row>
    <row r="605" spans="2:36" ht="14.25" customHeight="1" x14ac:dyDescent="0.35">
      <c r="B605" s="1"/>
      <c r="C605" s="1"/>
      <c r="D605" s="1"/>
      <c r="E605" s="1"/>
      <c r="F605" s="1"/>
      <c r="H605" s="66"/>
      <c r="I605" s="1"/>
      <c r="K605" s="1"/>
      <c r="P605" s="6"/>
      <c r="Q605" s="66"/>
      <c r="R605" s="66"/>
      <c r="S605" s="66"/>
      <c r="T605" s="66"/>
      <c r="U605" s="66"/>
      <c r="V605" s="66"/>
      <c r="W605" s="66"/>
      <c r="X605" s="66"/>
      <c r="AB605" s="1"/>
      <c r="AC605" s="1"/>
      <c r="AD605" s="1"/>
      <c r="AE605" s="1"/>
      <c r="AF605" s="1"/>
      <c r="AG605" s="1"/>
      <c r="AH605" s="86"/>
      <c r="AJ605" s="86"/>
    </row>
    <row r="606" spans="2:36" ht="14.25" customHeight="1" x14ac:dyDescent="0.35">
      <c r="B606" s="1"/>
      <c r="C606" s="1"/>
      <c r="D606" s="1"/>
      <c r="E606" s="1"/>
      <c r="F606" s="1"/>
      <c r="H606" s="66"/>
      <c r="I606" s="1"/>
      <c r="K606" s="1"/>
      <c r="P606" s="6"/>
      <c r="Q606" s="66"/>
      <c r="R606" s="66"/>
      <c r="S606" s="66"/>
      <c r="T606" s="66"/>
      <c r="U606" s="66"/>
      <c r="V606" s="66"/>
      <c r="W606" s="66"/>
      <c r="X606" s="66"/>
      <c r="AB606" s="1"/>
      <c r="AC606" s="1"/>
      <c r="AD606" s="1"/>
      <c r="AE606" s="1"/>
      <c r="AF606" s="1"/>
      <c r="AG606" s="1"/>
      <c r="AH606" s="86"/>
      <c r="AJ606" s="86"/>
    </row>
    <row r="607" spans="2:36" ht="14.25" customHeight="1" x14ac:dyDescent="0.35">
      <c r="B607" s="1"/>
      <c r="C607" s="1"/>
      <c r="D607" s="1"/>
      <c r="E607" s="1"/>
      <c r="F607" s="1"/>
      <c r="H607" s="66"/>
      <c r="I607" s="1"/>
      <c r="K607" s="1"/>
      <c r="P607" s="6"/>
      <c r="Q607" s="66"/>
      <c r="R607" s="66"/>
      <c r="S607" s="66"/>
      <c r="T607" s="66"/>
      <c r="U607" s="66"/>
      <c r="V607" s="66"/>
      <c r="W607" s="66"/>
      <c r="X607" s="66"/>
      <c r="AB607" s="1"/>
      <c r="AC607" s="1"/>
      <c r="AD607" s="1"/>
      <c r="AE607" s="1"/>
      <c r="AF607" s="1"/>
      <c r="AG607" s="1"/>
      <c r="AH607" s="86"/>
      <c r="AJ607" s="86"/>
    </row>
    <row r="608" spans="2:36" ht="14.25" customHeight="1" x14ac:dyDescent="0.35">
      <c r="B608" s="1"/>
      <c r="C608" s="1"/>
      <c r="D608" s="1"/>
      <c r="E608" s="1"/>
      <c r="F608" s="1"/>
      <c r="H608" s="66"/>
      <c r="I608" s="1"/>
      <c r="K608" s="1"/>
      <c r="P608" s="6"/>
      <c r="Q608" s="66"/>
      <c r="R608" s="66"/>
      <c r="S608" s="66"/>
      <c r="T608" s="66"/>
      <c r="U608" s="66"/>
      <c r="V608" s="66"/>
      <c r="W608" s="66"/>
      <c r="X608" s="66"/>
      <c r="AB608" s="1"/>
      <c r="AC608" s="1"/>
      <c r="AD608" s="1"/>
      <c r="AE608" s="1"/>
      <c r="AF608" s="1"/>
      <c r="AG608" s="1"/>
      <c r="AH608" s="86"/>
      <c r="AJ608" s="86"/>
    </row>
    <row r="609" spans="2:36" ht="14.25" customHeight="1" x14ac:dyDescent="0.35">
      <c r="B609" s="1"/>
      <c r="C609" s="1"/>
      <c r="D609" s="1"/>
      <c r="E609" s="1"/>
      <c r="F609" s="1"/>
      <c r="H609" s="66"/>
      <c r="I609" s="1"/>
      <c r="K609" s="1"/>
      <c r="P609" s="6"/>
      <c r="Q609" s="66"/>
      <c r="R609" s="66"/>
      <c r="S609" s="66"/>
      <c r="T609" s="66"/>
      <c r="U609" s="66"/>
      <c r="V609" s="66"/>
      <c r="W609" s="66"/>
      <c r="X609" s="66"/>
      <c r="AB609" s="1"/>
      <c r="AC609" s="1"/>
      <c r="AD609" s="1"/>
      <c r="AE609" s="1"/>
      <c r="AF609" s="1"/>
      <c r="AG609" s="1"/>
      <c r="AH609" s="86"/>
      <c r="AJ609" s="86"/>
    </row>
    <row r="610" spans="2:36" ht="14.25" customHeight="1" x14ac:dyDescent="0.35">
      <c r="B610" s="1"/>
      <c r="C610" s="1"/>
      <c r="D610" s="1"/>
      <c r="E610" s="1"/>
      <c r="F610" s="1"/>
      <c r="H610" s="66"/>
      <c r="I610" s="1"/>
      <c r="K610" s="1"/>
      <c r="P610" s="6"/>
      <c r="Q610" s="66"/>
      <c r="R610" s="66"/>
      <c r="S610" s="66"/>
      <c r="T610" s="66"/>
      <c r="U610" s="66"/>
      <c r="V610" s="66"/>
      <c r="W610" s="66"/>
      <c r="X610" s="66"/>
      <c r="AB610" s="1"/>
      <c r="AC610" s="1"/>
      <c r="AD610" s="1"/>
      <c r="AE610" s="1"/>
      <c r="AF610" s="1"/>
      <c r="AG610" s="1"/>
      <c r="AH610" s="86"/>
      <c r="AJ610" s="86"/>
    </row>
    <row r="611" spans="2:36" ht="14.25" customHeight="1" x14ac:dyDescent="0.35">
      <c r="B611" s="1"/>
      <c r="C611" s="1"/>
      <c r="D611" s="1"/>
      <c r="E611" s="1"/>
      <c r="F611" s="1"/>
      <c r="H611" s="66"/>
      <c r="I611" s="1"/>
      <c r="K611" s="1"/>
      <c r="P611" s="6"/>
      <c r="Q611" s="66"/>
      <c r="R611" s="66"/>
      <c r="S611" s="66"/>
      <c r="T611" s="66"/>
      <c r="U611" s="66"/>
      <c r="V611" s="66"/>
      <c r="W611" s="66"/>
      <c r="X611" s="66"/>
      <c r="AB611" s="1"/>
      <c r="AC611" s="1"/>
      <c r="AD611" s="1"/>
      <c r="AE611" s="1"/>
      <c r="AF611" s="1"/>
      <c r="AG611" s="1"/>
      <c r="AH611" s="86"/>
      <c r="AJ611" s="86"/>
    </row>
    <row r="612" spans="2:36" ht="14.25" customHeight="1" x14ac:dyDescent="0.35">
      <c r="B612" s="1"/>
      <c r="C612" s="1"/>
      <c r="D612" s="1"/>
      <c r="E612" s="1"/>
      <c r="F612" s="1"/>
      <c r="H612" s="66"/>
      <c r="I612" s="1"/>
      <c r="K612" s="1"/>
      <c r="P612" s="6"/>
      <c r="Q612" s="66"/>
      <c r="R612" s="66"/>
      <c r="S612" s="66"/>
      <c r="T612" s="66"/>
      <c r="U612" s="66"/>
      <c r="V612" s="66"/>
      <c r="W612" s="66"/>
      <c r="X612" s="66"/>
      <c r="AB612" s="1"/>
      <c r="AC612" s="1"/>
      <c r="AD612" s="1"/>
      <c r="AE612" s="1"/>
      <c r="AF612" s="1"/>
      <c r="AG612" s="1"/>
      <c r="AH612" s="86"/>
      <c r="AJ612" s="86"/>
    </row>
    <row r="613" spans="2:36" ht="14.25" customHeight="1" x14ac:dyDescent="0.35">
      <c r="B613" s="1"/>
      <c r="C613" s="1"/>
      <c r="D613" s="1"/>
      <c r="E613" s="1"/>
      <c r="F613" s="1"/>
      <c r="H613" s="66"/>
      <c r="I613" s="1"/>
      <c r="K613" s="1"/>
      <c r="P613" s="6"/>
      <c r="Q613" s="66"/>
      <c r="R613" s="66"/>
      <c r="S613" s="66"/>
      <c r="T613" s="66"/>
      <c r="U613" s="66"/>
      <c r="V613" s="66"/>
      <c r="W613" s="66"/>
      <c r="X613" s="66"/>
      <c r="AB613" s="1"/>
      <c r="AC613" s="1"/>
      <c r="AD613" s="1"/>
      <c r="AE613" s="1"/>
      <c r="AF613" s="1"/>
      <c r="AG613" s="1"/>
      <c r="AH613" s="86"/>
      <c r="AJ613" s="86"/>
    </row>
    <row r="614" spans="2:36" ht="14.25" customHeight="1" x14ac:dyDescent="0.35">
      <c r="B614" s="1"/>
      <c r="C614" s="1"/>
      <c r="D614" s="1"/>
      <c r="E614" s="1"/>
      <c r="F614" s="1"/>
      <c r="H614" s="66"/>
      <c r="I614" s="1"/>
      <c r="K614" s="1"/>
      <c r="P614" s="6"/>
      <c r="Q614" s="66"/>
      <c r="R614" s="66"/>
      <c r="S614" s="66"/>
      <c r="T614" s="66"/>
      <c r="U614" s="66"/>
      <c r="V614" s="66"/>
      <c r="W614" s="66"/>
      <c r="X614" s="66"/>
      <c r="AB614" s="1"/>
      <c r="AC614" s="1"/>
      <c r="AD614" s="1"/>
      <c r="AE614" s="1"/>
      <c r="AF614" s="1"/>
      <c r="AG614" s="1"/>
      <c r="AH614" s="86"/>
      <c r="AJ614" s="86"/>
    </row>
    <row r="615" spans="2:36" ht="14.25" customHeight="1" x14ac:dyDescent="0.35">
      <c r="B615" s="1"/>
      <c r="C615" s="1"/>
      <c r="D615" s="1"/>
      <c r="E615" s="1"/>
      <c r="F615" s="1"/>
      <c r="H615" s="66"/>
      <c r="I615" s="1"/>
      <c r="K615" s="1"/>
      <c r="P615" s="6"/>
      <c r="Q615" s="66"/>
      <c r="R615" s="66"/>
      <c r="S615" s="66"/>
      <c r="T615" s="66"/>
      <c r="U615" s="66"/>
      <c r="V615" s="66"/>
      <c r="W615" s="66"/>
      <c r="X615" s="66"/>
      <c r="AB615" s="1"/>
      <c r="AC615" s="1"/>
      <c r="AD615" s="1"/>
      <c r="AE615" s="1"/>
      <c r="AF615" s="1"/>
      <c r="AG615" s="1"/>
      <c r="AH615" s="86"/>
      <c r="AJ615" s="86"/>
    </row>
    <row r="616" spans="2:36" ht="14.25" customHeight="1" x14ac:dyDescent="0.35">
      <c r="B616" s="1"/>
      <c r="C616" s="1"/>
      <c r="D616" s="1"/>
      <c r="E616" s="1"/>
      <c r="F616" s="1"/>
      <c r="H616" s="66"/>
      <c r="I616" s="1"/>
      <c r="K616" s="1"/>
      <c r="P616" s="6"/>
      <c r="Q616" s="66"/>
      <c r="R616" s="66"/>
      <c r="S616" s="66"/>
      <c r="T616" s="66"/>
      <c r="U616" s="66"/>
      <c r="V616" s="66"/>
      <c r="W616" s="66"/>
      <c r="X616" s="66"/>
      <c r="AB616" s="1"/>
      <c r="AC616" s="1"/>
      <c r="AD616" s="1"/>
      <c r="AE616" s="1"/>
      <c r="AF616" s="1"/>
      <c r="AG616" s="1"/>
      <c r="AH616" s="86"/>
      <c r="AJ616" s="86"/>
    </row>
    <row r="617" spans="2:36" ht="14.25" customHeight="1" x14ac:dyDescent="0.35">
      <c r="B617" s="1"/>
      <c r="C617" s="1"/>
      <c r="D617" s="1"/>
      <c r="E617" s="1"/>
      <c r="F617" s="1"/>
      <c r="H617" s="66"/>
      <c r="I617" s="1"/>
      <c r="K617" s="1"/>
      <c r="P617" s="6"/>
      <c r="Q617" s="66"/>
      <c r="R617" s="66"/>
      <c r="S617" s="66"/>
      <c r="T617" s="66"/>
      <c r="U617" s="66"/>
      <c r="V617" s="66"/>
      <c r="W617" s="66"/>
      <c r="X617" s="66"/>
      <c r="AB617" s="1"/>
      <c r="AC617" s="1"/>
      <c r="AD617" s="1"/>
      <c r="AE617" s="1"/>
      <c r="AF617" s="1"/>
      <c r="AG617" s="1"/>
      <c r="AH617" s="86"/>
      <c r="AJ617" s="86"/>
    </row>
    <row r="618" spans="2:36" ht="14.25" customHeight="1" x14ac:dyDescent="0.35">
      <c r="B618" s="1"/>
      <c r="C618" s="1"/>
      <c r="D618" s="1"/>
      <c r="E618" s="1"/>
      <c r="F618" s="1"/>
      <c r="H618" s="66"/>
      <c r="I618" s="1"/>
      <c r="K618" s="1"/>
      <c r="P618" s="6"/>
      <c r="Q618" s="66"/>
      <c r="R618" s="66"/>
      <c r="S618" s="66"/>
      <c r="T618" s="66"/>
      <c r="U618" s="66"/>
      <c r="V618" s="66"/>
      <c r="W618" s="66"/>
      <c r="X618" s="66"/>
      <c r="AB618" s="1"/>
      <c r="AC618" s="1"/>
      <c r="AD618" s="1"/>
      <c r="AE618" s="1"/>
      <c r="AF618" s="1"/>
      <c r="AG618" s="1"/>
      <c r="AH618" s="86"/>
      <c r="AJ618" s="86"/>
    </row>
    <row r="619" spans="2:36" ht="14.25" customHeight="1" x14ac:dyDescent="0.35">
      <c r="B619" s="1"/>
      <c r="C619" s="1"/>
      <c r="D619" s="1"/>
      <c r="E619" s="1"/>
      <c r="F619" s="1"/>
      <c r="H619" s="66"/>
      <c r="I619" s="1"/>
      <c r="K619" s="1"/>
      <c r="P619" s="6"/>
      <c r="Q619" s="66"/>
      <c r="R619" s="66"/>
      <c r="S619" s="66"/>
      <c r="T619" s="66"/>
      <c r="U619" s="66"/>
      <c r="V619" s="66"/>
      <c r="W619" s="66"/>
      <c r="X619" s="66"/>
      <c r="AB619" s="1"/>
      <c r="AC619" s="1"/>
      <c r="AD619" s="1"/>
      <c r="AE619" s="1"/>
      <c r="AF619" s="1"/>
      <c r="AG619" s="1"/>
      <c r="AH619" s="86"/>
      <c r="AJ619" s="86"/>
    </row>
    <row r="620" spans="2:36" ht="14.25" customHeight="1" x14ac:dyDescent="0.35">
      <c r="B620" s="1"/>
      <c r="C620" s="1"/>
      <c r="D620" s="1"/>
      <c r="E620" s="1"/>
      <c r="F620" s="1"/>
      <c r="H620" s="66"/>
      <c r="I620" s="1"/>
      <c r="K620" s="1"/>
      <c r="P620" s="6"/>
      <c r="Q620" s="66"/>
      <c r="R620" s="66"/>
      <c r="S620" s="66"/>
      <c r="T620" s="66"/>
      <c r="U620" s="66"/>
      <c r="V620" s="66"/>
      <c r="W620" s="66"/>
      <c r="X620" s="66"/>
      <c r="AB620" s="1"/>
      <c r="AC620" s="1"/>
      <c r="AD620" s="1"/>
      <c r="AE620" s="1"/>
      <c r="AF620" s="1"/>
      <c r="AG620" s="1"/>
      <c r="AH620" s="86"/>
      <c r="AJ620" s="86"/>
    </row>
    <row r="621" spans="2:36" ht="14.25" customHeight="1" x14ac:dyDescent="0.35">
      <c r="B621" s="1"/>
      <c r="C621" s="1"/>
      <c r="D621" s="1"/>
      <c r="E621" s="1"/>
      <c r="F621" s="1"/>
      <c r="H621" s="66"/>
      <c r="I621" s="1"/>
      <c r="K621" s="1"/>
      <c r="P621" s="6"/>
      <c r="Q621" s="66"/>
      <c r="R621" s="66"/>
      <c r="S621" s="66"/>
      <c r="T621" s="66"/>
      <c r="U621" s="66"/>
      <c r="V621" s="66"/>
      <c r="W621" s="66"/>
      <c r="X621" s="66"/>
      <c r="AB621" s="1"/>
      <c r="AC621" s="1"/>
      <c r="AD621" s="1"/>
      <c r="AE621" s="1"/>
      <c r="AF621" s="1"/>
      <c r="AG621" s="1"/>
      <c r="AH621" s="86"/>
      <c r="AJ621" s="86"/>
    </row>
    <row r="622" spans="2:36" ht="14.25" customHeight="1" x14ac:dyDescent="0.35">
      <c r="B622" s="1"/>
      <c r="C622" s="1"/>
      <c r="D622" s="1"/>
      <c r="E622" s="1"/>
      <c r="F622" s="1"/>
      <c r="H622" s="66"/>
      <c r="I622" s="1"/>
      <c r="K622" s="1"/>
      <c r="P622" s="6"/>
      <c r="Q622" s="66"/>
      <c r="R622" s="66"/>
      <c r="S622" s="66"/>
      <c r="T622" s="66"/>
      <c r="U622" s="66"/>
      <c r="V622" s="66"/>
      <c r="W622" s="66"/>
      <c r="X622" s="66"/>
      <c r="AB622" s="1"/>
      <c r="AC622" s="1"/>
      <c r="AD622" s="1"/>
      <c r="AE622" s="1"/>
      <c r="AF622" s="1"/>
      <c r="AG622" s="1"/>
      <c r="AH622" s="86"/>
      <c r="AJ622" s="86"/>
    </row>
    <row r="623" spans="2:36" ht="14.25" customHeight="1" x14ac:dyDescent="0.35">
      <c r="B623" s="1"/>
      <c r="C623" s="1"/>
      <c r="D623" s="1"/>
      <c r="E623" s="1"/>
      <c r="F623" s="1"/>
      <c r="H623" s="66"/>
      <c r="I623" s="1"/>
      <c r="K623" s="1"/>
      <c r="P623" s="6"/>
      <c r="Q623" s="66"/>
      <c r="R623" s="66"/>
      <c r="S623" s="66"/>
      <c r="T623" s="66"/>
      <c r="U623" s="66"/>
      <c r="V623" s="66"/>
      <c r="W623" s="66"/>
      <c r="X623" s="66"/>
      <c r="AB623" s="1"/>
      <c r="AC623" s="1"/>
      <c r="AD623" s="1"/>
      <c r="AE623" s="1"/>
      <c r="AF623" s="1"/>
      <c r="AG623" s="1"/>
      <c r="AH623" s="86"/>
      <c r="AJ623" s="86"/>
    </row>
    <row r="624" spans="2:36" ht="14.25" customHeight="1" x14ac:dyDescent="0.35">
      <c r="B624" s="1"/>
      <c r="C624" s="1"/>
      <c r="D624" s="1"/>
      <c r="E624" s="1"/>
      <c r="F624" s="1"/>
      <c r="H624" s="66"/>
      <c r="I624" s="1"/>
      <c r="K624" s="1"/>
      <c r="P624" s="6"/>
      <c r="Q624" s="66"/>
      <c r="R624" s="66"/>
      <c r="S624" s="66"/>
      <c r="T624" s="66"/>
      <c r="U624" s="66"/>
      <c r="V624" s="66"/>
      <c r="W624" s="66"/>
      <c r="X624" s="66"/>
      <c r="AB624" s="1"/>
      <c r="AC624" s="1"/>
      <c r="AD624" s="1"/>
      <c r="AE624" s="1"/>
      <c r="AF624" s="1"/>
      <c r="AG624" s="1"/>
      <c r="AH624" s="86"/>
      <c r="AJ624" s="86"/>
    </row>
    <row r="625" spans="2:36" ht="14.25" customHeight="1" x14ac:dyDescent="0.35">
      <c r="B625" s="1"/>
      <c r="C625" s="1"/>
      <c r="D625" s="1"/>
      <c r="E625" s="1"/>
      <c r="F625" s="1"/>
      <c r="H625" s="66"/>
      <c r="I625" s="1"/>
      <c r="K625" s="1"/>
      <c r="P625" s="6"/>
      <c r="Q625" s="66"/>
      <c r="R625" s="66"/>
      <c r="S625" s="66"/>
      <c r="T625" s="66"/>
      <c r="U625" s="66"/>
      <c r="V625" s="66"/>
      <c r="W625" s="66"/>
      <c r="X625" s="66"/>
      <c r="AB625" s="1"/>
      <c r="AC625" s="1"/>
      <c r="AD625" s="1"/>
      <c r="AE625" s="1"/>
      <c r="AF625" s="1"/>
      <c r="AG625" s="1"/>
      <c r="AH625" s="86"/>
      <c r="AJ625" s="86"/>
    </row>
    <row r="626" spans="2:36" ht="14.25" customHeight="1" x14ac:dyDescent="0.35">
      <c r="B626" s="1"/>
      <c r="C626" s="1"/>
      <c r="D626" s="1"/>
      <c r="E626" s="1"/>
      <c r="F626" s="1"/>
      <c r="H626" s="66"/>
      <c r="I626" s="1"/>
      <c r="K626" s="1"/>
      <c r="P626" s="6"/>
      <c r="Q626" s="66"/>
      <c r="R626" s="66"/>
      <c r="S626" s="66"/>
      <c r="T626" s="66"/>
      <c r="U626" s="66"/>
      <c r="V626" s="66"/>
      <c r="W626" s="66"/>
      <c r="X626" s="66"/>
      <c r="AB626" s="1"/>
      <c r="AC626" s="1"/>
      <c r="AD626" s="1"/>
      <c r="AE626" s="1"/>
      <c r="AF626" s="1"/>
      <c r="AG626" s="1"/>
      <c r="AH626" s="86"/>
      <c r="AJ626" s="86"/>
    </row>
    <row r="627" spans="2:36" ht="14.25" customHeight="1" x14ac:dyDescent="0.35">
      <c r="B627" s="1"/>
      <c r="C627" s="1"/>
      <c r="D627" s="1"/>
      <c r="E627" s="1"/>
      <c r="F627" s="1"/>
      <c r="H627" s="66"/>
      <c r="I627" s="1"/>
      <c r="K627" s="1"/>
      <c r="P627" s="6"/>
      <c r="Q627" s="66"/>
      <c r="R627" s="66"/>
      <c r="S627" s="66"/>
      <c r="T627" s="66"/>
      <c r="U627" s="66"/>
      <c r="V627" s="66"/>
      <c r="W627" s="66"/>
      <c r="X627" s="66"/>
      <c r="AB627" s="1"/>
      <c r="AC627" s="1"/>
      <c r="AD627" s="1"/>
      <c r="AE627" s="1"/>
      <c r="AF627" s="1"/>
      <c r="AG627" s="1"/>
      <c r="AH627" s="86"/>
      <c r="AJ627" s="86"/>
    </row>
    <row r="628" spans="2:36" ht="14.25" customHeight="1" x14ac:dyDescent="0.35">
      <c r="B628" s="1"/>
      <c r="C628" s="1"/>
      <c r="D628" s="1"/>
      <c r="E628" s="1"/>
      <c r="F628" s="1"/>
      <c r="H628" s="66"/>
      <c r="I628" s="1"/>
      <c r="K628" s="1"/>
      <c r="P628" s="6"/>
      <c r="Q628" s="66"/>
      <c r="R628" s="66"/>
      <c r="S628" s="66"/>
      <c r="T628" s="66"/>
      <c r="U628" s="66"/>
      <c r="V628" s="66"/>
      <c r="W628" s="66"/>
      <c r="X628" s="66"/>
      <c r="AB628" s="1"/>
      <c r="AC628" s="1"/>
      <c r="AD628" s="1"/>
      <c r="AE628" s="1"/>
      <c r="AF628" s="1"/>
      <c r="AG628" s="1"/>
      <c r="AH628" s="86"/>
      <c r="AJ628" s="86"/>
    </row>
    <row r="629" spans="2:36" ht="14.25" customHeight="1" x14ac:dyDescent="0.35">
      <c r="B629" s="1"/>
      <c r="C629" s="1"/>
      <c r="D629" s="1"/>
      <c r="E629" s="1"/>
      <c r="F629" s="1"/>
      <c r="H629" s="66"/>
      <c r="I629" s="1"/>
      <c r="K629" s="1"/>
      <c r="P629" s="6"/>
      <c r="Q629" s="66"/>
      <c r="R629" s="66"/>
      <c r="S629" s="66"/>
      <c r="T629" s="66"/>
      <c r="U629" s="66"/>
      <c r="V629" s="66"/>
      <c r="W629" s="66"/>
      <c r="X629" s="66"/>
      <c r="AB629" s="1"/>
      <c r="AC629" s="1"/>
      <c r="AD629" s="1"/>
      <c r="AE629" s="1"/>
      <c r="AF629" s="1"/>
      <c r="AG629" s="1"/>
      <c r="AH629" s="86"/>
      <c r="AJ629" s="86"/>
    </row>
    <row r="630" spans="2:36" ht="14.25" customHeight="1" x14ac:dyDescent="0.35">
      <c r="B630" s="1"/>
      <c r="C630" s="1"/>
      <c r="D630" s="1"/>
      <c r="E630" s="1"/>
      <c r="F630" s="1"/>
      <c r="H630" s="66"/>
      <c r="I630" s="1"/>
      <c r="K630" s="1"/>
      <c r="P630" s="6"/>
      <c r="Q630" s="66"/>
      <c r="R630" s="66"/>
      <c r="S630" s="66"/>
      <c r="T630" s="66"/>
      <c r="U630" s="66"/>
      <c r="V630" s="66"/>
      <c r="W630" s="66"/>
      <c r="X630" s="66"/>
      <c r="AB630" s="1"/>
      <c r="AC630" s="1"/>
      <c r="AD630" s="1"/>
      <c r="AE630" s="1"/>
      <c r="AF630" s="1"/>
      <c r="AG630" s="1"/>
      <c r="AH630" s="86"/>
      <c r="AJ630" s="86"/>
    </row>
    <row r="631" spans="2:36" ht="14.25" customHeight="1" x14ac:dyDescent="0.35">
      <c r="B631" s="1"/>
      <c r="C631" s="1"/>
      <c r="D631" s="1"/>
      <c r="E631" s="1"/>
      <c r="F631" s="1"/>
      <c r="H631" s="66"/>
      <c r="I631" s="1"/>
      <c r="K631" s="1"/>
      <c r="P631" s="6"/>
      <c r="Q631" s="66"/>
      <c r="R631" s="66"/>
      <c r="S631" s="66"/>
      <c r="T631" s="66"/>
      <c r="U631" s="66"/>
      <c r="V631" s="66"/>
      <c r="W631" s="66"/>
      <c r="X631" s="66"/>
      <c r="AB631" s="1"/>
      <c r="AC631" s="1"/>
      <c r="AD631" s="1"/>
      <c r="AE631" s="1"/>
      <c r="AF631" s="1"/>
      <c r="AG631" s="1"/>
      <c r="AH631" s="86"/>
      <c r="AJ631" s="86"/>
    </row>
    <row r="632" spans="2:36" ht="14.25" customHeight="1" x14ac:dyDescent="0.35">
      <c r="B632" s="1"/>
      <c r="C632" s="1"/>
      <c r="D632" s="1"/>
      <c r="E632" s="1"/>
      <c r="F632" s="1"/>
      <c r="H632" s="66"/>
      <c r="I632" s="1"/>
      <c r="K632" s="1"/>
      <c r="P632" s="6"/>
      <c r="Q632" s="66"/>
      <c r="R632" s="66"/>
      <c r="S632" s="66"/>
      <c r="T632" s="66"/>
      <c r="U632" s="66"/>
      <c r="V632" s="66"/>
      <c r="W632" s="66"/>
      <c r="X632" s="66"/>
      <c r="AB632" s="1"/>
      <c r="AC632" s="1"/>
      <c r="AD632" s="1"/>
      <c r="AE632" s="1"/>
      <c r="AF632" s="1"/>
      <c r="AG632" s="1"/>
      <c r="AH632" s="86"/>
      <c r="AJ632" s="86"/>
    </row>
    <row r="633" spans="2:36" ht="14.25" customHeight="1" x14ac:dyDescent="0.35">
      <c r="B633" s="1"/>
      <c r="C633" s="1"/>
      <c r="D633" s="1"/>
      <c r="E633" s="1"/>
      <c r="F633" s="1"/>
      <c r="H633" s="66"/>
      <c r="I633" s="1"/>
      <c r="K633" s="1"/>
      <c r="P633" s="6"/>
      <c r="Q633" s="66"/>
      <c r="R633" s="66"/>
      <c r="S633" s="66"/>
      <c r="T633" s="66"/>
      <c r="U633" s="66"/>
      <c r="V633" s="66"/>
      <c r="W633" s="66"/>
      <c r="X633" s="66"/>
      <c r="AB633" s="1"/>
      <c r="AC633" s="1"/>
      <c r="AD633" s="1"/>
      <c r="AE633" s="1"/>
      <c r="AF633" s="1"/>
      <c r="AG633" s="1"/>
      <c r="AH633" s="86"/>
      <c r="AJ633" s="86"/>
    </row>
    <row r="634" spans="2:36" ht="14.25" customHeight="1" x14ac:dyDescent="0.35">
      <c r="B634" s="1"/>
      <c r="C634" s="1"/>
      <c r="D634" s="1"/>
      <c r="E634" s="1"/>
      <c r="F634" s="1"/>
      <c r="H634" s="66"/>
      <c r="I634" s="1"/>
      <c r="K634" s="1"/>
      <c r="P634" s="6"/>
      <c r="Q634" s="66"/>
      <c r="R634" s="66"/>
      <c r="S634" s="66"/>
      <c r="T634" s="66"/>
      <c r="U634" s="66"/>
      <c r="V634" s="66"/>
      <c r="W634" s="66"/>
      <c r="X634" s="66"/>
      <c r="AB634" s="1"/>
      <c r="AC634" s="1"/>
      <c r="AD634" s="1"/>
      <c r="AE634" s="1"/>
      <c r="AF634" s="1"/>
      <c r="AG634" s="1"/>
      <c r="AH634" s="86"/>
      <c r="AJ634" s="86"/>
    </row>
    <row r="635" spans="2:36" ht="14.25" customHeight="1" x14ac:dyDescent="0.35">
      <c r="B635" s="1"/>
      <c r="C635" s="1"/>
      <c r="D635" s="1"/>
      <c r="E635" s="1"/>
      <c r="F635" s="1"/>
      <c r="H635" s="66"/>
      <c r="I635" s="1"/>
      <c r="K635" s="1"/>
      <c r="P635" s="6"/>
      <c r="Q635" s="66"/>
      <c r="R635" s="66"/>
      <c r="S635" s="66"/>
      <c r="T635" s="66"/>
      <c r="U635" s="66"/>
      <c r="V635" s="66"/>
      <c r="W635" s="66"/>
      <c r="X635" s="66"/>
      <c r="AB635" s="1"/>
      <c r="AC635" s="1"/>
      <c r="AD635" s="1"/>
      <c r="AE635" s="1"/>
      <c r="AF635" s="1"/>
      <c r="AG635" s="1"/>
      <c r="AH635" s="86"/>
      <c r="AJ635" s="86"/>
    </row>
    <row r="636" spans="2:36" ht="14.25" customHeight="1" x14ac:dyDescent="0.35">
      <c r="B636" s="1"/>
      <c r="C636" s="1"/>
      <c r="D636" s="1"/>
      <c r="E636" s="1"/>
      <c r="F636" s="1"/>
      <c r="H636" s="66"/>
      <c r="I636" s="1"/>
      <c r="K636" s="1"/>
      <c r="P636" s="6"/>
      <c r="Q636" s="66"/>
      <c r="R636" s="66"/>
      <c r="S636" s="66"/>
      <c r="T636" s="66"/>
      <c r="U636" s="66"/>
      <c r="V636" s="66"/>
      <c r="W636" s="66"/>
      <c r="X636" s="66"/>
      <c r="AB636" s="1"/>
      <c r="AC636" s="1"/>
      <c r="AD636" s="1"/>
      <c r="AE636" s="1"/>
      <c r="AF636" s="1"/>
      <c r="AG636" s="1"/>
      <c r="AH636" s="86"/>
      <c r="AJ636" s="86"/>
    </row>
    <row r="637" spans="2:36" ht="14.25" customHeight="1" x14ac:dyDescent="0.35">
      <c r="B637" s="1"/>
      <c r="C637" s="1"/>
      <c r="D637" s="1"/>
      <c r="E637" s="1"/>
      <c r="F637" s="1"/>
      <c r="H637" s="66"/>
      <c r="I637" s="1"/>
      <c r="K637" s="1"/>
      <c r="P637" s="6"/>
      <c r="Q637" s="66"/>
      <c r="R637" s="66"/>
      <c r="S637" s="66"/>
      <c r="T637" s="66"/>
      <c r="U637" s="66"/>
      <c r="V637" s="66"/>
      <c r="W637" s="66"/>
      <c r="X637" s="66"/>
      <c r="AB637" s="1"/>
      <c r="AC637" s="1"/>
      <c r="AD637" s="1"/>
      <c r="AE637" s="1"/>
      <c r="AF637" s="1"/>
      <c r="AG637" s="1"/>
      <c r="AH637" s="86"/>
      <c r="AJ637" s="86"/>
    </row>
    <row r="638" spans="2:36" ht="14.25" customHeight="1" x14ac:dyDescent="0.35">
      <c r="B638" s="1"/>
      <c r="C638" s="1"/>
      <c r="D638" s="1"/>
      <c r="E638" s="1"/>
      <c r="F638" s="1"/>
      <c r="H638" s="66"/>
      <c r="I638" s="1"/>
      <c r="K638" s="1"/>
      <c r="P638" s="6"/>
      <c r="Q638" s="66"/>
      <c r="R638" s="66"/>
      <c r="S638" s="66"/>
      <c r="T638" s="66"/>
      <c r="U638" s="66"/>
      <c r="V638" s="66"/>
      <c r="W638" s="66"/>
      <c r="X638" s="66"/>
      <c r="AB638" s="1"/>
      <c r="AC638" s="1"/>
      <c r="AD638" s="1"/>
      <c r="AE638" s="1"/>
      <c r="AF638" s="1"/>
      <c r="AG638" s="1"/>
      <c r="AH638" s="86"/>
      <c r="AJ638" s="86"/>
    </row>
    <row r="639" spans="2:36" ht="14.25" customHeight="1" x14ac:dyDescent="0.35">
      <c r="B639" s="1"/>
      <c r="C639" s="1"/>
      <c r="D639" s="1"/>
      <c r="E639" s="1"/>
      <c r="F639" s="1"/>
      <c r="H639" s="66"/>
      <c r="I639" s="1"/>
      <c r="K639" s="1"/>
      <c r="P639" s="6"/>
      <c r="Q639" s="66"/>
      <c r="R639" s="66"/>
      <c r="S639" s="66"/>
      <c r="T639" s="66"/>
      <c r="U639" s="66"/>
      <c r="V639" s="66"/>
      <c r="W639" s="66"/>
      <c r="X639" s="66"/>
      <c r="AB639" s="1"/>
      <c r="AC639" s="1"/>
      <c r="AD639" s="1"/>
      <c r="AE639" s="1"/>
      <c r="AF639" s="1"/>
      <c r="AG639" s="1"/>
      <c r="AH639" s="86"/>
      <c r="AJ639" s="86"/>
    </row>
    <row r="640" spans="2:36" ht="14.25" customHeight="1" x14ac:dyDescent="0.35">
      <c r="B640" s="1"/>
      <c r="C640" s="1"/>
      <c r="D640" s="1"/>
      <c r="E640" s="1"/>
      <c r="F640" s="1"/>
      <c r="H640" s="66"/>
      <c r="I640" s="1"/>
      <c r="K640" s="1"/>
      <c r="P640" s="6"/>
      <c r="Q640" s="66"/>
      <c r="R640" s="66"/>
      <c r="S640" s="66"/>
      <c r="T640" s="66"/>
      <c r="U640" s="66"/>
      <c r="V640" s="66"/>
      <c r="W640" s="66"/>
      <c r="X640" s="66"/>
      <c r="AB640" s="1"/>
      <c r="AC640" s="1"/>
      <c r="AD640" s="1"/>
      <c r="AE640" s="1"/>
      <c r="AF640" s="1"/>
      <c r="AG640" s="1"/>
      <c r="AH640" s="86"/>
      <c r="AJ640" s="86"/>
    </row>
    <row r="641" spans="2:36" ht="14.25" customHeight="1" x14ac:dyDescent="0.35">
      <c r="B641" s="1"/>
      <c r="C641" s="1"/>
      <c r="D641" s="1"/>
      <c r="E641" s="1"/>
      <c r="F641" s="1"/>
      <c r="H641" s="66"/>
      <c r="I641" s="1"/>
      <c r="K641" s="1"/>
      <c r="P641" s="6"/>
      <c r="Q641" s="66"/>
      <c r="R641" s="66"/>
      <c r="S641" s="66"/>
      <c r="T641" s="66"/>
      <c r="U641" s="66"/>
      <c r="V641" s="66"/>
      <c r="W641" s="66"/>
      <c r="X641" s="66"/>
      <c r="AB641" s="1"/>
      <c r="AC641" s="1"/>
      <c r="AD641" s="1"/>
      <c r="AE641" s="1"/>
      <c r="AF641" s="1"/>
      <c r="AG641" s="1"/>
      <c r="AH641" s="86"/>
      <c r="AJ641" s="86"/>
    </row>
    <row r="642" spans="2:36" ht="14.25" customHeight="1" x14ac:dyDescent="0.35">
      <c r="B642" s="1"/>
      <c r="C642" s="1"/>
      <c r="D642" s="1"/>
      <c r="E642" s="1"/>
      <c r="F642" s="1"/>
      <c r="H642" s="66"/>
      <c r="I642" s="1"/>
      <c r="K642" s="1"/>
      <c r="P642" s="6"/>
      <c r="Q642" s="66"/>
      <c r="R642" s="66"/>
      <c r="S642" s="66"/>
      <c r="T642" s="66"/>
      <c r="U642" s="66"/>
      <c r="V642" s="66"/>
      <c r="W642" s="66"/>
      <c r="X642" s="66"/>
      <c r="AB642" s="1"/>
      <c r="AC642" s="1"/>
      <c r="AD642" s="1"/>
      <c r="AE642" s="1"/>
      <c r="AF642" s="1"/>
      <c r="AG642" s="1"/>
      <c r="AH642" s="86"/>
      <c r="AJ642" s="86"/>
    </row>
    <row r="643" spans="2:36" ht="14.25" customHeight="1" x14ac:dyDescent="0.35">
      <c r="B643" s="1"/>
      <c r="C643" s="1"/>
      <c r="D643" s="1"/>
      <c r="E643" s="1"/>
      <c r="F643" s="1"/>
      <c r="H643" s="66"/>
      <c r="I643" s="1"/>
      <c r="K643" s="1"/>
      <c r="P643" s="6"/>
      <c r="Q643" s="66"/>
      <c r="R643" s="66"/>
      <c r="S643" s="66"/>
      <c r="T643" s="66"/>
      <c r="U643" s="66"/>
      <c r="V643" s="66"/>
      <c r="W643" s="66"/>
      <c r="X643" s="66"/>
      <c r="AB643" s="1"/>
      <c r="AC643" s="1"/>
      <c r="AD643" s="1"/>
      <c r="AE643" s="1"/>
      <c r="AF643" s="1"/>
      <c r="AG643" s="1"/>
      <c r="AH643" s="86"/>
      <c r="AJ643" s="86"/>
    </row>
    <row r="644" spans="2:36" ht="14.25" customHeight="1" x14ac:dyDescent="0.35">
      <c r="B644" s="1"/>
      <c r="C644" s="1"/>
      <c r="D644" s="1"/>
      <c r="E644" s="1"/>
      <c r="F644" s="1"/>
      <c r="H644" s="66"/>
      <c r="I644" s="1"/>
      <c r="K644" s="1"/>
      <c r="P644" s="6"/>
      <c r="Q644" s="66"/>
      <c r="R644" s="66"/>
      <c r="S644" s="66"/>
      <c r="T644" s="66"/>
      <c r="U644" s="66"/>
      <c r="V644" s="66"/>
      <c r="W644" s="66"/>
      <c r="X644" s="66"/>
      <c r="AB644" s="1"/>
      <c r="AC644" s="1"/>
      <c r="AD644" s="1"/>
      <c r="AE644" s="1"/>
      <c r="AF644" s="1"/>
      <c r="AG644" s="1"/>
      <c r="AH644" s="86"/>
      <c r="AJ644" s="86"/>
    </row>
    <row r="645" spans="2:36" ht="14.25" customHeight="1" x14ac:dyDescent="0.35">
      <c r="B645" s="1"/>
      <c r="C645" s="1"/>
      <c r="D645" s="1"/>
      <c r="E645" s="1"/>
      <c r="F645" s="1"/>
      <c r="H645" s="66"/>
      <c r="I645" s="1"/>
      <c r="K645" s="1"/>
      <c r="P645" s="6"/>
      <c r="Q645" s="66"/>
      <c r="R645" s="66"/>
      <c r="S645" s="66"/>
      <c r="T645" s="66"/>
      <c r="U645" s="66"/>
      <c r="V645" s="66"/>
      <c r="W645" s="66"/>
      <c r="X645" s="66"/>
      <c r="AB645" s="1"/>
      <c r="AC645" s="1"/>
      <c r="AD645" s="1"/>
      <c r="AE645" s="1"/>
      <c r="AF645" s="1"/>
      <c r="AG645" s="1"/>
      <c r="AH645" s="86"/>
      <c r="AJ645" s="86"/>
    </row>
    <row r="646" spans="2:36" ht="14.25" customHeight="1" x14ac:dyDescent="0.35">
      <c r="B646" s="1"/>
      <c r="C646" s="1"/>
      <c r="D646" s="1"/>
      <c r="E646" s="1"/>
      <c r="F646" s="1"/>
      <c r="H646" s="66"/>
      <c r="I646" s="1"/>
      <c r="K646" s="1"/>
      <c r="P646" s="6"/>
      <c r="Q646" s="66"/>
      <c r="R646" s="66"/>
      <c r="S646" s="66"/>
      <c r="T646" s="66"/>
      <c r="U646" s="66"/>
      <c r="V646" s="66"/>
      <c r="W646" s="66"/>
      <c r="X646" s="66"/>
      <c r="AB646" s="1"/>
      <c r="AC646" s="1"/>
      <c r="AD646" s="1"/>
      <c r="AE646" s="1"/>
      <c r="AF646" s="1"/>
      <c r="AG646" s="1"/>
      <c r="AH646" s="86"/>
      <c r="AJ646" s="86"/>
    </row>
    <row r="647" spans="2:36" ht="14.25" customHeight="1" x14ac:dyDescent="0.35">
      <c r="B647" s="1"/>
      <c r="C647" s="1"/>
      <c r="D647" s="1"/>
      <c r="E647" s="1"/>
      <c r="F647" s="1"/>
      <c r="H647" s="66"/>
      <c r="I647" s="1"/>
      <c r="K647" s="1"/>
      <c r="P647" s="6"/>
      <c r="Q647" s="66"/>
      <c r="R647" s="66"/>
      <c r="S647" s="66"/>
      <c r="T647" s="66"/>
      <c r="U647" s="66"/>
      <c r="V647" s="66"/>
      <c r="W647" s="66"/>
      <c r="X647" s="66"/>
      <c r="AB647" s="1"/>
      <c r="AC647" s="1"/>
      <c r="AD647" s="1"/>
      <c r="AE647" s="1"/>
      <c r="AF647" s="1"/>
      <c r="AG647" s="1"/>
      <c r="AH647" s="86"/>
      <c r="AJ647" s="86"/>
    </row>
    <row r="648" spans="2:36" ht="14.25" customHeight="1" x14ac:dyDescent="0.35">
      <c r="B648" s="1"/>
      <c r="C648" s="1"/>
      <c r="D648" s="1"/>
      <c r="E648" s="1"/>
      <c r="F648" s="1"/>
      <c r="H648" s="66"/>
      <c r="I648" s="1"/>
      <c r="K648" s="1"/>
      <c r="P648" s="6"/>
      <c r="Q648" s="66"/>
      <c r="R648" s="66"/>
      <c r="S648" s="66"/>
      <c r="T648" s="66"/>
      <c r="U648" s="66"/>
      <c r="V648" s="66"/>
      <c r="W648" s="66"/>
      <c r="X648" s="66"/>
      <c r="AB648" s="1"/>
      <c r="AC648" s="1"/>
      <c r="AD648" s="1"/>
      <c r="AE648" s="1"/>
      <c r="AF648" s="1"/>
      <c r="AG648" s="1"/>
      <c r="AH648" s="86"/>
      <c r="AJ648" s="86"/>
    </row>
    <row r="649" spans="2:36" ht="14.25" customHeight="1" x14ac:dyDescent="0.35">
      <c r="B649" s="1"/>
      <c r="C649" s="1"/>
      <c r="D649" s="1"/>
      <c r="E649" s="1"/>
      <c r="F649" s="1"/>
      <c r="H649" s="66"/>
      <c r="I649" s="1"/>
      <c r="K649" s="1"/>
      <c r="P649" s="6"/>
      <c r="Q649" s="66"/>
      <c r="R649" s="66"/>
      <c r="S649" s="66"/>
      <c r="T649" s="66"/>
      <c r="U649" s="66"/>
      <c r="V649" s="66"/>
      <c r="W649" s="66"/>
      <c r="X649" s="66"/>
      <c r="AB649" s="1"/>
      <c r="AC649" s="1"/>
      <c r="AD649" s="1"/>
      <c r="AE649" s="1"/>
      <c r="AF649" s="1"/>
      <c r="AG649" s="1"/>
      <c r="AH649" s="86"/>
      <c r="AJ649" s="86"/>
    </row>
    <row r="650" spans="2:36" ht="14.25" customHeight="1" x14ac:dyDescent="0.35">
      <c r="B650" s="1"/>
      <c r="C650" s="1"/>
      <c r="D650" s="1"/>
      <c r="E650" s="1"/>
      <c r="F650" s="1"/>
      <c r="H650" s="66"/>
      <c r="I650" s="1"/>
      <c r="K650" s="1"/>
      <c r="P650" s="6"/>
      <c r="Q650" s="66"/>
      <c r="R650" s="66"/>
      <c r="S650" s="66"/>
      <c r="T650" s="66"/>
      <c r="U650" s="66"/>
      <c r="V650" s="66"/>
      <c r="W650" s="66"/>
      <c r="X650" s="66"/>
      <c r="AB650" s="1"/>
      <c r="AC650" s="1"/>
      <c r="AD650" s="1"/>
      <c r="AE650" s="1"/>
      <c r="AF650" s="1"/>
      <c r="AG650" s="1"/>
      <c r="AH650" s="86"/>
      <c r="AJ650" s="86"/>
    </row>
    <row r="651" spans="2:36" ht="14.25" customHeight="1" x14ac:dyDescent="0.35">
      <c r="B651" s="1"/>
      <c r="C651" s="1"/>
      <c r="D651" s="1"/>
      <c r="E651" s="1"/>
      <c r="F651" s="1"/>
      <c r="H651" s="66"/>
      <c r="I651" s="1"/>
      <c r="K651" s="1"/>
      <c r="P651" s="6"/>
      <c r="Q651" s="66"/>
      <c r="R651" s="66"/>
      <c r="S651" s="66"/>
      <c r="T651" s="66"/>
      <c r="U651" s="66"/>
      <c r="V651" s="66"/>
      <c r="W651" s="66"/>
      <c r="X651" s="66"/>
      <c r="AB651" s="1"/>
      <c r="AC651" s="1"/>
      <c r="AD651" s="1"/>
      <c r="AE651" s="1"/>
      <c r="AF651" s="1"/>
      <c r="AG651" s="1"/>
      <c r="AH651" s="86"/>
      <c r="AJ651" s="86"/>
    </row>
    <row r="652" spans="2:36" ht="14.25" customHeight="1" x14ac:dyDescent="0.35">
      <c r="B652" s="1"/>
      <c r="C652" s="1"/>
      <c r="D652" s="1"/>
      <c r="E652" s="1"/>
      <c r="F652" s="1"/>
      <c r="H652" s="66"/>
      <c r="I652" s="1"/>
      <c r="K652" s="1"/>
      <c r="P652" s="6"/>
      <c r="Q652" s="66"/>
      <c r="R652" s="66"/>
      <c r="S652" s="66"/>
      <c r="T652" s="66"/>
      <c r="U652" s="66"/>
      <c r="V652" s="66"/>
      <c r="W652" s="66"/>
      <c r="X652" s="66"/>
      <c r="AB652" s="1"/>
      <c r="AC652" s="1"/>
      <c r="AD652" s="1"/>
      <c r="AE652" s="1"/>
      <c r="AF652" s="1"/>
      <c r="AG652" s="1"/>
      <c r="AH652" s="86"/>
      <c r="AJ652" s="86"/>
    </row>
    <row r="653" spans="2:36" ht="14.25" customHeight="1" x14ac:dyDescent="0.35">
      <c r="B653" s="1"/>
      <c r="C653" s="1"/>
      <c r="D653" s="1"/>
      <c r="E653" s="1"/>
      <c r="F653" s="1"/>
      <c r="H653" s="66"/>
      <c r="I653" s="1"/>
      <c r="K653" s="1"/>
      <c r="P653" s="6"/>
      <c r="Q653" s="66"/>
      <c r="R653" s="66"/>
      <c r="S653" s="66"/>
      <c r="T653" s="66"/>
      <c r="U653" s="66"/>
      <c r="V653" s="66"/>
      <c r="W653" s="66"/>
      <c r="X653" s="66"/>
      <c r="AB653" s="1"/>
      <c r="AC653" s="1"/>
      <c r="AD653" s="1"/>
      <c r="AE653" s="1"/>
      <c r="AF653" s="1"/>
      <c r="AG653" s="1"/>
      <c r="AH653" s="86"/>
      <c r="AJ653" s="86"/>
    </row>
    <row r="654" spans="2:36" ht="14.25" customHeight="1" x14ac:dyDescent="0.35">
      <c r="B654" s="1"/>
      <c r="C654" s="1"/>
      <c r="D654" s="1"/>
      <c r="E654" s="1"/>
      <c r="F654" s="1"/>
      <c r="H654" s="66"/>
      <c r="I654" s="1"/>
      <c r="K654" s="1"/>
      <c r="P654" s="6"/>
      <c r="Q654" s="66"/>
      <c r="R654" s="66"/>
      <c r="S654" s="66"/>
      <c r="T654" s="66"/>
      <c r="U654" s="66"/>
      <c r="V654" s="66"/>
      <c r="W654" s="66"/>
      <c r="X654" s="66"/>
      <c r="AB654" s="1"/>
      <c r="AC654" s="1"/>
      <c r="AD654" s="1"/>
      <c r="AE654" s="1"/>
      <c r="AF654" s="1"/>
      <c r="AG654" s="1"/>
      <c r="AH654" s="86"/>
      <c r="AJ654" s="86"/>
    </row>
    <row r="655" spans="2:36" ht="14.25" customHeight="1" x14ac:dyDescent="0.35">
      <c r="B655" s="1"/>
      <c r="C655" s="1"/>
      <c r="D655" s="1"/>
      <c r="E655" s="1"/>
      <c r="F655" s="1"/>
      <c r="H655" s="66"/>
      <c r="I655" s="1"/>
      <c r="K655" s="1"/>
      <c r="P655" s="6"/>
      <c r="Q655" s="66"/>
      <c r="R655" s="66"/>
      <c r="S655" s="66"/>
      <c r="T655" s="66"/>
      <c r="U655" s="66"/>
      <c r="V655" s="66"/>
      <c r="W655" s="66"/>
      <c r="X655" s="66"/>
      <c r="AB655" s="1"/>
      <c r="AC655" s="1"/>
      <c r="AD655" s="1"/>
      <c r="AE655" s="1"/>
      <c r="AF655" s="1"/>
      <c r="AG655" s="1"/>
      <c r="AH655" s="86"/>
      <c r="AJ655" s="86"/>
    </row>
    <row r="656" spans="2:36" ht="14.25" customHeight="1" x14ac:dyDescent="0.35">
      <c r="B656" s="1"/>
      <c r="C656" s="1"/>
      <c r="D656" s="1"/>
      <c r="E656" s="1"/>
      <c r="F656" s="1"/>
      <c r="H656" s="66"/>
      <c r="I656" s="1"/>
      <c r="K656" s="1"/>
      <c r="P656" s="6"/>
      <c r="Q656" s="66"/>
      <c r="R656" s="66"/>
      <c r="S656" s="66"/>
      <c r="T656" s="66"/>
      <c r="U656" s="66"/>
      <c r="V656" s="66"/>
      <c r="W656" s="66"/>
      <c r="X656" s="66"/>
      <c r="AB656" s="1"/>
      <c r="AC656" s="1"/>
      <c r="AD656" s="1"/>
      <c r="AE656" s="1"/>
      <c r="AF656" s="1"/>
      <c r="AG656" s="1"/>
      <c r="AH656" s="86"/>
      <c r="AJ656" s="86"/>
    </row>
    <row r="657" spans="2:36" ht="14.25" customHeight="1" x14ac:dyDescent="0.35">
      <c r="B657" s="1"/>
      <c r="C657" s="1"/>
      <c r="D657" s="1"/>
      <c r="E657" s="1"/>
      <c r="F657" s="1"/>
      <c r="H657" s="66"/>
      <c r="I657" s="1"/>
      <c r="K657" s="1"/>
      <c r="P657" s="6"/>
      <c r="Q657" s="66"/>
      <c r="R657" s="66"/>
      <c r="S657" s="66"/>
      <c r="T657" s="66"/>
      <c r="U657" s="66"/>
      <c r="V657" s="66"/>
      <c r="W657" s="66"/>
      <c r="X657" s="66"/>
      <c r="AB657" s="1"/>
      <c r="AC657" s="1"/>
      <c r="AD657" s="1"/>
      <c r="AE657" s="1"/>
      <c r="AF657" s="1"/>
      <c r="AG657" s="1"/>
      <c r="AH657" s="86"/>
      <c r="AJ657" s="86"/>
    </row>
    <row r="658" spans="2:36" ht="14.25" customHeight="1" x14ac:dyDescent="0.35">
      <c r="B658" s="1"/>
      <c r="C658" s="1"/>
      <c r="D658" s="1"/>
      <c r="E658" s="1"/>
      <c r="F658" s="1"/>
      <c r="H658" s="66"/>
      <c r="I658" s="1"/>
      <c r="K658" s="1"/>
      <c r="P658" s="6"/>
      <c r="Q658" s="66"/>
      <c r="R658" s="66"/>
      <c r="S658" s="66"/>
      <c r="T658" s="66"/>
      <c r="U658" s="66"/>
      <c r="V658" s="66"/>
      <c r="W658" s="66"/>
      <c r="X658" s="66"/>
      <c r="AB658" s="1"/>
      <c r="AC658" s="1"/>
      <c r="AD658" s="1"/>
      <c r="AE658" s="1"/>
      <c r="AF658" s="1"/>
      <c r="AG658" s="1"/>
      <c r="AH658" s="86"/>
      <c r="AJ658" s="86"/>
    </row>
    <row r="659" spans="2:36" ht="14.25" customHeight="1" x14ac:dyDescent="0.35">
      <c r="B659" s="1"/>
      <c r="C659" s="1"/>
      <c r="D659" s="1"/>
      <c r="E659" s="1"/>
      <c r="F659" s="1"/>
      <c r="H659" s="66"/>
      <c r="I659" s="1"/>
      <c r="K659" s="1"/>
      <c r="P659" s="6"/>
      <c r="Q659" s="66"/>
      <c r="R659" s="66"/>
      <c r="S659" s="66"/>
      <c r="T659" s="66"/>
      <c r="U659" s="66"/>
      <c r="V659" s="66"/>
      <c r="W659" s="66"/>
      <c r="X659" s="66"/>
      <c r="AB659" s="1"/>
      <c r="AC659" s="1"/>
      <c r="AD659" s="1"/>
      <c r="AE659" s="1"/>
      <c r="AF659" s="1"/>
      <c r="AG659" s="1"/>
      <c r="AH659" s="86"/>
      <c r="AJ659" s="86"/>
    </row>
    <row r="660" spans="2:36" ht="14.25" customHeight="1" x14ac:dyDescent="0.35">
      <c r="B660" s="1"/>
      <c r="C660" s="1"/>
      <c r="D660" s="1"/>
      <c r="E660" s="1"/>
      <c r="F660" s="1"/>
      <c r="H660" s="66"/>
      <c r="I660" s="1"/>
      <c r="K660" s="1"/>
      <c r="P660" s="6"/>
      <c r="Q660" s="66"/>
      <c r="R660" s="66"/>
      <c r="S660" s="66"/>
      <c r="T660" s="66"/>
      <c r="U660" s="66"/>
      <c r="V660" s="66"/>
      <c r="W660" s="66"/>
      <c r="X660" s="66"/>
      <c r="AB660" s="1"/>
      <c r="AC660" s="1"/>
      <c r="AD660" s="1"/>
      <c r="AE660" s="1"/>
      <c r="AF660" s="1"/>
      <c r="AG660" s="1"/>
      <c r="AH660" s="86"/>
      <c r="AJ660" s="86"/>
    </row>
    <row r="661" spans="2:36" ht="14.25" customHeight="1" x14ac:dyDescent="0.35">
      <c r="B661" s="1"/>
      <c r="C661" s="1"/>
      <c r="D661" s="1"/>
      <c r="E661" s="1"/>
      <c r="F661" s="1"/>
      <c r="H661" s="66"/>
      <c r="I661" s="1"/>
      <c r="K661" s="1"/>
      <c r="P661" s="6"/>
      <c r="Q661" s="66"/>
      <c r="R661" s="66"/>
      <c r="S661" s="66"/>
      <c r="T661" s="66"/>
      <c r="U661" s="66"/>
      <c r="V661" s="66"/>
      <c r="W661" s="66"/>
      <c r="X661" s="66"/>
      <c r="AB661" s="1"/>
      <c r="AC661" s="1"/>
      <c r="AD661" s="1"/>
      <c r="AE661" s="1"/>
      <c r="AF661" s="1"/>
      <c r="AG661" s="1"/>
      <c r="AH661" s="86"/>
      <c r="AJ661" s="86"/>
    </row>
    <row r="662" spans="2:36" ht="14.25" customHeight="1" x14ac:dyDescent="0.35">
      <c r="B662" s="1"/>
      <c r="C662" s="1"/>
      <c r="D662" s="1"/>
      <c r="E662" s="1"/>
      <c r="F662" s="1"/>
      <c r="H662" s="66"/>
      <c r="I662" s="1"/>
      <c r="K662" s="1"/>
      <c r="P662" s="6"/>
      <c r="Q662" s="66"/>
      <c r="R662" s="66"/>
      <c r="S662" s="66"/>
      <c r="T662" s="66"/>
      <c r="U662" s="66"/>
      <c r="V662" s="66"/>
      <c r="W662" s="66"/>
      <c r="X662" s="66"/>
      <c r="AB662" s="1"/>
      <c r="AC662" s="1"/>
      <c r="AD662" s="1"/>
      <c r="AE662" s="1"/>
      <c r="AF662" s="1"/>
      <c r="AG662" s="1"/>
      <c r="AH662" s="86"/>
      <c r="AJ662" s="86"/>
    </row>
    <row r="663" spans="2:36" ht="14.25" customHeight="1" x14ac:dyDescent="0.35">
      <c r="B663" s="1"/>
      <c r="C663" s="1"/>
      <c r="D663" s="1"/>
      <c r="E663" s="1"/>
      <c r="F663" s="1"/>
      <c r="H663" s="66"/>
      <c r="I663" s="1"/>
      <c r="K663" s="1"/>
      <c r="P663" s="6"/>
      <c r="Q663" s="66"/>
      <c r="R663" s="66"/>
      <c r="S663" s="66"/>
      <c r="T663" s="66"/>
      <c r="U663" s="66"/>
      <c r="V663" s="66"/>
      <c r="W663" s="66"/>
      <c r="X663" s="66"/>
      <c r="AB663" s="1"/>
      <c r="AC663" s="1"/>
      <c r="AD663" s="1"/>
      <c r="AE663" s="1"/>
      <c r="AF663" s="1"/>
      <c r="AG663" s="1"/>
      <c r="AH663" s="86"/>
      <c r="AJ663" s="86"/>
    </row>
    <row r="664" spans="2:36" ht="14.25" customHeight="1" x14ac:dyDescent="0.35">
      <c r="B664" s="1"/>
      <c r="C664" s="1"/>
      <c r="D664" s="1"/>
      <c r="E664" s="1"/>
      <c r="F664" s="1"/>
      <c r="H664" s="66"/>
      <c r="I664" s="1"/>
      <c r="K664" s="1"/>
      <c r="P664" s="6"/>
      <c r="Q664" s="66"/>
      <c r="R664" s="66"/>
      <c r="S664" s="66"/>
      <c r="T664" s="66"/>
      <c r="U664" s="66"/>
      <c r="V664" s="66"/>
      <c r="W664" s="66"/>
      <c r="X664" s="66"/>
      <c r="AB664" s="1"/>
      <c r="AC664" s="1"/>
      <c r="AD664" s="1"/>
      <c r="AE664" s="1"/>
      <c r="AF664" s="1"/>
      <c r="AG664" s="1"/>
      <c r="AH664" s="86"/>
      <c r="AJ664" s="86"/>
    </row>
    <row r="665" spans="2:36" ht="14.25" customHeight="1" x14ac:dyDescent="0.35">
      <c r="B665" s="1"/>
      <c r="C665" s="1"/>
      <c r="D665" s="1"/>
      <c r="E665" s="1"/>
      <c r="F665" s="1"/>
      <c r="H665" s="66"/>
      <c r="I665" s="1"/>
      <c r="K665" s="1"/>
      <c r="P665" s="6"/>
      <c r="Q665" s="66"/>
      <c r="R665" s="66"/>
      <c r="S665" s="66"/>
      <c r="T665" s="66"/>
      <c r="U665" s="66"/>
      <c r="V665" s="66"/>
      <c r="W665" s="66"/>
      <c r="X665" s="66"/>
      <c r="AB665" s="1"/>
      <c r="AC665" s="1"/>
      <c r="AD665" s="1"/>
      <c r="AE665" s="1"/>
      <c r="AF665" s="1"/>
      <c r="AG665" s="1"/>
      <c r="AH665" s="86"/>
      <c r="AJ665" s="86"/>
    </row>
    <row r="666" spans="2:36" ht="14.25" customHeight="1" x14ac:dyDescent="0.35">
      <c r="B666" s="1"/>
      <c r="C666" s="1"/>
      <c r="D666" s="1"/>
      <c r="E666" s="1"/>
      <c r="F666" s="1"/>
      <c r="H666" s="66"/>
      <c r="I666" s="1"/>
      <c r="K666" s="1"/>
      <c r="P666" s="6"/>
      <c r="Q666" s="66"/>
      <c r="R666" s="66"/>
      <c r="S666" s="66"/>
      <c r="T666" s="66"/>
      <c r="U666" s="66"/>
      <c r="V666" s="66"/>
      <c r="W666" s="66"/>
      <c r="X666" s="66"/>
      <c r="AB666" s="1"/>
      <c r="AC666" s="1"/>
      <c r="AD666" s="1"/>
      <c r="AE666" s="1"/>
      <c r="AF666" s="1"/>
      <c r="AG666" s="1"/>
      <c r="AH666" s="86"/>
      <c r="AJ666" s="86"/>
    </row>
    <row r="667" spans="2:36" ht="14.25" customHeight="1" x14ac:dyDescent="0.35">
      <c r="B667" s="1"/>
      <c r="C667" s="1"/>
      <c r="D667" s="1"/>
      <c r="E667" s="1"/>
      <c r="F667" s="1"/>
      <c r="H667" s="66"/>
      <c r="I667" s="1"/>
      <c r="K667" s="1"/>
      <c r="P667" s="6"/>
      <c r="Q667" s="66"/>
      <c r="R667" s="66"/>
      <c r="S667" s="66"/>
      <c r="T667" s="66"/>
      <c r="U667" s="66"/>
      <c r="V667" s="66"/>
      <c r="W667" s="66"/>
      <c r="X667" s="66"/>
      <c r="AB667" s="1"/>
      <c r="AC667" s="1"/>
      <c r="AD667" s="1"/>
      <c r="AE667" s="1"/>
      <c r="AF667" s="1"/>
      <c r="AG667" s="1"/>
      <c r="AH667" s="86"/>
      <c r="AJ667" s="86"/>
    </row>
    <row r="668" spans="2:36" ht="14.25" customHeight="1" x14ac:dyDescent="0.35">
      <c r="B668" s="1"/>
      <c r="C668" s="1"/>
      <c r="D668" s="1"/>
      <c r="E668" s="1"/>
      <c r="F668" s="1"/>
      <c r="H668" s="66"/>
      <c r="I668" s="1"/>
      <c r="K668" s="1"/>
      <c r="P668" s="6"/>
      <c r="Q668" s="66"/>
      <c r="R668" s="66"/>
      <c r="S668" s="66"/>
      <c r="T668" s="66"/>
      <c r="U668" s="66"/>
      <c r="V668" s="66"/>
      <c r="W668" s="66"/>
      <c r="X668" s="66"/>
      <c r="AB668" s="1"/>
      <c r="AC668" s="1"/>
      <c r="AD668" s="1"/>
      <c r="AE668" s="1"/>
      <c r="AF668" s="1"/>
      <c r="AG668" s="1"/>
      <c r="AH668" s="86"/>
      <c r="AJ668" s="86"/>
    </row>
    <row r="669" spans="2:36" ht="14.25" customHeight="1" x14ac:dyDescent="0.35">
      <c r="B669" s="1"/>
      <c r="C669" s="1"/>
      <c r="D669" s="1"/>
      <c r="E669" s="1"/>
      <c r="F669" s="1"/>
      <c r="H669" s="66"/>
      <c r="I669" s="1"/>
      <c r="K669" s="1"/>
      <c r="P669" s="6"/>
      <c r="Q669" s="66"/>
      <c r="R669" s="66"/>
      <c r="S669" s="66"/>
      <c r="T669" s="66"/>
      <c r="U669" s="66"/>
      <c r="V669" s="66"/>
      <c r="W669" s="66"/>
      <c r="X669" s="66"/>
      <c r="AB669" s="1"/>
      <c r="AC669" s="1"/>
      <c r="AD669" s="1"/>
      <c r="AE669" s="1"/>
      <c r="AF669" s="1"/>
      <c r="AG669" s="1"/>
      <c r="AH669" s="86"/>
      <c r="AJ669" s="86"/>
    </row>
    <row r="670" spans="2:36" ht="14.25" customHeight="1" x14ac:dyDescent="0.35">
      <c r="B670" s="1"/>
      <c r="C670" s="1"/>
      <c r="D670" s="1"/>
      <c r="E670" s="1"/>
      <c r="F670" s="1"/>
      <c r="H670" s="66"/>
      <c r="I670" s="1"/>
      <c r="K670" s="1"/>
      <c r="P670" s="6"/>
      <c r="Q670" s="66"/>
      <c r="R670" s="66"/>
      <c r="S670" s="66"/>
      <c r="T670" s="66"/>
      <c r="U670" s="66"/>
      <c r="V670" s="66"/>
      <c r="W670" s="66"/>
      <c r="X670" s="66"/>
      <c r="AB670" s="1"/>
      <c r="AC670" s="1"/>
      <c r="AD670" s="1"/>
      <c r="AE670" s="1"/>
      <c r="AF670" s="1"/>
      <c r="AG670" s="1"/>
      <c r="AH670" s="86"/>
      <c r="AJ670" s="86"/>
    </row>
    <row r="671" spans="2:36" ht="14.25" customHeight="1" x14ac:dyDescent="0.35">
      <c r="B671" s="1"/>
      <c r="C671" s="1"/>
      <c r="D671" s="1"/>
      <c r="E671" s="1"/>
      <c r="F671" s="1"/>
      <c r="H671" s="66"/>
      <c r="I671" s="1"/>
      <c r="K671" s="1"/>
      <c r="P671" s="6"/>
      <c r="Q671" s="66"/>
      <c r="R671" s="66"/>
      <c r="S671" s="66"/>
      <c r="T671" s="66"/>
      <c r="U671" s="66"/>
      <c r="V671" s="66"/>
      <c r="W671" s="66"/>
      <c r="X671" s="66"/>
      <c r="AB671" s="1"/>
      <c r="AC671" s="1"/>
      <c r="AD671" s="1"/>
      <c r="AE671" s="1"/>
      <c r="AF671" s="1"/>
      <c r="AG671" s="1"/>
      <c r="AH671" s="86"/>
      <c r="AJ671" s="86"/>
    </row>
    <row r="672" spans="2:36" ht="14.25" customHeight="1" x14ac:dyDescent="0.35">
      <c r="B672" s="1"/>
      <c r="C672" s="1"/>
      <c r="D672" s="1"/>
      <c r="E672" s="1"/>
      <c r="F672" s="1"/>
      <c r="H672" s="66"/>
      <c r="I672" s="1"/>
      <c r="K672" s="1"/>
      <c r="P672" s="6"/>
      <c r="Q672" s="66"/>
      <c r="R672" s="66"/>
      <c r="S672" s="66"/>
      <c r="T672" s="66"/>
      <c r="U672" s="66"/>
      <c r="V672" s="66"/>
      <c r="W672" s="66"/>
      <c r="X672" s="66"/>
      <c r="AB672" s="1"/>
      <c r="AC672" s="1"/>
      <c r="AD672" s="1"/>
      <c r="AE672" s="1"/>
      <c r="AF672" s="1"/>
      <c r="AG672" s="1"/>
      <c r="AH672" s="86"/>
      <c r="AJ672" s="86"/>
    </row>
    <row r="673" spans="2:36" ht="14.25" customHeight="1" x14ac:dyDescent="0.35">
      <c r="B673" s="1"/>
      <c r="C673" s="1"/>
      <c r="D673" s="1"/>
      <c r="E673" s="1"/>
      <c r="F673" s="1"/>
      <c r="H673" s="66"/>
      <c r="I673" s="1"/>
      <c r="K673" s="1"/>
      <c r="P673" s="6"/>
      <c r="Q673" s="66"/>
      <c r="R673" s="66"/>
      <c r="S673" s="66"/>
      <c r="T673" s="66"/>
      <c r="U673" s="66"/>
      <c r="V673" s="66"/>
      <c r="W673" s="66"/>
      <c r="X673" s="66"/>
      <c r="AB673" s="1"/>
      <c r="AC673" s="1"/>
      <c r="AD673" s="1"/>
      <c r="AE673" s="1"/>
      <c r="AF673" s="1"/>
      <c r="AG673" s="1"/>
      <c r="AH673" s="86"/>
      <c r="AJ673" s="86"/>
    </row>
    <row r="674" spans="2:36" ht="14.25" customHeight="1" x14ac:dyDescent="0.35">
      <c r="B674" s="1"/>
      <c r="C674" s="1"/>
      <c r="D674" s="1"/>
      <c r="E674" s="1"/>
      <c r="F674" s="1"/>
      <c r="H674" s="66"/>
      <c r="I674" s="1"/>
      <c r="K674" s="1"/>
      <c r="P674" s="6"/>
      <c r="Q674" s="66"/>
      <c r="R674" s="66"/>
      <c r="S674" s="66"/>
      <c r="T674" s="66"/>
      <c r="U674" s="66"/>
      <c r="V674" s="66"/>
      <c r="W674" s="66"/>
      <c r="X674" s="66"/>
      <c r="AB674" s="1"/>
      <c r="AC674" s="1"/>
      <c r="AD674" s="1"/>
      <c r="AE674" s="1"/>
      <c r="AF674" s="1"/>
      <c r="AG674" s="1"/>
      <c r="AH674" s="86"/>
      <c r="AJ674" s="86"/>
    </row>
    <row r="675" spans="2:36" ht="14.25" customHeight="1" x14ac:dyDescent="0.35">
      <c r="B675" s="1"/>
      <c r="C675" s="1"/>
      <c r="D675" s="1"/>
      <c r="E675" s="1"/>
      <c r="F675" s="1"/>
      <c r="H675" s="66"/>
      <c r="I675" s="1"/>
      <c r="K675" s="1"/>
      <c r="P675" s="6"/>
      <c r="Q675" s="66"/>
      <c r="R675" s="66"/>
      <c r="S675" s="66"/>
      <c r="T675" s="66"/>
      <c r="U675" s="66"/>
      <c r="V675" s="66"/>
      <c r="W675" s="66"/>
      <c r="X675" s="66"/>
      <c r="AB675" s="1"/>
      <c r="AC675" s="1"/>
      <c r="AD675" s="1"/>
      <c r="AE675" s="1"/>
      <c r="AF675" s="1"/>
      <c r="AG675" s="1"/>
      <c r="AH675" s="86"/>
      <c r="AJ675" s="86"/>
    </row>
    <row r="676" spans="2:36" ht="14.25" customHeight="1" x14ac:dyDescent="0.35">
      <c r="B676" s="1"/>
      <c r="C676" s="1"/>
      <c r="D676" s="1"/>
      <c r="E676" s="1"/>
      <c r="F676" s="1"/>
      <c r="H676" s="66"/>
      <c r="I676" s="1"/>
      <c r="K676" s="1"/>
      <c r="P676" s="6"/>
      <c r="Q676" s="66"/>
      <c r="R676" s="66"/>
      <c r="S676" s="66"/>
      <c r="T676" s="66"/>
      <c r="U676" s="66"/>
      <c r="V676" s="66"/>
      <c r="W676" s="66"/>
      <c r="X676" s="66"/>
      <c r="AB676" s="1"/>
      <c r="AC676" s="1"/>
      <c r="AD676" s="1"/>
      <c r="AE676" s="1"/>
      <c r="AF676" s="1"/>
      <c r="AG676" s="1"/>
      <c r="AH676" s="86"/>
      <c r="AJ676" s="86"/>
    </row>
    <row r="677" spans="2:36" ht="14.25" customHeight="1" x14ac:dyDescent="0.35">
      <c r="B677" s="1"/>
      <c r="C677" s="1"/>
      <c r="D677" s="1"/>
      <c r="E677" s="1"/>
      <c r="F677" s="1"/>
      <c r="H677" s="66"/>
      <c r="I677" s="1"/>
      <c r="K677" s="1"/>
      <c r="P677" s="6"/>
      <c r="Q677" s="66"/>
      <c r="R677" s="66"/>
      <c r="S677" s="66"/>
      <c r="T677" s="66"/>
      <c r="U677" s="66"/>
      <c r="V677" s="66"/>
      <c r="W677" s="66"/>
      <c r="X677" s="66"/>
      <c r="AB677" s="1"/>
      <c r="AC677" s="1"/>
      <c r="AD677" s="1"/>
      <c r="AE677" s="1"/>
      <c r="AF677" s="1"/>
      <c r="AG677" s="1"/>
      <c r="AH677" s="86"/>
      <c r="AJ677" s="86"/>
    </row>
    <row r="678" spans="2:36" ht="14.25" customHeight="1" x14ac:dyDescent="0.35">
      <c r="B678" s="1"/>
      <c r="C678" s="1"/>
      <c r="D678" s="1"/>
      <c r="E678" s="1"/>
      <c r="F678" s="1"/>
      <c r="H678" s="66"/>
      <c r="I678" s="1"/>
      <c r="K678" s="1"/>
      <c r="P678" s="6"/>
      <c r="Q678" s="66"/>
      <c r="R678" s="66"/>
      <c r="S678" s="66"/>
      <c r="T678" s="66"/>
      <c r="U678" s="66"/>
      <c r="V678" s="66"/>
      <c r="W678" s="66"/>
      <c r="X678" s="66"/>
      <c r="AB678" s="1"/>
      <c r="AC678" s="1"/>
      <c r="AD678" s="1"/>
      <c r="AE678" s="1"/>
      <c r="AF678" s="1"/>
      <c r="AG678" s="1"/>
      <c r="AH678" s="86"/>
      <c r="AJ678" s="86"/>
    </row>
    <row r="679" spans="2:36" ht="14.25" customHeight="1" x14ac:dyDescent="0.35">
      <c r="B679" s="1"/>
      <c r="C679" s="1"/>
      <c r="D679" s="1"/>
      <c r="E679" s="1"/>
      <c r="F679" s="1"/>
      <c r="H679" s="66"/>
      <c r="I679" s="1"/>
      <c r="K679" s="1"/>
      <c r="P679" s="6"/>
      <c r="Q679" s="66"/>
      <c r="R679" s="66"/>
      <c r="S679" s="66"/>
      <c r="T679" s="66"/>
      <c r="U679" s="66"/>
      <c r="V679" s="66"/>
      <c r="W679" s="66"/>
      <c r="X679" s="66"/>
      <c r="AB679" s="1"/>
      <c r="AC679" s="1"/>
      <c r="AD679" s="1"/>
      <c r="AE679" s="1"/>
      <c r="AF679" s="1"/>
      <c r="AG679" s="1"/>
      <c r="AH679" s="86"/>
      <c r="AJ679" s="86"/>
    </row>
    <row r="680" spans="2:36" ht="14.25" customHeight="1" x14ac:dyDescent="0.35">
      <c r="B680" s="1"/>
      <c r="C680" s="1"/>
      <c r="D680" s="1"/>
      <c r="E680" s="1"/>
      <c r="F680" s="1"/>
      <c r="H680" s="66"/>
      <c r="I680" s="1"/>
      <c r="K680" s="1"/>
      <c r="P680" s="6"/>
      <c r="Q680" s="66"/>
      <c r="R680" s="66"/>
      <c r="S680" s="66"/>
      <c r="T680" s="66"/>
      <c r="U680" s="66"/>
      <c r="V680" s="66"/>
      <c r="W680" s="66"/>
      <c r="X680" s="66"/>
      <c r="AB680" s="1"/>
      <c r="AC680" s="1"/>
      <c r="AD680" s="1"/>
      <c r="AE680" s="1"/>
      <c r="AF680" s="1"/>
      <c r="AG680" s="1"/>
      <c r="AH680" s="86"/>
      <c r="AJ680" s="86"/>
    </row>
    <row r="681" spans="2:36" ht="14.25" customHeight="1" x14ac:dyDescent="0.35">
      <c r="B681" s="1"/>
      <c r="C681" s="1"/>
      <c r="D681" s="1"/>
      <c r="E681" s="1"/>
      <c r="F681" s="1"/>
      <c r="H681" s="66"/>
      <c r="I681" s="1"/>
      <c r="K681" s="1"/>
      <c r="P681" s="6"/>
      <c r="Q681" s="66"/>
      <c r="R681" s="66"/>
      <c r="S681" s="66"/>
      <c r="T681" s="66"/>
      <c r="U681" s="66"/>
      <c r="V681" s="66"/>
      <c r="W681" s="66"/>
      <c r="X681" s="66"/>
      <c r="AB681" s="1"/>
      <c r="AC681" s="1"/>
      <c r="AD681" s="1"/>
      <c r="AE681" s="1"/>
      <c r="AF681" s="1"/>
      <c r="AG681" s="1"/>
      <c r="AH681" s="86"/>
      <c r="AJ681" s="86"/>
    </row>
    <row r="682" spans="2:36" ht="14.25" customHeight="1" x14ac:dyDescent="0.35">
      <c r="B682" s="1"/>
      <c r="C682" s="1"/>
      <c r="D682" s="1"/>
      <c r="E682" s="1"/>
      <c r="F682" s="1"/>
      <c r="H682" s="66"/>
      <c r="I682" s="1"/>
      <c r="K682" s="1"/>
      <c r="P682" s="6"/>
      <c r="Q682" s="66"/>
      <c r="R682" s="66"/>
      <c r="S682" s="66"/>
      <c r="T682" s="66"/>
      <c r="U682" s="66"/>
      <c r="V682" s="66"/>
      <c r="W682" s="66"/>
      <c r="X682" s="66"/>
      <c r="AB682" s="1"/>
      <c r="AC682" s="1"/>
      <c r="AD682" s="1"/>
      <c r="AE682" s="1"/>
      <c r="AF682" s="1"/>
      <c r="AG682" s="1"/>
      <c r="AH682" s="86"/>
      <c r="AJ682" s="86"/>
    </row>
    <row r="683" spans="2:36" ht="14.25" customHeight="1" x14ac:dyDescent="0.35">
      <c r="B683" s="1"/>
      <c r="C683" s="1"/>
      <c r="D683" s="1"/>
      <c r="E683" s="1"/>
      <c r="F683" s="1"/>
      <c r="H683" s="66"/>
      <c r="I683" s="1"/>
      <c r="K683" s="1"/>
      <c r="P683" s="6"/>
      <c r="Q683" s="66"/>
      <c r="R683" s="66"/>
      <c r="S683" s="66"/>
      <c r="T683" s="66"/>
      <c r="U683" s="66"/>
      <c r="V683" s="66"/>
      <c r="W683" s="66"/>
      <c r="X683" s="66"/>
      <c r="AB683" s="1"/>
      <c r="AC683" s="1"/>
      <c r="AD683" s="1"/>
      <c r="AE683" s="1"/>
      <c r="AF683" s="1"/>
      <c r="AG683" s="1"/>
      <c r="AH683" s="86"/>
      <c r="AJ683" s="86"/>
    </row>
    <row r="684" spans="2:36" ht="14.25" customHeight="1" x14ac:dyDescent="0.35">
      <c r="B684" s="1"/>
      <c r="C684" s="1"/>
      <c r="D684" s="1"/>
      <c r="E684" s="1"/>
      <c r="F684" s="1"/>
      <c r="H684" s="66"/>
      <c r="I684" s="1"/>
      <c r="K684" s="1"/>
      <c r="P684" s="6"/>
      <c r="Q684" s="66"/>
      <c r="R684" s="66"/>
      <c r="S684" s="66"/>
      <c r="T684" s="66"/>
      <c r="U684" s="66"/>
      <c r="V684" s="66"/>
      <c r="W684" s="66"/>
      <c r="X684" s="66"/>
      <c r="AB684" s="1"/>
      <c r="AC684" s="1"/>
      <c r="AD684" s="1"/>
      <c r="AE684" s="1"/>
      <c r="AF684" s="1"/>
      <c r="AG684" s="1"/>
      <c r="AH684" s="86"/>
      <c r="AJ684" s="86"/>
    </row>
    <row r="685" spans="2:36" ht="14.25" customHeight="1" x14ac:dyDescent="0.35">
      <c r="B685" s="1"/>
      <c r="C685" s="1"/>
      <c r="D685" s="1"/>
      <c r="E685" s="1"/>
      <c r="F685" s="1"/>
      <c r="H685" s="66"/>
      <c r="I685" s="1"/>
      <c r="K685" s="1"/>
      <c r="P685" s="6"/>
      <c r="Q685" s="66"/>
      <c r="R685" s="66"/>
      <c r="S685" s="66"/>
      <c r="T685" s="66"/>
      <c r="U685" s="66"/>
      <c r="V685" s="66"/>
      <c r="W685" s="66"/>
      <c r="X685" s="66"/>
      <c r="AB685" s="1"/>
      <c r="AC685" s="1"/>
      <c r="AD685" s="1"/>
      <c r="AE685" s="1"/>
      <c r="AF685" s="1"/>
      <c r="AG685" s="1"/>
      <c r="AH685" s="86"/>
      <c r="AJ685" s="86"/>
    </row>
    <row r="686" spans="2:36" ht="14.25" customHeight="1" x14ac:dyDescent="0.35">
      <c r="B686" s="1"/>
      <c r="C686" s="1"/>
      <c r="D686" s="1"/>
      <c r="E686" s="1"/>
      <c r="F686" s="1"/>
      <c r="H686" s="66"/>
      <c r="I686" s="1"/>
      <c r="K686" s="1"/>
      <c r="P686" s="6"/>
      <c r="Q686" s="66"/>
      <c r="R686" s="66"/>
      <c r="S686" s="66"/>
      <c r="T686" s="66"/>
      <c r="U686" s="66"/>
      <c r="V686" s="66"/>
      <c r="W686" s="66"/>
      <c r="X686" s="66"/>
      <c r="AB686" s="1"/>
      <c r="AC686" s="1"/>
      <c r="AD686" s="1"/>
      <c r="AE686" s="1"/>
      <c r="AF686" s="1"/>
      <c r="AG686" s="1"/>
      <c r="AH686" s="86"/>
      <c r="AJ686" s="86"/>
    </row>
    <row r="687" spans="2:36" ht="14.25" customHeight="1" x14ac:dyDescent="0.35">
      <c r="B687" s="1"/>
      <c r="C687" s="1"/>
      <c r="D687" s="1"/>
      <c r="E687" s="1"/>
      <c r="F687" s="1"/>
      <c r="H687" s="66"/>
      <c r="I687" s="1"/>
      <c r="K687" s="1"/>
      <c r="P687" s="6"/>
      <c r="Q687" s="66"/>
      <c r="R687" s="66"/>
      <c r="S687" s="66"/>
      <c r="T687" s="66"/>
      <c r="U687" s="66"/>
      <c r="V687" s="66"/>
      <c r="W687" s="66"/>
      <c r="X687" s="66"/>
      <c r="AB687" s="1"/>
      <c r="AC687" s="1"/>
      <c r="AD687" s="1"/>
      <c r="AE687" s="1"/>
      <c r="AF687" s="1"/>
      <c r="AG687" s="1"/>
      <c r="AH687" s="86"/>
      <c r="AJ687" s="86"/>
    </row>
    <row r="688" spans="2:36" ht="14.25" customHeight="1" x14ac:dyDescent="0.35">
      <c r="B688" s="1"/>
      <c r="C688" s="1"/>
      <c r="D688" s="1"/>
      <c r="E688" s="1"/>
      <c r="F688" s="1"/>
      <c r="H688" s="66"/>
      <c r="I688" s="1"/>
      <c r="K688" s="1"/>
      <c r="P688" s="6"/>
      <c r="Q688" s="66"/>
      <c r="R688" s="66"/>
      <c r="S688" s="66"/>
      <c r="T688" s="66"/>
      <c r="U688" s="66"/>
      <c r="V688" s="66"/>
      <c r="W688" s="66"/>
      <c r="X688" s="66"/>
      <c r="AB688" s="1"/>
      <c r="AC688" s="1"/>
      <c r="AD688" s="1"/>
      <c r="AE688" s="1"/>
      <c r="AF688" s="1"/>
      <c r="AG688" s="1"/>
      <c r="AH688" s="86"/>
      <c r="AJ688" s="86"/>
    </row>
    <row r="689" spans="2:36" ht="14.25" customHeight="1" x14ac:dyDescent="0.35">
      <c r="B689" s="1"/>
      <c r="C689" s="1"/>
      <c r="D689" s="1"/>
      <c r="E689" s="1"/>
      <c r="F689" s="1"/>
      <c r="H689" s="66"/>
      <c r="I689" s="1"/>
      <c r="K689" s="1"/>
      <c r="P689" s="6"/>
      <c r="Q689" s="66"/>
      <c r="R689" s="66"/>
      <c r="S689" s="66"/>
      <c r="T689" s="66"/>
      <c r="U689" s="66"/>
      <c r="V689" s="66"/>
      <c r="W689" s="66"/>
      <c r="X689" s="66"/>
      <c r="AB689" s="1"/>
      <c r="AC689" s="1"/>
      <c r="AD689" s="1"/>
      <c r="AE689" s="1"/>
      <c r="AF689" s="1"/>
      <c r="AG689" s="1"/>
      <c r="AH689" s="86"/>
      <c r="AJ689" s="86"/>
    </row>
    <row r="690" spans="2:36" ht="14.25" customHeight="1" x14ac:dyDescent="0.35">
      <c r="B690" s="1"/>
      <c r="C690" s="1"/>
      <c r="D690" s="1"/>
      <c r="E690" s="1"/>
      <c r="F690" s="1"/>
      <c r="H690" s="66"/>
      <c r="I690" s="1"/>
      <c r="K690" s="1"/>
      <c r="P690" s="6"/>
      <c r="Q690" s="66"/>
      <c r="R690" s="66"/>
      <c r="S690" s="66"/>
      <c r="T690" s="66"/>
      <c r="U690" s="66"/>
      <c r="V690" s="66"/>
      <c r="W690" s="66"/>
      <c r="X690" s="66"/>
      <c r="AB690" s="1"/>
      <c r="AC690" s="1"/>
      <c r="AD690" s="1"/>
      <c r="AE690" s="1"/>
      <c r="AF690" s="1"/>
      <c r="AG690" s="1"/>
      <c r="AH690" s="86"/>
      <c r="AJ690" s="86"/>
    </row>
    <row r="691" spans="2:36" ht="14.25" customHeight="1" x14ac:dyDescent="0.35">
      <c r="B691" s="1"/>
      <c r="C691" s="1"/>
      <c r="D691" s="1"/>
      <c r="E691" s="1"/>
      <c r="F691" s="1"/>
      <c r="H691" s="66"/>
      <c r="I691" s="1"/>
      <c r="K691" s="1"/>
      <c r="P691" s="6"/>
      <c r="Q691" s="66"/>
      <c r="R691" s="66"/>
      <c r="S691" s="66"/>
      <c r="T691" s="66"/>
      <c r="U691" s="66"/>
      <c r="V691" s="66"/>
      <c r="W691" s="66"/>
      <c r="X691" s="66"/>
      <c r="AB691" s="1"/>
      <c r="AC691" s="1"/>
      <c r="AD691" s="1"/>
      <c r="AE691" s="1"/>
      <c r="AF691" s="1"/>
      <c r="AG691" s="1"/>
      <c r="AH691" s="86"/>
      <c r="AJ691" s="86"/>
    </row>
    <row r="692" spans="2:36" ht="14.25" customHeight="1" x14ac:dyDescent="0.35">
      <c r="B692" s="1"/>
      <c r="C692" s="1"/>
      <c r="D692" s="1"/>
      <c r="E692" s="1"/>
      <c r="F692" s="1"/>
      <c r="H692" s="66"/>
      <c r="I692" s="1"/>
      <c r="K692" s="1"/>
      <c r="P692" s="6"/>
      <c r="Q692" s="66"/>
      <c r="R692" s="66"/>
      <c r="S692" s="66"/>
      <c r="T692" s="66"/>
      <c r="U692" s="66"/>
      <c r="V692" s="66"/>
      <c r="W692" s="66"/>
      <c r="X692" s="66"/>
      <c r="AB692" s="1"/>
      <c r="AC692" s="1"/>
      <c r="AD692" s="1"/>
      <c r="AE692" s="1"/>
      <c r="AF692" s="1"/>
      <c r="AG692" s="1"/>
      <c r="AH692" s="86"/>
      <c r="AJ692" s="86"/>
    </row>
    <row r="693" spans="2:36" ht="14.25" customHeight="1" x14ac:dyDescent="0.35">
      <c r="B693" s="1"/>
      <c r="C693" s="1"/>
      <c r="D693" s="1"/>
      <c r="E693" s="1"/>
      <c r="F693" s="1"/>
      <c r="H693" s="66"/>
      <c r="I693" s="1"/>
      <c r="K693" s="1"/>
      <c r="P693" s="6"/>
      <c r="Q693" s="66"/>
      <c r="R693" s="66"/>
      <c r="S693" s="66"/>
      <c r="T693" s="66"/>
      <c r="U693" s="66"/>
      <c r="V693" s="66"/>
      <c r="W693" s="66"/>
      <c r="X693" s="66"/>
      <c r="AB693" s="1"/>
      <c r="AC693" s="1"/>
      <c r="AD693" s="1"/>
      <c r="AE693" s="1"/>
      <c r="AF693" s="1"/>
      <c r="AG693" s="1"/>
      <c r="AH693" s="86"/>
      <c r="AJ693" s="86"/>
    </row>
    <row r="694" spans="2:36" ht="14.25" customHeight="1" x14ac:dyDescent="0.35">
      <c r="B694" s="1"/>
      <c r="C694" s="1"/>
      <c r="D694" s="1"/>
      <c r="E694" s="1"/>
      <c r="F694" s="1"/>
      <c r="H694" s="66"/>
      <c r="I694" s="1"/>
      <c r="K694" s="1"/>
      <c r="P694" s="6"/>
      <c r="Q694" s="66"/>
      <c r="R694" s="66"/>
      <c r="S694" s="66"/>
      <c r="T694" s="66"/>
      <c r="U694" s="66"/>
      <c r="V694" s="66"/>
      <c r="W694" s="66"/>
      <c r="X694" s="66"/>
      <c r="AB694" s="1"/>
      <c r="AC694" s="1"/>
      <c r="AD694" s="1"/>
      <c r="AE694" s="1"/>
      <c r="AF694" s="1"/>
      <c r="AG694" s="1"/>
      <c r="AH694" s="86"/>
      <c r="AJ694" s="86"/>
    </row>
    <row r="695" spans="2:36" x14ac:dyDescent="0.35">
      <c r="I695" s="1"/>
      <c r="K695" s="1"/>
      <c r="P695" s="6"/>
      <c r="AB695" s="1"/>
      <c r="AC695" s="1"/>
      <c r="AD695" s="1"/>
      <c r="AE695" s="1"/>
      <c r="AF695" s="1"/>
      <c r="AG695" s="1"/>
      <c r="AH695" s="86"/>
      <c r="AJ695" s="86"/>
    </row>
    <row r="696" spans="2:36" x14ac:dyDescent="0.35">
      <c r="I696" s="1"/>
      <c r="K696" s="1"/>
      <c r="P696" s="6"/>
      <c r="AB696" s="1"/>
      <c r="AC696" s="1"/>
      <c r="AD696" s="1"/>
      <c r="AE696" s="1"/>
      <c r="AF696" s="1"/>
      <c r="AG696" s="1"/>
      <c r="AH696" s="86"/>
      <c r="AJ696" s="86"/>
    </row>
    <row r="697" spans="2:36" x14ac:dyDescent="0.35">
      <c r="I697" s="1"/>
      <c r="K697" s="1"/>
      <c r="P697" s="6"/>
      <c r="AB697" s="1"/>
      <c r="AC697" s="1"/>
      <c r="AD697" s="1"/>
      <c r="AE697" s="1"/>
      <c r="AF697" s="1"/>
      <c r="AG697" s="1"/>
      <c r="AH697" s="86"/>
      <c r="AJ697" s="86"/>
    </row>
    <row r="698" spans="2:36" x14ac:dyDescent="0.35">
      <c r="I698" s="1"/>
      <c r="K698" s="1"/>
      <c r="P698" s="6"/>
      <c r="AB698" s="1"/>
      <c r="AC698" s="1"/>
      <c r="AD698" s="1"/>
      <c r="AE698" s="1"/>
      <c r="AF698" s="1"/>
      <c r="AG698" s="1"/>
      <c r="AH698" s="86"/>
      <c r="AJ698" s="86"/>
    </row>
    <row r="699" spans="2:36" x14ac:dyDescent="0.35">
      <c r="I699" s="1"/>
      <c r="K699" s="1"/>
      <c r="P699" s="6"/>
      <c r="AB699" s="1"/>
      <c r="AC699" s="1"/>
      <c r="AD699" s="1"/>
      <c r="AE699" s="1"/>
      <c r="AF699" s="1"/>
      <c r="AG699" s="1"/>
      <c r="AH699" s="86"/>
      <c r="AJ699" s="86"/>
    </row>
    <row r="700" spans="2:36" x14ac:dyDescent="0.35">
      <c r="I700" s="1"/>
      <c r="K700" s="1"/>
      <c r="P700" s="6"/>
      <c r="AB700" s="1"/>
      <c r="AC700" s="1"/>
      <c r="AD700" s="1"/>
      <c r="AE700" s="1"/>
      <c r="AF700" s="1"/>
      <c r="AG700" s="1"/>
      <c r="AH700" s="86"/>
      <c r="AJ700" s="86"/>
    </row>
    <row r="701" spans="2:36" x14ac:dyDescent="0.35">
      <c r="I701" s="1"/>
      <c r="K701" s="1"/>
      <c r="P701" s="6"/>
      <c r="AB701" s="1"/>
      <c r="AC701" s="1"/>
      <c r="AD701" s="1"/>
      <c r="AE701" s="1"/>
      <c r="AF701" s="1"/>
      <c r="AG701" s="1"/>
      <c r="AH701" s="86"/>
      <c r="AJ701" s="86"/>
    </row>
    <row r="702" spans="2:36" x14ac:dyDescent="0.35">
      <c r="I702" s="1"/>
      <c r="K702" s="1"/>
      <c r="P702" s="6"/>
      <c r="AB702" s="1"/>
      <c r="AC702" s="1"/>
      <c r="AD702" s="1"/>
      <c r="AE702" s="1"/>
      <c r="AF702" s="1"/>
      <c r="AG702" s="1"/>
      <c r="AH702" s="86"/>
      <c r="AJ702" s="86"/>
    </row>
    <row r="703" spans="2:36" x14ac:dyDescent="0.35">
      <c r="I703" s="1"/>
      <c r="K703" s="1"/>
      <c r="P703" s="6"/>
      <c r="AB703" s="1"/>
      <c r="AC703" s="1"/>
      <c r="AD703" s="1"/>
      <c r="AE703" s="1"/>
      <c r="AF703" s="1"/>
      <c r="AG703" s="1"/>
      <c r="AH703" s="86"/>
      <c r="AJ703" s="86"/>
    </row>
    <row r="704" spans="2:36" x14ac:dyDescent="0.35">
      <c r="I704" s="1"/>
      <c r="K704" s="1"/>
      <c r="P704" s="6"/>
      <c r="AB704" s="1"/>
      <c r="AC704" s="1"/>
      <c r="AD704" s="1"/>
      <c r="AE704" s="1"/>
      <c r="AF704" s="1"/>
      <c r="AG704" s="1"/>
      <c r="AH704" s="86"/>
      <c r="AJ704" s="86"/>
    </row>
    <row r="705" spans="9:36" x14ac:dyDescent="0.35">
      <c r="I705" s="1"/>
      <c r="K705" s="1"/>
      <c r="P705" s="6"/>
      <c r="AB705" s="1"/>
      <c r="AC705" s="1"/>
      <c r="AD705" s="1"/>
      <c r="AE705" s="1"/>
      <c r="AF705" s="1"/>
      <c r="AG705" s="1"/>
      <c r="AH705" s="86"/>
      <c r="AJ705" s="86"/>
    </row>
    <row r="706" spans="9:36" x14ac:dyDescent="0.35">
      <c r="I706" s="1"/>
      <c r="K706" s="1"/>
      <c r="P706" s="6"/>
      <c r="AB706" s="1"/>
      <c r="AC706" s="1"/>
      <c r="AD706" s="1"/>
      <c r="AE706" s="1"/>
      <c r="AF706" s="1"/>
      <c r="AG706" s="1"/>
      <c r="AH706" s="86"/>
      <c r="AJ706" s="86"/>
    </row>
    <row r="707" spans="9:36" x14ac:dyDescent="0.35">
      <c r="I707" s="1"/>
      <c r="K707" s="1"/>
      <c r="P707" s="6"/>
      <c r="AB707" s="1"/>
      <c r="AC707" s="1"/>
      <c r="AD707" s="1"/>
      <c r="AE707" s="1"/>
      <c r="AF707" s="1"/>
      <c r="AG707" s="1"/>
      <c r="AH707" s="86"/>
      <c r="AJ707" s="86"/>
    </row>
    <row r="708" spans="9:36" x14ac:dyDescent="0.35">
      <c r="I708" s="1"/>
      <c r="K708" s="1"/>
      <c r="P708" s="6"/>
      <c r="AB708" s="1"/>
      <c r="AC708" s="1"/>
      <c r="AD708" s="1"/>
      <c r="AE708" s="1"/>
      <c r="AF708" s="1"/>
      <c r="AG708" s="1"/>
      <c r="AH708" s="86"/>
      <c r="AJ708" s="86"/>
    </row>
    <row r="709" spans="9:36" x14ac:dyDescent="0.35">
      <c r="I709" s="1"/>
      <c r="K709" s="1"/>
      <c r="P709" s="6"/>
      <c r="AB709" s="1"/>
      <c r="AC709" s="1"/>
      <c r="AD709" s="1"/>
      <c r="AE709" s="1"/>
      <c r="AF709" s="1"/>
      <c r="AG709" s="1"/>
      <c r="AH709" s="86"/>
      <c r="AJ709" s="86"/>
    </row>
    <row r="710" spans="9:36" x14ac:dyDescent="0.35">
      <c r="I710" s="1"/>
      <c r="K710" s="1"/>
      <c r="P710" s="6"/>
      <c r="AB710" s="1"/>
      <c r="AC710" s="1"/>
      <c r="AD710" s="1"/>
      <c r="AE710" s="1"/>
      <c r="AF710" s="1"/>
      <c r="AG710" s="1"/>
      <c r="AH710" s="86"/>
      <c r="AJ710" s="86"/>
    </row>
    <row r="711" spans="9:36" x14ac:dyDescent="0.35">
      <c r="P711" s="6"/>
      <c r="AB711" s="1"/>
      <c r="AC711" s="1"/>
      <c r="AD711" s="1"/>
      <c r="AE711" s="1"/>
      <c r="AF711" s="1"/>
      <c r="AG711" s="1"/>
      <c r="AH711" s="86"/>
      <c r="AJ711" s="86"/>
    </row>
    <row r="712" spans="9:36" x14ac:dyDescent="0.35">
      <c r="P712" s="6"/>
      <c r="AB712" s="1"/>
      <c r="AC712" s="1"/>
      <c r="AD712" s="1"/>
      <c r="AE712" s="1"/>
      <c r="AF712" s="1"/>
      <c r="AG712" s="1"/>
      <c r="AH712" s="86"/>
      <c r="AJ712" s="86"/>
    </row>
    <row r="713" spans="9:36" x14ac:dyDescent="0.35">
      <c r="P713" s="6"/>
      <c r="AB713" s="1"/>
      <c r="AC713" s="1"/>
      <c r="AD713" s="1"/>
      <c r="AE713" s="1"/>
      <c r="AF713" s="1"/>
      <c r="AG713" s="1"/>
      <c r="AH713" s="86"/>
      <c r="AJ713" s="86"/>
    </row>
    <row r="714" spans="9:36" x14ac:dyDescent="0.35">
      <c r="P714" s="6"/>
      <c r="AB714" s="1"/>
      <c r="AC714" s="1"/>
      <c r="AD714" s="1"/>
      <c r="AE714" s="1"/>
      <c r="AF714" s="1"/>
      <c r="AG714" s="1"/>
      <c r="AH714" s="86"/>
      <c r="AJ714" s="86"/>
    </row>
    <row r="715" spans="9:36" x14ac:dyDescent="0.35">
      <c r="P715" s="6"/>
      <c r="AB715" s="1"/>
      <c r="AC715" s="1"/>
      <c r="AD715" s="1"/>
      <c r="AE715" s="1"/>
      <c r="AF715" s="1"/>
      <c r="AG715" s="1"/>
      <c r="AH715" s="86"/>
      <c r="AJ715" s="86"/>
    </row>
    <row r="716" spans="9:36" x14ac:dyDescent="0.35">
      <c r="P716" s="6"/>
      <c r="AB716" s="1"/>
      <c r="AC716" s="1"/>
      <c r="AD716" s="1"/>
      <c r="AE716" s="1"/>
      <c r="AF716" s="1"/>
      <c r="AG716" s="1"/>
      <c r="AH716" s="86"/>
      <c r="AJ716" s="86"/>
    </row>
    <row r="717" spans="9:36" x14ac:dyDescent="0.35">
      <c r="P717" s="6"/>
      <c r="AB717" s="1"/>
      <c r="AC717" s="1"/>
      <c r="AD717" s="1"/>
      <c r="AE717" s="1"/>
      <c r="AF717" s="1"/>
      <c r="AG717" s="1"/>
      <c r="AH717" s="86"/>
      <c r="AJ717" s="86"/>
    </row>
    <row r="718" spans="9:36" x14ac:dyDescent="0.35">
      <c r="P718" s="6"/>
      <c r="AB718" s="1"/>
      <c r="AC718" s="1"/>
      <c r="AD718" s="1"/>
      <c r="AE718" s="1"/>
      <c r="AF718" s="1"/>
      <c r="AG718" s="1"/>
      <c r="AH718" s="86"/>
      <c r="AJ718" s="86"/>
    </row>
    <row r="719" spans="9:36" x14ac:dyDescent="0.35">
      <c r="P719" s="6"/>
      <c r="AB719" s="1"/>
      <c r="AC719" s="1"/>
      <c r="AD719" s="1"/>
      <c r="AE719" s="1"/>
      <c r="AF719" s="1"/>
      <c r="AG719" s="1"/>
      <c r="AH719" s="86"/>
      <c r="AJ719" s="86"/>
    </row>
    <row r="720" spans="9:36" x14ac:dyDescent="0.35">
      <c r="P720" s="6"/>
      <c r="AB720" s="1"/>
      <c r="AC720" s="1"/>
      <c r="AD720" s="1"/>
      <c r="AE720" s="1"/>
      <c r="AF720" s="1"/>
      <c r="AG720" s="1"/>
      <c r="AH720" s="86"/>
      <c r="AJ720" s="86"/>
    </row>
    <row r="721" spans="16:36" x14ac:dyDescent="0.35">
      <c r="P721" s="6"/>
      <c r="AB721" s="1"/>
      <c r="AC721" s="1"/>
      <c r="AD721" s="1"/>
      <c r="AE721" s="1"/>
      <c r="AF721" s="1"/>
      <c r="AG721" s="1"/>
      <c r="AH721" s="86"/>
      <c r="AJ721" s="86"/>
    </row>
    <row r="722" spans="16:36" x14ac:dyDescent="0.35">
      <c r="P722" s="6"/>
      <c r="AB722" s="1"/>
      <c r="AC722" s="1"/>
      <c r="AD722" s="1"/>
      <c r="AE722" s="1"/>
      <c r="AF722" s="1"/>
      <c r="AG722" s="1"/>
      <c r="AH722" s="86"/>
      <c r="AJ722" s="86"/>
    </row>
    <row r="723" spans="16:36" x14ac:dyDescent="0.35">
      <c r="P723" s="6"/>
      <c r="AB723" s="1"/>
      <c r="AC723" s="1"/>
      <c r="AD723" s="1"/>
      <c r="AE723" s="1"/>
      <c r="AF723" s="1"/>
      <c r="AG723" s="1"/>
      <c r="AH723" s="86"/>
      <c r="AJ723" s="86"/>
    </row>
    <row r="724" spans="16:36" x14ac:dyDescent="0.35">
      <c r="P724" s="6"/>
      <c r="AB724" s="1"/>
      <c r="AC724" s="1"/>
      <c r="AD724" s="1"/>
      <c r="AE724" s="1"/>
      <c r="AF724" s="1"/>
      <c r="AG724" s="1"/>
      <c r="AH724" s="86"/>
      <c r="AJ724" s="86"/>
    </row>
    <row r="725" spans="16:36" x14ac:dyDescent="0.35">
      <c r="P725" s="6"/>
      <c r="AB725" s="1"/>
      <c r="AC725" s="1"/>
      <c r="AD725" s="1"/>
      <c r="AE725" s="1"/>
      <c r="AF725" s="1"/>
      <c r="AG725" s="1"/>
      <c r="AH725" s="86"/>
      <c r="AJ725" s="86"/>
    </row>
    <row r="726" spans="16:36" x14ac:dyDescent="0.35">
      <c r="P726" s="6"/>
      <c r="AB726" s="1"/>
      <c r="AC726" s="1"/>
      <c r="AD726" s="1"/>
      <c r="AE726" s="1"/>
      <c r="AF726" s="1"/>
      <c r="AG726" s="1"/>
      <c r="AH726" s="86"/>
      <c r="AJ726" s="86"/>
    </row>
    <row r="727" spans="16:36" x14ac:dyDescent="0.35">
      <c r="P727" s="6"/>
      <c r="AB727" s="1"/>
      <c r="AC727" s="1"/>
      <c r="AD727" s="1"/>
      <c r="AE727" s="1"/>
      <c r="AF727" s="1"/>
      <c r="AG727" s="1"/>
      <c r="AH727" s="86"/>
      <c r="AJ727" s="86"/>
    </row>
    <row r="728" spans="16:36" x14ac:dyDescent="0.35">
      <c r="P728" s="6"/>
      <c r="AB728" s="1"/>
      <c r="AC728" s="1"/>
      <c r="AD728" s="1"/>
      <c r="AE728" s="1"/>
      <c r="AF728" s="1"/>
      <c r="AG728" s="1"/>
      <c r="AH728" s="86"/>
      <c r="AJ728" s="86"/>
    </row>
    <row r="729" spans="16:36" x14ac:dyDescent="0.35">
      <c r="P729" s="6"/>
      <c r="AB729" s="1"/>
      <c r="AC729" s="1"/>
      <c r="AD729" s="1"/>
      <c r="AE729" s="1"/>
      <c r="AF729" s="1"/>
      <c r="AG729" s="1"/>
      <c r="AH729" s="86"/>
      <c r="AJ729" s="86"/>
    </row>
    <row r="730" spans="16:36" x14ac:dyDescent="0.35">
      <c r="P730" s="6"/>
      <c r="AB730" s="1"/>
      <c r="AC730" s="1"/>
      <c r="AD730" s="1"/>
      <c r="AE730" s="1"/>
      <c r="AF730" s="1"/>
      <c r="AG730" s="1"/>
      <c r="AH730" s="86"/>
      <c r="AJ730" s="86"/>
    </row>
    <row r="731" spans="16:36" x14ac:dyDescent="0.35">
      <c r="P731" s="6"/>
      <c r="AB731" s="1"/>
      <c r="AC731" s="1"/>
      <c r="AD731" s="1"/>
      <c r="AE731" s="1"/>
      <c r="AF731" s="1"/>
      <c r="AG731" s="1"/>
      <c r="AH731" s="86"/>
      <c r="AJ731" s="86"/>
    </row>
    <row r="732" spans="16:36" x14ac:dyDescent="0.35">
      <c r="P732" s="6"/>
      <c r="AB732" s="1"/>
      <c r="AC732" s="1"/>
      <c r="AD732" s="1"/>
      <c r="AE732" s="1"/>
      <c r="AF732" s="1"/>
      <c r="AG732" s="1"/>
      <c r="AH732" s="86"/>
      <c r="AJ732" s="86"/>
    </row>
    <row r="733" spans="16:36" x14ac:dyDescent="0.35">
      <c r="P733" s="6"/>
      <c r="AB733" s="1"/>
      <c r="AC733" s="1"/>
      <c r="AD733" s="1"/>
      <c r="AE733" s="1"/>
      <c r="AF733" s="1"/>
      <c r="AG733" s="1"/>
      <c r="AH733" s="86"/>
      <c r="AJ733" s="86"/>
    </row>
    <row r="734" spans="16:36" x14ac:dyDescent="0.35">
      <c r="P734" s="6"/>
      <c r="AB734" s="1"/>
      <c r="AC734" s="1"/>
      <c r="AD734" s="1"/>
      <c r="AE734" s="1"/>
      <c r="AF734" s="1"/>
      <c r="AG734" s="1"/>
      <c r="AH734" s="86"/>
      <c r="AJ734" s="86"/>
    </row>
    <row r="735" spans="16:36" x14ac:dyDescent="0.35">
      <c r="P735" s="6"/>
      <c r="AB735" s="1"/>
      <c r="AC735" s="1"/>
      <c r="AD735" s="1"/>
      <c r="AE735" s="1"/>
      <c r="AF735" s="1"/>
      <c r="AG735" s="1"/>
      <c r="AH735" s="86"/>
      <c r="AJ735" s="86"/>
    </row>
    <row r="736" spans="16:36" x14ac:dyDescent="0.35">
      <c r="P736" s="6"/>
      <c r="AB736" s="1"/>
      <c r="AC736" s="1"/>
      <c r="AD736" s="1"/>
      <c r="AE736" s="1"/>
      <c r="AF736" s="1"/>
      <c r="AG736" s="1"/>
      <c r="AH736" s="86"/>
      <c r="AJ736" s="86"/>
    </row>
    <row r="737" spans="16:36" x14ac:dyDescent="0.35">
      <c r="P737" s="6"/>
      <c r="AB737" s="1"/>
      <c r="AC737" s="1"/>
      <c r="AD737" s="1"/>
      <c r="AE737" s="1"/>
      <c r="AF737" s="1"/>
      <c r="AG737" s="1"/>
      <c r="AH737" s="86"/>
      <c r="AJ737" s="86"/>
    </row>
    <row r="738" spans="16:36" x14ac:dyDescent="0.35">
      <c r="P738" s="6"/>
      <c r="AB738" s="1"/>
      <c r="AC738" s="1"/>
      <c r="AD738" s="1"/>
      <c r="AE738" s="1"/>
      <c r="AF738" s="1"/>
      <c r="AG738" s="1"/>
      <c r="AH738" s="86"/>
      <c r="AJ738" s="86"/>
    </row>
    <row r="739" spans="16:36" x14ac:dyDescent="0.35">
      <c r="P739" s="6"/>
      <c r="AB739" s="1"/>
      <c r="AC739" s="1"/>
      <c r="AD739" s="1"/>
      <c r="AE739" s="1"/>
      <c r="AF739" s="1"/>
      <c r="AG739" s="1"/>
      <c r="AH739" s="86"/>
      <c r="AJ739" s="86"/>
    </row>
  </sheetData>
  <sortState xmlns:xlrd2="http://schemas.microsoft.com/office/spreadsheetml/2017/richdata2" ref="A6:F593">
    <sortCondition descending="1" ref="B6:B593"/>
  </sortState>
  <pageMargins left="0.7" right="0.7" top="0.75" bottom="0.75" header="0.3" footer="0.3"/>
  <pageSetup paperSize="9" orientation="portrait" verticalDpi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O17"/>
  <sheetViews>
    <sheetView workbookViewId="0">
      <selection activeCell="J27" sqref="J27"/>
    </sheetView>
  </sheetViews>
  <sheetFormatPr defaultColWidth="9.08984375" defaultRowHeight="13.5" x14ac:dyDescent="0.3"/>
  <cols>
    <col min="1" max="16384" width="9.08984375" style="28"/>
  </cols>
  <sheetData>
    <row r="1" spans="1:15" x14ac:dyDescent="0.3">
      <c r="A1" s="324" t="s">
        <v>40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x14ac:dyDescent="0.3">
      <c r="A2" s="201" t="s">
        <v>0</v>
      </c>
      <c r="B2" s="198" t="s">
        <v>9</v>
      </c>
      <c r="C2" s="198" t="s">
        <v>10</v>
      </c>
      <c r="D2" s="198" t="s">
        <v>11</v>
      </c>
      <c r="E2" s="198" t="s">
        <v>12</v>
      </c>
      <c r="F2" s="198" t="s">
        <v>13</v>
      </c>
      <c r="G2" s="198" t="s">
        <v>14</v>
      </c>
      <c r="H2" s="198" t="s">
        <v>15</v>
      </c>
      <c r="I2" s="198" t="s">
        <v>16</v>
      </c>
      <c r="J2" s="198" t="s">
        <v>17</v>
      </c>
      <c r="K2" s="198" t="s">
        <v>18</v>
      </c>
      <c r="L2" s="198" t="s">
        <v>19</v>
      </c>
      <c r="M2" s="198" t="s">
        <v>20</v>
      </c>
      <c r="N2" s="201"/>
      <c r="O2" s="201" t="s">
        <v>194</v>
      </c>
    </row>
    <row r="3" spans="1:15" x14ac:dyDescent="0.3">
      <c r="A3" s="198">
        <v>2005</v>
      </c>
      <c r="B3" s="199">
        <v>113.4</v>
      </c>
      <c r="C3" s="199">
        <v>114</v>
      </c>
      <c r="D3" s="199">
        <v>114.5</v>
      </c>
      <c r="E3" s="199">
        <v>114.8</v>
      </c>
      <c r="F3" s="199">
        <v>114.5</v>
      </c>
      <c r="G3" s="199">
        <v>114.8</v>
      </c>
      <c r="H3" s="199">
        <v>114.4</v>
      </c>
      <c r="I3" s="199">
        <v>114.8</v>
      </c>
      <c r="J3" s="199">
        <v>115.4</v>
      </c>
      <c r="K3" s="199">
        <v>115.3</v>
      </c>
      <c r="L3" s="199">
        <v>115</v>
      </c>
      <c r="M3" s="199">
        <v>115.1</v>
      </c>
      <c r="N3" s="199"/>
      <c r="O3" s="200">
        <f>AVERAGE(E3:J3)</f>
        <v>114.78333333333332</v>
      </c>
    </row>
    <row r="4" spans="1:15" x14ac:dyDescent="0.3">
      <c r="A4" s="198">
        <v>2006</v>
      </c>
      <c r="B4" s="199">
        <v>114.7</v>
      </c>
      <c r="C4" s="199">
        <v>115.7</v>
      </c>
      <c r="D4" s="199">
        <v>116</v>
      </c>
      <c r="E4" s="199">
        <v>116.6</v>
      </c>
      <c r="F4" s="199">
        <v>116.8</v>
      </c>
      <c r="G4" s="199">
        <v>116.9</v>
      </c>
      <c r="H4" s="199">
        <v>116.6</v>
      </c>
      <c r="I4" s="199">
        <v>117</v>
      </c>
      <c r="J4" s="199">
        <v>117.2</v>
      </c>
      <c r="K4" s="199">
        <v>117.5</v>
      </c>
      <c r="L4" s="199">
        <v>117.5</v>
      </c>
      <c r="M4" s="199">
        <v>117.7</v>
      </c>
      <c r="N4" s="199"/>
      <c r="O4" s="200">
        <f t="shared" ref="O4:O17" si="0">AVERAGE(E4:J4)</f>
        <v>116.85000000000001</v>
      </c>
    </row>
    <row r="5" spans="1:15" x14ac:dyDescent="0.3">
      <c r="A5" s="198">
        <v>2007</v>
      </c>
      <c r="B5" s="199">
        <v>117.4</v>
      </c>
      <c r="C5" s="199">
        <v>118.2</v>
      </c>
      <c r="D5" s="199">
        <v>119.1</v>
      </c>
      <c r="E5" s="199">
        <v>119.6</v>
      </c>
      <c r="F5" s="199">
        <v>119.5</v>
      </c>
      <c r="G5" s="199">
        <v>119.7</v>
      </c>
      <c r="H5" s="199">
        <v>119.5</v>
      </c>
      <c r="I5" s="199">
        <v>119.7</v>
      </c>
      <c r="J5" s="199">
        <v>120.3</v>
      </c>
      <c r="K5" s="199">
        <v>120.6</v>
      </c>
      <c r="L5" s="199">
        <v>120.9</v>
      </c>
      <c r="M5" s="199">
        <v>120.7</v>
      </c>
      <c r="N5" s="199"/>
      <c r="O5" s="200">
        <f t="shared" si="0"/>
        <v>119.71666666666665</v>
      </c>
    </row>
    <row r="6" spans="1:15" x14ac:dyDescent="0.3">
      <c r="A6" s="198">
        <v>2008</v>
      </c>
      <c r="B6" s="199">
        <v>121.9</v>
      </c>
      <c r="C6" s="199">
        <v>122.6</v>
      </c>
      <c r="D6" s="199">
        <v>123.6</v>
      </c>
      <c r="E6" s="199">
        <v>123.8</v>
      </c>
      <c r="F6" s="199">
        <v>124.5</v>
      </c>
      <c r="G6" s="199">
        <v>124.9</v>
      </c>
      <c r="H6" s="199">
        <v>124.7</v>
      </c>
      <c r="I6" s="199">
        <v>125.3</v>
      </c>
      <c r="J6" s="199">
        <v>125.9</v>
      </c>
      <c r="K6" s="199">
        <v>125.9</v>
      </c>
      <c r="L6" s="199">
        <v>125.3</v>
      </c>
      <c r="M6" s="199">
        <v>124.9</v>
      </c>
      <c r="N6" s="199"/>
      <c r="O6" s="200">
        <f t="shared" si="0"/>
        <v>124.85000000000001</v>
      </c>
    </row>
    <row r="7" spans="1:15" x14ac:dyDescent="0.3">
      <c r="A7" s="198">
        <v>2009</v>
      </c>
      <c r="B7" s="199">
        <v>124.6</v>
      </c>
      <c r="C7" s="199">
        <v>124.7</v>
      </c>
      <c r="D7" s="199">
        <v>124.8</v>
      </c>
      <c r="E7" s="199">
        <v>124.8</v>
      </c>
      <c r="F7" s="199">
        <v>124.5</v>
      </c>
      <c r="G7" s="199">
        <v>124.8</v>
      </c>
      <c r="H7" s="199">
        <v>124</v>
      </c>
      <c r="I7" s="199">
        <v>124.4</v>
      </c>
      <c r="J7" s="199">
        <v>124.6</v>
      </c>
      <c r="K7" s="199">
        <v>124</v>
      </c>
      <c r="L7" s="199">
        <v>124.1</v>
      </c>
      <c r="M7" s="199">
        <v>124.2</v>
      </c>
      <c r="N7" s="199"/>
      <c r="O7" s="200">
        <f>AVERAGE(E7:J7)</f>
        <v>124.51666666666667</v>
      </c>
    </row>
    <row r="8" spans="1:15" x14ac:dyDescent="0.3">
      <c r="A8" s="198">
        <v>2010</v>
      </c>
      <c r="B8" s="199">
        <v>124.4</v>
      </c>
      <c r="C8" s="199">
        <v>124.8</v>
      </c>
      <c r="D8" s="199">
        <v>125.5</v>
      </c>
      <c r="E8" s="199">
        <v>125.8</v>
      </c>
      <c r="F8" s="199">
        <v>125.7</v>
      </c>
      <c r="G8" s="199">
        <v>126</v>
      </c>
      <c r="H8" s="199">
        <v>125.3</v>
      </c>
      <c r="I8" s="199">
        <v>125.9</v>
      </c>
      <c r="J8" s="199">
        <v>126.4</v>
      </c>
      <c r="K8" s="199">
        <v>126.9</v>
      </c>
      <c r="L8" s="199">
        <v>127.2</v>
      </c>
      <c r="M8" s="199">
        <v>127.8</v>
      </c>
      <c r="N8" s="199"/>
      <c r="O8" s="200">
        <f t="shared" si="0"/>
        <v>125.85000000000001</v>
      </c>
    </row>
    <row r="9" spans="1:15" x14ac:dyDescent="0.3">
      <c r="A9" s="198">
        <v>2011</v>
      </c>
      <c r="B9" s="199">
        <v>128.30000000000001</v>
      </c>
      <c r="C9" s="199">
        <v>129.1</v>
      </c>
      <c r="D9" s="199">
        <v>129.80000000000001</v>
      </c>
      <c r="E9" s="199">
        <v>130</v>
      </c>
      <c r="F9" s="199">
        <v>130.1</v>
      </c>
      <c r="G9" s="199">
        <v>130.5</v>
      </c>
      <c r="H9" s="199">
        <v>130.1</v>
      </c>
      <c r="I9" s="199">
        <v>130.6</v>
      </c>
      <c r="J9" s="199">
        <v>131.1</v>
      </c>
      <c r="K9" s="199">
        <v>131.5</v>
      </c>
      <c r="L9" s="199">
        <v>131.6</v>
      </c>
      <c r="M9" s="199">
        <v>131.5</v>
      </c>
      <c r="N9" s="199"/>
      <c r="O9" s="200">
        <f t="shared" si="0"/>
        <v>130.4</v>
      </c>
    </row>
    <row r="10" spans="1:15" x14ac:dyDescent="0.3">
      <c r="A10" s="201">
        <v>2012</v>
      </c>
      <c r="B10" s="199">
        <v>132.4</v>
      </c>
      <c r="C10" s="199">
        <v>133.1</v>
      </c>
      <c r="D10" s="199">
        <v>133.6</v>
      </c>
      <c r="E10" s="199">
        <v>134</v>
      </c>
      <c r="F10" s="199">
        <v>134.1</v>
      </c>
      <c r="G10" s="199">
        <v>134.1</v>
      </c>
      <c r="H10" s="199">
        <v>133.9</v>
      </c>
      <c r="I10" s="199">
        <v>134.19999999999999</v>
      </c>
      <c r="J10" s="199">
        <v>134.69999999999999</v>
      </c>
      <c r="K10" s="199">
        <v>134.9</v>
      </c>
      <c r="L10" s="202">
        <v>134.4</v>
      </c>
      <c r="M10" s="202">
        <v>134.6</v>
      </c>
      <c r="N10" s="202"/>
      <c r="O10" s="200">
        <f t="shared" si="0"/>
        <v>134.16666666666666</v>
      </c>
    </row>
    <row r="11" spans="1:15" x14ac:dyDescent="0.3">
      <c r="A11" s="201">
        <v>2013</v>
      </c>
      <c r="B11" s="199">
        <v>134.5</v>
      </c>
      <c r="C11" s="199">
        <v>135.30000000000001</v>
      </c>
      <c r="D11" s="199">
        <v>135.9</v>
      </c>
      <c r="E11" s="199">
        <v>136.1</v>
      </c>
      <c r="F11" s="199">
        <v>136.1</v>
      </c>
      <c r="G11" s="199">
        <v>136.1</v>
      </c>
      <c r="H11" s="199">
        <v>136</v>
      </c>
      <c r="I11" s="199">
        <v>135.80000000000001</v>
      </c>
      <c r="J11" s="199">
        <v>136.30000000000001</v>
      </c>
      <c r="K11" s="199">
        <v>136.5</v>
      </c>
      <c r="L11" s="202">
        <v>136.30000000000001</v>
      </c>
      <c r="M11" s="202">
        <v>136.80000000000001</v>
      </c>
      <c r="N11" s="202"/>
      <c r="O11" s="200">
        <f t="shared" si="0"/>
        <v>136.06666666666663</v>
      </c>
    </row>
    <row r="12" spans="1:15" x14ac:dyDescent="0.3">
      <c r="A12" s="201">
        <v>2014</v>
      </c>
      <c r="B12" s="199">
        <v>136.69999999999999</v>
      </c>
      <c r="C12" s="199">
        <v>137</v>
      </c>
      <c r="D12" s="199">
        <v>137.4</v>
      </c>
      <c r="E12" s="199">
        <v>137.6</v>
      </c>
      <c r="F12" s="199">
        <v>137.19999999999999</v>
      </c>
      <c r="G12" s="199">
        <v>137.30000000000001</v>
      </c>
      <c r="H12" s="199">
        <v>137.19999999999999</v>
      </c>
      <c r="I12" s="199">
        <v>137.4</v>
      </c>
      <c r="J12" s="199">
        <v>138.1</v>
      </c>
      <c r="K12" s="199">
        <v>137.9</v>
      </c>
      <c r="L12" s="199">
        <v>137.6</v>
      </c>
      <c r="M12" s="199">
        <v>137.4</v>
      </c>
      <c r="N12" s="199"/>
      <c r="O12" s="200">
        <f t="shared" si="0"/>
        <v>137.46666666666667</v>
      </c>
    </row>
    <row r="13" spans="1:15" x14ac:dyDescent="0.3">
      <c r="A13" s="201">
        <v>2015</v>
      </c>
      <c r="B13" s="199">
        <v>136.5</v>
      </c>
      <c r="C13" s="199">
        <v>136.80000000000001</v>
      </c>
      <c r="D13" s="199">
        <v>137.30000000000001</v>
      </c>
      <c r="E13" s="199">
        <v>137.30000000000001</v>
      </c>
      <c r="F13" s="199">
        <v>137.19999999999999</v>
      </c>
      <c r="G13" s="199">
        <v>137.19999999999999</v>
      </c>
      <c r="H13" s="199">
        <v>136.9</v>
      </c>
      <c r="I13" s="199">
        <v>137.1</v>
      </c>
      <c r="J13" s="199">
        <v>137.30000000000001</v>
      </c>
      <c r="K13" s="199">
        <v>137.5</v>
      </c>
      <c r="L13" s="199">
        <v>137.30000000000001</v>
      </c>
      <c r="M13" s="199">
        <v>137.1</v>
      </c>
      <c r="N13" s="199"/>
      <c r="O13" s="200">
        <f t="shared" si="0"/>
        <v>137.16666666666666</v>
      </c>
    </row>
    <row r="14" spans="1:15" x14ac:dyDescent="0.3">
      <c r="A14" s="201">
        <v>2016</v>
      </c>
      <c r="B14" s="199">
        <v>136.5</v>
      </c>
      <c r="C14" s="199">
        <v>136.69999999999999</v>
      </c>
      <c r="D14" s="199">
        <v>137.19999999999999</v>
      </c>
      <c r="E14" s="199">
        <v>137.6</v>
      </c>
      <c r="F14" s="199">
        <v>137.6</v>
      </c>
      <c r="G14" s="199">
        <v>137.69999999999999</v>
      </c>
      <c r="H14" s="199">
        <v>137.5</v>
      </c>
      <c r="I14" s="199">
        <v>137.6</v>
      </c>
      <c r="J14" s="199">
        <v>137.9</v>
      </c>
      <c r="K14" s="199">
        <v>138.1</v>
      </c>
      <c r="L14" s="199">
        <v>138.19999999999999</v>
      </c>
      <c r="M14" s="199">
        <v>138.5</v>
      </c>
      <c r="N14" s="199"/>
      <c r="O14" s="200">
        <f t="shared" si="0"/>
        <v>137.65</v>
      </c>
    </row>
    <row r="15" spans="1:15" x14ac:dyDescent="0.3">
      <c r="A15" s="201">
        <v>2017</v>
      </c>
      <c r="B15" s="199">
        <v>137.69999999999999</v>
      </c>
      <c r="C15" s="199">
        <v>138.4</v>
      </c>
      <c r="D15" s="199">
        <v>138.4</v>
      </c>
      <c r="E15" s="199">
        <v>138.80000000000001</v>
      </c>
      <c r="F15" s="199">
        <v>138.6</v>
      </c>
      <c r="G15" s="199">
        <v>138.69999999999999</v>
      </c>
      <c r="H15" s="199">
        <v>138.30000000000001</v>
      </c>
      <c r="I15" s="199">
        <v>138.6</v>
      </c>
      <c r="J15" s="199">
        <v>138.9</v>
      </c>
      <c r="K15" s="199">
        <v>138.9</v>
      </c>
      <c r="L15" s="199">
        <v>139.19999999999999</v>
      </c>
      <c r="M15" s="199">
        <v>139.19999999999999</v>
      </c>
      <c r="N15" s="199"/>
      <c r="O15" s="200">
        <f t="shared" si="0"/>
        <v>138.65</v>
      </c>
    </row>
    <row r="16" spans="1:15" x14ac:dyDescent="0.3">
      <c r="A16" s="201">
        <v>2018</v>
      </c>
      <c r="B16" s="199">
        <v>138.80000000000001</v>
      </c>
      <c r="C16" s="199">
        <v>139.19999999999999</v>
      </c>
      <c r="D16" s="199">
        <v>139.5</v>
      </c>
      <c r="E16" s="199">
        <v>139.80000000000001</v>
      </c>
      <c r="F16" s="199">
        <v>140</v>
      </c>
      <c r="G16" s="199">
        <v>140.30000000000001</v>
      </c>
      <c r="H16" s="199">
        <v>140.19999999999999</v>
      </c>
      <c r="I16" s="199">
        <v>140.4</v>
      </c>
      <c r="J16" s="199">
        <v>140.69999999999999</v>
      </c>
      <c r="K16" s="199">
        <v>141</v>
      </c>
      <c r="L16" s="199">
        <v>141</v>
      </c>
      <c r="M16" s="199">
        <v>140.80000000000001</v>
      </c>
      <c r="N16" s="199"/>
      <c r="O16" s="200">
        <f t="shared" si="0"/>
        <v>140.23333333333332</v>
      </c>
    </row>
    <row r="17" spans="1:15" x14ac:dyDescent="0.3">
      <c r="A17" s="201">
        <v>2019</v>
      </c>
      <c r="B17" s="199">
        <v>140.30000000000001</v>
      </c>
      <c r="C17" s="199">
        <v>141</v>
      </c>
      <c r="D17" s="199">
        <v>141</v>
      </c>
      <c r="E17" s="199">
        <v>141.9</v>
      </c>
      <c r="F17" s="199">
        <v>141.6</v>
      </c>
      <c r="G17" s="199">
        <v>141.69999999999999</v>
      </c>
      <c r="H17" s="199">
        <v>141.30000000000001</v>
      </c>
      <c r="I17" s="199">
        <v>141.9</v>
      </c>
      <c r="J17" s="199">
        <v>142</v>
      </c>
      <c r="K17" s="199"/>
      <c r="L17" s="199"/>
      <c r="M17" s="199"/>
      <c r="N17" s="199"/>
      <c r="O17" s="200">
        <f t="shared" si="0"/>
        <v>141.73333333333332</v>
      </c>
    </row>
  </sheetData>
  <sheetProtection selectLockedCells="1" selectUnlockedCells="1"/>
  <sortState xmlns:xlrd2="http://schemas.microsoft.com/office/spreadsheetml/2017/richdata2" ref="A3:M14">
    <sortCondition ref="A3:A14"/>
  </sortState>
  <pageMargins left="0.7" right="0.7" top="0.75" bottom="0.75" header="0.3" footer="0.3"/>
  <pageSetup paperSize="9" orientation="portrait" r:id="rId1"/>
  <ignoredErrors>
    <ignoredError sqref="O3:O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91BA-23F9-4782-A99F-C8D0CF651C67}">
  <dimension ref="A1:AB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90625" defaultRowHeight="14.5" x14ac:dyDescent="0.35"/>
  <cols>
    <col min="1" max="1" width="67.453125" style="204" bestFit="1" customWidth="1"/>
    <col min="2" max="2" width="18.36328125" style="28" customWidth="1"/>
    <col min="3" max="3" width="17.81640625" style="28" bestFit="1" customWidth="1"/>
    <col min="4" max="4" width="14.6328125" style="28" customWidth="1"/>
    <col min="5" max="5" width="16.90625" style="28" bestFit="1" customWidth="1"/>
    <col min="6" max="6" width="13.90625" style="28" bestFit="1" customWidth="1"/>
    <col min="7" max="7" width="14.90625" style="28" bestFit="1" customWidth="1"/>
    <col min="8" max="10" width="12.6328125" style="28" bestFit="1" customWidth="1"/>
    <col min="11" max="11" width="12" style="28" bestFit="1" customWidth="1"/>
    <col min="12" max="12" width="12.6328125" style="28" bestFit="1" customWidth="1"/>
    <col min="13" max="13" width="12.54296875" style="28" customWidth="1"/>
    <col min="14" max="14" width="26.90625" style="28" customWidth="1"/>
    <col min="15" max="15" width="23.08984375" style="28" customWidth="1"/>
    <col min="16" max="16" width="8.90625" style="2"/>
    <col min="17" max="17" width="11.6328125" style="28"/>
    <col min="18" max="18" width="67.453125" style="28" bestFit="1" customWidth="1"/>
    <col min="19" max="21" width="11.6328125" style="28" bestFit="1" customWidth="1"/>
    <col min="22" max="22" width="10" style="28" customWidth="1"/>
    <col min="23" max="23" width="10.90625" style="28" customWidth="1"/>
    <col min="24" max="24" width="10.08984375" style="28" customWidth="1"/>
    <col min="25" max="25" width="11.36328125" style="28" customWidth="1"/>
    <col min="26" max="26" width="8.90625" style="2"/>
    <col min="27" max="27" width="13.90625" style="2" customWidth="1"/>
    <col min="28" max="28" width="15.453125" style="2" customWidth="1"/>
    <col min="29" max="16384" width="8.90625" style="2"/>
  </cols>
  <sheetData>
    <row r="1" spans="1:28" ht="68" x14ac:dyDescent="0.35">
      <c r="A1" s="281" t="s">
        <v>207</v>
      </c>
      <c r="B1" s="205" t="s">
        <v>0</v>
      </c>
      <c r="C1" s="205" t="s">
        <v>191</v>
      </c>
      <c r="D1" s="205" t="s">
        <v>192</v>
      </c>
      <c r="E1" s="205" t="s">
        <v>193</v>
      </c>
      <c r="F1" s="205" t="s">
        <v>165</v>
      </c>
      <c r="G1" s="205" t="s">
        <v>164</v>
      </c>
      <c r="H1" s="205" t="s">
        <v>188</v>
      </c>
      <c r="I1" s="205" t="s">
        <v>189</v>
      </c>
      <c r="J1" s="205" t="s">
        <v>190</v>
      </c>
      <c r="K1" s="205" t="s">
        <v>163</v>
      </c>
      <c r="L1" s="205" t="s">
        <v>166</v>
      </c>
      <c r="M1" s="282"/>
      <c r="N1" s="205" t="s">
        <v>228</v>
      </c>
      <c r="O1" s="205" t="s">
        <v>229</v>
      </c>
      <c r="Q1" s="205" t="s">
        <v>261</v>
      </c>
      <c r="R1" s="303" t="s">
        <v>207</v>
      </c>
      <c r="S1" s="304">
        <v>2008</v>
      </c>
      <c r="T1" s="304">
        <v>2009</v>
      </c>
      <c r="U1" s="304">
        <v>2010</v>
      </c>
      <c r="V1" s="304">
        <v>2011</v>
      </c>
      <c r="W1" s="304">
        <v>2012</v>
      </c>
      <c r="X1" s="304">
        <v>2013</v>
      </c>
      <c r="Y1" s="304">
        <v>2014</v>
      </c>
      <c r="Z1" s="304"/>
      <c r="AA1" s="316" t="s">
        <v>263</v>
      </c>
      <c r="AB1" s="316" t="s">
        <v>264</v>
      </c>
    </row>
    <row r="2" spans="1:28" x14ac:dyDescent="0.35">
      <c r="A2" s="226" t="s">
        <v>162</v>
      </c>
      <c r="B2" s="225" t="s">
        <v>202</v>
      </c>
      <c r="C2" s="172">
        <v>939245.91041503975</v>
      </c>
      <c r="D2" s="172">
        <v>32236857.443200327</v>
      </c>
      <c r="E2" s="172">
        <v>161319.23373198189</v>
      </c>
      <c r="F2" s="163">
        <v>920.72500000000002</v>
      </c>
      <c r="G2" s="163">
        <v>5155.5</v>
      </c>
      <c r="H2" s="163">
        <v>65.653500000000008</v>
      </c>
      <c r="I2" s="163">
        <v>23.228000000000002</v>
      </c>
      <c r="J2" s="163">
        <v>0</v>
      </c>
      <c r="K2" s="164">
        <v>0.79949999999999999</v>
      </c>
      <c r="L2" s="163">
        <v>75.681956720000002</v>
      </c>
      <c r="M2" s="227"/>
      <c r="N2" s="224">
        <v>0.79182648331043715</v>
      </c>
      <c r="O2" s="224">
        <v>5.6683337541870382E-2</v>
      </c>
      <c r="Q2" s="305"/>
      <c r="R2" s="226" t="s">
        <v>162</v>
      </c>
      <c r="S2" s="313">
        <v>0.82045168730444284</v>
      </c>
      <c r="T2" s="313">
        <v>0.89496030114715008</v>
      </c>
      <c r="U2" s="313">
        <v>0.92109829484384187</v>
      </c>
      <c r="V2" s="313">
        <v>0.75811877037754216</v>
      </c>
      <c r="W2" s="313">
        <v>0.8277445983322822</v>
      </c>
      <c r="X2" s="313">
        <v>0.78657654561494639</v>
      </c>
      <c r="Y2" s="313">
        <v>0.79850280695412035</v>
      </c>
      <c r="AA2" s="300">
        <f>AVERAGE(S2:Y2)</f>
        <v>0.8296361435106181</v>
      </c>
      <c r="AB2" s="300">
        <f>AVERAGE(V2:Y2)</f>
        <v>0.79273568031972275</v>
      </c>
    </row>
    <row r="3" spans="1:28" x14ac:dyDescent="0.35">
      <c r="A3" s="226" t="s">
        <v>239</v>
      </c>
      <c r="B3" s="225" t="s">
        <v>202</v>
      </c>
      <c r="C3" s="172">
        <v>4127955.7006142633</v>
      </c>
      <c r="D3" s="172">
        <v>127862904.64226301</v>
      </c>
      <c r="E3" s="172">
        <v>201865.84722470812</v>
      </c>
      <c r="F3" s="163">
        <v>1311.5749999999998</v>
      </c>
      <c r="G3" s="163">
        <v>50025.5</v>
      </c>
      <c r="H3" s="163">
        <v>398.71600000000001</v>
      </c>
      <c r="I3" s="163">
        <v>245.50675000000001</v>
      </c>
      <c r="J3" s="163">
        <v>369.62124999999997</v>
      </c>
      <c r="K3" s="164">
        <v>0.19400000000000001</v>
      </c>
      <c r="L3" s="163">
        <v>604.91540512000006</v>
      </c>
      <c r="M3" s="227"/>
      <c r="N3" s="224">
        <v>1.0375370581788608</v>
      </c>
      <c r="O3" s="224">
        <v>-9.2549877782499568E-3</v>
      </c>
      <c r="Q3" s="305"/>
      <c r="R3" s="226" t="s">
        <v>239</v>
      </c>
      <c r="S3" s="313">
        <v>0.96409699362169832</v>
      </c>
      <c r="T3" s="313">
        <v>1.0901532023025484</v>
      </c>
      <c r="U3" s="313">
        <v>0.97726358403737512</v>
      </c>
      <c r="V3" s="313">
        <v>1.0811919057388428</v>
      </c>
      <c r="W3" s="313">
        <v>1.1338233390334636</v>
      </c>
      <c r="X3" s="313">
        <v>1.1368010902812722</v>
      </c>
      <c r="Y3" s="313">
        <v>0.9180298264660619</v>
      </c>
      <c r="AA3" s="300">
        <f t="shared" ref="AA3:AA66" si="0">AVERAGE(S3:Y3)</f>
        <v>1.0430514202116088</v>
      </c>
      <c r="AB3" s="300">
        <f t="shared" ref="AB3:AB66" si="1">AVERAGE(V3:Y3)</f>
        <v>1.0674615403799101</v>
      </c>
    </row>
    <row r="4" spans="1:28" x14ac:dyDescent="0.35">
      <c r="A4" s="226" t="s">
        <v>161</v>
      </c>
      <c r="B4" s="225" t="s">
        <v>202</v>
      </c>
      <c r="C4" s="172">
        <v>20788609.170244023</v>
      </c>
      <c r="D4" s="172">
        <v>556698595.46416569</v>
      </c>
      <c r="E4" s="172">
        <v>10266239.594755443</v>
      </c>
      <c r="F4" s="163">
        <v>7441.0750000000007</v>
      </c>
      <c r="G4" s="163">
        <v>186864.75</v>
      </c>
      <c r="H4" s="163">
        <v>1935.95</v>
      </c>
      <c r="I4" s="163">
        <v>839.15</v>
      </c>
      <c r="J4" s="163">
        <v>207.35</v>
      </c>
      <c r="K4" s="164">
        <v>0.25700000000000001</v>
      </c>
      <c r="L4" s="163">
        <v>2354.4572059999996</v>
      </c>
      <c r="M4" s="227"/>
      <c r="N4" s="224">
        <v>0.76813865234807699</v>
      </c>
      <c r="O4" s="224">
        <v>6.3818823224222831E-2</v>
      </c>
      <c r="Q4" s="305"/>
      <c r="R4" s="226" t="s">
        <v>161</v>
      </c>
      <c r="S4" s="313">
        <v>0.8372631233366209</v>
      </c>
      <c r="T4" s="313">
        <v>0.91714031813344021</v>
      </c>
      <c r="U4" s="313">
        <v>1.0051750518764879</v>
      </c>
      <c r="V4" s="313">
        <v>0.8090271580673859</v>
      </c>
      <c r="W4" s="313">
        <v>0.84298699712830671</v>
      </c>
      <c r="X4" s="313">
        <v>0.77053829228405102</v>
      </c>
      <c r="Y4" s="313">
        <v>0.71268051263350995</v>
      </c>
      <c r="AA4" s="300">
        <f t="shared" si="0"/>
        <v>0.8421159219228288</v>
      </c>
      <c r="AB4" s="300">
        <f t="shared" si="1"/>
        <v>0.7838082400283134</v>
      </c>
    </row>
    <row r="5" spans="1:28" s="87" customFormat="1" x14ac:dyDescent="0.35">
      <c r="A5" s="204" t="s">
        <v>254</v>
      </c>
      <c r="B5" s="203" t="s">
        <v>202</v>
      </c>
      <c r="C5" s="283">
        <v>87962315.263893247</v>
      </c>
      <c r="D5" s="283">
        <v>2895024079.7348666</v>
      </c>
      <c r="E5" s="283">
        <v>73993539.41684179</v>
      </c>
      <c r="F5" s="284">
        <v>71131.950000000012</v>
      </c>
      <c r="G5" s="284">
        <v>451362.25</v>
      </c>
      <c r="H5" s="284">
        <v>5460.6424999999999</v>
      </c>
      <c r="I5" s="284">
        <v>1316</v>
      </c>
      <c r="J5" s="284">
        <v>3886.32</v>
      </c>
      <c r="K5" s="285">
        <v>0.68049999999999999</v>
      </c>
      <c r="L5" s="284">
        <v>7082.3936919999996</v>
      </c>
      <c r="M5" s="28"/>
      <c r="N5" s="286">
        <v>0.68660425252909674</v>
      </c>
      <c r="O5" s="286">
        <v>8.9716601556213305E-2</v>
      </c>
      <c r="Q5" s="305"/>
      <c r="R5" s="204" t="s">
        <v>160</v>
      </c>
      <c r="S5" s="313">
        <v>0.92944748436045221</v>
      </c>
      <c r="T5" s="313">
        <v>1.0443941104523977</v>
      </c>
      <c r="U5" s="313">
        <v>0.95344360060258448</v>
      </c>
      <c r="V5" s="313">
        <v>0.58817769410979992</v>
      </c>
      <c r="W5" s="313">
        <v>0.72734172253365525</v>
      </c>
      <c r="X5" s="313">
        <v>0.66706581045650248</v>
      </c>
      <c r="Y5" s="313">
        <v>0.82524050617817002</v>
      </c>
      <c r="AA5" s="300">
        <f t="shared" si="0"/>
        <v>0.81930156124193743</v>
      </c>
      <c r="AB5" s="300">
        <f t="shared" si="1"/>
        <v>0.70195643331953195</v>
      </c>
    </row>
    <row r="6" spans="1:28" s="87" customFormat="1" x14ac:dyDescent="0.35">
      <c r="A6" s="204" t="s">
        <v>270</v>
      </c>
      <c r="B6" s="203" t="s">
        <v>202</v>
      </c>
      <c r="C6" s="283">
        <v>55397293.510404617</v>
      </c>
      <c r="D6" s="283">
        <v>2472703363.1983705</v>
      </c>
      <c r="E6" s="283">
        <v>47271114.713660665</v>
      </c>
      <c r="F6" s="284">
        <v>65045.3</v>
      </c>
      <c r="G6" s="284">
        <v>409948.75</v>
      </c>
      <c r="H6" s="284">
        <v>4447.7502500000001</v>
      </c>
      <c r="I6" s="284">
        <v>1183.9445000000001</v>
      </c>
      <c r="J6" s="284">
        <v>611.70699999999999</v>
      </c>
      <c r="K6" s="285">
        <v>0.70974999999999999</v>
      </c>
      <c r="L6" s="284">
        <v>5124.7402161299997</v>
      </c>
      <c r="M6" s="28"/>
      <c r="N6" s="286">
        <v>0.96089189948978404</v>
      </c>
      <c r="O6" s="286">
        <v>9.9237721265058587E-3</v>
      </c>
      <c r="Q6" s="305"/>
      <c r="R6" s="204" t="s">
        <v>271</v>
      </c>
      <c r="S6" s="313">
        <v>1.0817211870739591</v>
      </c>
      <c r="T6" s="313">
        <v>1.0415141544434374</v>
      </c>
      <c r="U6" s="313">
        <v>0.89057431768348627</v>
      </c>
      <c r="V6" s="313">
        <v>0.89538280671287684</v>
      </c>
      <c r="W6" s="313">
        <v>0.99498096829160865</v>
      </c>
      <c r="X6" s="313">
        <v>0.90219390052700532</v>
      </c>
      <c r="Y6" s="313">
        <v>1.0784627569088368</v>
      </c>
      <c r="AA6" s="300">
        <f t="shared" si="0"/>
        <v>0.98354715594874442</v>
      </c>
      <c r="AB6" s="300">
        <f t="shared" si="1"/>
        <v>0.96775510811008192</v>
      </c>
    </row>
    <row r="7" spans="1:28" x14ac:dyDescent="0.35">
      <c r="A7" s="204" t="s">
        <v>159</v>
      </c>
      <c r="B7" s="203" t="s">
        <v>202</v>
      </c>
      <c r="C7" s="283">
        <v>588402.31708278647</v>
      </c>
      <c r="D7" s="283">
        <v>26298010.800927967</v>
      </c>
      <c r="E7" s="283">
        <v>404295.75641130394</v>
      </c>
      <c r="F7" s="284">
        <v>698.375</v>
      </c>
      <c r="G7" s="284">
        <v>1751.5</v>
      </c>
      <c r="H7" s="284">
        <v>26.905500000000004</v>
      </c>
      <c r="I7" s="284">
        <v>6.8490000000000002</v>
      </c>
      <c r="J7" s="284">
        <v>0</v>
      </c>
      <c r="K7" s="285">
        <v>0.99724999999999997</v>
      </c>
      <c r="L7" s="284">
        <v>29.862487260000002</v>
      </c>
      <c r="N7" s="286">
        <v>0.85325626766444729</v>
      </c>
      <c r="O7" s="286">
        <v>3.88971351906785E-2</v>
      </c>
      <c r="Q7" s="305"/>
      <c r="R7" s="204" t="s">
        <v>159</v>
      </c>
      <c r="S7" s="313">
        <v>0.81175720520118999</v>
      </c>
      <c r="T7" s="313">
        <v>0.76389068728904119</v>
      </c>
      <c r="U7" s="313">
        <v>0.89303806271089448</v>
      </c>
      <c r="V7" s="313">
        <v>0.80751785743319915</v>
      </c>
      <c r="W7" s="313">
        <v>0.90172515297467781</v>
      </c>
      <c r="X7" s="313">
        <v>0.84474579082463064</v>
      </c>
      <c r="Y7" s="313">
        <v>0.96604061288013043</v>
      </c>
      <c r="AA7" s="300">
        <f t="shared" si="0"/>
        <v>0.85553076704482334</v>
      </c>
      <c r="AB7" s="300">
        <f t="shared" si="1"/>
        <v>0.88000735352815962</v>
      </c>
    </row>
    <row r="8" spans="1:28" x14ac:dyDescent="0.35">
      <c r="A8" s="204" t="s">
        <v>158</v>
      </c>
      <c r="B8" s="203" t="s">
        <v>202</v>
      </c>
      <c r="C8" s="283">
        <v>1970492.687254267</v>
      </c>
      <c r="D8" s="283">
        <v>83536624.425586671</v>
      </c>
      <c r="E8" s="283">
        <v>149246.46566135529</v>
      </c>
      <c r="F8" s="284">
        <v>1036.075</v>
      </c>
      <c r="G8" s="284">
        <v>23988</v>
      </c>
      <c r="H8" s="284">
        <v>238.40000000000003</v>
      </c>
      <c r="I8" s="284">
        <v>96.174999999999997</v>
      </c>
      <c r="J8" s="284">
        <v>10.725</v>
      </c>
      <c r="K8" s="285">
        <v>0.23524999999999999</v>
      </c>
      <c r="L8" s="284">
        <v>282.83014200000002</v>
      </c>
      <c r="N8" s="286">
        <v>1.0185938615501433</v>
      </c>
      <c r="O8" s="286">
        <v>-4.6164001674369182E-3</v>
      </c>
      <c r="Q8" s="305"/>
      <c r="R8" s="204" t="s">
        <v>158</v>
      </c>
      <c r="S8" s="313">
        <v>0.99333692697676534</v>
      </c>
      <c r="T8" s="313">
        <v>0.93484005836141504</v>
      </c>
      <c r="U8" s="313">
        <v>1.0219796208356426</v>
      </c>
      <c r="V8" s="313">
        <v>1.0704606420809379</v>
      </c>
      <c r="W8" s="313">
        <v>1.0742653835886802</v>
      </c>
      <c r="X8" s="313">
        <v>0.99381470613375178</v>
      </c>
      <c r="Y8" s="313">
        <v>0.98276944230773733</v>
      </c>
      <c r="AA8" s="300">
        <f t="shared" si="0"/>
        <v>1.0102095400407043</v>
      </c>
      <c r="AB8" s="300">
        <f t="shared" si="1"/>
        <v>1.0303275435277768</v>
      </c>
    </row>
    <row r="9" spans="1:28" x14ac:dyDescent="0.35">
      <c r="A9" s="204" t="s">
        <v>157</v>
      </c>
      <c r="B9" s="203" t="s">
        <v>202</v>
      </c>
      <c r="C9" s="283">
        <v>1264222.6714220233</v>
      </c>
      <c r="D9" s="283">
        <v>31436776.649608482</v>
      </c>
      <c r="E9" s="283">
        <v>619398.0146692862</v>
      </c>
      <c r="F9" s="284">
        <v>1017.0500000000001</v>
      </c>
      <c r="G9" s="284">
        <v>3771.25</v>
      </c>
      <c r="H9" s="284">
        <v>47.7485</v>
      </c>
      <c r="I9" s="284">
        <v>3.0429999999999997</v>
      </c>
      <c r="J9" s="284">
        <v>0</v>
      </c>
      <c r="K9" s="285">
        <v>0.99849999999999994</v>
      </c>
      <c r="L9" s="284">
        <v>49.062284819999995</v>
      </c>
      <c r="N9" s="286">
        <v>0.63663897067009478</v>
      </c>
      <c r="O9" s="286">
        <v>0.10674942403369181</v>
      </c>
      <c r="Q9" s="305"/>
      <c r="R9" s="204" t="s">
        <v>157</v>
      </c>
      <c r="S9" s="313">
        <v>0.81806944204532006</v>
      </c>
      <c r="T9" s="313">
        <v>0.80970516842023621</v>
      </c>
      <c r="U9" s="313">
        <v>0.59051506701311907</v>
      </c>
      <c r="V9" s="313">
        <v>0.61848928047760166</v>
      </c>
      <c r="W9" s="313">
        <v>0.71325238731779139</v>
      </c>
      <c r="X9" s="313">
        <v>0.65500996648725718</v>
      </c>
      <c r="Y9" s="313">
        <v>0.57567419296103695</v>
      </c>
      <c r="AA9" s="300">
        <f t="shared" si="0"/>
        <v>0.68295935781748029</v>
      </c>
      <c r="AB9" s="300">
        <f t="shared" si="1"/>
        <v>0.64060645681092176</v>
      </c>
    </row>
    <row r="10" spans="1:28" x14ac:dyDescent="0.35">
      <c r="A10" s="204" t="s">
        <v>156</v>
      </c>
      <c r="B10" s="203" t="s">
        <v>202</v>
      </c>
      <c r="C10" s="283">
        <v>1474110.8129864114</v>
      </c>
      <c r="D10" s="283">
        <v>53719822.552973762</v>
      </c>
      <c r="E10" s="283">
        <v>86735.139156414181</v>
      </c>
      <c r="F10" s="284">
        <v>800.92499999999995</v>
      </c>
      <c r="G10" s="284">
        <v>10408</v>
      </c>
      <c r="H10" s="284">
        <v>147.53399999999999</v>
      </c>
      <c r="I10" s="284">
        <v>107.78500000000001</v>
      </c>
      <c r="J10" s="284">
        <v>0</v>
      </c>
      <c r="K10" s="285">
        <v>0.41224999999999995</v>
      </c>
      <c r="L10" s="284">
        <v>194.06909590000001</v>
      </c>
      <c r="N10" s="286">
        <v>0.85152906535966233</v>
      </c>
      <c r="O10" s="286">
        <v>3.9383882474317122E-2</v>
      </c>
      <c r="Q10" s="305"/>
      <c r="R10" s="204" t="s">
        <v>156</v>
      </c>
      <c r="S10" s="313">
        <v>0.79714453896538828</v>
      </c>
      <c r="T10" s="313">
        <v>0.87427911592289709</v>
      </c>
      <c r="U10" s="313">
        <v>0.97756308441251571</v>
      </c>
      <c r="V10" s="313">
        <v>0.86787983808661207</v>
      </c>
      <c r="W10" s="313">
        <v>0.95562705221545097</v>
      </c>
      <c r="X10" s="313">
        <v>0.7493661041479891</v>
      </c>
      <c r="Y10" s="313">
        <v>0.88694830557166648</v>
      </c>
      <c r="AA10" s="300">
        <f t="shared" si="0"/>
        <v>0.87268686276036</v>
      </c>
      <c r="AB10" s="300">
        <f t="shared" si="1"/>
        <v>0.86495532500542971</v>
      </c>
    </row>
    <row r="11" spans="1:28" x14ac:dyDescent="0.35">
      <c r="A11" s="204" t="s">
        <v>155</v>
      </c>
      <c r="B11" s="203" t="s">
        <v>202</v>
      </c>
      <c r="C11" s="283">
        <v>1198254.6841584777</v>
      </c>
      <c r="D11" s="283">
        <v>42574140.436492018</v>
      </c>
      <c r="E11" s="283">
        <v>85559.582108600545</v>
      </c>
      <c r="F11" s="284">
        <v>460.875</v>
      </c>
      <c r="G11" s="284">
        <v>7568.5</v>
      </c>
      <c r="H11" s="284">
        <v>94.75800000000001</v>
      </c>
      <c r="I11" s="284">
        <v>64.8125</v>
      </c>
      <c r="J11" s="284">
        <v>0</v>
      </c>
      <c r="K11" s="285">
        <v>0.44600000000000001</v>
      </c>
      <c r="L11" s="284">
        <v>122.74014875</v>
      </c>
      <c r="N11" s="286">
        <v>0.69178881536553205</v>
      </c>
      <c r="O11" s="286">
        <v>8.8003053922141361E-2</v>
      </c>
      <c r="Q11" s="305"/>
      <c r="R11" s="204" t="s">
        <v>155</v>
      </c>
      <c r="S11" s="313">
        <v>0.55147905601708613</v>
      </c>
      <c r="T11" s="313">
        <v>0.66293597228617296</v>
      </c>
      <c r="U11" s="313">
        <v>0.77918634703928324</v>
      </c>
      <c r="V11" s="313">
        <v>0.67341602944093426</v>
      </c>
      <c r="W11" s="313">
        <v>0.68143966184212923</v>
      </c>
      <c r="X11" s="313">
        <v>0.79472488806259178</v>
      </c>
      <c r="Y11" s="313">
        <v>0.64650639943379284</v>
      </c>
      <c r="AA11" s="300">
        <f t="shared" si="0"/>
        <v>0.68424119344599865</v>
      </c>
      <c r="AB11" s="300">
        <f t="shared" si="1"/>
        <v>0.699021744694862</v>
      </c>
    </row>
    <row r="12" spans="1:28" x14ac:dyDescent="0.35">
      <c r="A12" s="204" t="s">
        <v>154</v>
      </c>
      <c r="B12" s="203" t="s">
        <v>202</v>
      </c>
      <c r="C12" s="283">
        <v>1647494.66576434</v>
      </c>
      <c r="D12" s="283">
        <v>42258469.035324082</v>
      </c>
      <c r="E12" s="283">
        <v>260922.08803772414</v>
      </c>
      <c r="F12" s="284">
        <v>894.97499999999991</v>
      </c>
      <c r="G12" s="284">
        <v>9410</v>
      </c>
      <c r="H12" s="284">
        <v>137.47624999999999</v>
      </c>
      <c r="I12" s="284">
        <v>2.3512499999999998</v>
      </c>
      <c r="J12" s="284">
        <v>0</v>
      </c>
      <c r="K12" s="285">
        <v>0.70874999999999999</v>
      </c>
      <c r="L12" s="284">
        <v>138.49137867499999</v>
      </c>
      <c r="N12" s="286">
        <v>0.62419110431292035</v>
      </c>
      <c r="O12" s="286">
        <v>0.11114812322108292</v>
      </c>
      <c r="Q12" s="305"/>
      <c r="R12" s="204" t="s">
        <v>154</v>
      </c>
      <c r="S12" s="313">
        <v>0.56255485100179181</v>
      </c>
      <c r="T12" s="313">
        <v>0.59455029562768824</v>
      </c>
      <c r="U12" s="313">
        <v>0.64088494551511788</v>
      </c>
      <c r="V12" s="313">
        <v>0.65114987530835799</v>
      </c>
      <c r="W12" s="313">
        <v>0.56606380209228069</v>
      </c>
      <c r="X12" s="313">
        <v>0.75278557824167802</v>
      </c>
      <c r="Y12" s="313">
        <v>0.71572255864738654</v>
      </c>
      <c r="AA12" s="300">
        <f t="shared" si="0"/>
        <v>0.64053027234775739</v>
      </c>
      <c r="AB12" s="300">
        <f t="shared" si="1"/>
        <v>0.67143045357242581</v>
      </c>
    </row>
    <row r="13" spans="1:28" x14ac:dyDescent="0.35">
      <c r="A13" s="204" t="s">
        <v>153</v>
      </c>
      <c r="B13" s="203" t="s">
        <v>202</v>
      </c>
      <c r="C13" s="283">
        <v>30267172.673323926</v>
      </c>
      <c r="D13" s="283">
        <v>974436884.83462262</v>
      </c>
      <c r="E13" s="283">
        <v>469619.95243553992</v>
      </c>
      <c r="F13" s="284">
        <v>6254.4500000000007</v>
      </c>
      <c r="G13" s="284">
        <v>361016</v>
      </c>
      <c r="H13" s="284">
        <v>2463.203</v>
      </c>
      <c r="I13" s="284">
        <v>1752.4125000000001</v>
      </c>
      <c r="J13" s="284">
        <v>1330.6309999999999</v>
      </c>
      <c r="K13" s="285">
        <v>9.0749999999999997E-2</v>
      </c>
      <c r="L13" s="284">
        <v>3580.5236368500005</v>
      </c>
      <c r="N13" s="286">
        <v>0.93149329191835284</v>
      </c>
      <c r="O13" s="286">
        <v>1.7585117506058512E-2</v>
      </c>
      <c r="Q13" s="305"/>
      <c r="R13" s="204" t="s">
        <v>153</v>
      </c>
      <c r="S13" s="313">
        <v>0.87572560582011927</v>
      </c>
      <c r="T13" s="313">
        <v>0.88395013683218093</v>
      </c>
      <c r="U13" s="313">
        <v>0.84166195818766087</v>
      </c>
      <c r="V13" s="313">
        <v>0.88415788358071778</v>
      </c>
      <c r="W13" s="313">
        <v>0.92708280965476708</v>
      </c>
      <c r="X13" s="313">
        <v>0.94885057468408074</v>
      </c>
      <c r="Y13" s="313">
        <v>0.98812008790148287</v>
      </c>
      <c r="AA13" s="300">
        <f t="shared" si="0"/>
        <v>0.90707843666585852</v>
      </c>
      <c r="AB13" s="300">
        <f t="shared" si="1"/>
        <v>0.93705283895526215</v>
      </c>
    </row>
    <row r="14" spans="1:28" s="87" customFormat="1" x14ac:dyDescent="0.35">
      <c r="A14" s="204" t="s">
        <v>237</v>
      </c>
      <c r="B14" s="203" t="s">
        <v>202</v>
      </c>
      <c r="C14" s="283">
        <v>4142258.0879570404</v>
      </c>
      <c r="D14" s="283">
        <v>208706510.97736022</v>
      </c>
      <c r="E14" s="283">
        <v>1550284.149071076</v>
      </c>
      <c r="F14" s="284">
        <v>4052.8999999999996</v>
      </c>
      <c r="G14" s="284">
        <v>31486</v>
      </c>
      <c r="H14" s="284">
        <v>409.72800000000001</v>
      </c>
      <c r="I14" s="284">
        <v>191.85725000000002</v>
      </c>
      <c r="J14" s="284">
        <v>757.12199999999996</v>
      </c>
      <c r="K14" s="285">
        <v>0.65325</v>
      </c>
      <c r="L14" s="284">
        <v>697.816223315</v>
      </c>
      <c r="M14" s="28"/>
      <c r="N14" s="286">
        <v>0.95116495442324001</v>
      </c>
      <c r="O14" s="286">
        <v>1.2438933333400182E-2</v>
      </c>
      <c r="Q14" s="305"/>
      <c r="R14" s="204" t="s">
        <v>152</v>
      </c>
      <c r="S14" s="313">
        <v>1.2214652707110663</v>
      </c>
      <c r="T14" s="313">
        <v>1.4875669451870037</v>
      </c>
      <c r="U14" s="313">
        <v>1.0294703725281318</v>
      </c>
      <c r="V14" s="313">
        <v>1.0260206852804594</v>
      </c>
      <c r="W14" s="313">
        <v>1.0468940445197694</v>
      </c>
      <c r="X14" s="313">
        <v>0.95440632623858945</v>
      </c>
      <c r="Y14" s="313">
        <v>0.89340197199097315</v>
      </c>
      <c r="AA14" s="300">
        <f t="shared" si="0"/>
        <v>1.094175088065142</v>
      </c>
      <c r="AB14" s="300">
        <f t="shared" si="1"/>
        <v>0.98018075700744789</v>
      </c>
    </row>
    <row r="15" spans="1:28" x14ac:dyDescent="0.35">
      <c r="A15" s="204" t="s">
        <v>151</v>
      </c>
      <c r="B15" s="203" t="s">
        <v>202</v>
      </c>
      <c r="C15" s="283">
        <v>974211.2562980986</v>
      </c>
      <c r="D15" s="283">
        <v>21750020.916032255</v>
      </c>
      <c r="E15" s="283">
        <v>97667.278536708356</v>
      </c>
      <c r="F15" s="284">
        <v>607.4</v>
      </c>
      <c r="G15" s="284">
        <v>4807</v>
      </c>
      <c r="H15" s="284">
        <v>64.838999999999999</v>
      </c>
      <c r="I15" s="284">
        <v>2.775E-2</v>
      </c>
      <c r="J15" s="284">
        <v>0</v>
      </c>
      <c r="K15" s="285">
        <v>0.8095</v>
      </c>
      <c r="L15" s="284">
        <v>64.850980785000004</v>
      </c>
      <c r="N15" s="286">
        <v>0.65785372302363465</v>
      </c>
      <c r="O15" s="286">
        <v>9.9399187961683566E-2</v>
      </c>
      <c r="Q15" s="305"/>
      <c r="R15" s="204" t="s">
        <v>151</v>
      </c>
      <c r="S15" s="313">
        <v>0.85479990651806481</v>
      </c>
      <c r="T15" s="313">
        <v>0.83550624308121779</v>
      </c>
      <c r="U15" s="313">
        <v>0.86424661402244585</v>
      </c>
      <c r="V15" s="313">
        <v>0.94128750360045166</v>
      </c>
      <c r="W15" s="313">
        <v>0.97919751628866836</v>
      </c>
      <c r="X15" s="313">
        <v>0.61460652815107319</v>
      </c>
      <c r="Y15" s="313">
        <v>0.6326431746672152</v>
      </c>
      <c r="AA15" s="300">
        <f t="shared" si="0"/>
        <v>0.81746964090416241</v>
      </c>
      <c r="AB15" s="300">
        <f t="shared" si="1"/>
        <v>0.7919336806768521</v>
      </c>
    </row>
    <row r="16" spans="1:28" x14ac:dyDescent="0.35">
      <c r="A16" s="204" t="s">
        <v>150</v>
      </c>
      <c r="B16" s="203" t="s">
        <v>202</v>
      </c>
      <c r="C16" s="283">
        <v>2953225.8483220232</v>
      </c>
      <c r="D16" s="283">
        <v>110964220.5849206</v>
      </c>
      <c r="E16" s="283">
        <v>747003.72598511656</v>
      </c>
      <c r="F16" s="284">
        <v>2840.3</v>
      </c>
      <c r="G16" s="284">
        <v>24760</v>
      </c>
      <c r="H16" s="284">
        <v>244.04125000000002</v>
      </c>
      <c r="I16" s="284">
        <v>17.490000000000002</v>
      </c>
      <c r="J16" s="284">
        <v>0</v>
      </c>
      <c r="K16" s="285">
        <v>0.56574999999999998</v>
      </c>
      <c r="L16" s="284">
        <v>251.59238260000001</v>
      </c>
      <c r="N16" s="286">
        <v>0.84423753136707669</v>
      </c>
      <c r="O16" s="286">
        <v>4.1446927039129777E-2</v>
      </c>
      <c r="Q16" s="305"/>
      <c r="R16" s="204" t="s">
        <v>150</v>
      </c>
      <c r="S16" s="313">
        <v>0.90990016226588966</v>
      </c>
      <c r="T16" s="313">
        <v>0.9977920713586933</v>
      </c>
      <c r="U16" s="313">
        <v>0.65692988931290097</v>
      </c>
      <c r="V16" s="313">
        <v>0.8581743811724708</v>
      </c>
      <c r="W16" s="313">
        <v>0.96521304853516421</v>
      </c>
      <c r="X16" s="313">
        <v>0.71948373810515298</v>
      </c>
      <c r="Y16" s="313">
        <v>0.98554280970659469</v>
      </c>
      <c r="AA16" s="300">
        <f t="shared" si="0"/>
        <v>0.87043372863669533</v>
      </c>
      <c r="AB16" s="300">
        <f t="shared" si="1"/>
        <v>0.8821034943798457</v>
      </c>
    </row>
    <row r="17" spans="1:28" x14ac:dyDescent="0.35">
      <c r="A17" s="204" t="s">
        <v>148</v>
      </c>
      <c r="B17" s="203" t="s">
        <v>202</v>
      </c>
      <c r="C17" s="283">
        <v>174986.65476770414</v>
      </c>
      <c r="D17" s="283">
        <v>4177046.4146826658</v>
      </c>
      <c r="E17" s="283">
        <v>73157.108080408376</v>
      </c>
      <c r="F17" s="284">
        <v>136.32499999999999</v>
      </c>
      <c r="G17" s="284">
        <v>741.75</v>
      </c>
      <c r="H17" s="284">
        <v>15.152249999999999</v>
      </c>
      <c r="I17" s="284">
        <v>15.106</v>
      </c>
      <c r="J17" s="284">
        <v>0</v>
      </c>
      <c r="K17" s="285">
        <v>0.99824999999999997</v>
      </c>
      <c r="L17" s="284">
        <v>21.674114439999997</v>
      </c>
      <c r="N17" s="286">
        <v>0.86119887363761349</v>
      </c>
      <c r="O17" s="286">
        <v>3.6668274279951008E-2</v>
      </c>
      <c r="Q17" s="305"/>
      <c r="R17" s="204" t="s">
        <v>148</v>
      </c>
      <c r="S17" s="313">
        <v>1.0986104795243219</v>
      </c>
      <c r="T17" s="313">
        <v>0.99994302094824861</v>
      </c>
      <c r="U17" s="313">
        <v>0.91203117033429271</v>
      </c>
      <c r="V17" s="313">
        <v>1.3327251852054778</v>
      </c>
      <c r="W17" s="313">
        <v>0.90455837711777798</v>
      </c>
      <c r="X17" s="313">
        <v>0.85203120112905661</v>
      </c>
      <c r="Y17" s="313">
        <v>0.85501798271115492</v>
      </c>
      <c r="AA17" s="300">
        <f t="shared" si="0"/>
        <v>0.9935596309957615</v>
      </c>
      <c r="AB17" s="300">
        <f t="shared" si="1"/>
        <v>0.9860831865408668</v>
      </c>
    </row>
    <row r="18" spans="1:28" x14ac:dyDescent="0.35">
      <c r="A18" s="204" t="s">
        <v>146</v>
      </c>
      <c r="B18" s="203" t="s">
        <v>202</v>
      </c>
      <c r="C18" s="283">
        <v>1429920.5499122152</v>
      </c>
      <c r="D18" s="283">
        <v>34166633.698061615</v>
      </c>
      <c r="E18" s="283">
        <v>172160.04163592163</v>
      </c>
      <c r="F18" s="284">
        <v>880.92499999999995</v>
      </c>
      <c r="G18" s="284">
        <v>5370.75</v>
      </c>
      <c r="H18" s="284">
        <v>70.344999999999999</v>
      </c>
      <c r="I18" s="284">
        <v>7.117</v>
      </c>
      <c r="J18" s="284">
        <v>0</v>
      </c>
      <c r="K18" s="285">
        <v>1</v>
      </c>
      <c r="L18" s="284">
        <v>73.417693579999991</v>
      </c>
      <c r="N18" s="286">
        <v>0.59936328326536148</v>
      </c>
      <c r="O18" s="286">
        <v>0.12012184862833009</v>
      </c>
      <c r="Q18" s="306"/>
      <c r="R18" s="204" t="s">
        <v>146</v>
      </c>
      <c r="S18" s="313">
        <v>0.71106546268949999</v>
      </c>
      <c r="T18" s="313">
        <v>0.72187401518846261</v>
      </c>
      <c r="U18" s="313">
        <v>0.68176592515309631</v>
      </c>
      <c r="V18" s="313">
        <v>0.64456938115647322</v>
      </c>
      <c r="W18" s="313">
        <v>0.65056945994225002</v>
      </c>
      <c r="X18" s="313">
        <v>0.56350399378470151</v>
      </c>
      <c r="Y18" s="313">
        <v>0.55616273838572083</v>
      </c>
      <c r="AA18" s="300">
        <f t="shared" si="0"/>
        <v>0.64707299661431494</v>
      </c>
      <c r="AB18" s="300">
        <f t="shared" si="1"/>
        <v>0.60370139331728634</v>
      </c>
    </row>
    <row r="19" spans="1:28" x14ac:dyDescent="0.35">
      <c r="A19" s="204" t="s">
        <v>145</v>
      </c>
      <c r="B19" s="203" t="s">
        <v>202</v>
      </c>
      <c r="C19" s="283">
        <v>19049891.606047466</v>
      </c>
      <c r="D19" s="283">
        <v>835890834.45333028</v>
      </c>
      <c r="E19" s="283">
        <v>16658374.416335188</v>
      </c>
      <c r="F19" s="284">
        <v>27170.35</v>
      </c>
      <c r="G19" s="284">
        <v>100960.25</v>
      </c>
      <c r="H19" s="284">
        <v>918.82425000000001</v>
      </c>
      <c r="I19" s="284">
        <v>223.7405</v>
      </c>
      <c r="J19" s="284">
        <v>11.2095</v>
      </c>
      <c r="K19" s="285">
        <v>0.77625000000000011</v>
      </c>
      <c r="L19" s="284">
        <v>1018.4608689200001</v>
      </c>
      <c r="N19" s="286">
        <v>0.93252295281323994</v>
      </c>
      <c r="O19" s="286">
        <v>1.7313742726362547E-2</v>
      </c>
      <c r="Q19" s="305"/>
      <c r="R19" s="204" t="s">
        <v>145</v>
      </c>
      <c r="S19" s="313">
        <v>1.3537668491259238</v>
      </c>
      <c r="T19" s="313">
        <v>1.2565539623870541</v>
      </c>
      <c r="U19" s="313">
        <v>1.0107977190548616</v>
      </c>
      <c r="V19" s="313">
        <v>0.89540795757892477</v>
      </c>
      <c r="W19" s="313">
        <v>1.0411616314859755</v>
      </c>
      <c r="X19" s="313">
        <v>0.89535624233326316</v>
      </c>
      <c r="Y19" s="313">
        <v>0.91963436539622379</v>
      </c>
      <c r="AA19" s="300">
        <f t="shared" si="0"/>
        <v>1.0532398181946039</v>
      </c>
      <c r="AB19" s="300">
        <f t="shared" si="1"/>
        <v>0.93789004919859686</v>
      </c>
    </row>
    <row r="20" spans="1:28" x14ac:dyDescent="0.35">
      <c r="A20" s="204" t="s">
        <v>240</v>
      </c>
      <c r="B20" s="203" t="s">
        <v>202</v>
      </c>
      <c r="C20" s="283">
        <v>12412943.035109051</v>
      </c>
      <c r="D20" s="283">
        <v>492868753.94054884</v>
      </c>
      <c r="E20" s="283">
        <v>2990548.5935748722</v>
      </c>
      <c r="F20" s="284">
        <v>13093.75</v>
      </c>
      <c r="G20" s="284">
        <v>57935.5</v>
      </c>
      <c r="H20" s="284">
        <v>622.298</v>
      </c>
      <c r="I20" s="284">
        <v>72.679749999999999</v>
      </c>
      <c r="J20" s="284">
        <v>109.0455</v>
      </c>
      <c r="K20" s="285">
        <v>0.64124999999999999</v>
      </c>
      <c r="L20" s="284">
        <v>683.23899031500002</v>
      </c>
      <c r="N20" s="286">
        <v>0.65839856071154923</v>
      </c>
      <c r="O20" s="286">
        <v>9.9212775342000126E-2</v>
      </c>
      <c r="Q20" s="305"/>
      <c r="R20" s="204" t="s">
        <v>240</v>
      </c>
      <c r="S20" s="313">
        <v>0.78083738404800973</v>
      </c>
      <c r="T20" s="313">
        <v>0.74321047624791836</v>
      </c>
      <c r="U20" s="313">
        <v>0.68541268253746779</v>
      </c>
      <c r="V20" s="313">
        <v>0.67615745695883711</v>
      </c>
      <c r="W20" s="313">
        <v>0.70464349448017261</v>
      </c>
      <c r="X20" s="313">
        <v>0.66230096831270568</v>
      </c>
      <c r="Y20" s="313">
        <v>0.60084034690206045</v>
      </c>
      <c r="AA20" s="300">
        <f t="shared" si="0"/>
        <v>0.69334325849816736</v>
      </c>
      <c r="AB20" s="300">
        <f t="shared" si="1"/>
        <v>0.66098556666344388</v>
      </c>
    </row>
    <row r="21" spans="1:28" x14ac:dyDescent="0.35">
      <c r="A21" s="204" t="s">
        <v>241</v>
      </c>
      <c r="B21" s="203" t="s">
        <v>202</v>
      </c>
      <c r="C21" s="283">
        <v>2149412.0638017212</v>
      </c>
      <c r="D21" s="283">
        <v>52153166.530610412</v>
      </c>
      <c r="E21" s="283">
        <v>92726.939820758897</v>
      </c>
      <c r="F21" s="284">
        <v>825.22499999999991</v>
      </c>
      <c r="G21" s="284">
        <v>14946.25</v>
      </c>
      <c r="H21" s="284">
        <v>153.37700000000001</v>
      </c>
      <c r="I21" s="284">
        <v>14.902000000000001</v>
      </c>
      <c r="J21" s="284">
        <v>0</v>
      </c>
      <c r="K21" s="285">
        <v>0.39350000000000002</v>
      </c>
      <c r="L21" s="284">
        <v>159.81078947999998</v>
      </c>
      <c r="N21" s="286">
        <v>0.6644064981482326</v>
      </c>
      <c r="O21" s="286">
        <v>9.7164831792760475E-2</v>
      </c>
      <c r="Q21" s="306"/>
      <c r="R21" s="204" t="s">
        <v>241</v>
      </c>
      <c r="S21" s="313">
        <v>0.76817751258598188</v>
      </c>
      <c r="T21" s="313">
        <v>0.77139509674752416</v>
      </c>
      <c r="U21" s="313">
        <v>0.79686679029540597</v>
      </c>
      <c r="V21" s="313">
        <v>0.69672835042902359</v>
      </c>
      <c r="W21" s="313">
        <v>0.72158258372176098</v>
      </c>
      <c r="X21" s="313">
        <v>0.57225420210041023</v>
      </c>
      <c r="Y21" s="313">
        <v>0.75546436848176624</v>
      </c>
      <c r="AA21" s="300">
        <f t="shared" si="0"/>
        <v>0.7260669863374104</v>
      </c>
      <c r="AB21" s="300">
        <f t="shared" si="1"/>
        <v>0.68650737618324031</v>
      </c>
    </row>
    <row r="22" spans="1:28" x14ac:dyDescent="0.35">
      <c r="A22" s="204" t="s">
        <v>242</v>
      </c>
      <c r="B22" s="203" t="s">
        <v>202</v>
      </c>
      <c r="C22" s="283">
        <v>1029638.3630612695</v>
      </c>
      <c r="D22" s="283">
        <v>27651259.432480529</v>
      </c>
      <c r="E22" s="283">
        <v>113815.73968886171</v>
      </c>
      <c r="F22" s="284">
        <v>755.2</v>
      </c>
      <c r="G22" s="284">
        <v>5208</v>
      </c>
      <c r="H22" s="284">
        <v>69.719500000000011</v>
      </c>
      <c r="I22" s="284">
        <v>0</v>
      </c>
      <c r="J22" s="284">
        <v>0</v>
      </c>
      <c r="K22" s="285">
        <v>1</v>
      </c>
      <c r="L22" s="284">
        <v>69.719500000000011</v>
      </c>
      <c r="N22" s="286">
        <v>0.76589180746018559</v>
      </c>
      <c r="O22" s="286">
        <v>6.4504169904764375E-2</v>
      </c>
      <c r="Q22" s="305"/>
      <c r="R22" s="204" t="s">
        <v>242</v>
      </c>
      <c r="S22" s="313">
        <v>0.91326022899728709</v>
      </c>
      <c r="T22" s="313">
        <v>1.0185953705830342</v>
      </c>
      <c r="U22" s="313">
        <v>0.94069336127532088</v>
      </c>
      <c r="V22" s="313">
        <v>0.79675749546791619</v>
      </c>
      <c r="W22" s="313">
        <v>1.0602544056690746</v>
      </c>
      <c r="X22" s="313">
        <v>0.71335518403608089</v>
      </c>
      <c r="Y22" s="313">
        <v>0.93580097454268318</v>
      </c>
      <c r="AA22" s="300">
        <f t="shared" si="0"/>
        <v>0.91124528865305676</v>
      </c>
      <c r="AB22" s="300">
        <f t="shared" si="1"/>
        <v>0.87654201492893868</v>
      </c>
    </row>
    <row r="23" spans="1:28" x14ac:dyDescent="0.35">
      <c r="A23" s="204" t="s">
        <v>144</v>
      </c>
      <c r="B23" s="203" t="s">
        <v>202</v>
      </c>
      <c r="C23" s="283">
        <v>2130490.9561906746</v>
      </c>
      <c r="D23" s="283">
        <v>54851789.136092462</v>
      </c>
      <c r="E23" s="283">
        <v>237404.44873900051</v>
      </c>
      <c r="F23" s="284">
        <v>485.3</v>
      </c>
      <c r="G23" s="284">
        <v>18669</v>
      </c>
      <c r="H23" s="284">
        <v>171.39100000000002</v>
      </c>
      <c r="I23" s="284">
        <v>104.61825</v>
      </c>
      <c r="J23" s="284">
        <v>1.90225</v>
      </c>
      <c r="K23" s="285">
        <v>0.25650000000000001</v>
      </c>
      <c r="L23" s="284">
        <v>217.07458323</v>
      </c>
      <c r="N23" s="286">
        <v>0.73610547131698101</v>
      </c>
      <c r="O23" s="286">
        <v>7.373551741529849E-2</v>
      </c>
      <c r="Q23" s="305"/>
      <c r="R23" s="204" t="s">
        <v>144</v>
      </c>
      <c r="S23" s="313">
        <v>0.5879664524631395</v>
      </c>
      <c r="T23" s="313">
        <v>0.57755450699316202</v>
      </c>
      <c r="U23" s="313">
        <v>0.63530302521178117</v>
      </c>
      <c r="V23" s="313">
        <v>0.70635807924033944</v>
      </c>
      <c r="W23" s="313">
        <v>0.76951937897863176</v>
      </c>
      <c r="X23" s="313">
        <v>0.73436280355089867</v>
      </c>
      <c r="Y23" s="313">
        <v>0.73613222471010986</v>
      </c>
      <c r="AA23" s="300">
        <f t="shared" si="0"/>
        <v>0.67817092444972304</v>
      </c>
      <c r="AB23" s="300">
        <f t="shared" si="1"/>
        <v>0.73659312161999502</v>
      </c>
    </row>
    <row r="24" spans="1:28" x14ac:dyDescent="0.35">
      <c r="A24" s="204" t="s">
        <v>143</v>
      </c>
      <c r="B24" s="203" t="s">
        <v>202</v>
      </c>
      <c r="C24" s="283">
        <v>1750791.4912919083</v>
      </c>
      <c r="D24" s="283">
        <v>53997398.684718937</v>
      </c>
      <c r="E24" s="283">
        <v>724385.72015706031</v>
      </c>
      <c r="F24" s="284">
        <v>1614.375</v>
      </c>
      <c r="G24" s="284">
        <v>8925.25</v>
      </c>
      <c r="H24" s="284">
        <v>88.936999999999998</v>
      </c>
      <c r="I24" s="284">
        <v>19.127749999999999</v>
      </c>
      <c r="J24" s="284">
        <v>0</v>
      </c>
      <c r="K24" s="285">
        <v>0.62475000000000003</v>
      </c>
      <c r="L24" s="284">
        <v>97.195214785000005</v>
      </c>
      <c r="N24" s="286">
        <v>0.63981772382985502</v>
      </c>
      <c r="O24" s="286">
        <v>0.10563650047588091</v>
      </c>
      <c r="Q24" s="305"/>
      <c r="R24" s="204" t="s">
        <v>143</v>
      </c>
      <c r="S24" s="313">
        <v>0.97108228537237318</v>
      </c>
      <c r="T24" s="313">
        <v>0.80534129239144958</v>
      </c>
      <c r="U24" s="313">
        <v>0.72112211463897713</v>
      </c>
      <c r="V24" s="313">
        <v>0.74366337462366028</v>
      </c>
      <c r="W24" s="313">
        <v>0.62305239822685621</v>
      </c>
      <c r="X24" s="313">
        <v>0.60448500970751939</v>
      </c>
      <c r="Y24" s="313">
        <v>0.60477637552304286</v>
      </c>
      <c r="AA24" s="300">
        <f t="shared" si="0"/>
        <v>0.72478897864055425</v>
      </c>
      <c r="AB24" s="300">
        <f t="shared" si="1"/>
        <v>0.64399428952026971</v>
      </c>
    </row>
    <row r="25" spans="1:28" s="87" customFormat="1" x14ac:dyDescent="0.35">
      <c r="A25" s="204" t="s">
        <v>142</v>
      </c>
      <c r="B25" s="203" t="s">
        <v>202</v>
      </c>
      <c r="C25" s="283">
        <v>3248640.1022091298</v>
      </c>
      <c r="D25" s="283">
        <v>140083092.98383364</v>
      </c>
      <c r="E25" s="283">
        <v>657559.32757040381</v>
      </c>
      <c r="F25" s="284">
        <v>3611.5</v>
      </c>
      <c r="G25" s="284">
        <v>12608.5</v>
      </c>
      <c r="H25" s="284">
        <v>149.45125000000002</v>
      </c>
      <c r="I25" s="284">
        <v>2.3452500000000001</v>
      </c>
      <c r="J25" s="284">
        <v>3.0690000000000004</v>
      </c>
      <c r="K25" s="285">
        <v>0.74299999999999999</v>
      </c>
      <c r="L25" s="284">
        <v>151.29579413499999</v>
      </c>
      <c r="M25" s="28"/>
      <c r="N25" s="286">
        <v>0.68068163494682343</v>
      </c>
      <c r="O25" s="286">
        <v>9.168599950446954E-2</v>
      </c>
      <c r="Q25" s="305"/>
      <c r="R25" s="204" t="s">
        <v>142</v>
      </c>
      <c r="S25" s="313">
        <v>0.86577224951965903</v>
      </c>
      <c r="T25" s="313">
        <v>0.84980603275004107</v>
      </c>
      <c r="U25" s="313">
        <v>0.84318266103362527</v>
      </c>
      <c r="V25" s="313">
        <v>0.69452982442507194</v>
      </c>
      <c r="W25" s="313">
        <v>0.67366715592190962</v>
      </c>
      <c r="X25" s="313">
        <v>0.69315067358957105</v>
      </c>
      <c r="Y25" s="313">
        <v>0.67330497702391523</v>
      </c>
      <c r="AA25" s="300">
        <f t="shared" si="0"/>
        <v>0.7562019391805419</v>
      </c>
      <c r="AB25" s="300">
        <f t="shared" si="1"/>
        <v>0.68366315774011688</v>
      </c>
    </row>
    <row r="26" spans="1:28" x14ac:dyDescent="0.35">
      <c r="A26" s="204" t="s">
        <v>141</v>
      </c>
      <c r="B26" s="203" t="s">
        <v>202</v>
      </c>
      <c r="C26" s="283">
        <v>2813674.8572382517</v>
      </c>
      <c r="D26" s="283">
        <v>112324116.58550836</v>
      </c>
      <c r="E26" s="283">
        <v>797553.03560967476</v>
      </c>
      <c r="F26" s="284">
        <v>3896.25</v>
      </c>
      <c r="G26" s="284">
        <v>16005</v>
      </c>
      <c r="H26" s="284">
        <v>166.51224999999999</v>
      </c>
      <c r="I26" s="284">
        <v>7.8470000000000004</v>
      </c>
      <c r="J26" s="284">
        <v>0</v>
      </c>
      <c r="K26" s="285">
        <v>0.78474999999999995</v>
      </c>
      <c r="L26" s="284">
        <v>169.90011378</v>
      </c>
      <c r="N26" s="286">
        <v>0.92146271655369238</v>
      </c>
      <c r="O26" s="286">
        <v>2.0240593032102683E-2</v>
      </c>
      <c r="Q26" s="305"/>
      <c r="R26" s="204" t="s">
        <v>141</v>
      </c>
      <c r="S26" s="313">
        <v>1.0537626995490785</v>
      </c>
      <c r="T26" s="313">
        <v>1.2062155150852962</v>
      </c>
      <c r="U26" s="313">
        <v>0.94809589077226653</v>
      </c>
      <c r="V26" s="313">
        <v>0.9761209296869725</v>
      </c>
      <c r="W26" s="313">
        <v>0.90237202006526496</v>
      </c>
      <c r="X26" s="313">
        <v>0.86444668198341612</v>
      </c>
      <c r="Y26" s="313">
        <v>0.951252995584284</v>
      </c>
      <c r="AA26" s="300">
        <f t="shared" si="0"/>
        <v>0.98603810467522546</v>
      </c>
      <c r="AB26" s="300">
        <f t="shared" si="1"/>
        <v>0.92354815682998437</v>
      </c>
    </row>
    <row r="27" spans="1:28" x14ac:dyDescent="0.35">
      <c r="A27" s="204" t="s">
        <v>140</v>
      </c>
      <c r="B27" s="203" t="s">
        <v>202</v>
      </c>
      <c r="C27" s="283">
        <v>977400.7532246965</v>
      </c>
      <c r="D27" s="283">
        <v>33739623.453159079</v>
      </c>
      <c r="E27" s="283">
        <v>472135.24954092421</v>
      </c>
      <c r="F27" s="284">
        <v>989.65000000000009</v>
      </c>
      <c r="G27" s="284">
        <v>5799.5</v>
      </c>
      <c r="H27" s="284">
        <v>59.476999999999997</v>
      </c>
      <c r="I27" s="284">
        <v>19.9695</v>
      </c>
      <c r="J27" s="284">
        <v>0</v>
      </c>
      <c r="K27" s="285">
        <v>0.80325000000000002</v>
      </c>
      <c r="L27" s="284">
        <v>68.098631929999996</v>
      </c>
      <c r="N27" s="286">
        <v>0.83466552247184256</v>
      </c>
      <c r="O27" s="286">
        <v>4.4175587342208833E-2</v>
      </c>
      <c r="Q27" s="305"/>
      <c r="R27" s="204" t="s">
        <v>140</v>
      </c>
      <c r="S27" s="313">
        <v>1.059249448245579</v>
      </c>
      <c r="T27" s="313">
        <v>1.2304807104039315</v>
      </c>
      <c r="U27" s="313">
        <v>1.1816108930586438</v>
      </c>
      <c r="V27" s="313">
        <v>0.8719920583125732</v>
      </c>
      <c r="W27" s="313">
        <v>0.74585712358285472</v>
      </c>
      <c r="X27" s="313">
        <v>0.90903737975533994</v>
      </c>
      <c r="Y27" s="313">
        <v>0.83437729518627912</v>
      </c>
      <c r="AA27" s="300">
        <f t="shared" si="0"/>
        <v>0.97608641550645725</v>
      </c>
      <c r="AB27" s="300">
        <f t="shared" si="1"/>
        <v>0.84031596420926169</v>
      </c>
    </row>
    <row r="28" spans="1:28" x14ac:dyDescent="0.35">
      <c r="A28" s="204" t="s">
        <v>243</v>
      </c>
      <c r="B28" s="203" t="s">
        <v>202</v>
      </c>
      <c r="C28" s="283">
        <v>2145304.8027771553</v>
      </c>
      <c r="D28" s="283">
        <v>77537109.803724289</v>
      </c>
      <c r="E28" s="283">
        <v>404354.50010033604</v>
      </c>
      <c r="F28" s="284">
        <v>1412.8000000000002</v>
      </c>
      <c r="G28" s="284">
        <v>21903.75</v>
      </c>
      <c r="H28" s="284">
        <v>286.91450000000003</v>
      </c>
      <c r="I28" s="284">
        <v>129.34575000000001</v>
      </c>
      <c r="J28" s="284">
        <v>0</v>
      </c>
      <c r="K28" s="285">
        <v>0.52574999999999994</v>
      </c>
      <c r="L28" s="284">
        <v>342.75823410500004</v>
      </c>
      <c r="N28" s="286">
        <v>1.0594407208792718</v>
      </c>
      <c r="O28" s="286">
        <v>-1.4539978665638609E-2</v>
      </c>
      <c r="Q28" s="305"/>
      <c r="R28" s="204" t="s">
        <v>243</v>
      </c>
      <c r="S28" s="313">
        <v>1.0395317367510548</v>
      </c>
      <c r="T28" s="313">
        <v>1.1721847397478677</v>
      </c>
      <c r="U28" s="313">
        <v>1.0070229800547352</v>
      </c>
      <c r="V28" s="313">
        <v>1.2112787441618367</v>
      </c>
      <c r="W28" s="313">
        <v>1.0505307553097982</v>
      </c>
      <c r="X28" s="313">
        <v>0.97099873782849122</v>
      </c>
      <c r="Y28" s="313">
        <v>1.0666315861532061</v>
      </c>
      <c r="AA28" s="300">
        <f t="shared" si="0"/>
        <v>1.0740256114295701</v>
      </c>
      <c r="AB28" s="300">
        <f t="shared" si="1"/>
        <v>1.0748599558633332</v>
      </c>
    </row>
    <row r="29" spans="1:28" x14ac:dyDescent="0.35">
      <c r="A29" s="204" t="s">
        <v>244</v>
      </c>
      <c r="B29" s="203" t="s">
        <v>202</v>
      </c>
      <c r="C29" s="283">
        <v>599314.54030784266</v>
      </c>
      <c r="D29" s="283">
        <v>20898703.05259553</v>
      </c>
      <c r="E29" s="283">
        <v>123746.75161856328</v>
      </c>
      <c r="F29" s="284">
        <v>683.95</v>
      </c>
      <c r="G29" s="284">
        <v>3162.25</v>
      </c>
      <c r="H29" s="284">
        <v>46.535750000000007</v>
      </c>
      <c r="I29" s="284">
        <v>0</v>
      </c>
      <c r="J29" s="284">
        <v>0</v>
      </c>
      <c r="K29" s="285">
        <v>0.85699999999999998</v>
      </c>
      <c r="L29" s="284">
        <v>46.535750000000007</v>
      </c>
      <c r="N29" s="286">
        <v>0.87521260517098531</v>
      </c>
      <c r="O29" s="286">
        <v>3.2773045229161135E-2</v>
      </c>
      <c r="Q29" s="305"/>
      <c r="R29" s="204" t="s">
        <v>244</v>
      </c>
      <c r="S29" s="313">
        <v>1.0266515413792814</v>
      </c>
      <c r="T29" s="313">
        <v>1.0416011129487586</v>
      </c>
      <c r="U29" s="313">
        <v>0.96646344495947822</v>
      </c>
      <c r="V29" s="313">
        <v>0.98795064716883518</v>
      </c>
      <c r="W29" s="313">
        <v>0.93806364957723509</v>
      </c>
      <c r="X29" s="313">
        <v>0.76775953538057473</v>
      </c>
      <c r="Y29" s="313">
        <v>0.84991439874107644</v>
      </c>
      <c r="AA29" s="300">
        <f t="shared" si="0"/>
        <v>0.93977204716503426</v>
      </c>
      <c r="AB29" s="300">
        <f t="shared" si="1"/>
        <v>0.88592205771693044</v>
      </c>
    </row>
    <row r="30" spans="1:28" x14ac:dyDescent="0.35">
      <c r="A30" s="204" t="s">
        <v>139</v>
      </c>
      <c r="B30" s="203" t="s">
        <v>202</v>
      </c>
      <c r="C30" s="283">
        <v>5730794.843220192</v>
      </c>
      <c r="D30" s="283">
        <v>193421433.54768717</v>
      </c>
      <c r="E30" s="283">
        <v>2395022.2769521363</v>
      </c>
      <c r="F30" s="284">
        <v>4411.2</v>
      </c>
      <c r="G30" s="284">
        <v>50682</v>
      </c>
      <c r="H30" s="284">
        <v>498.70500000000004</v>
      </c>
      <c r="I30" s="284">
        <v>126.7</v>
      </c>
      <c r="J30" s="284">
        <v>140.05000000000001</v>
      </c>
      <c r="K30" s="285">
        <v>0.51575000000000004</v>
      </c>
      <c r="L30" s="284">
        <v>591.3740130000001</v>
      </c>
      <c r="N30" s="286">
        <v>0.81757186962114148</v>
      </c>
      <c r="O30" s="286">
        <v>4.9107361938747318E-2</v>
      </c>
      <c r="Q30" s="305"/>
      <c r="R30" s="204" t="s">
        <v>139</v>
      </c>
      <c r="S30" s="313">
        <v>0.84301808194797934</v>
      </c>
      <c r="T30" s="313">
        <v>0.92709882154411127</v>
      </c>
      <c r="U30" s="313">
        <v>0.95929745167018543</v>
      </c>
      <c r="V30" s="313">
        <v>0.78737862185398122</v>
      </c>
      <c r="W30" s="313">
        <v>0.80979994107571607</v>
      </c>
      <c r="X30" s="313">
        <v>0.87801411743763413</v>
      </c>
      <c r="Y30" s="313">
        <v>0.83443067962347339</v>
      </c>
      <c r="AA30" s="300">
        <f t="shared" si="0"/>
        <v>0.86271967359329726</v>
      </c>
      <c r="AB30" s="300">
        <f t="shared" si="1"/>
        <v>0.82740583999770112</v>
      </c>
    </row>
    <row r="31" spans="1:28" x14ac:dyDescent="0.35">
      <c r="A31" s="204" t="s">
        <v>245</v>
      </c>
      <c r="B31" s="203" t="s">
        <v>202</v>
      </c>
      <c r="C31" s="283">
        <v>4567338.0166409556</v>
      </c>
      <c r="D31" s="283">
        <v>150907364.69883463</v>
      </c>
      <c r="E31" s="283">
        <v>205334.31006797432</v>
      </c>
      <c r="F31" s="284">
        <v>1535.7</v>
      </c>
      <c r="G31" s="284">
        <v>52630.25</v>
      </c>
      <c r="H31" s="284">
        <v>380.113</v>
      </c>
      <c r="I31" s="284">
        <v>196.91050000000001</v>
      </c>
      <c r="J31" s="284">
        <v>161.51625000000001</v>
      </c>
      <c r="K31" s="285">
        <v>0.20175000000000004</v>
      </c>
      <c r="L31" s="284">
        <v>508.91419464500001</v>
      </c>
      <c r="N31" s="286">
        <v>0.94099146509130782</v>
      </c>
      <c r="O31" s="286">
        <v>1.509028545325708E-2</v>
      </c>
      <c r="Q31" s="305"/>
      <c r="R31" s="204" t="s">
        <v>245</v>
      </c>
      <c r="S31" s="313">
        <v>0.96387552859907788</v>
      </c>
      <c r="T31" s="313">
        <v>0.93729367301706012</v>
      </c>
      <c r="U31" s="313">
        <v>0.86682709637247357</v>
      </c>
      <c r="V31" s="313">
        <v>0.93662958526231721</v>
      </c>
      <c r="W31" s="313">
        <v>0.99533075159452056</v>
      </c>
      <c r="X31" s="313">
        <v>0.91986411119358402</v>
      </c>
      <c r="Y31" s="313">
        <v>0.96709073254741029</v>
      </c>
      <c r="AA31" s="300">
        <f t="shared" si="0"/>
        <v>0.94098735408377754</v>
      </c>
      <c r="AB31" s="300">
        <f t="shared" si="1"/>
        <v>0.95472879514945808</v>
      </c>
    </row>
    <row r="32" spans="1:28" x14ac:dyDescent="0.35">
      <c r="A32" s="204" t="s">
        <v>138</v>
      </c>
      <c r="B32" s="203" t="s">
        <v>202</v>
      </c>
      <c r="C32" s="283">
        <v>521644.50056643772</v>
      </c>
      <c r="D32" s="283">
        <v>23254028.325278044</v>
      </c>
      <c r="E32" s="283">
        <v>43300.461876479778</v>
      </c>
      <c r="F32" s="284">
        <v>651.15</v>
      </c>
      <c r="G32" s="284">
        <v>2267</v>
      </c>
      <c r="H32" s="284">
        <v>16.414000000000001</v>
      </c>
      <c r="I32" s="284">
        <v>15.877000000000001</v>
      </c>
      <c r="J32" s="284">
        <v>0</v>
      </c>
      <c r="K32" s="285">
        <v>0.85325000000000006</v>
      </c>
      <c r="L32" s="284">
        <v>23.268735979999999</v>
      </c>
      <c r="N32" s="286">
        <v>0.8206881155013922</v>
      </c>
      <c r="O32" s="286">
        <v>4.8202551819976125E-2</v>
      </c>
      <c r="Q32" s="305"/>
      <c r="R32" s="204" t="s">
        <v>138</v>
      </c>
      <c r="S32" s="313">
        <v>0.89593331893828876</v>
      </c>
      <c r="T32" s="313">
        <v>0.93684611264810602</v>
      </c>
      <c r="U32" s="313">
        <v>0.87338446543515635</v>
      </c>
      <c r="V32" s="313">
        <v>1.0084314781886059</v>
      </c>
      <c r="W32" s="313">
        <v>0.98619604768992375</v>
      </c>
      <c r="X32" s="313">
        <v>0.71163111245611799</v>
      </c>
      <c r="Y32" s="313">
        <v>0.84581049868085867</v>
      </c>
      <c r="AA32" s="300">
        <f t="shared" si="0"/>
        <v>0.89403329057672243</v>
      </c>
      <c r="AB32" s="300">
        <f t="shared" si="1"/>
        <v>0.88801728425387649</v>
      </c>
    </row>
    <row r="33" spans="1:28" x14ac:dyDescent="0.35">
      <c r="A33" s="204" t="s">
        <v>137</v>
      </c>
      <c r="B33" s="203" t="s">
        <v>202</v>
      </c>
      <c r="C33" s="283">
        <v>13175382.248322813</v>
      </c>
      <c r="D33" s="283">
        <v>542408910.94746161</v>
      </c>
      <c r="E33" s="283">
        <v>6412807.6300375573</v>
      </c>
      <c r="F33" s="284">
        <v>12915.674999999999</v>
      </c>
      <c r="G33" s="284">
        <v>101914.75</v>
      </c>
      <c r="H33" s="284">
        <v>1139.2469999999998</v>
      </c>
      <c r="I33" s="284">
        <v>162.29175000000001</v>
      </c>
      <c r="J33" s="284">
        <v>84.134</v>
      </c>
      <c r="K33" s="285">
        <v>0.62750000000000006</v>
      </c>
      <c r="L33" s="284">
        <v>1232.123567545</v>
      </c>
      <c r="N33" s="286">
        <v>0.84145003531514895</v>
      </c>
      <c r="O33" s="286">
        <v>4.2239144141078766E-2</v>
      </c>
      <c r="Q33" s="305"/>
      <c r="R33" s="204" t="s">
        <v>137</v>
      </c>
      <c r="S33" s="313">
        <v>0.83748620971406251</v>
      </c>
      <c r="T33" s="313">
        <v>0.86284695196703465</v>
      </c>
      <c r="U33" s="313">
        <v>0.81383427559366861</v>
      </c>
      <c r="V33" s="313">
        <v>0.841349920065395</v>
      </c>
      <c r="W33" s="313">
        <v>0.83797556278794805</v>
      </c>
      <c r="X33" s="313">
        <v>0.80845080946358594</v>
      </c>
      <c r="Y33" s="313">
        <v>0.8820081102180557</v>
      </c>
      <c r="AA33" s="300">
        <f t="shared" si="0"/>
        <v>0.84056454854425</v>
      </c>
      <c r="AB33" s="300">
        <f t="shared" si="1"/>
        <v>0.84244610063374625</v>
      </c>
    </row>
    <row r="34" spans="1:28" x14ac:dyDescent="0.35">
      <c r="A34" s="204" t="s">
        <v>136</v>
      </c>
      <c r="B34" s="203" t="s">
        <v>202</v>
      </c>
      <c r="C34" s="283">
        <v>961967.00259358017</v>
      </c>
      <c r="D34" s="283">
        <v>38051337.595125154</v>
      </c>
      <c r="E34" s="283">
        <v>431951.31740536471</v>
      </c>
      <c r="F34" s="284">
        <v>908.2</v>
      </c>
      <c r="G34" s="284">
        <v>6307.5</v>
      </c>
      <c r="H34" s="284">
        <v>82.025499999999994</v>
      </c>
      <c r="I34" s="284">
        <v>37.61</v>
      </c>
      <c r="J34" s="284">
        <v>0</v>
      </c>
      <c r="K34" s="285">
        <v>0.76149999999999995</v>
      </c>
      <c r="L34" s="284">
        <v>98.263241399999998</v>
      </c>
      <c r="N34" s="286">
        <v>0.86042447734549143</v>
      </c>
      <c r="O34" s="286">
        <v>3.6884906066395717E-2</v>
      </c>
      <c r="Q34" s="305"/>
      <c r="R34" s="204" t="s">
        <v>136</v>
      </c>
      <c r="S34" s="313">
        <v>0.93951479280509531</v>
      </c>
      <c r="T34" s="313">
        <v>1.2936545634448284</v>
      </c>
      <c r="U34" s="313">
        <v>1.1207364895776428</v>
      </c>
      <c r="V34" s="313">
        <v>0.9843621422927662</v>
      </c>
      <c r="W34" s="313">
        <v>0.84071842896688664</v>
      </c>
      <c r="X34" s="313">
        <v>0.76982507360962449</v>
      </c>
      <c r="Y34" s="313">
        <v>0.87363547688445309</v>
      </c>
      <c r="AA34" s="300">
        <f t="shared" si="0"/>
        <v>0.97463528108304243</v>
      </c>
      <c r="AB34" s="300">
        <f t="shared" si="1"/>
        <v>0.86713528043843258</v>
      </c>
    </row>
    <row r="35" spans="1:28" x14ac:dyDescent="0.35">
      <c r="A35" s="204" t="s">
        <v>135</v>
      </c>
      <c r="B35" s="203" t="s">
        <v>202</v>
      </c>
      <c r="C35" s="283">
        <v>1142725.2798532147</v>
      </c>
      <c r="D35" s="283">
        <v>35426255.843466684</v>
      </c>
      <c r="E35" s="283">
        <v>249224.69296748066</v>
      </c>
      <c r="F35" s="284">
        <v>817.4</v>
      </c>
      <c r="G35" s="284">
        <v>7404.5</v>
      </c>
      <c r="H35" s="284">
        <v>93.46875</v>
      </c>
      <c r="I35" s="284">
        <v>8.359</v>
      </c>
      <c r="J35" s="284">
        <v>0</v>
      </c>
      <c r="K35" s="285">
        <v>0.68824999999999992</v>
      </c>
      <c r="L35" s="284">
        <v>97.077664660000011</v>
      </c>
      <c r="N35" s="286">
        <v>0.70425902729358825</v>
      </c>
      <c r="O35" s="286">
        <v>8.3920624420834367E-2</v>
      </c>
      <c r="Q35" s="305"/>
      <c r="R35" s="204" t="s">
        <v>135</v>
      </c>
      <c r="S35" s="313">
        <v>0.76160607994259943</v>
      </c>
      <c r="T35" s="313">
        <v>0.78991856357586743</v>
      </c>
      <c r="U35" s="313">
        <v>0.71640433428913797</v>
      </c>
      <c r="V35" s="313">
        <v>0.63833122131782571</v>
      </c>
      <c r="W35" s="313">
        <v>0.78598727288888881</v>
      </c>
      <c r="X35" s="313">
        <v>0.692344489892878</v>
      </c>
      <c r="Y35" s="313">
        <v>0.88022714074356145</v>
      </c>
      <c r="AA35" s="300">
        <f t="shared" si="0"/>
        <v>0.75211701466439418</v>
      </c>
      <c r="AB35" s="300">
        <f t="shared" si="1"/>
        <v>0.74922253121078852</v>
      </c>
    </row>
    <row r="36" spans="1:28" x14ac:dyDescent="0.35">
      <c r="A36" s="204" t="s">
        <v>134</v>
      </c>
      <c r="B36" s="203" t="s">
        <v>202</v>
      </c>
      <c r="C36" s="283">
        <v>940195.48949836253</v>
      </c>
      <c r="D36" s="283">
        <v>28537856.054584868</v>
      </c>
      <c r="E36" s="283">
        <v>1133875.6010395293</v>
      </c>
      <c r="F36" s="284">
        <v>1096.4749999999999</v>
      </c>
      <c r="G36" s="284">
        <v>3538.5</v>
      </c>
      <c r="H36" s="284">
        <v>24.02675</v>
      </c>
      <c r="I36" s="284">
        <v>1.1492500000000001</v>
      </c>
      <c r="J36" s="284">
        <v>0</v>
      </c>
      <c r="K36" s="285">
        <v>0.96624999999999994</v>
      </c>
      <c r="L36" s="284">
        <v>24.522927195000001</v>
      </c>
      <c r="N36" s="286">
        <v>0.8596845431645721</v>
      </c>
      <c r="O36" s="286">
        <v>3.7092033981067862E-2</v>
      </c>
      <c r="Q36" s="305"/>
      <c r="R36" s="204" t="s">
        <v>134</v>
      </c>
      <c r="S36" s="313">
        <v>1.5073406304355754</v>
      </c>
      <c r="T36" s="313">
        <v>1.3241758409324584</v>
      </c>
      <c r="U36" s="313">
        <v>1.1732512647836106</v>
      </c>
      <c r="V36" s="313">
        <v>0.86162431743788792</v>
      </c>
      <c r="W36" s="313">
        <v>0.74487580907202589</v>
      </c>
      <c r="X36" s="313">
        <v>0.94728145989769208</v>
      </c>
      <c r="Y36" s="313">
        <v>0.92500405450376788</v>
      </c>
      <c r="AA36" s="300">
        <f t="shared" si="0"/>
        <v>1.0690790538661454</v>
      </c>
      <c r="AB36" s="300">
        <f t="shared" si="1"/>
        <v>0.8696964102278435</v>
      </c>
    </row>
    <row r="37" spans="1:28" x14ac:dyDescent="0.35">
      <c r="A37" s="204" t="s">
        <v>133</v>
      </c>
      <c r="B37" s="203" t="s">
        <v>202</v>
      </c>
      <c r="C37" s="283">
        <v>7504188.6191843934</v>
      </c>
      <c r="D37" s="283">
        <v>276565282.48464537</v>
      </c>
      <c r="E37" s="283">
        <v>3323298.9777075774</v>
      </c>
      <c r="F37" s="284">
        <v>6075.4250000000002</v>
      </c>
      <c r="G37" s="284">
        <v>55305.75</v>
      </c>
      <c r="H37" s="284">
        <v>520.35474999999997</v>
      </c>
      <c r="I37" s="284">
        <v>140.892</v>
      </c>
      <c r="J37" s="284">
        <v>109.78925</v>
      </c>
      <c r="K37" s="285">
        <v>0.4995</v>
      </c>
      <c r="L37" s="284">
        <v>610.94732775500006</v>
      </c>
      <c r="N37" s="286">
        <v>0.70028060017330063</v>
      </c>
      <c r="O37" s="286">
        <v>8.5217129363537092E-2</v>
      </c>
      <c r="Q37" s="305"/>
      <c r="R37" s="204" t="s">
        <v>133</v>
      </c>
      <c r="S37" s="313">
        <v>0.77822779648861062</v>
      </c>
      <c r="T37" s="313">
        <v>0.96911674947858917</v>
      </c>
      <c r="U37" s="313">
        <v>0.9334654821990972</v>
      </c>
      <c r="V37" s="313">
        <v>0.68858414191078343</v>
      </c>
      <c r="W37" s="313">
        <v>0.63893779873454215</v>
      </c>
      <c r="X37" s="313">
        <v>0.71648882599328845</v>
      </c>
      <c r="Y37" s="313">
        <v>0.77540661202333061</v>
      </c>
      <c r="AA37" s="300">
        <f t="shared" si="0"/>
        <v>0.78574677240403457</v>
      </c>
      <c r="AB37" s="300">
        <f t="shared" si="1"/>
        <v>0.70485434466548613</v>
      </c>
    </row>
    <row r="38" spans="1:28" x14ac:dyDescent="0.35">
      <c r="A38" s="204" t="s">
        <v>132</v>
      </c>
      <c r="B38" s="203" t="s">
        <v>202</v>
      </c>
      <c r="C38" s="283">
        <v>388471.64304400509</v>
      </c>
      <c r="D38" s="283">
        <v>13692423.857596936</v>
      </c>
      <c r="E38" s="283">
        <v>75837.416690602826</v>
      </c>
      <c r="F38" s="284">
        <v>455.67500000000001</v>
      </c>
      <c r="G38" s="284">
        <v>1784.25</v>
      </c>
      <c r="H38" s="284">
        <v>16.8445</v>
      </c>
      <c r="I38" s="284">
        <v>0</v>
      </c>
      <c r="J38" s="284">
        <v>0</v>
      </c>
      <c r="K38" s="285">
        <v>0.93799999999999994</v>
      </c>
      <c r="L38" s="284">
        <v>16.8445</v>
      </c>
      <c r="N38" s="286">
        <v>0.84390720005713449</v>
      </c>
      <c r="O38" s="286">
        <v>4.1540705908052145E-2</v>
      </c>
      <c r="Q38" s="305"/>
      <c r="R38" s="204" t="s">
        <v>132</v>
      </c>
      <c r="S38" s="313">
        <v>0.86365913033128061</v>
      </c>
      <c r="T38" s="313">
        <v>0.88944362001724986</v>
      </c>
      <c r="U38" s="313">
        <v>0.89793914937776476</v>
      </c>
      <c r="V38" s="313">
        <v>0.88661796280699134</v>
      </c>
      <c r="W38" s="313">
        <v>0.87522259292442517</v>
      </c>
      <c r="X38" s="313">
        <v>0.79211071602255101</v>
      </c>
      <c r="Y38" s="313">
        <v>0.82885955969426794</v>
      </c>
      <c r="AA38" s="300">
        <f t="shared" si="0"/>
        <v>0.86197896159636156</v>
      </c>
      <c r="AB38" s="300">
        <f t="shared" si="1"/>
        <v>0.84570270786205881</v>
      </c>
    </row>
    <row r="39" spans="1:28" x14ac:dyDescent="0.35">
      <c r="A39" s="204" t="s">
        <v>131</v>
      </c>
      <c r="B39" s="203" t="s">
        <v>202</v>
      </c>
      <c r="C39" s="283">
        <v>4355464.5043045636</v>
      </c>
      <c r="D39" s="283">
        <v>134983316.07751641</v>
      </c>
      <c r="E39" s="283">
        <v>1295987.3428632591</v>
      </c>
      <c r="F39" s="284">
        <v>4172.9000000000005</v>
      </c>
      <c r="G39" s="284">
        <v>28504</v>
      </c>
      <c r="H39" s="284">
        <v>312.51724999999999</v>
      </c>
      <c r="I39" s="284">
        <v>51.848500000000001</v>
      </c>
      <c r="J39" s="284">
        <v>0</v>
      </c>
      <c r="K39" s="285">
        <v>0.65575000000000006</v>
      </c>
      <c r="L39" s="284">
        <v>334.90232139000005</v>
      </c>
      <c r="N39" s="286">
        <v>0.77896852907778069</v>
      </c>
      <c r="O39" s="286">
        <v>6.0536356195055818E-2</v>
      </c>
      <c r="Q39" s="305"/>
      <c r="R39" s="204" t="s">
        <v>131</v>
      </c>
      <c r="S39" s="313">
        <v>0.84081596862327124</v>
      </c>
      <c r="T39" s="313">
        <v>0.76167271406894987</v>
      </c>
      <c r="U39" s="313">
        <v>0.73703247911778191</v>
      </c>
      <c r="V39" s="313">
        <v>0.73326127070831226</v>
      </c>
      <c r="W39" s="313">
        <v>0.7425533803510056</v>
      </c>
      <c r="X39" s="313">
        <v>0.78333031603959491</v>
      </c>
      <c r="Y39" s="313">
        <v>0.93369369504430466</v>
      </c>
      <c r="AA39" s="300">
        <f t="shared" si="0"/>
        <v>0.79033711770760295</v>
      </c>
      <c r="AB39" s="300">
        <f t="shared" si="1"/>
        <v>0.7982096655358043</v>
      </c>
    </row>
    <row r="40" spans="1:28" x14ac:dyDescent="0.35">
      <c r="A40" s="204" t="s">
        <v>130</v>
      </c>
      <c r="B40" s="203" t="s">
        <v>202</v>
      </c>
      <c r="C40" s="283">
        <v>7022809.6462805886</v>
      </c>
      <c r="D40" s="283">
        <v>302215186.90966278</v>
      </c>
      <c r="E40" s="283">
        <v>949756.0296518791</v>
      </c>
      <c r="F40" s="284">
        <v>4492.375</v>
      </c>
      <c r="G40" s="284">
        <v>82794.5</v>
      </c>
      <c r="H40" s="284">
        <v>861.39024999999992</v>
      </c>
      <c r="I40" s="284">
        <v>319.37099999999998</v>
      </c>
      <c r="J40" s="284">
        <v>88.77525</v>
      </c>
      <c r="K40" s="285">
        <v>0.33450000000000002</v>
      </c>
      <c r="L40" s="284">
        <v>1023.342455815</v>
      </c>
      <c r="N40" s="286">
        <v>1.017973369311757</v>
      </c>
      <c r="O40" s="286">
        <v>-4.4633707926327038E-3</v>
      </c>
      <c r="Q40" s="305"/>
      <c r="R40" s="204" t="s">
        <v>130</v>
      </c>
      <c r="S40" s="313">
        <v>1.0911207445644988</v>
      </c>
      <c r="T40" s="313">
        <v>1.090459521217306</v>
      </c>
      <c r="U40" s="313">
        <v>0.8631275706295648</v>
      </c>
      <c r="V40" s="313">
        <v>0.93990673852010054</v>
      </c>
      <c r="W40" s="313">
        <v>1.0186698019750444</v>
      </c>
      <c r="X40" s="313">
        <v>1.0143008580085284</v>
      </c>
      <c r="Y40" s="313">
        <v>1.1826039077281039</v>
      </c>
      <c r="AA40" s="300">
        <f t="shared" si="0"/>
        <v>1.028598448949021</v>
      </c>
      <c r="AB40" s="300">
        <f t="shared" si="1"/>
        <v>1.0388703265579442</v>
      </c>
    </row>
    <row r="41" spans="1:28" x14ac:dyDescent="0.35">
      <c r="A41" s="204" t="s">
        <v>129</v>
      </c>
      <c r="B41" s="203" t="s">
        <v>202</v>
      </c>
      <c r="C41" s="283">
        <v>737302.52971088933</v>
      </c>
      <c r="D41" s="283">
        <v>25738516.096637964</v>
      </c>
      <c r="E41" s="283">
        <v>457953.64131393516</v>
      </c>
      <c r="F41" s="284">
        <v>633.125</v>
      </c>
      <c r="G41" s="284">
        <v>2376.75</v>
      </c>
      <c r="H41" s="284">
        <v>39.614999999999995</v>
      </c>
      <c r="I41" s="284">
        <v>5.2749999999999998E-2</v>
      </c>
      <c r="J41" s="284">
        <v>0</v>
      </c>
      <c r="K41" s="285">
        <v>0.99824999999999997</v>
      </c>
      <c r="L41" s="284">
        <v>39.637774284999999</v>
      </c>
      <c r="N41" s="286">
        <v>0.70825734779589733</v>
      </c>
      <c r="O41" s="286">
        <v>8.2623159119682765E-2</v>
      </c>
      <c r="Q41" s="305"/>
      <c r="R41" s="204" t="s">
        <v>129</v>
      </c>
      <c r="S41" s="313">
        <v>0.97127791747707082</v>
      </c>
      <c r="T41" s="313">
        <v>0.95519580149381544</v>
      </c>
      <c r="U41" s="313">
        <v>0.66491493540168889</v>
      </c>
      <c r="V41" s="313">
        <v>0.71627216786026993</v>
      </c>
      <c r="W41" s="313">
        <v>0.68163909141476342</v>
      </c>
      <c r="X41" s="313">
        <v>0.59478234010649766</v>
      </c>
      <c r="Y41" s="313">
        <v>0.89552541019858156</v>
      </c>
      <c r="AA41" s="300">
        <f t="shared" si="0"/>
        <v>0.78280109485038396</v>
      </c>
      <c r="AB41" s="300">
        <f t="shared" si="1"/>
        <v>0.72205475239502814</v>
      </c>
    </row>
    <row r="42" spans="1:28" x14ac:dyDescent="0.35">
      <c r="A42" s="204" t="s">
        <v>128</v>
      </c>
      <c r="B42" s="203" t="s">
        <v>202</v>
      </c>
      <c r="C42" s="283">
        <v>1128229.6803861579</v>
      </c>
      <c r="D42" s="283">
        <v>29649213.188260552</v>
      </c>
      <c r="E42" s="283">
        <v>71569.293878362863</v>
      </c>
      <c r="F42" s="284">
        <v>451.45000000000005</v>
      </c>
      <c r="G42" s="284">
        <v>5866</v>
      </c>
      <c r="H42" s="284">
        <v>87.361000000000004</v>
      </c>
      <c r="I42" s="284">
        <v>35.119</v>
      </c>
      <c r="J42" s="284">
        <v>0</v>
      </c>
      <c r="K42" s="285">
        <v>0.54900000000000004</v>
      </c>
      <c r="L42" s="284">
        <v>102.52327706</v>
      </c>
      <c r="N42" s="286">
        <v>0.63771736134705359</v>
      </c>
      <c r="O42" s="286">
        <v>0.10637139902057935</v>
      </c>
      <c r="Q42" s="305"/>
      <c r="R42" s="204" t="s">
        <v>128</v>
      </c>
      <c r="S42" s="313">
        <v>0.63069789245044139</v>
      </c>
      <c r="T42" s="313">
        <v>0.69973413299415677</v>
      </c>
      <c r="U42" s="313">
        <v>0.75499397704753468</v>
      </c>
      <c r="V42" s="313">
        <v>0.56222289722231589</v>
      </c>
      <c r="W42" s="313">
        <v>0.68132958192139592</v>
      </c>
      <c r="X42" s="313">
        <v>0.6459778093247559</v>
      </c>
      <c r="Y42" s="313">
        <v>0.67322379280891542</v>
      </c>
      <c r="AA42" s="300">
        <f t="shared" si="0"/>
        <v>0.664025726252788</v>
      </c>
      <c r="AB42" s="300">
        <f t="shared" si="1"/>
        <v>0.64068852031934576</v>
      </c>
    </row>
    <row r="43" spans="1:28" x14ac:dyDescent="0.35">
      <c r="A43" s="204" t="s">
        <v>269</v>
      </c>
      <c r="B43" s="203" t="s">
        <v>202</v>
      </c>
      <c r="C43" s="283">
        <v>3576811.9250120232</v>
      </c>
      <c r="D43" s="283">
        <v>100724001.34811433</v>
      </c>
      <c r="E43" s="283">
        <v>539459.73629071959</v>
      </c>
      <c r="F43" s="284">
        <v>2210.1750000000002</v>
      </c>
      <c r="G43" s="284">
        <v>13985.25</v>
      </c>
      <c r="H43" s="284">
        <v>193.67725000000002</v>
      </c>
      <c r="I43" s="284">
        <v>85.969499999999996</v>
      </c>
      <c r="J43" s="284">
        <v>49.82</v>
      </c>
      <c r="K43" s="285">
        <v>0.75149999999999995</v>
      </c>
      <c r="L43" s="284">
        <v>244.29992392999998</v>
      </c>
      <c r="N43" s="286">
        <v>0.53364692715642448</v>
      </c>
      <c r="O43" s="286">
        <v>0.14530039499115421</v>
      </c>
      <c r="Q43" s="305"/>
      <c r="R43" s="204" t="s">
        <v>269</v>
      </c>
      <c r="S43" s="313">
        <v>0.71700943620787316</v>
      </c>
      <c r="T43" s="313">
        <v>0.7213704975172609</v>
      </c>
      <c r="U43" s="313">
        <v>0.63164064517378138</v>
      </c>
      <c r="V43" s="313">
        <v>0.55408880703969188</v>
      </c>
      <c r="W43" s="313">
        <v>0.53790055526825042</v>
      </c>
      <c r="X43" s="313">
        <v>0.51232054535885141</v>
      </c>
      <c r="Y43" s="313">
        <v>0.5567204751971716</v>
      </c>
      <c r="AA43" s="300">
        <f t="shared" si="0"/>
        <v>0.60443585168041147</v>
      </c>
      <c r="AB43" s="300">
        <f t="shared" si="1"/>
        <v>0.5402575957159913</v>
      </c>
    </row>
    <row r="44" spans="1:28" x14ac:dyDescent="0.35">
      <c r="A44" s="204" t="s">
        <v>127</v>
      </c>
      <c r="B44" s="203" t="s">
        <v>202</v>
      </c>
      <c r="C44" s="283">
        <v>3579825.7682907651</v>
      </c>
      <c r="D44" s="283">
        <v>104077984.93787481</v>
      </c>
      <c r="E44" s="283">
        <v>955165.52393126942</v>
      </c>
      <c r="F44" s="284">
        <v>2153.4749999999999</v>
      </c>
      <c r="G44" s="284">
        <v>23293.75</v>
      </c>
      <c r="H44" s="284">
        <v>344.75849999999997</v>
      </c>
      <c r="I44" s="284">
        <v>58.000999999999998</v>
      </c>
      <c r="J44" s="284">
        <v>0</v>
      </c>
      <c r="K44" s="285">
        <v>0.58549999999999991</v>
      </c>
      <c r="L44" s="284">
        <v>369.79985174000001</v>
      </c>
      <c r="N44" s="286">
        <v>0.64113311463351819</v>
      </c>
      <c r="O44" s="286">
        <v>0.10517717761610534</v>
      </c>
      <c r="Q44" s="305"/>
      <c r="R44" s="204" t="s">
        <v>127</v>
      </c>
      <c r="S44" s="313">
        <v>0.86821723132339346</v>
      </c>
      <c r="T44" s="313">
        <v>0.77317892656689635</v>
      </c>
      <c r="U44" s="313">
        <v>0.85654032045902984</v>
      </c>
      <c r="V44" s="313">
        <v>0.65892399853607808</v>
      </c>
      <c r="W44" s="313">
        <v>0.82203149270353126</v>
      </c>
      <c r="X44" s="313">
        <v>0.65480542463531399</v>
      </c>
      <c r="Y44" s="313">
        <v>0.76353164408578078</v>
      </c>
      <c r="AA44" s="300">
        <f t="shared" si="0"/>
        <v>0.77103271975857468</v>
      </c>
      <c r="AB44" s="300">
        <f t="shared" si="1"/>
        <v>0.724823139990176</v>
      </c>
    </row>
    <row r="45" spans="1:28" x14ac:dyDescent="0.35">
      <c r="A45" s="204" t="s">
        <v>126</v>
      </c>
      <c r="B45" s="203" t="s">
        <v>202</v>
      </c>
      <c r="C45" s="283">
        <v>1268623.3049739001</v>
      </c>
      <c r="D45" s="283">
        <v>30260910.8568567</v>
      </c>
      <c r="E45" s="283">
        <v>465069.62966961483</v>
      </c>
      <c r="F45" s="284">
        <v>835.27500000000009</v>
      </c>
      <c r="G45" s="284">
        <v>5021.5</v>
      </c>
      <c r="H45" s="284">
        <v>66.58</v>
      </c>
      <c r="I45" s="284">
        <v>39.965000000000003</v>
      </c>
      <c r="J45" s="284">
        <v>0</v>
      </c>
      <c r="K45" s="285">
        <v>0.85524999999999995</v>
      </c>
      <c r="L45" s="284">
        <v>83.834489099999999</v>
      </c>
      <c r="N45" s="286">
        <v>0.60403109671913535</v>
      </c>
      <c r="O45" s="286">
        <v>0.11841371657640754</v>
      </c>
      <c r="Q45" s="305"/>
      <c r="R45" s="204" t="s">
        <v>126</v>
      </c>
      <c r="S45" s="313">
        <v>0.7734747262843833</v>
      </c>
      <c r="T45" s="313">
        <v>0.84135628947466545</v>
      </c>
      <c r="U45" s="313">
        <v>0.60615302836149976</v>
      </c>
      <c r="V45" s="313">
        <v>0.54891399252005346</v>
      </c>
      <c r="W45" s="313">
        <v>0.65008395194477575</v>
      </c>
      <c r="X45" s="313">
        <v>0.5845918986437928</v>
      </c>
      <c r="Y45" s="313">
        <v>0.64649913889346355</v>
      </c>
      <c r="AA45" s="300">
        <f t="shared" si="0"/>
        <v>0.66443900373180487</v>
      </c>
      <c r="AB45" s="300">
        <f t="shared" si="1"/>
        <v>0.60752224550052136</v>
      </c>
    </row>
    <row r="46" spans="1:28" s="87" customFormat="1" x14ac:dyDescent="0.35">
      <c r="A46" s="204" t="s">
        <v>235</v>
      </c>
      <c r="B46" s="203" t="s">
        <v>202</v>
      </c>
      <c r="C46" s="283">
        <v>6381848.2348553091</v>
      </c>
      <c r="D46" s="283">
        <v>278699210.4050597</v>
      </c>
      <c r="E46" s="283">
        <v>628103.49832654872</v>
      </c>
      <c r="F46" s="284">
        <v>3895.4250000000002</v>
      </c>
      <c r="G46" s="284">
        <v>95011.5</v>
      </c>
      <c r="H46" s="284">
        <v>841.49925000000007</v>
      </c>
      <c r="I46" s="284">
        <v>337.71375</v>
      </c>
      <c r="J46" s="284">
        <v>91.492499999999993</v>
      </c>
      <c r="K46" s="285">
        <v>0.28575</v>
      </c>
      <c r="L46" s="284">
        <v>1012.1074011750001</v>
      </c>
      <c r="M46" s="28"/>
      <c r="N46" s="286">
        <v>1.2775009637977497</v>
      </c>
      <c r="O46" s="286">
        <v>-6.3139634245978904E-2</v>
      </c>
      <c r="Q46" s="305"/>
      <c r="R46" s="204" t="s">
        <v>125</v>
      </c>
      <c r="S46" s="313">
        <v>1.2185034857621928</v>
      </c>
      <c r="T46" s="313">
        <v>1.171916014672183</v>
      </c>
      <c r="U46" s="313">
        <v>1.1978133766454575</v>
      </c>
      <c r="V46" s="313">
        <v>1.2464148256347989</v>
      </c>
      <c r="W46" s="313">
        <v>1.3865491628647266</v>
      </c>
      <c r="X46" s="313">
        <v>1.2050599366229111</v>
      </c>
      <c r="Y46" s="313">
        <v>1.4911631819874245</v>
      </c>
      <c r="AA46" s="300">
        <f t="shared" si="0"/>
        <v>1.2739171405985277</v>
      </c>
      <c r="AB46" s="300">
        <f t="shared" si="1"/>
        <v>1.3322967767774654</v>
      </c>
    </row>
    <row r="47" spans="1:28" x14ac:dyDescent="0.35">
      <c r="A47" s="204" t="s">
        <v>124</v>
      </c>
      <c r="B47" s="203" t="s">
        <v>202</v>
      </c>
      <c r="C47" s="283">
        <v>2639148.9104379187</v>
      </c>
      <c r="D47" s="283">
        <v>136793120.86060008</v>
      </c>
      <c r="E47" s="283">
        <v>847609.15252370911</v>
      </c>
      <c r="F47" s="284">
        <v>3428.2999999999997</v>
      </c>
      <c r="G47" s="284">
        <v>28552.25</v>
      </c>
      <c r="H47" s="284">
        <v>417.66725000000002</v>
      </c>
      <c r="I47" s="284">
        <v>16.406500000000001</v>
      </c>
      <c r="J47" s="284">
        <v>0</v>
      </c>
      <c r="K47" s="285">
        <v>0.71424999999999994</v>
      </c>
      <c r="L47" s="284">
        <v>424.75059231</v>
      </c>
      <c r="N47" s="286">
        <v>1.2502774064235223</v>
      </c>
      <c r="O47" s="286">
        <v>-5.7429922875143813E-2</v>
      </c>
      <c r="Q47" s="305"/>
      <c r="R47" s="204" t="s">
        <v>124</v>
      </c>
      <c r="S47" s="313">
        <v>1.6558407958629504</v>
      </c>
      <c r="T47" s="313">
        <v>1.5416711543158561</v>
      </c>
      <c r="U47" s="313">
        <v>1.8038381089102673</v>
      </c>
      <c r="V47" s="313">
        <v>1.5169841613733583</v>
      </c>
      <c r="W47" s="313">
        <v>1.3562275665846688</v>
      </c>
      <c r="X47" s="313">
        <v>1.1656662266852209</v>
      </c>
      <c r="Y47" s="313">
        <v>1.0645366417678621</v>
      </c>
      <c r="AA47" s="300">
        <f t="shared" si="0"/>
        <v>1.4435378079285976</v>
      </c>
      <c r="AB47" s="300">
        <f t="shared" si="1"/>
        <v>1.2758536491027777</v>
      </c>
    </row>
    <row r="48" spans="1:28" x14ac:dyDescent="0.35">
      <c r="A48" s="204" t="s">
        <v>123</v>
      </c>
      <c r="B48" s="203" t="s">
        <v>202</v>
      </c>
      <c r="C48" s="283">
        <v>1145607.9368626769</v>
      </c>
      <c r="D48" s="283">
        <v>36688407.032798782</v>
      </c>
      <c r="E48" s="283">
        <v>548449.35166317679</v>
      </c>
      <c r="F48" s="284">
        <v>875.35</v>
      </c>
      <c r="G48" s="284">
        <v>5464</v>
      </c>
      <c r="H48" s="284">
        <v>75.643000000000001</v>
      </c>
      <c r="I48" s="284">
        <v>99.561999999999998</v>
      </c>
      <c r="J48" s="284">
        <v>0</v>
      </c>
      <c r="K48" s="285">
        <v>0.61249999999999993</v>
      </c>
      <c r="L48" s="284">
        <v>118.62789788000001</v>
      </c>
      <c r="N48" s="286">
        <v>0.6361192056985191</v>
      </c>
      <c r="O48" s="286">
        <v>0.10693179685106569</v>
      </c>
      <c r="Q48" s="305"/>
      <c r="R48" s="204" t="s">
        <v>123</v>
      </c>
      <c r="S48" s="313">
        <v>0.78796162961592331</v>
      </c>
      <c r="T48" s="313">
        <v>0.66573341440217748</v>
      </c>
      <c r="U48" s="313">
        <v>0.64371460708376438</v>
      </c>
      <c r="V48" s="313">
        <v>0.72787203991626492</v>
      </c>
      <c r="W48" s="313">
        <v>0.60437511790344123</v>
      </c>
      <c r="X48" s="313">
        <v>0.59237025326858506</v>
      </c>
      <c r="Y48" s="313">
        <v>0.6336397164661639</v>
      </c>
      <c r="AA48" s="300">
        <f t="shared" si="0"/>
        <v>0.66509525409376014</v>
      </c>
      <c r="AB48" s="300">
        <f t="shared" si="1"/>
        <v>0.63956428188861381</v>
      </c>
    </row>
    <row r="49" spans="1:28" x14ac:dyDescent="0.35">
      <c r="A49" s="204" t="s">
        <v>122</v>
      </c>
      <c r="B49" s="203" t="s">
        <v>202</v>
      </c>
      <c r="C49" s="283">
        <v>1364483.0129152969</v>
      </c>
      <c r="D49" s="283">
        <v>56721042.041193701</v>
      </c>
      <c r="E49" s="283">
        <v>815076.63805813785</v>
      </c>
      <c r="F49" s="284">
        <v>1452.7750000000001</v>
      </c>
      <c r="G49" s="284">
        <v>9453.75</v>
      </c>
      <c r="H49" s="284">
        <v>130.13249999999999</v>
      </c>
      <c r="I49" s="284">
        <v>27.537499999999998</v>
      </c>
      <c r="J49" s="284">
        <v>0</v>
      </c>
      <c r="K49" s="285">
        <v>0.74924999999999997</v>
      </c>
      <c r="L49" s="284">
        <v>142.02154024999999</v>
      </c>
      <c r="N49" s="286">
        <v>0.92556327373608471</v>
      </c>
      <c r="O49" s="286">
        <v>1.9152412151098752E-2</v>
      </c>
      <c r="Q49" s="305"/>
      <c r="R49" s="204" t="s">
        <v>122</v>
      </c>
      <c r="S49" s="313">
        <v>1.0525792999317538</v>
      </c>
      <c r="T49" s="313">
        <v>1.2335820347799262</v>
      </c>
      <c r="U49" s="313">
        <v>1.2752636978902687</v>
      </c>
      <c r="V49" s="313">
        <v>0.94751598798930681</v>
      </c>
      <c r="W49" s="313">
        <v>0.90538621217912574</v>
      </c>
      <c r="X49" s="313">
        <v>0.91438728541075009</v>
      </c>
      <c r="Y49" s="313">
        <v>0.98403439871810616</v>
      </c>
      <c r="AA49" s="300">
        <f t="shared" si="0"/>
        <v>1.044678416699891</v>
      </c>
      <c r="AB49" s="300">
        <f t="shared" si="1"/>
        <v>0.93783097107432223</v>
      </c>
    </row>
    <row r="50" spans="1:28" x14ac:dyDescent="0.35">
      <c r="A50" s="204" t="s">
        <v>121</v>
      </c>
      <c r="B50" s="203" t="s">
        <v>202</v>
      </c>
      <c r="C50" s="283">
        <v>2410563.6875925791</v>
      </c>
      <c r="D50" s="283">
        <v>75161570.216535538</v>
      </c>
      <c r="E50" s="283">
        <v>1305878.2742104775</v>
      </c>
      <c r="F50" s="284">
        <v>2628.3500000000004</v>
      </c>
      <c r="G50" s="284">
        <v>10139.75</v>
      </c>
      <c r="H50" s="284">
        <v>91.516500000000008</v>
      </c>
      <c r="I50" s="284">
        <v>47.180000000000007</v>
      </c>
      <c r="J50" s="284">
        <v>0</v>
      </c>
      <c r="K50" s="285">
        <v>0.78200000000000003</v>
      </c>
      <c r="L50" s="284">
        <v>111.8859932</v>
      </c>
      <c r="N50" s="286">
        <v>0.7273143111567838</v>
      </c>
      <c r="O50" s="286">
        <v>7.6513537843090895E-2</v>
      </c>
      <c r="Q50" s="305"/>
      <c r="R50" s="204" t="s">
        <v>121</v>
      </c>
      <c r="S50" s="313">
        <v>0.75956490667211118</v>
      </c>
      <c r="T50" s="313">
        <v>0.78610784331611649</v>
      </c>
      <c r="U50" s="313">
        <v>0.43081296250581519</v>
      </c>
      <c r="V50" s="313">
        <v>0.72431540626237179</v>
      </c>
      <c r="W50" s="313">
        <v>0.72981482766291084</v>
      </c>
      <c r="X50" s="313">
        <v>0.70567789387705515</v>
      </c>
      <c r="Y50" s="313">
        <v>0.75293192351678717</v>
      </c>
      <c r="AA50" s="300">
        <f t="shared" si="0"/>
        <v>0.69846082340188098</v>
      </c>
      <c r="AB50" s="300">
        <f t="shared" si="1"/>
        <v>0.72818501282978121</v>
      </c>
    </row>
    <row r="51" spans="1:28" x14ac:dyDescent="0.35">
      <c r="A51" s="204" t="s">
        <v>119</v>
      </c>
      <c r="B51" s="203" t="s">
        <v>202</v>
      </c>
      <c r="C51" s="283">
        <v>16307454.82163641</v>
      </c>
      <c r="D51" s="283">
        <v>701168707.34354329</v>
      </c>
      <c r="E51" s="283">
        <v>10667173.1120326</v>
      </c>
      <c r="F51" s="284">
        <v>21617.275000000001</v>
      </c>
      <c r="G51" s="284">
        <v>88074.5</v>
      </c>
      <c r="H51" s="284">
        <v>939.30475000000001</v>
      </c>
      <c r="I51" s="284">
        <v>81.47</v>
      </c>
      <c r="J51" s="284">
        <v>85.504750000000001</v>
      </c>
      <c r="K51" s="285">
        <v>0.75600000000000001</v>
      </c>
      <c r="L51" s="284">
        <v>997.65894552500004</v>
      </c>
      <c r="N51" s="286">
        <v>0.88473963279415224</v>
      </c>
      <c r="O51" s="286">
        <v>3.0151562189681513E-2</v>
      </c>
      <c r="Q51" s="305"/>
      <c r="R51" s="204" t="s">
        <v>119</v>
      </c>
      <c r="S51" s="313">
        <v>0.91446481738077945</v>
      </c>
      <c r="T51" s="313">
        <v>0.87930199657263763</v>
      </c>
      <c r="U51" s="313">
        <v>0.84729872896135161</v>
      </c>
      <c r="V51" s="313">
        <v>0.84591756614529567</v>
      </c>
      <c r="W51" s="313">
        <v>0.96635406088179598</v>
      </c>
      <c r="X51" s="313">
        <v>0.82055887810073425</v>
      </c>
      <c r="Y51" s="313">
        <v>0.92383339302477641</v>
      </c>
      <c r="AA51" s="300">
        <f t="shared" si="0"/>
        <v>0.88538992015248152</v>
      </c>
      <c r="AB51" s="300">
        <f t="shared" si="1"/>
        <v>0.88916597453815061</v>
      </c>
    </row>
    <row r="52" spans="1:28" x14ac:dyDescent="0.35">
      <c r="A52" s="204" t="s">
        <v>118</v>
      </c>
      <c r="B52" s="203" t="s">
        <v>202</v>
      </c>
      <c r="C52" s="283">
        <v>4780919.7157376427</v>
      </c>
      <c r="D52" s="283">
        <v>208088679.29852647</v>
      </c>
      <c r="E52" s="283">
        <v>3069476.9183892766</v>
      </c>
      <c r="F52" s="284">
        <v>3181.3999999999996</v>
      </c>
      <c r="G52" s="284">
        <v>50133.25</v>
      </c>
      <c r="H52" s="284">
        <v>671.32574999999997</v>
      </c>
      <c r="I52" s="284">
        <v>192.1275</v>
      </c>
      <c r="J52" s="284">
        <v>329.22325000000001</v>
      </c>
      <c r="K52" s="285">
        <v>0.45025000000000004</v>
      </c>
      <c r="L52" s="284">
        <v>843.52729992499997</v>
      </c>
      <c r="N52" s="286">
        <v>0.91445202269518078</v>
      </c>
      <c r="O52" s="286">
        <v>2.2109490657527875E-2</v>
      </c>
      <c r="Q52" s="305"/>
      <c r="R52" s="204" t="s">
        <v>118</v>
      </c>
      <c r="S52" s="313">
        <v>0.93104369987596769</v>
      </c>
      <c r="T52" s="313">
        <v>1.0800927390487181</v>
      </c>
      <c r="U52" s="313">
        <v>1.0105691544798368</v>
      </c>
      <c r="V52" s="313">
        <v>0.88776631988020327</v>
      </c>
      <c r="W52" s="313">
        <v>0.96884365219277691</v>
      </c>
      <c r="X52" s="313">
        <v>0.95638950976531834</v>
      </c>
      <c r="Y52" s="313">
        <v>0.91296474572134434</v>
      </c>
      <c r="AA52" s="300">
        <f t="shared" si="0"/>
        <v>0.9639528315663094</v>
      </c>
      <c r="AB52" s="300">
        <f t="shared" si="1"/>
        <v>0.93149105688991074</v>
      </c>
    </row>
    <row r="53" spans="1:28" s="87" customFormat="1" x14ac:dyDescent="0.35">
      <c r="A53" s="204" t="s">
        <v>256</v>
      </c>
      <c r="B53" s="203" t="s">
        <v>202</v>
      </c>
      <c r="C53" s="283">
        <v>3974897.5306524904</v>
      </c>
      <c r="D53" s="283">
        <v>150499388.60169312</v>
      </c>
      <c r="E53" s="283">
        <v>3103462.858055864</v>
      </c>
      <c r="F53" s="284">
        <v>3594.75</v>
      </c>
      <c r="G53" s="284">
        <v>33588.25</v>
      </c>
      <c r="H53" s="284">
        <v>395.53674999999998</v>
      </c>
      <c r="I53" s="284">
        <v>31.783999999999999</v>
      </c>
      <c r="J53" s="284">
        <v>1390.26</v>
      </c>
      <c r="K53" s="285">
        <v>0.57374999999999998</v>
      </c>
      <c r="L53" s="284">
        <v>786.15866015999995</v>
      </c>
      <c r="M53" s="28"/>
      <c r="N53" s="286">
        <v>1.0804275806953718</v>
      </c>
      <c r="O53" s="286">
        <v>-1.9527431725991695E-2</v>
      </c>
      <c r="Q53" s="305"/>
      <c r="R53" s="204" t="s">
        <v>117</v>
      </c>
      <c r="S53" s="313">
        <v>0.9744820937369838</v>
      </c>
      <c r="T53" s="313">
        <v>1.1098728935049056</v>
      </c>
      <c r="U53" s="313">
        <v>1.0296349278280634</v>
      </c>
      <c r="V53" s="313">
        <v>0.90968649549999914</v>
      </c>
      <c r="W53" s="313">
        <v>0.89700355693323175</v>
      </c>
      <c r="X53" s="313">
        <v>0.83952082142949036</v>
      </c>
      <c r="Y53" s="313">
        <v>0.87096785534386889</v>
      </c>
      <c r="AA53" s="300">
        <f t="shared" si="0"/>
        <v>0.94730980632522044</v>
      </c>
      <c r="AB53" s="300">
        <f t="shared" si="1"/>
        <v>0.87929468230164753</v>
      </c>
    </row>
    <row r="54" spans="1:28" x14ac:dyDescent="0.35">
      <c r="A54" s="204" t="s">
        <v>116</v>
      </c>
      <c r="B54" s="203" t="s">
        <v>202</v>
      </c>
      <c r="C54" s="283">
        <v>1534295.8557808856</v>
      </c>
      <c r="D54" s="283">
        <v>24213076.452067219</v>
      </c>
      <c r="E54" s="283">
        <v>31201.356540170578</v>
      </c>
      <c r="F54" s="284">
        <v>386.15000000000003</v>
      </c>
      <c r="G54" s="284">
        <v>7934.5</v>
      </c>
      <c r="H54" s="284">
        <v>79.954999999999998</v>
      </c>
      <c r="I54" s="284">
        <v>29.776999999999997</v>
      </c>
      <c r="J54" s="284">
        <v>0</v>
      </c>
      <c r="K54" s="285">
        <v>0.38800000000000001</v>
      </c>
      <c r="L54" s="284">
        <v>92.810921979999989</v>
      </c>
      <c r="N54" s="286">
        <v>0.53382823978475114</v>
      </c>
      <c r="O54" s="286">
        <v>0.14522780575503746</v>
      </c>
      <c r="Q54" s="305"/>
      <c r="R54" s="204" t="s">
        <v>116</v>
      </c>
      <c r="S54" s="313">
        <v>0.59963276200258586</v>
      </c>
      <c r="T54" s="313">
        <v>0.6289565439068745</v>
      </c>
      <c r="U54" s="313">
        <v>0.68268267111915037</v>
      </c>
      <c r="V54" s="313">
        <v>0.49551141015993821</v>
      </c>
      <c r="W54" s="313">
        <v>0.54514773422450946</v>
      </c>
      <c r="X54" s="313">
        <v>0.58710700147490447</v>
      </c>
      <c r="Y54" s="313">
        <v>0.58624240360437729</v>
      </c>
      <c r="AA54" s="300">
        <f t="shared" si="0"/>
        <v>0.58932578949890568</v>
      </c>
      <c r="AB54" s="300">
        <f t="shared" si="1"/>
        <v>0.55350213736593235</v>
      </c>
    </row>
    <row r="55" spans="1:28" x14ac:dyDescent="0.35">
      <c r="A55" s="204" t="s">
        <v>115</v>
      </c>
      <c r="B55" s="203" t="s">
        <v>202</v>
      </c>
      <c r="C55" s="283">
        <v>677898.71342641674</v>
      </c>
      <c r="D55" s="283">
        <v>31607339.085476603</v>
      </c>
      <c r="E55" s="283">
        <v>144566.70204963713</v>
      </c>
      <c r="F55" s="284">
        <v>975.75</v>
      </c>
      <c r="G55" s="284">
        <v>4313.5</v>
      </c>
      <c r="H55" s="284">
        <v>39.854749999999996</v>
      </c>
      <c r="I55" s="284">
        <v>0.16525000000000001</v>
      </c>
      <c r="J55" s="284">
        <v>39.272750000000002</v>
      </c>
      <c r="K55" s="285">
        <v>0.89050000000000007</v>
      </c>
      <c r="L55" s="284">
        <v>50.57293756</v>
      </c>
      <c r="N55" s="286">
        <v>1.0734373934605537</v>
      </c>
      <c r="O55" s="286">
        <v>-1.7874372326880605E-2</v>
      </c>
      <c r="Q55" s="305"/>
      <c r="R55" s="204" t="s">
        <v>115</v>
      </c>
      <c r="S55" s="313">
        <v>1.1244219891578526</v>
      </c>
      <c r="T55" s="313">
        <v>1.1584090825638993</v>
      </c>
      <c r="U55" s="313">
        <v>1.2028576352034697</v>
      </c>
      <c r="V55" s="313">
        <v>1.2200013305665434</v>
      </c>
      <c r="W55" s="313">
        <v>1.2130009818208862</v>
      </c>
      <c r="X55" s="313">
        <v>1.051565778444405</v>
      </c>
      <c r="Y55" s="313">
        <v>0.88799518552387369</v>
      </c>
      <c r="AA55" s="300">
        <f t="shared" si="0"/>
        <v>1.1226074261829899</v>
      </c>
      <c r="AB55" s="300">
        <f t="shared" si="1"/>
        <v>1.0931408190889271</v>
      </c>
    </row>
    <row r="56" spans="1:28" x14ac:dyDescent="0.35">
      <c r="A56" s="204" t="s">
        <v>246</v>
      </c>
      <c r="B56" s="203" t="s">
        <v>202</v>
      </c>
      <c r="C56" s="283">
        <v>1412964.0853958195</v>
      </c>
      <c r="D56" s="283">
        <v>34588867.258005515</v>
      </c>
      <c r="E56" s="283">
        <v>36861.979706179583</v>
      </c>
      <c r="F56" s="284">
        <v>480.17500000000007</v>
      </c>
      <c r="G56" s="284">
        <v>6626.5</v>
      </c>
      <c r="H56" s="284">
        <v>63.158000000000001</v>
      </c>
      <c r="I56" s="284">
        <v>25.076500000000003</v>
      </c>
      <c r="J56" s="284">
        <v>0</v>
      </c>
      <c r="K56" s="285">
        <v>0.43</v>
      </c>
      <c r="L56" s="284">
        <v>73.984528109999999</v>
      </c>
      <c r="N56" s="286">
        <v>0.48579847508224339</v>
      </c>
      <c r="O56" s="286">
        <v>0.16513926322835337</v>
      </c>
      <c r="Q56" s="305"/>
      <c r="R56" s="204" t="s">
        <v>246</v>
      </c>
      <c r="S56" s="313">
        <v>0.80720066610319907</v>
      </c>
      <c r="T56" s="313">
        <v>0.49680052471219494</v>
      </c>
      <c r="U56" s="313">
        <v>0.54081498295633657</v>
      </c>
      <c r="V56" s="313">
        <v>0.45330037220508401</v>
      </c>
      <c r="W56" s="313">
        <v>0.86264519762598957</v>
      </c>
      <c r="X56" s="313">
        <v>0.43809437697754205</v>
      </c>
      <c r="Y56" s="313">
        <v>0.56995598064327491</v>
      </c>
      <c r="AA56" s="300">
        <f t="shared" si="0"/>
        <v>0.59554458588908876</v>
      </c>
      <c r="AB56" s="300">
        <f t="shared" si="1"/>
        <v>0.58099898186297261</v>
      </c>
    </row>
    <row r="57" spans="1:28" x14ac:dyDescent="0.35">
      <c r="A57" s="204" t="s">
        <v>247</v>
      </c>
      <c r="B57" s="203" t="s">
        <v>202</v>
      </c>
      <c r="C57" s="283">
        <v>2063771.1857589702</v>
      </c>
      <c r="D57" s="283">
        <v>65460715.576384991</v>
      </c>
      <c r="E57" s="283">
        <v>265228.43840941705</v>
      </c>
      <c r="F57" s="284">
        <v>963.625</v>
      </c>
      <c r="G57" s="284">
        <v>20649.75</v>
      </c>
      <c r="H57" s="284">
        <v>205.55250000000001</v>
      </c>
      <c r="I57" s="284">
        <v>75.668750000000003</v>
      </c>
      <c r="J57" s="284">
        <v>0</v>
      </c>
      <c r="K57" s="285">
        <v>0.38675000000000004</v>
      </c>
      <c r="L57" s="284">
        <v>238.221726125</v>
      </c>
      <c r="N57" s="286">
        <v>0.90248372013330436</v>
      </c>
      <c r="O57" s="286">
        <v>2.53249610201014E-2</v>
      </c>
      <c r="Q57" s="305"/>
      <c r="R57" s="204" t="s">
        <v>247</v>
      </c>
      <c r="S57" s="313">
        <v>0.88014595712662702</v>
      </c>
      <c r="T57" s="313">
        <v>0.97676682051616748</v>
      </c>
      <c r="U57" s="313">
        <v>0.81387676239220264</v>
      </c>
      <c r="V57" s="313">
        <v>0.86001799737028872</v>
      </c>
      <c r="W57" s="313">
        <v>1.0414922059238116</v>
      </c>
      <c r="X57" s="313">
        <v>0.9140399651985508</v>
      </c>
      <c r="Y57" s="313">
        <v>0.96988050573674189</v>
      </c>
      <c r="AA57" s="300">
        <f t="shared" si="0"/>
        <v>0.92231717346634146</v>
      </c>
      <c r="AB57" s="300">
        <f t="shared" si="1"/>
        <v>0.94635766855734826</v>
      </c>
    </row>
    <row r="58" spans="1:28" x14ac:dyDescent="0.35">
      <c r="A58" s="204" t="s">
        <v>114</v>
      </c>
      <c r="B58" s="203" t="s">
        <v>202</v>
      </c>
      <c r="C58" s="283">
        <v>5943145.7012005365</v>
      </c>
      <c r="D58" s="283">
        <v>226983474.82360893</v>
      </c>
      <c r="E58" s="283">
        <v>1963424.7830906291</v>
      </c>
      <c r="F58" s="284">
        <v>6524.1500000000005</v>
      </c>
      <c r="G58" s="284">
        <v>29363.5</v>
      </c>
      <c r="H58" s="284">
        <v>441.01075000000003</v>
      </c>
      <c r="I58" s="284">
        <v>185.86400000000003</v>
      </c>
      <c r="J58" s="284">
        <v>0</v>
      </c>
      <c r="K58" s="285">
        <v>0.7357499999999999</v>
      </c>
      <c r="L58" s="284">
        <v>521.25567336000006</v>
      </c>
      <c r="N58" s="286">
        <v>0.78792404301565244</v>
      </c>
      <c r="O58" s="286">
        <v>5.7847753023235859E-2</v>
      </c>
      <c r="Q58" s="305"/>
      <c r="R58" s="204" t="s">
        <v>114</v>
      </c>
      <c r="S58" s="313">
        <v>0.82327979242356875</v>
      </c>
      <c r="T58" s="313">
        <v>0.86596635233673214</v>
      </c>
      <c r="U58" s="313">
        <v>0.8936915387220391</v>
      </c>
      <c r="V58" s="313">
        <v>0.81922644274649548</v>
      </c>
      <c r="W58" s="313">
        <v>0.81639731689562822</v>
      </c>
      <c r="X58" s="313">
        <v>0.68768471784979945</v>
      </c>
      <c r="Y58" s="313">
        <v>0.85540893959752473</v>
      </c>
      <c r="AA58" s="300">
        <f t="shared" si="0"/>
        <v>0.8230935857959697</v>
      </c>
      <c r="AB58" s="300">
        <f t="shared" si="1"/>
        <v>0.79467935427236203</v>
      </c>
    </row>
    <row r="59" spans="1:28" x14ac:dyDescent="0.35">
      <c r="A59" s="204" t="s">
        <v>113</v>
      </c>
      <c r="B59" s="203" t="s">
        <v>202</v>
      </c>
      <c r="C59" s="283">
        <v>3120964.2430052459</v>
      </c>
      <c r="D59" s="283">
        <v>72200528.57701993</v>
      </c>
      <c r="E59" s="283">
        <v>138122.99001725076</v>
      </c>
      <c r="F59" s="284">
        <v>817.92500000000007</v>
      </c>
      <c r="G59" s="284">
        <v>24826.75</v>
      </c>
      <c r="H59" s="284">
        <v>227.52249999999998</v>
      </c>
      <c r="I59" s="284">
        <v>92.280750000000012</v>
      </c>
      <c r="J59" s="284">
        <v>0.1</v>
      </c>
      <c r="K59" s="285">
        <v>0.26300000000000001</v>
      </c>
      <c r="L59" s="284">
        <v>267.39090100499993</v>
      </c>
      <c r="N59" s="286">
        <v>0.6788759872286021</v>
      </c>
      <c r="O59" s="286">
        <v>9.2288971971945855E-2</v>
      </c>
      <c r="Q59" s="305"/>
      <c r="R59" s="204" t="s">
        <v>113</v>
      </c>
      <c r="S59" s="313">
        <v>0.74131477057275541</v>
      </c>
      <c r="T59" s="313">
        <v>0.82331602016897254</v>
      </c>
      <c r="U59" s="313">
        <v>0.61134619115204303</v>
      </c>
      <c r="V59" s="313">
        <v>0.67175361226155661</v>
      </c>
      <c r="W59" s="313">
        <v>0.636068468217307</v>
      </c>
      <c r="X59" s="313">
        <v>0.690687230490445</v>
      </c>
      <c r="Y59" s="313">
        <v>0.7882054692885071</v>
      </c>
      <c r="AA59" s="300">
        <f t="shared" si="0"/>
        <v>0.70895596602165523</v>
      </c>
      <c r="AB59" s="300">
        <f t="shared" si="1"/>
        <v>0.6966786950644539</v>
      </c>
    </row>
    <row r="60" spans="1:28" x14ac:dyDescent="0.35">
      <c r="A60" s="204" t="s">
        <v>112</v>
      </c>
      <c r="B60" s="203" t="s">
        <v>202</v>
      </c>
      <c r="C60" s="283">
        <v>3564087.2249096176</v>
      </c>
      <c r="D60" s="283">
        <v>149958280.25875717</v>
      </c>
      <c r="E60" s="283">
        <v>2080852.1058671647</v>
      </c>
      <c r="F60" s="284">
        <v>4317.0999999999995</v>
      </c>
      <c r="G60" s="284">
        <v>22978.5</v>
      </c>
      <c r="H60" s="284">
        <v>307.22774999999996</v>
      </c>
      <c r="I60" s="284">
        <v>33.84525</v>
      </c>
      <c r="J60" s="284">
        <v>3.2727499999999998</v>
      </c>
      <c r="K60" s="285">
        <v>0.70199999999999996</v>
      </c>
      <c r="L60" s="284">
        <v>322.72734076</v>
      </c>
      <c r="N60" s="286">
        <v>0.90075014659810593</v>
      </c>
      <c r="O60" s="286">
        <v>2.5793359870115329E-2</v>
      </c>
      <c r="Q60" s="305"/>
      <c r="R60" s="204" t="s">
        <v>112</v>
      </c>
      <c r="S60" s="313">
        <v>1.0778707030400003</v>
      </c>
      <c r="T60" s="313">
        <v>0.97241176408956165</v>
      </c>
      <c r="U60" s="313">
        <v>0.94997138529980751</v>
      </c>
      <c r="V60" s="313">
        <v>0.84570465407895545</v>
      </c>
      <c r="W60" s="313">
        <v>0.90578858042007815</v>
      </c>
      <c r="X60" s="313">
        <v>0.90044815646794352</v>
      </c>
      <c r="Y60" s="313">
        <v>0.98026680648772446</v>
      </c>
      <c r="AA60" s="300">
        <f t="shared" si="0"/>
        <v>0.94749457855486718</v>
      </c>
      <c r="AB60" s="300">
        <f t="shared" si="1"/>
        <v>0.90805204936367534</v>
      </c>
    </row>
    <row r="61" spans="1:28" s="87" customFormat="1" x14ac:dyDescent="0.35">
      <c r="A61" s="204" t="s">
        <v>234</v>
      </c>
      <c r="B61" s="203" t="s">
        <v>202</v>
      </c>
      <c r="C61" s="283">
        <v>19122471.92114304</v>
      </c>
      <c r="D61" s="283">
        <v>950645939.88062692</v>
      </c>
      <c r="E61" s="283">
        <v>19042029.670400254</v>
      </c>
      <c r="F61" s="284">
        <v>26381.85</v>
      </c>
      <c r="G61" s="284">
        <v>115712.5</v>
      </c>
      <c r="H61" s="284">
        <v>1464.64175</v>
      </c>
      <c r="I61" s="284">
        <v>214.08850000000001</v>
      </c>
      <c r="J61" s="284">
        <v>461.29674999999997</v>
      </c>
      <c r="K61" s="285">
        <v>0.74075000000000002</v>
      </c>
      <c r="L61" s="284">
        <v>1682.1298679150002</v>
      </c>
      <c r="M61" s="28"/>
      <c r="N61" s="286">
        <v>0.98286659416796041</v>
      </c>
      <c r="O61" s="286">
        <v>4.3111504444819371E-3</v>
      </c>
      <c r="Q61" s="305"/>
      <c r="R61" s="204" t="s">
        <v>111</v>
      </c>
      <c r="S61" s="313">
        <v>1.0281488776299674</v>
      </c>
      <c r="T61" s="313">
        <v>1.0002437394068429</v>
      </c>
      <c r="U61" s="313">
        <v>0.92503631740653591</v>
      </c>
      <c r="V61" s="313">
        <v>1.0027957003644645</v>
      </c>
      <c r="W61" s="313">
        <v>1.0915805479926906</v>
      </c>
      <c r="X61" s="313">
        <v>0.93087051148760136</v>
      </c>
      <c r="Y61" s="313">
        <v>1.0083582538960327</v>
      </c>
      <c r="AA61" s="300">
        <f t="shared" si="0"/>
        <v>0.99814770688344789</v>
      </c>
      <c r="AB61" s="300">
        <f t="shared" si="1"/>
        <v>1.0084012534351972</v>
      </c>
    </row>
    <row r="62" spans="1:28" x14ac:dyDescent="0.35">
      <c r="A62" s="204" t="s">
        <v>110</v>
      </c>
      <c r="B62" s="203" t="s">
        <v>202</v>
      </c>
      <c r="C62" s="283">
        <v>3389344.3237492042</v>
      </c>
      <c r="D62" s="283">
        <v>71052137.714594066</v>
      </c>
      <c r="E62" s="283">
        <v>366288.37098610104</v>
      </c>
      <c r="F62" s="284">
        <v>992.57499999999993</v>
      </c>
      <c r="G62" s="284">
        <v>22778</v>
      </c>
      <c r="H62" s="284">
        <v>235.47425000000001</v>
      </c>
      <c r="I62" s="284">
        <v>149.215</v>
      </c>
      <c r="J62" s="284">
        <v>0</v>
      </c>
      <c r="K62" s="285">
        <v>0.34400000000000003</v>
      </c>
      <c r="L62" s="284">
        <v>299.89633409999999</v>
      </c>
      <c r="N62" s="286">
        <v>0.59345247318606453</v>
      </c>
      <c r="O62" s="286">
        <v>0.12229921653838116</v>
      </c>
      <c r="Q62" s="305"/>
      <c r="R62" s="204" t="s">
        <v>110</v>
      </c>
      <c r="S62" s="313">
        <v>0.67612644771159158</v>
      </c>
      <c r="T62" s="313">
        <v>0.62450029596383672</v>
      </c>
      <c r="U62" s="313">
        <v>0.66284341008012015</v>
      </c>
      <c r="V62" s="313">
        <v>0.49777081275835572</v>
      </c>
      <c r="W62" s="313">
        <v>0.69001713217272431</v>
      </c>
      <c r="X62" s="313">
        <v>0.56584499017349998</v>
      </c>
      <c r="Y62" s="313">
        <v>0.77668960903307804</v>
      </c>
      <c r="AA62" s="300">
        <f t="shared" si="0"/>
        <v>0.64197038541331519</v>
      </c>
      <c r="AB62" s="300">
        <f t="shared" si="1"/>
        <v>0.6325806360344145</v>
      </c>
    </row>
    <row r="63" spans="1:28" x14ac:dyDescent="0.35">
      <c r="A63" s="204" t="s">
        <v>248</v>
      </c>
      <c r="B63" s="203" t="s">
        <v>202</v>
      </c>
      <c r="C63" s="283">
        <v>1959236.7418851843</v>
      </c>
      <c r="D63" s="283">
        <v>73540821.544340253</v>
      </c>
      <c r="E63" s="283">
        <v>1465396.380275155</v>
      </c>
      <c r="F63" s="284">
        <v>1795.425</v>
      </c>
      <c r="G63" s="284">
        <v>12249.5</v>
      </c>
      <c r="H63" s="284">
        <v>164.45875000000001</v>
      </c>
      <c r="I63" s="284">
        <v>48.494500000000002</v>
      </c>
      <c r="J63" s="284">
        <v>0</v>
      </c>
      <c r="K63" s="285">
        <v>0.78550000000000009</v>
      </c>
      <c r="L63" s="284">
        <v>185.39576543000001</v>
      </c>
      <c r="N63" s="286">
        <v>0.85636371667278088</v>
      </c>
      <c r="O63" s="286">
        <v>3.802327462665489E-2</v>
      </c>
      <c r="Q63" s="305"/>
      <c r="R63" s="204" t="s">
        <v>248</v>
      </c>
      <c r="S63" s="313">
        <v>1.0901709903735648</v>
      </c>
      <c r="T63" s="313">
        <v>1.0445436990416055</v>
      </c>
      <c r="U63" s="313">
        <v>0.94197695259806369</v>
      </c>
      <c r="V63" s="313">
        <v>0.86318372881162309</v>
      </c>
      <c r="W63" s="313">
        <v>0.95860894226863191</v>
      </c>
      <c r="X63" s="313">
        <v>0.85925564877986949</v>
      </c>
      <c r="Y63" s="313">
        <v>0.76625321346148978</v>
      </c>
      <c r="AA63" s="300">
        <f t="shared" si="0"/>
        <v>0.93199902504783549</v>
      </c>
      <c r="AB63" s="300">
        <f t="shared" si="1"/>
        <v>0.86182538333040359</v>
      </c>
    </row>
    <row r="64" spans="1:28" x14ac:dyDescent="0.35">
      <c r="A64" s="204" t="s">
        <v>109</v>
      </c>
      <c r="B64" s="203" t="s">
        <v>202</v>
      </c>
      <c r="C64" s="283">
        <v>11194623.550098337</v>
      </c>
      <c r="D64" s="283">
        <v>354251518.02524054</v>
      </c>
      <c r="E64" s="283">
        <v>1091472.1050153007</v>
      </c>
      <c r="F64" s="284">
        <v>3740.2250000000004</v>
      </c>
      <c r="G64" s="284">
        <v>139403.25</v>
      </c>
      <c r="H64" s="284">
        <v>1279.9940000000001</v>
      </c>
      <c r="I64" s="284">
        <v>467.23425000000003</v>
      </c>
      <c r="J64" s="284">
        <v>153.61700000000002</v>
      </c>
      <c r="K64" s="285">
        <v>0.192</v>
      </c>
      <c r="L64" s="284">
        <v>1523.3632837950004</v>
      </c>
      <c r="N64" s="286">
        <v>1.0459875933484333</v>
      </c>
      <c r="O64" s="286">
        <v>-1.1303786522837811E-2</v>
      </c>
      <c r="Q64" s="305"/>
      <c r="R64" s="204" t="s">
        <v>109</v>
      </c>
      <c r="S64" s="313">
        <v>1.1060325249976759</v>
      </c>
      <c r="T64" s="313">
        <v>1.0437878957610613</v>
      </c>
      <c r="U64" s="313">
        <v>0.97230015455121765</v>
      </c>
      <c r="V64" s="313">
        <v>0.93323731416291533</v>
      </c>
      <c r="W64" s="313">
        <v>1.0107096827281061</v>
      </c>
      <c r="X64" s="313">
        <v>1.1261703309861526</v>
      </c>
      <c r="Y64" s="313">
        <v>1.1542183800842598</v>
      </c>
      <c r="AA64" s="300">
        <f t="shared" si="0"/>
        <v>1.0494937547530554</v>
      </c>
      <c r="AB64" s="300">
        <f t="shared" si="1"/>
        <v>1.0560839269903584</v>
      </c>
    </row>
    <row r="65" spans="1:28" x14ac:dyDescent="0.35">
      <c r="A65" s="204" t="s">
        <v>108</v>
      </c>
      <c r="B65" s="203" t="s">
        <v>202</v>
      </c>
      <c r="C65" s="283">
        <v>666946.63878511719</v>
      </c>
      <c r="D65" s="283">
        <v>19325184.264020734</v>
      </c>
      <c r="E65" s="283">
        <v>435731.62170401169</v>
      </c>
      <c r="F65" s="284">
        <v>746.72499999999991</v>
      </c>
      <c r="G65" s="284">
        <v>2631.5</v>
      </c>
      <c r="H65" s="284">
        <v>32.892249999999997</v>
      </c>
      <c r="I65" s="284">
        <v>5.2874999999999996</v>
      </c>
      <c r="J65" s="284">
        <v>0</v>
      </c>
      <c r="K65" s="285">
        <v>1</v>
      </c>
      <c r="L65" s="284">
        <v>35.175075250000006</v>
      </c>
      <c r="N65" s="286">
        <v>0.87561070694687038</v>
      </c>
      <c r="O65" s="286">
        <v>3.266307506209909E-2</v>
      </c>
      <c r="Q65" s="305"/>
      <c r="R65" s="204" t="s">
        <v>108</v>
      </c>
      <c r="S65" s="313">
        <v>0.98107749101894359</v>
      </c>
      <c r="T65" s="313">
        <v>0.91892680567436114</v>
      </c>
      <c r="U65" s="313">
        <v>0.98254556351195133</v>
      </c>
      <c r="V65" s="313">
        <v>0.91368081387882205</v>
      </c>
      <c r="W65" s="313">
        <v>1.0038899215585901</v>
      </c>
      <c r="X65" s="313">
        <v>0.84312401409304005</v>
      </c>
      <c r="Y65" s="313">
        <v>0.78456511267430018</v>
      </c>
      <c r="AA65" s="300">
        <f t="shared" si="0"/>
        <v>0.91825853177285832</v>
      </c>
      <c r="AB65" s="300">
        <f t="shared" si="1"/>
        <v>0.88631496555118816</v>
      </c>
    </row>
    <row r="66" spans="1:28" x14ac:dyDescent="0.35">
      <c r="A66" s="204" t="s">
        <v>107</v>
      </c>
      <c r="B66" s="203" t="s">
        <v>202</v>
      </c>
      <c r="C66" s="283">
        <v>1389639.3636990208</v>
      </c>
      <c r="D66" s="283">
        <v>47553802.890867501</v>
      </c>
      <c r="E66" s="283">
        <v>196876.59638254868</v>
      </c>
      <c r="F66" s="284">
        <v>844.32500000000005</v>
      </c>
      <c r="G66" s="284">
        <v>11088.5</v>
      </c>
      <c r="H66" s="284">
        <v>145.93674999999999</v>
      </c>
      <c r="I66" s="284">
        <v>22.688750000000002</v>
      </c>
      <c r="J66" s="284">
        <v>0</v>
      </c>
      <c r="K66" s="285">
        <v>0.52100000000000002</v>
      </c>
      <c r="L66" s="284">
        <v>155.732390925</v>
      </c>
      <c r="N66" s="286">
        <v>0.79282263361480509</v>
      </c>
      <c r="O66" s="286">
        <v>5.6386794607818813E-2</v>
      </c>
      <c r="Q66" s="305"/>
      <c r="R66" s="204" t="s">
        <v>107</v>
      </c>
      <c r="S66" s="313">
        <v>0.95956477176293864</v>
      </c>
      <c r="T66" s="313">
        <v>0.90240985822917752</v>
      </c>
      <c r="U66" s="313">
        <v>0.88913728220212374</v>
      </c>
      <c r="V66" s="313">
        <v>0.79631736031293798</v>
      </c>
      <c r="W66" s="313">
        <v>0.93476451090995183</v>
      </c>
      <c r="X66" s="313">
        <v>0.78695238566674985</v>
      </c>
      <c r="Y66" s="313">
        <v>0.78505411030473726</v>
      </c>
      <c r="AA66" s="300">
        <f t="shared" si="0"/>
        <v>0.86488575419837388</v>
      </c>
      <c r="AB66" s="300">
        <f t="shared" si="1"/>
        <v>0.82577209179859423</v>
      </c>
    </row>
    <row r="67" spans="1:28" s="87" customFormat="1" x14ac:dyDescent="0.35">
      <c r="A67" s="204" t="s">
        <v>255</v>
      </c>
      <c r="B67" s="203" t="s">
        <v>202</v>
      </c>
      <c r="C67" s="283">
        <v>2774347.6811494366</v>
      </c>
      <c r="D67" s="283">
        <v>163794122.02920276</v>
      </c>
      <c r="E67" s="283">
        <v>1473976.96231726</v>
      </c>
      <c r="F67" s="284">
        <v>3747.65</v>
      </c>
      <c r="G67" s="284">
        <v>16140.75</v>
      </c>
      <c r="H67" s="284">
        <v>214.60874999999999</v>
      </c>
      <c r="I67" s="284">
        <v>32.14575</v>
      </c>
      <c r="J67" s="284">
        <v>6.8807499999999999</v>
      </c>
      <c r="K67" s="285">
        <v>0.86349999999999993</v>
      </c>
      <c r="L67" s="284">
        <v>230.35272742999999</v>
      </c>
      <c r="M67" s="28"/>
      <c r="N67" s="286">
        <v>1.0152435102781248</v>
      </c>
      <c r="O67" s="286">
        <v>-3.7892850866487748E-3</v>
      </c>
      <c r="Q67" s="305"/>
      <c r="R67" s="204" t="s">
        <v>106</v>
      </c>
      <c r="S67" s="313">
        <v>1.2142385834290657</v>
      </c>
      <c r="T67" s="313">
        <v>1.1914021470208225</v>
      </c>
      <c r="U67" s="313">
        <v>1.2554743800482091</v>
      </c>
      <c r="V67" s="313">
        <v>1.1464032641698347</v>
      </c>
      <c r="W67" s="313">
        <v>1.1316879594516478</v>
      </c>
      <c r="X67" s="313">
        <v>0.91619467037454905</v>
      </c>
      <c r="Y67" s="313">
        <v>0.9129549572427923</v>
      </c>
      <c r="AA67" s="300">
        <f t="shared" ref="AA67:AA78" si="2">AVERAGE(S67:Y67)</f>
        <v>1.1097651373909889</v>
      </c>
      <c r="AB67" s="300">
        <f t="shared" ref="AB67:AB78" si="3">AVERAGE(V67:Y67)</f>
        <v>1.0268102128097061</v>
      </c>
    </row>
    <row r="68" spans="1:28" x14ac:dyDescent="0.35">
      <c r="A68" s="204" t="s">
        <v>105</v>
      </c>
      <c r="B68" s="203" t="s">
        <v>202</v>
      </c>
      <c r="C68" s="283">
        <v>1686479.7116603015</v>
      </c>
      <c r="D68" s="283">
        <v>77246830.810969114</v>
      </c>
      <c r="E68" s="283">
        <v>410320.72769160033</v>
      </c>
      <c r="F68" s="284">
        <v>2184.9</v>
      </c>
      <c r="G68" s="284">
        <v>7803.25</v>
      </c>
      <c r="H68" s="284">
        <v>142.83250000000001</v>
      </c>
      <c r="I68" s="284">
        <v>2.4312500000000004</v>
      </c>
      <c r="J68" s="284">
        <v>0</v>
      </c>
      <c r="K68" s="285">
        <v>0.72724999999999995</v>
      </c>
      <c r="L68" s="284">
        <v>143.88216787500002</v>
      </c>
      <c r="N68" s="286">
        <v>0.84357990979420461</v>
      </c>
      <c r="O68" s="286">
        <v>4.1633648599764594E-2</v>
      </c>
      <c r="Q68" s="305"/>
      <c r="R68" s="204" t="s">
        <v>105</v>
      </c>
      <c r="S68" s="313">
        <v>0.86783149973109774</v>
      </c>
      <c r="T68" s="313">
        <v>0.88220947190250942</v>
      </c>
      <c r="U68" s="313">
        <v>0.98166580006513315</v>
      </c>
      <c r="V68" s="313">
        <v>0.83673044332279878</v>
      </c>
      <c r="W68" s="313">
        <v>0.82267145318491808</v>
      </c>
      <c r="X68" s="313">
        <v>0.87486175006686984</v>
      </c>
      <c r="Y68" s="313">
        <v>0.84564504671068663</v>
      </c>
      <c r="AA68" s="300">
        <f t="shared" si="2"/>
        <v>0.87308792356914489</v>
      </c>
      <c r="AB68" s="300">
        <f t="shared" si="3"/>
        <v>0.84497717332131839</v>
      </c>
    </row>
    <row r="69" spans="1:28" x14ac:dyDescent="0.35">
      <c r="A69" s="204" t="s">
        <v>104</v>
      </c>
      <c r="B69" s="203" t="s">
        <v>202</v>
      </c>
      <c r="C69" s="283">
        <v>9799523.898298094</v>
      </c>
      <c r="D69" s="283">
        <v>272501079.63417423</v>
      </c>
      <c r="E69" s="283">
        <v>1251638.7269935524</v>
      </c>
      <c r="F69" s="284">
        <v>2436.65</v>
      </c>
      <c r="G69" s="284">
        <v>74357.5</v>
      </c>
      <c r="H69" s="284">
        <v>970.87300000000005</v>
      </c>
      <c r="I69" s="284">
        <v>470.22850000000005</v>
      </c>
      <c r="J69" s="284">
        <v>608.52150000000006</v>
      </c>
      <c r="K69" s="285">
        <v>0.26</v>
      </c>
      <c r="L69" s="284">
        <v>1338.85963124</v>
      </c>
      <c r="N69" s="286">
        <v>0.78046990674283034</v>
      </c>
      <c r="O69" s="286">
        <v>6.008400434721306E-2</v>
      </c>
      <c r="Q69" s="305"/>
      <c r="R69" s="204" t="s">
        <v>104</v>
      </c>
      <c r="S69" s="313">
        <v>0.87502738192349128</v>
      </c>
      <c r="T69" s="313">
        <v>0.85602584891200872</v>
      </c>
      <c r="U69" s="313">
        <v>0.88161577021933535</v>
      </c>
      <c r="V69" s="313">
        <v>0.71460585681126909</v>
      </c>
      <c r="W69" s="313">
        <v>0.87067332486840798</v>
      </c>
      <c r="X69" s="313">
        <v>0.71692857224006945</v>
      </c>
      <c r="Y69" s="313">
        <v>0.86405355041196086</v>
      </c>
      <c r="AA69" s="300">
        <f t="shared" si="2"/>
        <v>0.82556147219807752</v>
      </c>
      <c r="AB69" s="300">
        <f t="shared" si="3"/>
        <v>0.79156532608292673</v>
      </c>
    </row>
    <row r="70" spans="1:28" s="87" customFormat="1" x14ac:dyDescent="0.35">
      <c r="A70" s="204" t="s">
        <v>253</v>
      </c>
      <c r="B70" s="203" t="s">
        <v>202</v>
      </c>
      <c r="C70" s="283">
        <v>6795673.3845750988</v>
      </c>
      <c r="D70" s="283">
        <v>301615074.20047468</v>
      </c>
      <c r="E70" s="283">
        <v>1956996.9750548312</v>
      </c>
      <c r="F70" s="284">
        <v>6638.0499999999993</v>
      </c>
      <c r="G70" s="284">
        <v>67612.75</v>
      </c>
      <c r="H70" s="284">
        <v>714.3</v>
      </c>
      <c r="I70" s="284">
        <v>280.33275000000003</v>
      </c>
      <c r="J70" s="284">
        <v>0</v>
      </c>
      <c r="K70" s="285">
        <v>0.52575000000000005</v>
      </c>
      <c r="L70" s="284">
        <v>835.33086148500001</v>
      </c>
      <c r="M70" s="28"/>
      <c r="N70" s="286">
        <v>0.93169507263880924</v>
      </c>
      <c r="O70" s="286">
        <v>1.7531918979679539E-2</v>
      </c>
      <c r="Q70" s="305"/>
      <c r="R70" s="204" t="s">
        <v>103</v>
      </c>
      <c r="S70" s="313">
        <v>0.92865627589891175</v>
      </c>
      <c r="T70" s="313">
        <v>0.89991111090600062</v>
      </c>
      <c r="U70" s="313">
        <v>0.9591278840732832</v>
      </c>
      <c r="V70" s="313">
        <v>0.9760335169439901</v>
      </c>
      <c r="W70" s="313">
        <v>1.0602041931869204</v>
      </c>
      <c r="X70" s="313">
        <v>0.89560497027854924</v>
      </c>
      <c r="Y70" s="313">
        <v>0.940076086241459</v>
      </c>
      <c r="AA70" s="300">
        <f t="shared" si="2"/>
        <v>0.95137343393273066</v>
      </c>
      <c r="AB70" s="300">
        <f t="shared" si="3"/>
        <v>0.96797969166272968</v>
      </c>
    </row>
    <row r="71" spans="1:28" x14ac:dyDescent="0.35">
      <c r="A71" s="204" t="s">
        <v>102</v>
      </c>
      <c r="B71" s="203" t="s">
        <v>202</v>
      </c>
      <c r="C71" s="283">
        <v>4276017.3909105156</v>
      </c>
      <c r="D71" s="283">
        <v>134286311.21735811</v>
      </c>
      <c r="E71" s="283">
        <v>2016593.4688977113</v>
      </c>
      <c r="F71" s="284">
        <v>3839.7249999999999</v>
      </c>
      <c r="G71" s="284">
        <v>24274</v>
      </c>
      <c r="H71" s="284">
        <v>275.04750000000001</v>
      </c>
      <c r="I71" s="284">
        <v>80.687250000000006</v>
      </c>
      <c r="J71" s="284">
        <v>0</v>
      </c>
      <c r="K71" s="285">
        <v>0.76174999999999993</v>
      </c>
      <c r="L71" s="284">
        <v>309.88341331499998</v>
      </c>
      <c r="N71" s="286">
        <v>0.75766812878680079</v>
      </c>
      <c r="O71" s="286">
        <v>6.7025540873735578E-2</v>
      </c>
      <c r="Q71" s="305"/>
      <c r="R71" s="204" t="s">
        <v>102</v>
      </c>
      <c r="S71" s="313">
        <v>0.90310388668201236</v>
      </c>
      <c r="T71" s="313">
        <v>0.80677141936923091</v>
      </c>
      <c r="U71" s="313">
        <v>0.6945287082483399</v>
      </c>
      <c r="V71" s="313">
        <v>0.70519069353419805</v>
      </c>
      <c r="W71" s="313">
        <v>0.71607503864767319</v>
      </c>
      <c r="X71" s="313">
        <v>0.81398267317410655</v>
      </c>
      <c r="Y71" s="313">
        <v>0.81266129050028069</v>
      </c>
      <c r="AA71" s="300">
        <f t="shared" si="2"/>
        <v>0.77890195859369171</v>
      </c>
      <c r="AB71" s="300">
        <f t="shared" si="3"/>
        <v>0.76197742396406454</v>
      </c>
    </row>
    <row r="72" spans="1:28" x14ac:dyDescent="0.35">
      <c r="A72" s="204" t="s">
        <v>101</v>
      </c>
      <c r="B72" s="203" t="s">
        <v>202</v>
      </c>
      <c r="C72" s="283">
        <v>1507117.4293256456</v>
      </c>
      <c r="D72" s="283">
        <v>44356094.639082983</v>
      </c>
      <c r="E72" s="283">
        <v>164365.29573432877</v>
      </c>
      <c r="F72" s="284">
        <v>937.65</v>
      </c>
      <c r="G72" s="284">
        <v>12445.25</v>
      </c>
      <c r="H72" s="284">
        <v>126.11800000000001</v>
      </c>
      <c r="I72" s="284">
        <v>35.626000000000005</v>
      </c>
      <c r="J72" s="284">
        <v>0</v>
      </c>
      <c r="K72" s="285">
        <v>0.48099999999999998</v>
      </c>
      <c r="L72" s="284">
        <v>141.49916924000001</v>
      </c>
      <c r="N72" s="286">
        <v>0.81422270944183417</v>
      </c>
      <c r="O72" s="286">
        <v>5.0082687732843523E-2</v>
      </c>
      <c r="Q72" s="305"/>
      <c r="R72" s="204" t="s">
        <v>101</v>
      </c>
      <c r="S72" s="313">
        <v>0.97543130763691765</v>
      </c>
      <c r="T72" s="313">
        <v>0.85994601070404553</v>
      </c>
      <c r="U72" s="313">
        <v>0.73840652021019371</v>
      </c>
      <c r="V72" s="313">
        <v>0.73592522338877531</v>
      </c>
      <c r="W72" s="313">
        <v>0.88509263061612176</v>
      </c>
      <c r="X72" s="313">
        <v>0.92954642906887952</v>
      </c>
      <c r="Y72" s="313">
        <v>0.75867492142999604</v>
      </c>
      <c r="AA72" s="300">
        <f t="shared" si="2"/>
        <v>0.84043186329356145</v>
      </c>
      <c r="AB72" s="300">
        <f t="shared" si="3"/>
        <v>0.8273098011259431</v>
      </c>
    </row>
    <row r="73" spans="1:28" s="87" customFormat="1" x14ac:dyDescent="0.35">
      <c r="A73" s="204" t="s">
        <v>236</v>
      </c>
      <c r="B73" s="203" t="s">
        <v>202</v>
      </c>
      <c r="C73" s="283">
        <v>11516683.108539458</v>
      </c>
      <c r="D73" s="283">
        <v>347295928.8754009</v>
      </c>
      <c r="E73" s="283">
        <v>618417.92266878486</v>
      </c>
      <c r="F73" s="284">
        <v>3306.2749999999996</v>
      </c>
      <c r="G73" s="284">
        <v>108788.5</v>
      </c>
      <c r="H73" s="284">
        <v>1158.0925</v>
      </c>
      <c r="I73" s="284">
        <v>660.23299999999995</v>
      </c>
      <c r="J73" s="284">
        <v>4.8125</v>
      </c>
      <c r="K73" s="285">
        <v>0.23249999999999998</v>
      </c>
      <c r="L73" s="284">
        <v>1444.44616417</v>
      </c>
      <c r="M73" s="28"/>
      <c r="N73" s="286">
        <v>0.84277267922699173</v>
      </c>
      <c r="O73" s="286">
        <v>4.1862998649297101E-2</v>
      </c>
      <c r="Q73" s="305"/>
      <c r="R73" s="204" t="s">
        <v>100</v>
      </c>
      <c r="S73" s="313">
        <v>1.0602289233862967</v>
      </c>
      <c r="T73" s="313">
        <v>0.99734991510031812</v>
      </c>
      <c r="U73" s="313">
        <v>0.95775420773419651</v>
      </c>
      <c r="V73" s="313">
        <v>0.89656412764294779</v>
      </c>
      <c r="W73" s="313">
        <v>0.90703812902134984</v>
      </c>
      <c r="X73" s="313">
        <v>0.86045339448981417</v>
      </c>
      <c r="Y73" s="313">
        <v>0.85402299742694576</v>
      </c>
      <c r="AA73" s="300">
        <f t="shared" si="2"/>
        <v>0.93334452782883837</v>
      </c>
      <c r="AB73" s="300">
        <f t="shared" si="3"/>
        <v>0.87951966214526434</v>
      </c>
    </row>
    <row r="74" spans="1:28" x14ac:dyDescent="0.35">
      <c r="A74" s="204" t="s">
        <v>99</v>
      </c>
      <c r="B74" s="203" t="s">
        <v>202</v>
      </c>
      <c r="C74" s="283">
        <v>4151486.8717541476</v>
      </c>
      <c r="D74" s="283">
        <v>119659768.71406375</v>
      </c>
      <c r="E74" s="283">
        <v>2510600.7898768662</v>
      </c>
      <c r="F74" s="284">
        <v>3851.7000000000003</v>
      </c>
      <c r="G74" s="284">
        <v>17911</v>
      </c>
      <c r="H74" s="284">
        <v>179.01425</v>
      </c>
      <c r="I74" s="284">
        <v>86.498500000000007</v>
      </c>
      <c r="J74" s="284">
        <v>22.549499999999998</v>
      </c>
      <c r="K74" s="285">
        <v>0.74399999999999999</v>
      </c>
      <c r="L74" s="284">
        <v>222.47228184000002</v>
      </c>
      <c r="N74" s="286">
        <v>0.6680348759326773</v>
      </c>
      <c r="O74" s="286">
        <v>9.5934734034986535E-2</v>
      </c>
      <c r="Q74" s="305"/>
      <c r="R74" s="204" t="s">
        <v>99</v>
      </c>
      <c r="S74" s="313">
        <v>0.89284611413903781</v>
      </c>
      <c r="T74" s="313">
        <v>0.82056208792719121</v>
      </c>
      <c r="U74" s="313">
        <v>0.7595647188283855</v>
      </c>
      <c r="V74" s="313">
        <v>0.58326208655772238</v>
      </c>
      <c r="W74" s="313">
        <v>0.62345694073109126</v>
      </c>
      <c r="X74" s="313">
        <v>0.7322942543701364</v>
      </c>
      <c r="Y74" s="313">
        <v>0.78684776055010186</v>
      </c>
      <c r="AA74" s="300">
        <f t="shared" si="2"/>
        <v>0.74269056615766649</v>
      </c>
      <c r="AB74" s="300">
        <f t="shared" si="3"/>
        <v>0.68146526055226297</v>
      </c>
    </row>
    <row r="75" spans="1:28" x14ac:dyDescent="0.35">
      <c r="A75" s="204" t="s">
        <v>98</v>
      </c>
      <c r="B75" s="203" t="s">
        <v>202</v>
      </c>
      <c r="C75" s="283">
        <v>2829173.3991150279</v>
      </c>
      <c r="D75" s="283">
        <v>123353858.72959355</v>
      </c>
      <c r="E75" s="283">
        <v>2892172.7838206906</v>
      </c>
      <c r="F75" s="284">
        <v>3481.6749999999997</v>
      </c>
      <c r="G75" s="284">
        <v>19972</v>
      </c>
      <c r="H75" s="284">
        <v>318.80600000000004</v>
      </c>
      <c r="I75" s="284">
        <v>15.433</v>
      </c>
      <c r="J75" s="284">
        <v>0</v>
      </c>
      <c r="K75" s="285">
        <v>0.79549999999999998</v>
      </c>
      <c r="L75" s="284">
        <v>325.46904341999999</v>
      </c>
      <c r="N75" s="286">
        <v>1.0695681822148582</v>
      </c>
      <c r="O75" s="286">
        <v>-1.6955896394217129E-2</v>
      </c>
      <c r="Q75" s="305"/>
      <c r="R75" s="204" t="s">
        <v>98</v>
      </c>
      <c r="S75" s="313">
        <v>1.2294488912441512</v>
      </c>
      <c r="T75" s="313">
        <v>1.0955670901687202</v>
      </c>
      <c r="U75" s="313">
        <v>1.2422137424235209</v>
      </c>
      <c r="V75" s="313">
        <v>1.1844427960396422</v>
      </c>
      <c r="W75" s="313">
        <v>1.2273532082457159</v>
      </c>
      <c r="X75" s="313">
        <v>1.0081129756895906</v>
      </c>
      <c r="Y75" s="313">
        <v>0.93441635379812982</v>
      </c>
      <c r="AA75" s="300">
        <f t="shared" si="2"/>
        <v>1.1316507225156387</v>
      </c>
      <c r="AB75" s="300">
        <f t="shared" si="3"/>
        <v>1.0885813334432697</v>
      </c>
    </row>
    <row r="76" spans="1:28" x14ac:dyDescent="0.35">
      <c r="A76" s="204" t="s">
        <v>249</v>
      </c>
      <c r="B76" s="203" t="s">
        <v>202</v>
      </c>
      <c r="C76" s="283">
        <v>488495.82601747301</v>
      </c>
      <c r="D76" s="283">
        <v>12152123.861900117</v>
      </c>
      <c r="E76" s="283">
        <v>86115.91870403252</v>
      </c>
      <c r="F76" s="284">
        <v>389.875</v>
      </c>
      <c r="G76" s="284">
        <v>2168</v>
      </c>
      <c r="H76" s="284">
        <v>27.605</v>
      </c>
      <c r="I76" s="284">
        <v>0.30199999999999999</v>
      </c>
      <c r="J76" s="284">
        <v>0</v>
      </c>
      <c r="K76" s="285">
        <v>0.83975</v>
      </c>
      <c r="L76" s="284">
        <v>27.735385480000001</v>
      </c>
      <c r="N76" s="286">
        <v>0.65528274766074257</v>
      </c>
      <c r="O76" s="286">
        <v>0.10028039587176507</v>
      </c>
      <c r="Q76" s="305"/>
      <c r="R76" s="204" t="s">
        <v>249</v>
      </c>
      <c r="S76" s="313">
        <v>0.85601917340910161</v>
      </c>
      <c r="T76" s="313">
        <v>0.82192131077405139</v>
      </c>
      <c r="U76" s="313">
        <v>0.84212459008372298</v>
      </c>
      <c r="V76" s="313">
        <v>0.74875078334228651</v>
      </c>
      <c r="W76" s="313">
        <v>0.75298476527932734</v>
      </c>
      <c r="X76" s="313">
        <v>0.67374362240936725</v>
      </c>
      <c r="Y76" s="313">
        <v>0.53355623583937251</v>
      </c>
      <c r="AA76" s="300">
        <f t="shared" si="2"/>
        <v>0.74701435444817577</v>
      </c>
      <c r="AB76" s="300">
        <f t="shared" si="3"/>
        <v>0.67725885171758837</v>
      </c>
    </row>
    <row r="77" spans="1:28" x14ac:dyDescent="0.35">
      <c r="A77" s="204" t="s">
        <v>97</v>
      </c>
      <c r="B77" s="203" t="s">
        <v>202</v>
      </c>
      <c r="C77" s="283">
        <v>492120.67468478245</v>
      </c>
      <c r="D77" s="283">
        <v>14641106.898479331</v>
      </c>
      <c r="E77" s="283">
        <v>163416.55208206267</v>
      </c>
      <c r="F77" s="284">
        <v>371.07500000000005</v>
      </c>
      <c r="G77" s="284">
        <v>2052.25</v>
      </c>
      <c r="H77" s="284">
        <v>28.706</v>
      </c>
      <c r="I77" s="284">
        <v>1.89425</v>
      </c>
      <c r="J77" s="284">
        <v>0</v>
      </c>
      <c r="K77" s="285">
        <v>0.99249999999999994</v>
      </c>
      <c r="L77" s="284">
        <v>29.523823494999998</v>
      </c>
      <c r="N77" s="286">
        <v>0.70775129185547392</v>
      </c>
      <c r="O77" s="286">
        <v>8.2787071447284477E-2</v>
      </c>
      <c r="Q77" s="305"/>
      <c r="R77" s="204" t="s">
        <v>97</v>
      </c>
      <c r="S77" s="313">
        <v>0.79037304098811778</v>
      </c>
      <c r="T77" s="313">
        <v>0.84614668702320772</v>
      </c>
      <c r="U77" s="313">
        <v>0.63727295218552815</v>
      </c>
      <c r="V77" s="313">
        <v>0.73395816345652298</v>
      </c>
      <c r="W77" s="313">
        <v>0.71985842557684088</v>
      </c>
      <c r="X77" s="313">
        <v>0.71239699929950173</v>
      </c>
      <c r="Y77" s="313">
        <v>0.67071873799893944</v>
      </c>
      <c r="AA77" s="300">
        <f t="shared" si="2"/>
        <v>0.73010357236123691</v>
      </c>
      <c r="AB77" s="300">
        <f t="shared" si="3"/>
        <v>0.70923308158295129</v>
      </c>
    </row>
    <row r="78" spans="1:28" ht="15" thickBot="1" x14ac:dyDescent="0.4">
      <c r="A78" s="204" t="s">
        <v>96</v>
      </c>
      <c r="B78" s="203" t="s">
        <v>202</v>
      </c>
      <c r="C78" s="283">
        <v>1141084.0731877063</v>
      </c>
      <c r="D78" s="283">
        <v>34674321.881615296</v>
      </c>
      <c r="E78" s="283">
        <v>244889.80339862095</v>
      </c>
      <c r="F78" s="284">
        <v>618</v>
      </c>
      <c r="G78" s="284">
        <v>9365.75</v>
      </c>
      <c r="H78" s="284">
        <v>89.77324999999999</v>
      </c>
      <c r="I78" s="284">
        <v>27.741</v>
      </c>
      <c r="J78" s="284">
        <v>59.847499999999997</v>
      </c>
      <c r="K78" s="285">
        <v>0.46550000000000002</v>
      </c>
      <c r="L78" s="284">
        <v>117.97480658999999</v>
      </c>
      <c r="N78" s="286">
        <v>0.75337691199975476</v>
      </c>
      <c r="O78" s="286">
        <v>6.8349381392320274E-2</v>
      </c>
      <c r="Q78" s="305"/>
      <c r="R78" s="204" t="s">
        <v>96</v>
      </c>
      <c r="S78" s="313">
        <v>0.70624444992505986</v>
      </c>
      <c r="T78" s="313">
        <v>0.77875998870337526</v>
      </c>
      <c r="U78" s="313">
        <v>0.91710055642065536</v>
      </c>
      <c r="V78" s="313">
        <v>0.8219099681897053</v>
      </c>
      <c r="W78" s="313">
        <v>0.77030349571159595</v>
      </c>
      <c r="X78" s="313">
        <v>0.71282716478482722</v>
      </c>
      <c r="Y78" s="313">
        <v>0.71852770213168848</v>
      </c>
      <c r="AA78" s="300">
        <f t="shared" si="2"/>
        <v>0.77509618940955816</v>
      </c>
      <c r="AB78" s="300">
        <f t="shared" si="3"/>
        <v>0.75589208270445418</v>
      </c>
    </row>
    <row r="79" spans="1:28" x14ac:dyDescent="0.35">
      <c r="A79" s="293" t="s">
        <v>257</v>
      </c>
      <c r="B79" s="294" t="s">
        <v>202</v>
      </c>
      <c r="C79" s="295">
        <f>AVERAGE(C2:C78)</f>
        <v>6035220.3491780264</v>
      </c>
      <c r="D79" s="295">
        <f t="shared" ref="D79:L79" si="4">AVERAGE(D2:D78)</f>
        <v>221574535.92570049</v>
      </c>
      <c r="E79" s="295">
        <f t="shared" si="4"/>
        <v>3128845.9161564601</v>
      </c>
      <c r="F79" s="296">
        <f t="shared" si="4"/>
        <v>5004.2607142857141</v>
      </c>
      <c r="G79" s="296">
        <f t="shared" si="4"/>
        <v>44183.110389610389</v>
      </c>
      <c r="H79" s="296">
        <f t="shared" si="4"/>
        <v>469.81117532467533</v>
      </c>
      <c r="I79" s="296">
        <f t="shared" si="4"/>
        <v>150.9684155844156</v>
      </c>
      <c r="J79" s="296">
        <f t="shared" si="4"/>
        <v>145.31738636363639</v>
      </c>
      <c r="K79" s="297">
        <f t="shared" si="4"/>
        <v>0.63293181818181798</v>
      </c>
      <c r="L79" s="296">
        <f t="shared" si="4"/>
        <v>574.38582251227263</v>
      </c>
      <c r="M79" s="298"/>
      <c r="N79" s="299">
        <v>0.77948586888672955</v>
      </c>
      <c r="O79" s="299">
        <v>6.0380412492976432E-2</v>
      </c>
      <c r="Q79" s="305"/>
      <c r="R79" s="226"/>
      <c r="S79" s="224"/>
      <c r="T79" s="224"/>
      <c r="U79" s="224"/>
      <c r="V79" s="224"/>
      <c r="W79" s="224"/>
      <c r="X79" s="224"/>
      <c r="Y79" s="224"/>
    </row>
    <row r="80" spans="1:28" x14ac:dyDescent="0.35">
      <c r="Q80" s="305"/>
      <c r="R80" s="226"/>
      <c r="S80" s="224"/>
      <c r="T80" s="224"/>
      <c r="U80" s="224"/>
      <c r="V80" s="224"/>
      <c r="W80" s="224"/>
      <c r="X80" s="224"/>
      <c r="Y80" s="224"/>
    </row>
    <row r="81" spans="1:28" x14ac:dyDescent="0.35">
      <c r="A81" s="291" t="s">
        <v>258</v>
      </c>
      <c r="N81" s="301">
        <f>AVERAGE(N2:N78)</f>
        <v>0.81678131726145731</v>
      </c>
      <c r="O81" s="301">
        <f>AVERAGE(O2:O78)</f>
        <v>5.2714102501352479E-2</v>
      </c>
      <c r="Q81" s="305"/>
      <c r="R81" s="308" t="s">
        <v>258</v>
      </c>
      <c r="S81" s="314">
        <f>AVERAGE(S2:S78)</f>
        <v>0.92248183452932098</v>
      </c>
      <c r="T81" s="314">
        <f t="shared" ref="T81:Y81" si="5">AVERAGE(T2:T78)</f>
        <v>0.93224919473664802</v>
      </c>
      <c r="U81" s="314">
        <f t="shared" si="5"/>
        <v>0.88334829450040808</v>
      </c>
      <c r="V81" s="314">
        <f t="shared" si="5"/>
        <v>0.83603041993775018</v>
      </c>
      <c r="W81" s="314">
        <f t="shared" si="5"/>
        <v>0.86733490810681946</v>
      </c>
      <c r="X81" s="314">
        <f t="shared" si="5"/>
        <v>0.79933189287420425</v>
      </c>
      <c r="Y81" s="314">
        <f t="shared" si="5"/>
        <v>0.83882063624143288</v>
      </c>
      <c r="AA81" s="301">
        <f>AVERAGE(AA2:AA78)</f>
        <v>0.86851388298951171</v>
      </c>
      <c r="AB81" s="301">
        <f>AVERAGE(AB2:AB78)</f>
        <v>0.83537946429005172</v>
      </c>
    </row>
    <row r="82" spans="1:28" x14ac:dyDescent="0.35">
      <c r="A82" s="291" t="s">
        <v>29</v>
      </c>
      <c r="N82" s="301">
        <f>MEDIAN(N2:N78)</f>
        <v>0.8206881155013922</v>
      </c>
      <c r="O82" s="301">
        <f>MEDIAN(O2:O78)</f>
        <v>4.8202551819976125E-2</v>
      </c>
      <c r="Q82" s="305"/>
      <c r="R82" s="308" t="s">
        <v>29</v>
      </c>
      <c r="S82" s="314">
        <f>MEDIAN(S2:S78)</f>
        <v>0.89593331893828876</v>
      </c>
      <c r="T82" s="314">
        <f t="shared" ref="T82:Y82" si="6">MEDIAN(T2:T78)</f>
        <v>0.89991111090600062</v>
      </c>
      <c r="U82" s="314">
        <f t="shared" si="6"/>
        <v>0.89057431768348627</v>
      </c>
      <c r="V82" s="314">
        <f t="shared" si="6"/>
        <v>0.83673044332279878</v>
      </c>
      <c r="W82" s="314">
        <f t="shared" si="6"/>
        <v>0.87067332486840798</v>
      </c>
      <c r="X82" s="314">
        <f t="shared" si="6"/>
        <v>0.78695238566674985</v>
      </c>
      <c r="Y82" s="314">
        <f t="shared" si="6"/>
        <v>0.84991439874107644</v>
      </c>
      <c r="AA82" s="301">
        <f>MEDIAN(AA2:AA78)</f>
        <v>0.86271967359329726</v>
      </c>
      <c r="AB82" s="301">
        <f>MEDIAN(AB2:AB78)</f>
        <v>0.84244610063374625</v>
      </c>
    </row>
    <row r="83" spans="1:28" x14ac:dyDescent="0.35">
      <c r="A83" s="291" t="s">
        <v>30</v>
      </c>
      <c r="N83" s="292">
        <f>STDEV(N2:N78)</f>
        <v>0.16041989625091832</v>
      </c>
      <c r="O83" s="292">
        <f>STDEV(O2:O78)</f>
        <v>4.6560048730768543E-2</v>
      </c>
      <c r="Q83" s="227"/>
      <c r="R83" s="308" t="s">
        <v>30</v>
      </c>
      <c r="S83" s="314">
        <f>STDEV(S2:S78)</f>
        <v>0.19418612816436062</v>
      </c>
      <c r="T83" s="314">
        <f t="shared" ref="T83:Y83" si="7">STDEV(T2:T78)</f>
        <v>0.20012083032358474</v>
      </c>
      <c r="U83" s="314">
        <f t="shared" si="7"/>
        <v>0.20675393209688289</v>
      </c>
      <c r="V83" s="314">
        <f t="shared" si="7"/>
        <v>0.19808740723214446</v>
      </c>
      <c r="W83" s="314">
        <f t="shared" si="7"/>
        <v>0.18131486505691832</v>
      </c>
      <c r="X83" s="314">
        <f t="shared" si="7"/>
        <v>0.15679115288568696</v>
      </c>
      <c r="Y83" s="314">
        <f t="shared" si="7"/>
        <v>0.16284405823209844</v>
      </c>
      <c r="AA83" s="314">
        <f>STDEV(AA2:AA78)</f>
        <v>0.16217642018177475</v>
      </c>
      <c r="AB83" s="314">
        <f>STDEV(AB2:AB78)</f>
        <v>0.15838488157970709</v>
      </c>
    </row>
    <row r="84" spans="1:28" x14ac:dyDescent="0.35">
      <c r="A84" s="291" t="s">
        <v>259</v>
      </c>
      <c r="N84" s="301">
        <f>MIN(N2:N78)</f>
        <v>0.48579847508224339</v>
      </c>
      <c r="O84" s="301">
        <f>MIN(O2:O78)</f>
        <v>-6.3139634245978904E-2</v>
      </c>
      <c r="Q84" s="227"/>
      <c r="R84" s="308" t="s">
        <v>259</v>
      </c>
      <c r="S84" s="314">
        <f>MIN(S2:S78)</f>
        <v>0.55147905601708613</v>
      </c>
      <c r="T84" s="314">
        <f t="shared" ref="T84:Y84" si="8">MIN(T2:T78)</f>
        <v>0.49680052471219494</v>
      </c>
      <c r="U84" s="314">
        <f t="shared" si="8"/>
        <v>0.43081296250581519</v>
      </c>
      <c r="V84" s="314">
        <f t="shared" si="8"/>
        <v>0.45330037220508401</v>
      </c>
      <c r="W84" s="314">
        <f t="shared" si="8"/>
        <v>0.53790055526825042</v>
      </c>
      <c r="X84" s="314">
        <f t="shared" si="8"/>
        <v>0.43809437697754205</v>
      </c>
      <c r="Y84" s="314">
        <f t="shared" si="8"/>
        <v>0.53355623583937251</v>
      </c>
      <c r="AA84" s="301">
        <f>MIN(AA2:AA78)</f>
        <v>0.58932578949890568</v>
      </c>
      <c r="AB84" s="301">
        <f>MIN(AB2:AB78)</f>
        <v>0.5402575957159913</v>
      </c>
    </row>
    <row r="85" spans="1:28" x14ac:dyDescent="0.35">
      <c r="A85" s="291" t="s">
        <v>260</v>
      </c>
      <c r="N85" s="301">
        <f>MAX(N2:N78)</f>
        <v>1.2775009637977497</v>
      </c>
      <c r="O85" s="301">
        <f>MAX(O2:O78)</f>
        <v>0.16513926322835337</v>
      </c>
      <c r="Q85" s="227"/>
      <c r="R85" s="310" t="s">
        <v>262</v>
      </c>
      <c r="S85" s="315">
        <f>MAX(S2:S78)</f>
        <v>1.6558407958629504</v>
      </c>
      <c r="T85" s="315">
        <f t="shared" ref="T85:Y85" si="9">MAX(T2:T78)</f>
        <v>1.5416711543158561</v>
      </c>
      <c r="U85" s="315">
        <f t="shared" si="9"/>
        <v>1.8038381089102673</v>
      </c>
      <c r="V85" s="315">
        <f t="shared" si="9"/>
        <v>1.5169841613733583</v>
      </c>
      <c r="W85" s="315">
        <f t="shared" si="9"/>
        <v>1.3865491628647266</v>
      </c>
      <c r="X85" s="315">
        <f t="shared" si="9"/>
        <v>1.2050599366229111</v>
      </c>
      <c r="Y85" s="315">
        <f t="shared" si="9"/>
        <v>1.4911631819874245</v>
      </c>
      <c r="AA85" s="315">
        <f>MAX(AA2:AA78)</f>
        <v>1.4435378079285976</v>
      </c>
      <c r="AB85" s="301">
        <f>MAX(AB2:AB78)</f>
        <v>1.3322967767774654</v>
      </c>
    </row>
    <row r="86" spans="1:28" x14ac:dyDescent="0.35">
      <c r="Q86" s="227"/>
      <c r="R86" s="308"/>
      <c r="S86" s="309"/>
      <c r="T86" s="309"/>
      <c r="U86" s="309"/>
      <c r="V86" s="309"/>
      <c r="W86" s="309"/>
      <c r="X86" s="309"/>
      <c r="Y86" s="309"/>
    </row>
    <row r="87" spans="1:28" x14ac:dyDescent="0.35">
      <c r="Q87" s="227"/>
      <c r="R87" s="308"/>
      <c r="S87" s="309"/>
      <c r="T87" s="309"/>
      <c r="U87" s="309"/>
      <c r="V87" s="309"/>
      <c r="W87" s="309"/>
      <c r="X87" s="309"/>
      <c r="Y87" s="309"/>
    </row>
    <row r="88" spans="1:28" x14ac:dyDescent="0.35">
      <c r="A88" s="317" t="s">
        <v>265</v>
      </c>
      <c r="Q88" s="227"/>
      <c r="R88" s="307" t="s">
        <v>95</v>
      </c>
      <c r="S88" s="311">
        <v>1.1852941767175822</v>
      </c>
      <c r="T88" s="311">
        <v>1.2128567782913253</v>
      </c>
      <c r="U88" s="311">
        <v>0.83463870632766501</v>
      </c>
      <c r="V88" s="311">
        <v>1.0094257132121904</v>
      </c>
      <c r="W88" s="311"/>
      <c r="X88" s="311"/>
      <c r="Y88" s="311"/>
    </row>
    <row r="89" spans="1:28" x14ac:dyDescent="0.35">
      <c r="Q89" s="227"/>
      <c r="R89" s="312" t="s">
        <v>94</v>
      </c>
      <c r="S89" s="311">
        <v>0.81637094891949347</v>
      </c>
      <c r="T89" s="311">
        <v>0.8442047131128636</v>
      </c>
      <c r="U89" s="311">
        <v>0.78737849609830091</v>
      </c>
      <c r="V89" s="311">
        <v>0.83111135862382801</v>
      </c>
      <c r="W89" s="311">
        <v>0.78117713367175767</v>
      </c>
      <c r="X89" s="311"/>
      <c r="Y89" s="311"/>
    </row>
    <row r="90" spans="1:28" x14ac:dyDescent="0.35">
      <c r="Q90" s="227"/>
      <c r="R90" s="312" t="s">
        <v>93</v>
      </c>
      <c r="S90" s="311">
        <v>0.93846777206774856</v>
      </c>
      <c r="T90" s="311">
        <v>1.1762195768294013</v>
      </c>
      <c r="U90" s="311"/>
      <c r="V90" s="311"/>
      <c r="W90" s="311"/>
      <c r="X90" s="311"/>
      <c r="Y90" s="311"/>
    </row>
    <row r="91" spans="1:28" x14ac:dyDescent="0.35">
      <c r="Q91" s="227"/>
      <c r="R91" s="307" t="s">
        <v>149</v>
      </c>
      <c r="S91" s="311">
        <v>1.1339408621375362</v>
      </c>
      <c r="T91" s="311">
        <v>1.09802877077868</v>
      </c>
      <c r="U91" s="311">
        <v>0.8727343871194172</v>
      </c>
      <c r="V91" s="311">
        <v>1.0653693556574824</v>
      </c>
      <c r="W91" s="311">
        <v>1.1149637233936445</v>
      </c>
      <c r="X91" s="311">
        <v>1.0616263099023551</v>
      </c>
      <c r="Y91" s="311">
        <v>0.98378617572115235</v>
      </c>
    </row>
    <row r="92" spans="1:28" x14ac:dyDescent="0.35">
      <c r="Q92" s="227"/>
      <c r="R92" s="307" t="s">
        <v>147</v>
      </c>
      <c r="S92" s="311">
        <v>1.0744152067570434</v>
      </c>
      <c r="T92" s="311">
        <v>0.81021715945550776</v>
      </c>
      <c r="U92" s="311">
        <v>1.6336620036523462</v>
      </c>
      <c r="V92" s="311">
        <v>0.62929795825423473</v>
      </c>
      <c r="W92" s="311">
        <v>0.61293907004063286</v>
      </c>
      <c r="X92" s="311">
        <v>0.62997798329680266</v>
      </c>
      <c r="Y92" s="311">
        <v>0.56061517217655943</v>
      </c>
    </row>
    <row r="93" spans="1:28" x14ac:dyDescent="0.35">
      <c r="Q93" s="227"/>
      <c r="R93" s="307" t="s">
        <v>120</v>
      </c>
      <c r="S93" s="311">
        <v>1.4998339102856524</v>
      </c>
      <c r="T93" s="311">
        <v>1.5500297266187064</v>
      </c>
      <c r="U93" s="311">
        <v>1.3592885514647004</v>
      </c>
      <c r="V93" s="311">
        <v>1.2123699258449689</v>
      </c>
      <c r="W93" s="311">
        <v>1.3335959951799232</v>
      </c>
      <c r="X93" s="311">
        <v>1.0095700154965397</v>
      </c>
      <c r="Y93" s="311">
        <v>0.80828439454642087</v>
      </c>
    </row>
    <row r="94" spans="1:28" x14ac:dyDescent="0.35">
      <c r="Q94" s="227"/>
      <c r="R94" s="307" t="s">
        <v>92</v>
      </c>
      <c r="S94" s="311">
        <v>0.85476862351916105</v>
      </c>
      <c r="T94" s="311">
        <v>0.93196497125527167</v>
      </c>
      <c r="U94" s="311"/>
      <c r="V94" s="311"/>
      <c r="W94" s="311"/>
      <c r="X94" s="311"/>
      <c r="Y94" s="311"/>
    </row>
    <row r="95" spans="1:28" x14ac:dyDescent="0.35">
      <c r="Q95" s="227"/>
      <c r="R95" s="307" t="s">
        <v>91</v>
      </c>
      <c r="S95" s="311">
        <v>0.85690701374476774</v>
      </c>
      <c r="T95" s="311">
        <v>0.80117861786556233</v>
      </c>
      <c r="U95" s="311">
        <v>0.74158408373176266</v>
      </c>
      <c r="V95" s="311">
        <v>0.94510720591533559</v>
      </c>
      <c r="W95" s="311">
        <v>0.90876314984731665</v>
      </c>
      <c r="X95" s="311">
        <v>0.71564371504835456</v>
      </c>
      <c r="Y95" s="311"/>
    </row>
    <row r="96" spans="1:28" x14ac:dyDescent="0.35">
      <c r="Q96" s="227"/>
      <c r="R96" s="307" t="s">
        <v>90</v>
      </c>
      <c r="S96" s="311">
        <v>0.65334959415060789</v>
      </c>
      <c r="T96" s="311">
        <v>0.70066257319536041</v>
      </c>
      <c r="U96" s="311">
        <v>0.68602394109904397</v>
      </c>
      <c r="V96" s="311">
        <v>0.64014432561258416</v>
      </c>
      <c r="W96" s="311">
        <v>0.56015580032053414</v>
      </c>
      <c r="X96" s="311"/>
      <c r="Y96" s="311"/>
    </row>
    <row r="97" spans="17:25" x14ac:dyDescent="0.35">
      <c r="Q97" s="227"/>
      <c r="R97" s="307"/>
      <c r="S97" s="311"/>
      <c r="T97" s="311"/>
      <c r="U97" s="311"/>
      <c r="V97" s="311"/>
      <c r="W97" s="311"/>
      <c r="X97" s="311"/>
      <c r="Y97" s="312"/>
    </row>
    <row r="99" spans="17:25" x14ac:dyDescent="0.35">
      <c r="Y99" s="302"/>
    </row>
    <row r="100" spans="17:25" x14ac:dyDescent="0.35">
      <c r="Y100" s="302"/>
    </row>
    <row r="101" spans="17:25" x14ac:dyDescent="0.35">
      <c r="Y101" s="302"/>
    </row>
    <row r="102" spans="17:25" x14ac:dyDescent="0.35">
      <c r="Y102" s="302"/>
    </row>
    <row r="103" spans="17:25" x14ac:dyDescent="0.35">
      <c r="Y103" s="302"/>
    </row>
    <row r="104" spans="17:25" x14ac:dyDescent="0.35">
      <c r="Y104" s="302"/>
    </row>
    <row r="105" spans="17:25" x14ac:dyDescent="0.35">
      <c r="Y105" s="302"/>
    </row>
  </sheetData>
  <pageMargins left="0.7" right="0.7" top="0.75" bottom="0.75" header="0.3" footer="0.3"/>
  <pageSetup paperSize="9" orientation="portrait" r:id="rId1"/>
  <ignoredErrors>
    <ignoredError sqref="N81:O81 N82:O82 N83:O83 N84:O84 N85:O85 S81:Y81 S82 T82:Y82 S83:Y83 S84:Y84 S85:Y85 AB2:AB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9441-399B-46C7-ADE7-06665DCA336C}">
  <dimension ref="A1:JJ117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H98" sqref="AH98"/>
    </sheetView>
  </sheetViews>
  <sheetFormatPr defaultColWidth="11.453125" defaultRowHeight="11.5" x14ac:dyDescent="0.25"/>
  <cols>
    <col min="1" max="1" width="51.54296875" style="174" customWidth="1"/>
    <col min="2" max="2" width="9.54296875" style="174" customWidth="1"/>
    <col min="3" max="5" width="15.6328125" style="175" bestFit="1" customWidth="1"/>
    <col min="6" max="6" width="11.54296875" style="175" bestFit="1" customWidth="1"/>
    <col min="7" max="7" width="12" style="175" bestFit="1" customWidth="1"/>
    <col min="8" max="12" width="11.54296875" style="175" bestFit="1" customWidth="1"/>
    <col min="13" max="13" width="11.453125" style="175"/>
    <col min="14" max="14" width="9.54296875" style="174" customWidth="1"/>
    <col min="15" max="15" width="17.08984375" style="175" bestFit="1" customWidth="1"/>
    <col min="16" max="17" width="15.6328125" style="175" bestFit="1" customWidth="1"/>
    <col min="18" max="18" width="11.54296875" style="175" bestFit="1" customWidth="1"/>
    <col min="19" max="19" width="12" style="175" bestFit="1" customWidth="1"/>
    <col min="20" max="24" width="11.54296875" style="175" bestFit="1" customWidth="1"/>
    <col min="25" max="25" width="11.453125" style="175"/>
    <col min="26" max="26" width="9.54296875" style="174" customWidth="1"/>
    <col min="27" max="29" width="15.6328125" style="175" bestFit="1" customWidth="1"/>
    <col min="30" max="30" width="11.54296875" style="175" bestFit="1" customWidth="1"/>
    <col min="31" max="31" width="12" style="175" bestFit="1" customWidth="1"/>
    <col min="32" max="36" width="11.54296875" style="175" bestFit="1" customWidth="1"/>
    <col min="37" max="37" width="11.453125" style="175"/>
    <col min="38" max="38" width="9.54296875" style="174" customWidth="1"/>
    <col min="39" max="39" width="17.08984375" style="175" bestFit="1" customWidth="1"/>
    <col min="40" max="40" width="15.6328125" style="175" bestFit="1" customWidth="1"/>
    <col min="41" max="41" width="14.36328125" style="175" bestFit="1" customWidth="1"/>
    <col min="42" max="42" width="11.54296875" style="175" bestFit="1" customWidth="1"/>
    <col min="43" max="43" width="12" style="175" bestFit="1" customWidth="1"/>
    <col min="44" max="46" width="11.54296875" style="175" bestFit="1" customWidth="1"/>
    <col min="47" max="47" width="11.90625" style="175" bestFit="1" customWidth="1"/>
    <col min="48" max="48" width="11.54296875" style="175" bestFit="1" customWidth="1"/>
    <col min="49" max="49" width="11.453125" style="175"/>
    <col min="50" max="50" width="9.54296875" style="174" customWidth="1"/>
    <col min="51" max="52" width="15.6328125" style="175" bestFit="1" customWidth="1"/>
    <col min="53" max="53" width="17.08984375" style="175" bestFit="1" customWidth="1"/>
    <col min="54" max="54" width="11.54296875" style="175" bestFit="1" customWidth="1"/>
    <col min="55" max="55" width="12" style="175" bestFit="1" customWidth="1"/>
    <col min="56" max="59" width="11.54296875" style="175" bestFit="1" customWidth="1"/>
    <col min="60" max="60" width="13.08984375" style="175" bestFit="1" customWidth="1"/>
    <col min="61" max="61" width="11.453125" style="175"/>
    <col min="62" max="62" width="9.54296875" style="174" customWidth="1"/>
    <col min="63" max="65" width="15.6328125" style="175" bestFit="1" customWidth="1"/>
    <col min="66" max="66" width="11.54296875" style="175" bestFit="1" customWidth="1"/>
    <col min="67" max="67" width="12" style="175" bestFit="1" customWidth="1"/>
    <col min="68" max="72" width="11.54296875" style="175" bestFit="1" customWidth="1"/>
    <col min="73" max="73" width="11.453125" style="175"/>
    <col min="74" max="74" width="9.54296875" style="174" customWidth="1"/>
    <col min="75" max="75" width="12.6328125" style="175" bestFit="1" customWidth="1"/>
    <col min="76" max="77" width="15.6328125" style="175" bestFit="1" customWidth="1"/>
    <col min="78" max="78" width="11.54296875" style="175" bestFit="1" customWidth="1"/>
    <col min="79" max="79" width="12" style="175" bestFit="1" customWidth="1"/>
    <col min="80" max="84" width="11.54296875" style="175" bestFit="1" customWidth="1"/>
    <col min="85" max="85" width="11.453125" style="175"/>
    <col min="86" max="86" width="14.90625" style="175" bestFit="1" customWidth="1"/>
    <col min="87" max="87" width="14.6328125" style="175" customWidth="1"/>
    <col min="88" max="88" width="18" style="175" bestFit="1" customWidth="1"/>
    <col min="89" max="89" width="15" style="175" bestFit="1" customWidth="1"/>
    <col min="90" max="90" width="11.54296875" style="175" bestFit="1" customWidth="1"/>
    <col min="91" max="91" width="12" style="175" bestFit="1" customWidth="1"/>
    <col min="92" max="96" width="11.54296875" style="175" bestFit="1" customWidth="1"/>
    <col min="97" max="142" width="11.453125" style="175"/>
    <col min="143" max="16384" width="11.453125" style="174"/>
  </cols>
  <sheetData>
    <row r="1" spans="1:270" s="221" customFormat="1" ht="57.5" x14ac:dyDescent="0.25">
      <c r="A1" s="245" t="s">
        <v>28</v>
      </c>
      <c r="B1" s="246" t="s">
        <v>0</v>
      </c>
      <c r="C1" s="246" t="s">
        <v>187</v>
      </c>
      <c r="D1" s="246" t="s">
        <v>186</v>
      </c>
      <c r="E1" s="246" t="s">
        <v>185</v>
      </c>
      <c r="F1" s="247" t="s">
        <v>165</v>
      </c>
      <c r="G1" s="246" t="s">
        <v>164</v>
      </c>
      <c r="H1" s="248" t="s">
        <v>188</v>
      </c>
      <c r="I1" s="248" t="s">
        <v>189</v>
      </c>
      <c r="J1" s="248" t="s">
        <v>190</v>
      </c>
      <c r="K1" s="246" t="s">
        <v>163</v>
      </c>
      <c r="L1" s="246" t="s">
        <v>166</v>
      </c>
      <c r="M1" s="249"/>
      <c r="N1" s="250" t="s">
        <v>0</v>
      </c>
      <c r="O1" s="250" t="s">
        <v>184</v>
      </c>
      <c r="P1" s="250" t="s">
        <v>183</v>
      </c>
      <c r="Q1" s="250" t="s">
        <v>182</v>
      </c>
      <c r="R1" s="251" t="s">
        <v>165</v>
      </c>
      <c r="S1" s="250" t="s">
        <v>164</v>
      </c>
      <c r="T1" s="252" t="s">
        <v>188</v>
      </c>
      <c r="U1" s="252" t="s">
        <v>189</v>
      </c>
      <c r="V1" s="252" t="s">
        <v>190</v>
      </c>
      <c r="W1" s="250" t="s">
        <v>163</v>
      </c>
      <c r="X1" s="252" t="s">
        <v>166</v>
      </c>
      <c r="Y1" s="249"/>
      <c r="Z1" s="253" t="s">
        <v>0</v>
      </c>
      <c r="AA1" s="253" t="s">
        <v>181</v>
      </c>
      <c r="AB1" s="253" t="s">
        <v>180</v>
      </c>
      <c r="AC1" s="253" t="s">
        <v>179</v>
      </c>
      <c r="AD1" s="254" t="s">
        <v>165</v>
      </c>
      <c r="AE1" s="253" t="s">
        <v>164</v>
      </c>
      <c r="AF1" s="255" t="s">
        <v>188</v>
      </c>
      <c r="AG1" s="255" t="s">
        <v>189</v>
      </c>
      <c r="AH1" s="255" t="s">
        <v>190</v>
      </c>
      <c r="AI1" s="253" t="s">
        <v>163</v>
      </c>
      <c r="AJ1" s="255" t="s">
        <v>166</v>
      </c>
      <c r="AK1" s="249"/>
      <c r="AL1" s="256" t="s">
        <v>0</v>
      </c>
      <c r="AM1" s="256" t="s">
        <v>178</v>
      </c>
      <c r="AN1" s="256" t="s">
        <v>177</v>
      </c>
      <c r="AO1" s="256" t="s">
        <v>176</v>
      </c>
      <c r="AP1" s="257" t="s">
        <v>165</v>
      </c>
      <c r="AQ1" s="256" t="s">
        <v>164</v>
      </c>
      <c r="AR1" s="258" t="s">
        <v>188</v>
      </c>
      <c r="AS1" s="258" t="s">
        <v>189</v>
      </c>
      <c r="AT1" s="258" t="s">
        <v>190</v>
      </c>
      <c r="AU1" s="256" t="s">
        <v>163</v>
      </c>
      <c r="AV1" s="258" t="s">
        <v>166</v>
      </c>
      <c r="AW1" s="249"/>
      <c r="AX1" s="259" t="s">
        <v>0</v>
      </c>
      <c r="AY1" s="259" t="s">
        <v>175</v>
      </c>
      <c r="AZ1" s="259" t="s">
        <v>174</v>
      </c>
      <c r="BA1" s="259" t="s">
        <v>173</v>
      </c>
      <c r="BB1" s="260" t="s">
        <v>165</v>
      </c>
      <c r="BC1" s="259" t="s">
        <v>164</v>
      </c>
      <c r="BD1" s="261" t="s">
        <v>188</v>
      </c>
      <c r="BE1" s="261" t="s">
        <v>189</v>
      </c>
      <c r="BF1" s="261" t="s">
        <v>190</v>
      </c>
      <c r="BG1" s="259" t="s">
        <v>163</v>
      </c>
      <c r="BH1" s="259" t="s">
        <v>166</v>
      </c>
      <c r="BI1" s="249"/>
      <c r="BJ1" s="262" t="s">
        <v>0</v>
      </c>
      <c r="BK1" s="262" t="s">
        <v>172</v>
      </c>
      <c r="BL1" s="262" t="s">
        <v>171</v>
      </c>
      <c r="BM1" s="262" t="s">
        <v>170</v>
      </c>
      <c r="BN1" s="263" t="s">
        <v>165</v>
      </c>
      <c r="BO1" s="262" t="s">
        <v>164</v>
      </c>
      <c r="BP1" s="264" t="s">
        <v>188</v>
      </c>
      <c r="BQ1" s="264" t="s">
        <v>189</v>
      </c>
      <c r="BR1" s="264" t="s">
        <v>190</v>
      </c>
      <c r="BS1" s="262" t="s">
        <v>163</v>
      </c>
      <c r="BT1" s="262" t="s">
        <v>166</v>
      </c>
      <c r="BU1" s="249"/>
      <c r="BV1" s="246" t="s">
        <v>0</v>
      </c>
      <c r="BW1" s="246" t="s">
        <v>169</v>
      </c>
      <c r="BX1" s="246" t="s">
        <v>168</v>
      </c>
      <c r="BY1" s="246" t="s">
        <v>167</v>
      </c>
      <c r="BZ1" s="247" t="s">
        <v>165</v>
      </c>
      <c r="CA1" s="246" t="s">
        <v>164</v>
      </c>
      <c r="CB1" s="248" t="s">
        <v>188</v>
      </c>
      <c r="CC1" s="248" t="s">
        <v>189</v>
      </c>
      <c r="CD1" s="248" t="s">
        <v>190</v>
      </c>
      <c r="CE1" s="246" t="s">
        <v>163</v>
      </c>
      <c r="CF1" s="246" t="s">
        <v>166</v>
      </c>
      <c r="CH1" s="245" t="s">
        <v>0</v>
      </c>
      <c r="CI1" s="245" t="s">
        <v>191</v>
      </c>
      <c r="CJ1" s="245" t="s">
        <v>192</v>
      </c>
      <c r="CK1" s="245" t="s">
        <v>193</v>
      </c>
      <c r="CL1" s="245" t="s">
        <v>165</v>
      </c>
      <c r="CM1" s="245" t="s">
        <v>164</v>
      </c>
      <c r="CN1" s="245" t="s">
        <v>188</v>
      </c>
      <c r="CO1" s="245" t="s">
        <v>189</v>
      </c>
      <c r="CP1" s="245" t="s">
        <v>190</v>
      </c>
      <c r="CQ1" s="245" t="s">
        <v>163</v>
      </c>
      <c r="CR1" s="245" t="s">
        <v>166</v>
      </c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  <c r="IQ1" s="173"/>
      <c r="IR1" s="173"/>
      <c r="IS1" s="173"/>
      <c r="IT1" s="173"/>
      <c r="IU1" s="173"/>
      <c r="IV1" s="173"/>
      <c r="IW1" s="173"/>
      <c r="IX1" s="173"/>
      <c r="IY1" s="173"/>
      <c r="IZ1" s="173"/>
      <c r="JA1" s="173"/>
      <c r="JB1" s="173"/>
      <c r="JC1" s="173"/>
      <c r="JD1" s="173"/>
      <c r="JE1" s="173"/>
      <c r="JF1" s="173"/>
      <c r="JG1" s="173"/>
      <c r="JH1" s="173"/>
      <c r="JI1" s="173"/>
      <c r="JJ1" s="173"/>
    </row>
    <row r="2" spans="1:270" x14ac:dyDescent="0.25">
      <c r="A2" s="265" t="s">
        <v>162</v>
      </c>
      <c r="B2" s="265">
        <v>2008</v>
      </c>
      <c r="C2" s="175">
        <v>881944.73368041648</v>
      </c>
      <c r="D2" s="175">
        <v>31214144.756107327</v>
      </c>
      <c r="E2" s="175">
        <v>137348.98353943962</v>
      </c>
      <c r="F2" s="266">
        <v>886.9</v>
      </c>
      <c r="G2" s="266">
        <v>5005</v>
      </c>
      <c r="H2" s="266">
        <v>63.746000000000002</v>
      </c>
      <c r="I2" s="266">
        <v>23.236999999999998</v>
      </c>
      <c r="J2" s="266">
        <v>0</v>
      </c>
      <c r="K2" s="267">
        <v>0.80800000000000005</v>
      </c>
      <c r="L2" s="266">
        <f t="shared" ref="L2:L33" si="0">H2*$B$111+I2*$C$111+J2*$D$111</f>
        <v>73.778342379999998</v>
      </c>
      <c r="N2" s="265">
        <v>2009</v>
      </c>
      <c r="O2" s="175">
        <v>816961.58479453891</v>
      </c>
      <c r="P2" s="175">
        <v>31443030.899210285</v>
      </c>
      <c r="Q2" s="175">
        <v>180864.08976070766</v>
      </c>
      <c r="R2" s="266">
        <v>894.8</v>
      </c>
      <c r="S2" s="266">
        <v>5020</v>
      </c>
      <c r="T2" s="266">
        <v>64.242999999999995</v>
      </c>
      <c r="U2" s="266">
        <v>24.146999999999998</v>
      </c>
      <c r="V2" s="266">
        <v>0</v>
      </c>
      <c r="W2" s="267">
        <v>0.80900000000000005</v>
      </c>
      <c r="X2" s="266">
        <f t="shared" ref="X2:X33" si="1">T2*$B$111+U2*$C$111+V2*$D$111</f>
        <v>74.66822578</v>
      </c>
      <c r="Z2" s="265">
        <v>2010</v>
      </c>
      <c r="AA2" s="175">
        <v>818136.93550523103</v>
      </c>
      <c r="AB2" s="175">
        <v>31915280.454509333</v>
      </c>
      <c r="AC2" s="175">
        <v>108589.51370326972</v>
      </c>
      <c r="AD2" s="266">
        <v>897.7</v>
      </c>
      <c r="AE2" s="266">
        <v>5069</v>
      </c>
      <c r="AF2" s="266">
        <v>69.768000000000001</v>
      </c>
      <c r="AG2" s="266">
        <v>29.023</v>
      </c>
      <c r="AH2" s="266">
        <v>0</v>
      </c>
      <c r="AI2" s="267">
        <v>0.82499999999999996</v>
      </c>
      <c r="AJ2" s="266">
        <f t="shared" ref="AJ2:AJ33" si="2">AF2*$B$111+AG2*$C$111+AH2*$D$111</f>
        <v>82.298390019999999</v>
      </c>
      <c r="AL2" s="265">
        <v>2011</v>
      </c>
      <c r="AM2" s="268">
        <v>987778.11860940687</v>
      </c>
      <c r="AN2" s="268">
        <v>31987803.891615544</v>
      </c>
      <c r="AO2" s="268">
        <v>131590.12936171331</v>
      </c>
      <c r="AP2" s="269">
        <v>911.90000000000009</v>
      </c>
      <c r="AQ2" s="269">
        <v>5098</v>
      </c>
      <c r="AR2" s="269">
        <v>64.367000000000004</v>
      </c>
      <c r="AS2" s="269">
        <v>26.303999999999998</v>
      </c>
      <c r="AT2" s="269">
        <v>0</v>
      </c>
      <c r="AU2" s="270">
        <v>0.82299999999999995</v>
      </c>
      <c r="AV2" s="269">
        <f t="shared" ref="AV2:AV33" si="3">AR2*$B$111+AS2*$C$111+AT2*$D$111</f>
        <v>75.723488959999997</v>
      </c>
      <c r="AX2" s="265">
        <v>2012</v>
      </c>
      <c r="AY2" s="268">
        <v>899595.52795031061</v>
      </c>
      <c r="AZ2" s="268">
        <v>31850786.228074539</v>
      </c>
      <c r="BA2" s="268">
        <v>157450.45774867362</v>
      </c>
      <c r="BB2" s="269">
        <v>917.1</v>
      </c>
      <c r="BC2" s="269">
        <v>5154</v>
      </c>
      <c r="BD2" s="269">
        <v>68.391999999999996</v>
      </c>
      <c r="BE2" s="269">
        <v>22.318000000000001</v>
      </c>
      <c r="BF2" s="269">
        <v>0</v>
      </c>
      <c r="BG2" s="270">
        <v>0.79800000000000004</v>
      </c>
      <c r="BH2" s="269">
        <f t="shared" ref="BH2:BH33" si="4">BD2*$B$111+BE2*$C$111+BF2*$D$111</f>
        <v>78.027573320000002</v>
      </c>
      <c r="BJ2" s="265">
        <v>2013</v>
      </c>
      <c r="BK2" s="268">
        <v>943609.99510044127</v>
      </c>
      <c r="BL2" s="268">
        <v>32442295.653111223</v>
      </c>
      <c r="BM2" s="268">
        <v>215465.12003994005</v>
      </c>
      <c r="BN2" s="269">
        <v>925.3</v>
      </c>
      <c r="BO2" s="269">
        <v>5178</v>
      </c>
      <c r="BP2" s="269">
        <v>65.897000000000006</v>
      </c>
      <c r="BQ2" s="269">
        <v>19.681999999999999</v>
      </c>
      <c r="BR2" s="269">
        <v>0</v>
      </c>
      <c r="BS2" s="270">
        <v>0.79</v>
      </c>
      <c r="BT2" s="269">
        <f t="shared" ref="BT2:BT33" si="5">BP2*$B$111+BQ2*$C$111+BR2*$D$111</f>
        <v>74.394506680000006</v>
      </c>
      <c r="BU2" s="268"/>
      <c r="BV2" s="265">
        <v>2014</v>
      </c>
      <c r="BW2" s="268">
        <v>926000</v>
      </c>
      <c r="BX2" s="268">
        <v>32666544</v>
      </c>
      <c r="BY2" s="268">
        <v>140771.22777760061</v>
      </c>
      <c r="BZ2" s="269">
        <v>928.6</v>
      </c>
      <c r="CA2" s="269">
        <v>5192</v>
      </c>
      <c r="CB2" s="269">
        <v>63.957999999999998</v>
      </c>
      <c r="CC2" s="269">
        <v>24.608000000000001</v>
      </c>
      <c r="CD2" s="269">
        <v>0</v>
      </c>
      <c r="CE2" s="270">
        <v>0.78700000000000003</v>
      </c>
      <c r="CF2" s="269">
        <f t="shared" ref="CF2:CF33" si="6">CB2*$B$111+CC2*$C$111+CD2*$D$111</f>
        <v>74.582257920000004</v>
      </c>
      <c r="CG2" s="268"/>
      <c r="CH2" s="268" t="s">
        <v>202</v>
      </c>
      <c r="CI2" s="269">
        <f t="shared" ref="CI2:CR27" si="7">AVERAGE(AM2,AY2,BK2,BW2)</f>
        <v>939245.91041503975</v>
      </c>
      <c r="CJ2" s="269">
        <f t="shared" si="7"/>
        <v>32236857.443200327</v>
      </c>
      <c r="CK2" s="269">
        <f t="shared" si="7"/>
        <v>161319.23373198189</v>
      </c>
      <c r="CL2" s="269">
        <f t="shared" si="7"/>
        <v>920.72500000000002</v>
      </c>
      <c r="CM2" s="269">
        <f t="shared" si="7"/>
        <v>5155.5</v>
      </c>
      <c r="CN2" s="269">
        <f t="shared" si="7"/>
        <v>65.653500000000008</v>
      </c>
      <c r="CO2" s="269">
        <f t="shared" si="7"/>
        <v>23.228000000000002</v>
      </c>
      <c r="CP2" s="269">
        <f t="shared" si="7"/>
        <v>0</v>
      </c>
      <c r="CQ2" s="269">
        <f t="shared" si="7"/>
        <v>0.79949999999999999</v>
      </c>
      <c r="CR2" s="269">
        <f t="shared" si="7"/>
        <v>75.681956720000002</v>
      </c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  <c r="IW2" s="175"/>
      <c r="IX2" s="175"/>
      <c r="IY2" s="175"/>
      <c r="IZ2" s="175"/>
      <c r="JA2" s="175"/>
      <c r="JB2" s="175"/>
      <c r="JC2" s="175"/>
      <c r="JD2" s="175"/>
      <c r="JE2" s="175"/>
      <c r="JF2" s="175"/>
      <c r="JG2" s="175"/>
      <c r="JH2" s="175"/>
      <c r="JI2" s="175"/>
      <c r="JJ2" s="175"/>
    </row>
    <row r="3" spans="1:270" ht="12" customHeight="1" x14ac:dyDescent="0.25">
      <c r="A3" s="265" t="s">
        <v>239</v>
      </c>
      <c r="B3" s="265">
        <v>2008</v>
      </c>
      <c r="C3" s="175">
        <v>4042306.1529835798</v>
      </c>
      <c r="D3" s="175">
        <v>122628619.26685354</v>
      </c>
      <c r="E3" s="175">
        <v>633047.25596676988</v>
      </c>
      <c r="F3" s="266">
        <v>1345.9</v>
      </c>
      <c r="G3" s="266">
        <v>46689</v>
      </c>
      <c r="H3" s="266">
        <v>398.35599999999999</v>
      </c>
      <c r="I3" s="266">
        <v>232.21699999999998</v>
      </c>
      <c r="J3" s="266">
        <v>0</v>
      </c>
      <c r="K3" s="267">
        <v>0.19800000000000001</v>
      </c>
      <c r="L3" s="266">
        <f t="shared" si="0"/>
        <v>498.61336757999999</v>
      </c>
      <c r="N3" s="265">
        <v>2009</v>
      </c>
      <c r="O3" s="175">
        <v>4188072.9722928656</v>
      </c>
      <c r="P3" s="175">
        <v>124890558.0147236</v>
      </c>
      <c r="Q3" s="175">
        <v>59910.795801633809</v>
      </c>
      <c r="R3" s="266">
        <v>1365.3</v>
      </c>
      <c r="S3" s="266">
        <v>47140</v>
      </c>
      <c r="T3" s="266">
        <v>408.69</v>
      </c>
      <c r="U3" s="266">
        <v>233.911</v>
      </c>
      <c r="V3" s="266">
        <v>8.6310000000000002</v>
      </c>
      <c r="W3" s="267">
        <v>0.19800000000000001</v>
      </c>
      <c r="X3" s="266">
        <f t="shared" si="1"/>
        <v>512.01859924000007</v>
      </c>
      <c r="Z3" s="265">
        <v>2010</v>
      </c>
      <c r="AA3" s="175">
        <v>4388370.7376506422</v>
      </c>
      <c r="AB3" s="175">
        <v>129654352.43861738</v>
      </c>
      <c r="AC3" s="175">
        <v>193269.83943165941</v>
      </c>
      <c r="AD3" s="266">
        <v>1340.8</v>
      </c>
      <c r="AE3" s="266">
        <v>47889</v>
      </c>
      <c r="AF3" s="266">
        <v>420.51</v>
      </c>
      <c r="AG3" s="266">
        <v>238.54599999999999</v>
      </c>
      <c r="AH3" s="266">
        <v>453.18899999999996</v>
      </c>
      <c r="AI3" s="267">
        <v>0.19600000000000001</v>
      </c>
      <c r="AJ3" s="266">
        <f t="shared" si="2"/>
        <v>646.35938793999992</v>
      </c>
      <c r="AL3" s="265">
        <v>2011</v>
      </c>
      <c r="AM3" s="268">
        <v>4203370.1329243351</v>
      </c>
      <c r="AN3" s="268">
        <v>126933922.17382413</v>
      </c>
      <c r="AO3" s="268">
        <v>82281.494636709758</v>
      </c>
      <c r="AP3" s="269">
        <v>1307.8999999999999</v>
      </c>
      <c r="AQ3" s="269">
        <v>48674</v>
      </c>
      <c r="AR3" s="269">
        <v>402.06099999999998</v>
      </c>
      <c r="AS3" s="269">
        <v>241.62799999999999</v>
      </c>
      <c r="AT3" s="269">
        <v>588.58100000000002</v>
      </c>
      <c r="AU3" s="270">
        <v>0.19500000000000001</v>
      </c>
      <c r="AV3" s="269">
        <f t="shared" si="3"/>
        <v>665.94578181999998</v>
      </c>
      <c r="AX3" s="265">
        <v>2012</v>
      </c>
      <c r="AY3" s="268">
        <v>3794199.8777639754</v>
      </c>
      <c r="AZ3" s="268">
        <v>127520327.98807456</v>
      </c>
      <c r="BA3" s="268">
        <v>143928.24410638091</v>
      </c>
      <c r="BB3" s="269">
        <v>1305.5</v>
      </c>
      <c r="BC3" s="269">
        <v>49497</v>
      </c>
      <c r="BD3" s="269">
        <v>408.72399999999999</v>
      </c>
      <c r="BE3" s="269">
        <v>244.947</v>
      </c>
      <c r="BF3" s="269">
        <v>266.983</v>
      </c>
      <c r="BG3" s="270">
        <v>0.19500000000000001</v>
      </c>
      <c r="BH3" s="269">
        <f t="shared" si="4"/>
        <v>586.85650908000002</v>
      </c>
      <c r="BJ3" s="265">
        <v>2013</v>
      </c>
      <c r="BK3" s="268">
        <v>3777170.7917687418</v>
      </c>
      <c r="BL3" s="268">
        <v>128012829.40715337</v>
      </c>
      <c r="BM3" s="268">
        <v>171452.40066547014</v>
      </c>
      <c r="BN3" s="269">
        <v>1314.7</v>
      </c>
      <c r="BO3" s="269">
        <v>50485</v>
      </c>
      <c r="BP3" s="269">
        <v>393.245</v>
      </c>
      <c r="BQ3" s="269">
        <v>247.251</v>
      </c>
      <c r="BR3" s="269">
        <v>305.505</v>
      </c>
      <c r="BS3" s="270">
        <v>0.19500000000000001</v>
      </c>
      <c r="BT3" s="269">
        <f t="shared" si="5"/>
        <v>582.81555223999999</v>
      </c>
      <c r="BU3" s="268"/>
      <c r="BV3" s="265">
        <v>2014</v>
      </c>
      <c r="BW3" s="268">
        <v>4737081.9999999991</v>
      </c>
      <c r="BX3" s="268">
        <v>128984539</v>
      </c>
      <c r="BY3" s="268">
        <v>409801.24949027173</v>
      </c>
      <c r="BZ3" s="269">
        <v>1318.2</v>
      </c>
      <c r="CA3" s="269">
        <v>51446</v>
      </c>
      <c r="CB3" s="269">
        <v>390.834</v>
      </c>
      <c r="CC3" s="269">
        <v>248.20099999999999</v>
      </c>
      <c r="CD3" s="269">
        <v>317.416</v>
      </c>
      <c r="CE3" s="270">
        <v>0.191</v>
      </c>
      <c r="CF3" s="269">
        <f t="shared" si="6"/>
        <v>584.04377734000002</v>
      </c>
      <c r="CG3" s="268"/>
      <c r="CH3" s="268" t="s">
        <v>202</v>
      </c>
      <c r="CI3" s="269">
        <f t="shared" si="7"/>
        <v>4127955.7006142633</v>
      </c>
      <c r="CJ3" s="269">
        <f t="shared" si="7"/>
        <v>127862904.64226301</v>
      </c>
      <c r="CK3" s="269">
        <f t="shared" si="7"/>
        <v>201865.84722470812</v>
      </c>
      <c r="CL3" s="269">
        <f t="shared" si="7"/>
        <v>1311.5749999999998</v>
      </c>
      <c r="CM3" s="269">
        <f t="shared" si="7"/>
        <v>50025.5</v>
      </c>
      <c r="CN3" s="269">
        <f t="shared" si="7"/>
        <v>398.71600000000001</v>
      </c>
      <c r="CO3" s="269">
        <f t="shared" si="7"/>
        <v>245.50675000000001</v>
      </c>
      <c r="CP3" s="269">
        <f t="shared" si="7"/>
        <v>369.62124999999997</v>
      </c>
      <c r="CQ3" s="269">
        <f t="shared" si="7"/>
        <v>0.19400000000000001</v>
      </c>
      <c r="CR3" s="269">
        <f t="shared" si="7"/>
        <v>604.91540512000006</v>
      </c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  <c r="IU3" s="175"/>
      <c r="IV3" s="175"/>
      <c r="IW3" s="175"/>
      <c r="IX3" s="175"/>
      <c r="IY3" s="175"/>
      <c r="IZ3" s="175"/>
      <c r="JA3" s="175"/>
      <c r="JB3" s="175"/>
      <c r="JC3" s="175"/>
      <c r="JD3" s="175"/>
      <c r="JE3" s="175"/>
      <c r="JF3" s="175"/>
      <c r="JG3" s="175"/>
      <c r="JH3" s="175"/>
      <c r="JI3" s="175"/>
      <c r="JJ3" s="175"/>
    </row>
    <row r="4" spans="1:270" x14ac:dyDescent="0.25">
      <c r="A4" s="265" t="s">
        <v>161</v>
      </c>
      <c r="B4" s="265">
        <v>2008</v>
      </c>
      <c r="C4" s="175">
        <v>16973857.695901748</v>
      </c>
      <c r="D4" s="175">
        <v>556372379.89053524</v>
      </c>
      <c r="E4" s="175">
        <v>3047717.3629702223</v>
      </c>
      <c r="F4" s="266">
        <v>7132.5</v>
      </c>
      <c r="G4" s="266">
        <v>173461</v>
      </c>
      <c r="H4" s="266">
        <v>1823.1</v>
      </c>
      <c r="I4" s="266">
        <v>844.4</v>
      </c>
      <c r="J4" s="266">
        <v>62.5</v>
      </c>
      <c r="K4" s="267">
        <v>0.26200000000000001</v>
      </c>
      <c r="L4" s="266">
        <f t="shared" si="0"/>
        <v>2204.6050059999998</v>
      </c>
      <c r="N4" s="265">
        <v>2009</v>
      </c>
      <c r="O4" s="175">
        <v>15437261.946191944</v>
      </c>
      <c r="P4" s="175">
        <v>568027904.12100124</v>
      </c>
      <c r="Q4" s="175">
        <v>2425589.0307478509</v>
      </c>
      <c r="R4" s="266">
        <v>7228.9</v>
      </c>
      <c r="S4" s="266">
        <v>173647</v>
      </c>
      <c r="T4" s="266">
        <v>1905.3</v>
      </c>
      <c r="U4" s="266">
        <v>823.4</v>
      </c>
      <c r="V4" s="266">
        <v>150</v>
      </c>
      <c r="W4" s="267">
        <v>0.25700000000000001</v>
      </c>
      <c r="X4" s="266">
        <f t="shared" si="1"/>
        <v>2301.4597159999998</v>
      </c>
      <c r="Z4" s="265">
        <v>2010</v>
      </c>
      <c r="AA4" s="175">
        <v>14488396.821613029</v>
      </c>
      <c r="AB4" s="175">
        <v>576775517.07482445</v>
      </c>
      <c r="AC4" s="175">
        <v>3762389.2229958964</v>
      </c>
      <c r="AD4" s="266">
        <v>7300.3</v>
      </c>
      <c r="AE4" s="266">
        <v>177250</v>
      </c>
      <c r="AF4" s="266">
        <v>1986</v>
      </c>
      <c r="AG4" s="266">
        <v>871</v>
      </c>
      <c r="AH4" s="266">
        <v>512</v>
      </c>
      <c r="AI4" s="267">
        <v>0.26200000000000001</v>
      </c>
      <c r="AJ4" s="266">
        <f t="shared" si="2"/>
        <v>2500.8487399999999</v>
      </c>
      <c r="AL4" s="265">
        <v>2011</v>
      </c>
      <c r="AM4" s="268">
        <v>21370699.774028633</v>
      </c>
      <c r="AN4" s="268">
        <v>537454906.7525562</v>
      </c>
      <c r="AO4" s="268">
        <v>27603414.122716535</v>
      </c>
      <c r="AP4" s="269">
        <v>7526.5999999999995</v>
      </c>
      <c r="AQ4" s="269">
        <v>181482</v>
      </c>
      <c r="AR4" s="269">
        <v>1902.2</v>
      </c>
      <c r="AS4" s="269">
        <v>857.6</v>
      </c>
      <c r="AT4" s="269">
        <v>394.8</v>
      </c>
      <c r="AU4" s="270">
        <v>0.25900000000000001</v>
      </c>
      <c r="AV4" s="269">
        <f t="shared" si="3"/>
        <v>2379.4905039999999</v>
      </c>
      <c r="AX4" s="265">
        <v>2012</v>
      </c>
      <c r="AY4" s="268">
        <v>18688194.423850931</v>
      </c>
      <c r="AZ4" s="268">
        <v>548761586.64844728</v>
      </c>
      <c r="BA4" s="268">
        <v>5066873.99716637</v>
      </c>
      <c r="BB4" s="269">
        <v>7562.9</v>
      </c>
      <c r="BC4" s="269">
        <v>185272</v>
      </c>
      <c r="BD4" s="269">
        <v>1993.6</v>
      </c>
      <c r="BE4" s="269">
        <v>846</v>
      </c>
      <c r="BF4" s="269">
        <v>160.6</v>
      </c>
      <c r="BG4" s="270">
        <v>0.25900000000000001</v>
      </c>
      <c r="BH4" s="269">
        <f t="shared" si="4"/>
        <v>2402.3906999999999</v>
      </c>
      <c r="BJ4" s="265">
        <v>2013</v>
      </c>
      <c r="BK4" s="268">
        <v>20561820.483096521</v>
      </c>
      <c r="BL4" s="268">
        <v>560574186.45565915</v>
      </c>
      <c r="BM4" s="268">
        <v>5079310.6095505338</v>
      </c>
      <c r="BN4" s="269">
        <v>7321.4</v>
      </c>
      <c r="BO4" s="269">
        <v>187817</v>
      </c>
      <c r="BP4" s="269">
        <v>1913</v>
      </c>
      <c r="BQ4" s="269">
        <v>846</v>
      </c>
      <c r="BR4" s="269">
        <v>137</v>
      </c>
      <c r="BS4" s="270">
        <v>0.25800000000000001</v>
      </c>
      <c r="BT4" s="269">
        <f t="shared" si="5"/>
        <v>2315.3927399999998</v>
      </c>
      <c r="BU4" s="268"/>
      <c r="BV4" s="265">
        <v>2014</v>
      </c>
      <c r="BW4" s="268">
        <v>22533721.999999996</v>
      </c>
      <c r="BX4" s="268">
        <v>580003702</v>
      </c>
      <c r="BY4" s="268">
        <v>3315359.6495883306</v>
      </c>
      <c r="BZ4" s="269">
        <v>7353.4</v>
      </c>
      <c r="CA4" s="269">
        <v>192888</v>
      </c>
      <c r="CB4" s="269">
        <v>1935</v>
      </c>
      <c r="CC4" s="269">
        <v>807</v>
      </c>
      <c r="CD4" s="269">
        <v>137</v>
      </c>
      <c r="CE4" s="270">
        <v>0.252</v>
      </c>
      <c r="CF4" s="269">
        <f t="shared" si="6"/>
        <v>2320.5548799999997</v>
      </c>
      <c r="CG4" s="268"/>
      <c r="CH4" s="268" t="s">
        <v>202</v>
      </c>
      <c r="CI4" s="269">
        <f t="shared" si="7"/>
        <v>20788609.170244023</v>
      </c>
      <c r="CJ4" s="269">
        <f t="shared" si="7"/>
        <v>556698595.46416569</v>
      </c>
      <c r="CK4" s="269">
        <f t="shared" si="7"/>
        <v>10266239.594755443</v>
      </c>
      <c r="CL4" s="269">
        <f t="shared" si="7"/>
        <v>7441.0750000000007</v>
      </c>
      <c r="CM4" s="269">
        <f t="shared" si="7"/>
        <v>186864.75</v>
      </c>
      <c r="CN4" s="269">
        <f t="shared" si="7"/>
        <v>1935.95</v>
      </c>
      <c r="CO4" s="269">
        <f t="shared" si="7"/>
        <v>839.15</v>
      </c>
      <c r="CP4" s="269">
        <f t="shared" si="7"/>
        <v>207.35</v>
      </c>
      <c r="CQ4" s="269">
        <f t="shared" si="7"/>
        <v>0.25700000000000001</v>
      </c>
      <c r="CR4" s="269">
        <f t="shared" si="7"/>
        <v>2354.4572059999996</v>
      </c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  <c r="IW4" s="175"/>
      <c r="IX4" s="175"/>
      <c r="IY4" s="175"/>
      <c r="IZ4" s="175"/>
      <c r="JA4" s="175"/>
      <c r="JB4" s="175"/>
      <c r="JC4" s="175"/>
      <c r="JD4" s="175"/>
      <c r="JE4" s="175"/>
      <c r="JF4" s="175"/>
      <c r="JG4" s="175"/>
      <c r="JH4" s="175"/>
      <c r="JI4" s="175"/>
      <c r="JJ4" s="175"/>
    </row>
    <row r="5" spans="1:270" x14ac:dyDescent="0.25">
      <c r="A5" s="265" t="s">
        <v>160</v>
      </c>
      <c r="B5" s="265">
        <v>2008</v>
      </c>
      <c r="C5" s="175">
        <v>60542057.464156978</v>
      </c>
      <c r="D5" s="175">
        <v>2806036757.7242022</v>
      </c>
      <c r="E5" s="175">
        <v>30915785.089621622</v>
      </c>
      <c r="F5" s="266">
        <v>68823.199999999997</v>
      </c>
      <c r="G5" s="266">
        <v>432477</v>
      </c>
      <c r="H5" s="266">
        <v>5294.7</v>
      </c>
      <c r="I5" s="266">
        <v>1325.3999999999999</v>
      </c>
      <c r="J5" s="266">
        <v>4649.8</v>
      </c>
      <c r="K5" s="267">
        <v>0.67999916758579071</v>
      </c>
      <c r="L5" s="266">
        <f t="shared" si="0"/>
        <v>7127.4889759999996</v>
      </c>
      <c r="N5" s="265">
        <v>2009</v>
      </c>
      <c r="O5" s="175">
        <v>53567829.978316166</v>
      </c>
      <c r="P5" s="175">
        <v>2826641680.1970286</v>
      </c>
      <c r="Q5" s="175">
        <v>19402141.338517554</v>
      </c>
      <c r="R5" s="266">
        <v>69555.600000000006</v>
      </c>
      <c r="S5" s="266">
        <v>437233</v>
      </c>
      <c r="T5" s="266">
        <v>5423</v>
      </c>
      <c r="U5" s="266">
        <v>1251</v>
      </c>
      <c r="V5" s="266">
        <v>3993</v>
      </c>
      <c r="W5" s="267">
        <v>0.67999899367156647</v>
      </c>
      <c r="X5" s="266">
        <f t="shared" si="1"/>
        <v>7045.6090400000003</v>
      </c>
      <c r="Z5" s="265">
        <v>2010</v>
      </c>
      <c r="AA5" s="175">
        <v>60391478.062243402</v>
      </c>
      <c r="AB5" s="175">
        <v>2845559074.8171101</v>
      </c>
      <c r="AC5" s="175">
        <v>28116104.965151761</v>
      </c>
      <c r="AD5" s="266">
        <v>70096.899999999994</v>
      </c>
      <c r="AE5" s="266">
        <v>441491</v>
      </c>
      <c r="AF5" s="266">
        <v>5851</v>
      </c>
      <c r="AG5" s="266">
        <v>1306</v>
      </c>
      <c r="AH5" s="266">
        <v>4109.3</v>
      </c>
      <c r="AI5" s="267">
        <v>0.68000027180622025</v>
      </c>
      <c r="AJ5" s="266">
        <f t="shared" si="2"/>
        <v>7528.8836699999993</v>
      </c>
      <c r="AL5" s="265">
        <v>2011</v>
      </c>
      <c r="AM5" s="268">
        <v>111445674.07259715</v>
      </c>
      <c r="AN5" s="268">
        <v>2793863504.1768918</v>
      </c>
      <c r="AO5" s="268">
        <v>172369342.00577089</v>
      </c>
      <c r="AP5" s="269">
        <v>70980.2</v>
      </c>
      <c r="AQ5" s="269">
        <v>445425</v>
      </c>
      <c r="AR5" s="269">
        <v>5418.57</v>
      </c>
      <c r="AS5" s="269">
        <v>1296</v>
      </c>
      <c r="AT5" s="269">
        <v>3588.4</v>
      </c>
      <c r="AU5" s="270">
        <v>0.68</v>
      </c>
      <c r="AV5" s="269">
        <f t="shared" si="3"/>
        <v>6950.9202799999994</v>
      </c>
      <c r="AX5" s="265">
        <v>2012</v>
      </c>
      <c r="AY5" s="268">
        <v>79893422.077018633</v>
      </c>
      <c r="AZ5" s="268">
        <v>2851684657.4211183</v>
      </c>
      <c r="BA5" s="268">
        <v>26658335.549869962</v>
      </c>
      <c r="BB5" s="269">
        <v>71632.5</v>
      </c>
      <c r="BC5" s="269">
        <v>449630</v>
      </c>
      <c r="BD5" s="269">
        <v>5655</v>
      </c>
      <c r="BE5" s="269">
        <v>1324</v>
      </c>
      <c r="BF5" s="269">
        <v>3714.3</v>
      </c>
      <c r="BG5" s="270">
        <v>0.68400000000000005</v>
      </c>
      <c r="BH5" s="269">
        <f t="shared" si="4"/>
        <v>7233.5704900000001</v>
      </c>
      <c r="BJ5" s="265">
        <v>2013</v>
      </c>
      <c r="BK5" s="268">
        <v>89662889.197797179</v>
      </c>
      <c r="BL5" s="268">
        <v>2895820922.6663408</v>
      </c>
      <c r="BM5" s="268">
        <v>71917222.118172094</v>
      </c>
      <c r="BN5" s="269">
        <v>70476.2</v>
      </c>
      <c r="BO5" s="269">
        <v>453738</v>
      </c>
      <c r="BP5" s="269">
        <v>5432</v>
      </c>
      <c r="BQ5" s="269">
        <v>1347</v>
      </c>
      <c r="BR5" s="269">
        <v>3131</v>
      </c>
      <c r="BS5" s="270">
        <v>0.68</v>
      </c>
      <c r="BT5" s="269">
        <f t="shared" si="5"/>
        <v>6862.3678799999998</v>
      </c>
      <c r="BU5" s="268"/>
      <c r="BV5" s="265">
        <v>2014</v>
      </c>
      <c r="BW5" s="268">
        <v>69288155</v>
      </c>
      <c r="BX5" s="268">
        <v>2949027326</v>
      </c>
      <c r="BY5" s="268">
        <v>23007840.057422202</v>
      </c>
      <c r="BZ5" s="269">
        <v>70974.5</v>
      </c>
      <c r="CA5" s="269">
        <v>456616</v>
      </c>
      <c r="CB5" s="269">
        <v>5337</v>
      </c>
      <c r="CC5" s="269">
        <v>1297</v>
      </c>
      <c r="CD5" s="269">
        <v>3349</v>
      </c>
      <c r="CE5" s="270">
        <v>0.67800000000000005</v>
      </c>
      <c r="CF5" s="269">
        <f t="shared" si="6"/>
        <v>6804.8806800000002</v>
      </c>
      <c r="CG5" s="268"/>
      <c r="CH5" s="268" t="s">
        <v>202</v>
      </c>
      <c r="CI5" s="269">
        <f t="shared" si="7"/>
        <v>87572535.086853236</v>
      </c>
      <c r="CJ5" s="269">
        <f t="shared" si="7"/>
        <v>2872599102.5660877</v>
      </c>
      <c r="CK5" s="269">
        <f t="shared" si="7"/>
        <v>73488184.932808787</v>
      </c>
      <c r="CL5" s="269">
        <f t="shared" si="7"/>
        <v>71015.850000000006</v>
      </c>
      <c r="CM5" s="269">
        <f t="shared" si="7"/>
        <v>451352.25</v>
      </c>
      <c r="CN5" s="269">
        <f t="shared" si="7"/>
        <v>5460.6424999999999</v>
      </c>
      <c r="CO5" s="269">
        <f t="shared" si="7"/>
        <v>1316</v>
      </c>
      <c r="CP5" s="269">
        <f t="shared" si="7"/>
        <v>3445.6750000000002</v>
      </c>
      <c r="CQ5" s="269">
        <f t="shared" si="7"/>
        <v>0.68049999999999999</v>
      </c>
      <c r="CR5" s="269">
        <f t="shared" si="7"/>
        <v>6962.934832500001</v>
      </c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  <c r="IW5" s="175"/>
      <c r="IX5" s="175"/>
      <c r="IY5" s="175"/>
      <c r="IZ5" s="175"/>
      <c r="JA5" s="175"/>
      <c r="JB5" s="175"/>
      <c r="JC5" s="175"/>
      <c r="JD5" s="175"/>
      <c r="JE5" s="175"/>
      <c r="JF5" s="175"/>
      <c r="JG5" s="175"/>
      <c r="JH5" s="175"/>
      <c r="JI5" s="175"/>
      <c r="JJ5" s="175"/>
    </row>
    <row r="6" spans="1:270" x14ac:dyDescent="0.25">
      <c r="A6" s="265" t="s">
        <v>271</v>
      </c>
      <c r="B6" s="265">
        <v>2008</v>
      </c>
      <c r="C6" s="175">
        <v>44544301.185956478</v>
      </c>
      <c r="D6" s="175">
        <v>2368501819.480443</v>
      </c>
      <c r="E6" s="175">
        <v>22424653.829716403</v>
      </c>
      <c r="F6" s="266">
        <v>61242.400000000001</v>
      </c>
      <c r="G6" s="266">
        <v>385730</v>
      </c>
      <c r="H6" s="266">
        <v>4184.1000000000004</v>
      </c>
      <c r="I6" s="266">
        <v>1255.8</v>
      </c>
      <c r="J6" s="266">
        <v>567</v>
      </c>
      <c r="K6" s="267">
        <v>0.69</v>
      </c>
      <c r="L6" s="266">
        <f t="shared" si="0"/>
        <v>4879.9927920000009</v>
      </c>
      <c r="N6" s="265">
        <v>2009</v>
      </c>
      <c r="O6" s="175">
        <v>46297505.570874058</v>
      </c>
      <c r="P6" s="175">
        <v>2395154116.8657475</v>
      </c>
      <c r="Q6" s="175">
        <v>14060460.88370881</v>
      </c>
      <c r="R6" s="266">
        <v>61611.7</v>
      </c>
      <c r="S6" s="266">
        <v>390839</v>
      </c>
      <c r="T6" s="266">
        <v>4340.8</v>
      </c>
      <c r="U6" s="266">
        <v>1126.9000000000001</v>
      </c>
      <c r="V6" s="266">
        <v>599.79999999999995</v>
      </c>
      <c r="W6" s="267">
        <v>0.68600000000000005</v>
      </c>
      <c r="X6" s="266">
        <f t="shared" si="1"/>
        <v>4989.9335860000001</v>
      </c>
      <c r="Z6" s="265">
        <v>2010</v>
      </c>
      <c r="AA6" s="175">
        <v>57158629.076943442</v>
      </c>
      <c r="AB6" s="175">
        <v>2450073616.8518071</v>
      </c>
      <c r="AC6" s="175">
        <v>48894031.054952428</v>
      </c>
      <c r="AD6" s="266">
        <v>62109</v>
      </c>
      <c r="AE6" s="266">
        <v>394721</v>
      </c>
      <c r="AF6" s="266">
        <v>4649</v>
      </c>
      <c r="AG6" s="266">
        <v>1179</v>
      </c>
      <c r="AH6" s="266">
        <v>606</v>
      </c>
      <c r="AI6" s="267">
        <v>0.68700000000000006</v>
      </c>
      <c r="AJ6" s="266">
        <f t="shared" si="2"/>
        <v>5322.3080600000003</v>
      </c>
      <c r="AL6" s="265">
        <v>2011</v>
      </c>
      <c r="AM6" s="268">
        <v>60082825.873210631</v>
      </c>
      <c r="AN6" s="268">
        <v>2341818821.7106338</v>
      </c>
      <c r="AO6" s="268">
        <v>81806246.316358462</v>
      </c>
      <c r="AP6" s="268">
        <v>62669.2</v>
      </c>
      <c r="AQ6" s="268">
        <v>398543</v>
      </c>
      <c r="AR6" s="268">
        <v>4326.0420000000004</v>
      </c>
      <c r="AS6" s="268">
        <v>1174.867</v>
      </c>
      <c r="AT6" s="268">
        <v>615.75700000000006</v>
      </c>
      <c r="AU6" s="270">
        <v>0.71199999999999997</v>
      </c>
      <c r="AV6" s="269">
        <f t="shared" si="3"/>
        <v>5000.2108012800009</v>
      </c>
      <c r="AX6" s="271">
        <v>2012</v>
      </c>
      <c r="AY6" s="268">
        <v>52436196.687811188</v>
      </c>
      <c r="AZ6" s="268">
        <v>2415337956.2325468</v>
      </c>
      <c r="BA6" s="268">
        <v>30808123.496137328</v>
      </c>
      <c r="BB6" s="268">
        <v>64229.8</v>
      </c>
      <c r="BC6" s="268">
        <v>408261</v>
      </c>
      <c r="BD6" s="268">
        <v>4602.116</v>
      </c>
      <c r="BE6" s="268">
        <v>1209.383</v>
      </c>
      <c r="BF6" s="268">
        <v>642.29999999999995</v>
      </c>
      <c r="BG6" s="270">
        <v>0.71099999999999997</v>
      </c>
      <c r="BH6" s="269">
        <f t="shared" si="4"/>
        <v>5298.3825464199999</v>
      </c>
      <c r="BJ6" s="265">
        <v>2013</v>
      </c>
      <c r="BK6" s="268">
        <v>59697885.7679177</v>
      </c>
      <c r="BL6" s="268">
        <v>2500929846.5742288</v>
      </c>
      <c r="BM6" s="268">
        <v>53976516.591178507</v>
      </c>
      <c r="BN6" s="269">
        <v>65567</v>
      </c>
      <c r="BO6" s="269">
        <v>412159</v>
      </c>
      <c r="BP6" s="269">
        <v>4416.6059999999998</v>
      </c>
      <c r="BQ6" s="269">
        <v>1199.529</v>
      </c>
      <c r="BR6" s="269">
        <v>615.19299999999998</v>
      </c>
      <c r="BS6" s="270">
        <v>0.70899999999999996</v>
      </c>
      <c r="BT6" s="269">
        <f t="shared" si="5"/>
        <v>5101.2694727599992</v>
      </c>
      <c r="BU6" s="268"/>
      <c r="BV6" s="265">
        <v>2014</v>
      </c>
      <c r="BW6" s="268">
        <v>48522027</v>
      </c>
      <c r="BX6" s="268">
        <v>2597122230</v>
      </c>
      <c r="BY6" s="268">
        <v>20543748.636580925</v>
      </c>
      <c r="BZ6" s="269">
        <v>66722.8</v>
      </c>
      <c r="CA6" s="269">
        <v>414464</v>
      </c>
      <c r="CB6" s="269">
        <v>4391.0969999999998</v>
      </c>
      <c r="CC6" s="269">
        <v>1147.3630000000001</v>
      </c>
      <c r="CD6" s="269">
        <v>573.57799999999997</v>
      </c>
      <c r="CE6" s="270">
        <v>0.70699999999999996</v>
      </c>
      <c r="CF6" s="269">
        <f t="shared" si="6"/>
        <v>5041.9564974200002</v>
      </c>
      <c r="CG6" s="268"/>
      <c r="CH6" s="268" t="s">
        <v>202</v>
      </c>
      <c r="CI6" s="269">
        <f t="shared" si="7"/>
        <v>55184733.832234882</v>
      </c>
      <c r="CJ6" s="269">
        <f t="shared" si="7"/>
        <v>2463802213.6293521</v>
      </c>
      <c r="CK6" s="269">
        <f t="shared" si="7"/>
        <v>46783658.760063805</v>
      </c>
      <c r="CL6" s="269">
        <f t="shared" si="7"/>
        <v>64797.2</v>
      </c>
      <c r="CM6" s="269">
        <f t="shared" si="7"/>
        <v>408356.75</v>
      </c>
      <c r="CN6" s="269">
        <f t="shared" si="7"/>
        <v>4433.9652499999993</v>
      </c>
      <c r="CO6" s="269">
        <f t="shared" si="7"/>
        <v>1182.7855</v>
      </c>
      <c r="CP6" s="269">
        <f t="shared" si="7"/>
        <v>611.70699999999999</v>
      </c>
      <c r="CQ6" s="269">
        <f t="shared" si="7"/>
        <v>0.70974999999999999</v>
      </c>
      <c r="CR6" s="269">
        <f t="shared" si="7"/>
        <v>5110.4548294699998</v>
      </c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  <c r="IW6" s="175"/>
      <c r="IX6" s="175"/>
      <c r="IY6" s="175"/>
      <c r="IZ6" s="175"/>
      <c r="JA6" s="175"/>
      <c r="JB6" s="175"/>
      <c r="JC6" s="175"/>
      <c r="JD6" s="175"/>
      <c r="JE6" s="175"/>
      <c r="JF6" s="175"/>
      <c r="JG6" s="175"/>
      <c r="JH6" s="175"/>
      <c r="JI6" s="175"/>
      <c r="JJ6" s="175"/>
    </row>
    <row r="7" spans="1:270" x14ac:dyDescent="0.25">
      <c r="A7" s="265" t="s">
        <v>159</v>
      </c>
      <c r="B7" s="265">
        <v>2008</v>
      </c>
      <c r="C7" s="175">
        <v>613866.5662795353</v>
      </c>
      <c r="D7" s="175">
        <v>29252484.962755304</v>
      </c>
      <c r="E7" s="175">
        <v>215693.49986810502</v>
      </c>
      <c r="F7" s="266">
        <v>701.9</v>
      </c>
      <c r="G7" s="266">
        <v>1727</v>
      </c>
      <c r="H7" s="266">
        <v>27.231999999999999</v>
      </c>
      <c r="I7" s="266">
        <v>0</v>
      </c>
      <c r="J7" s="266">
        <v>0</v>
      </c>
      <c r="K7" s="267">
        <v>1</v>
      </c>
      <c r="L7" s="266">
        <f t="shared" si="0"/>
        <v>27.231999999999999</v>
      </c>
      <c r="N7" s="265">
        <v>2009</v>
      </c>
      <c r="O7" s="175">
        <v>657887.0202114844</v>
      </c>
      <c r="P7" s="175">
        <v>29013149.785570875</v>
      </c>
      <c r="Q7" s="175">
        <v>83308.212876349819</v>
      </c>
      <c r="R7" s="266">
        <v>703.2</v>
      </c>
      <c r="S7" s="266">
        <v>1752</v>
      </c>
      <c r="T7" s="266">
        <v>28.268000000000001</v>
      </c>
      <c r="U7" s="266">
        <v>0</v>
      </c>
      <c r="V7" s="266">
        <v>0</v>
      </c>
      <c r="W7" s="267">
        <v>1</v>
      </c>
      <c r="X7" s="266">
        <f t="shared" si="1"/>
        <v>28.268000000000001</v>
      </c>
      <c r="Z7" s="265">
        <v>2010</v>
      </c>
      <c r="AA7" s="175">
        <v>563143.64190173475</v>
      </c>
      <c r="AB7" s="175">
        <v>28982499.847967152</v>
      </c>
      <c r="AC7" s="175">
        <v>72087.37982002749</v>
      </c>
      <c r="AD7" s="266">
        <v>704.6</v>
      </c>
      <c r="AE7" s="266">
        <v>1750</v>
      </c>
      <c r="AF7" s="266">
        <v>28.053000000000001</v>
      </c>
      <c r="AG7" s="266">
        <v>0</v>
      </c>
      <c r="AH7" s="266">
        <v>0</v>
      </c>
      <c r="AI7" s="267">
        <v>1</v>
      </c>
      <c r="AJ7" s="266">
        <f t="shared" si="2"/>
        <v>28.053000000000001</v>
      </c>
      <c r="AL7" s="265">
        <v>2011</v>
      </c>
      <c r="AM7" s="268">
        <v>603638.9038854806</v>
      </c>
      <c r="AN7" s="268">
        <v>24562513.428425357</v>
      </c>
      <c r="AO7" s="268">
        <v>72387.881279362133</v>
      </c>
      <c r="AP7" s="269">
        <v>681.2</v>
      </c>
      <c r="AQ7" s="269">
        <v>1756</v>
      </c>
      <c r="AR7" s="269">
        <v>27.184999999999999</v>
      </c>
      <c r="AS7" s="269">
        <v>0</v>
      </c>
      <c r="AT7" s="269">
        <v>0</v>
      </c>
      <c r="AU7" s="270">
        <v>1</v>
      </c>
      <c r="AV7" s="269">
        <f t="shared" si="3"/>
        <v>27.184999999999999</v>
      </c>
      <c r="AX7" s="271">
        <v>2012</v>
      </c>
      <c r="AY7" s="268">
        <v>546578.05416149087</v>
      </c>
      <c r="AZ7" s="268">
        <v>24832624.503850933</v>
      </c>
      <c r="BA7" s="268">
        <v>77391.58864383286</v>
      </c>
      <c r="BB7" s="269">
        <v>686.3</v>
      </c>
      <c r="BC7" s="269">
        <v>1773</v>
      </c>
      <c r="BD7" s="269">
        <v>26.925000000000001</v>
      </c>
      <c r="BE7" s="269">
        <v>6.8979999999999997</v>
      </c>
      <c r="BF7" s="269">
        <v>0</v>
      </c>
      <c r="BG7" s="270">
        <v>0.98899999999999999</v>
      </c>
      <c r="BH7" s="270">
        <f t="shared" si="4"/>
        <v>29.903142519999999</v>
      </c>
      <c r="BJ7" s="265">
        <v>2013</v>
      </c>
      <c r="BK7" s="268">
        <v>663795.14028417447</v>
      </c>
      <c r="BL7" s="268">
        <v>28098704.271435577</v>
      </c>
      <c r="BM7" s="268">
        <v>978110.69130788778</v>
      </c>
      <c r="BN7" s="269">
        <v>713</v>
      </c>
      <c r="BO7" s="269">
        <v>1738</v>
      </c>
      <c r="BP7" s="269">
        <v>26.588000000000001</v>
      </c>
      <c r="BQ7" s="269">
        <v>1.462</v>
      </c>
      <c r="BR7" s="269">
        <v>0</v>
      </c>
      <c r="BS7" s="270">
        <v>1</v>
      </c>
      <c r="BT7" s="269">
        <f t="shared" si="5"/>
        <v>27.219203880000002</v>
      </c>
      <c r="BU7" s="268"/>
      <c r="BV7" s="265">
        <v>2014</v>
      </c>
      <c r="BW7" s="268">
        <v>539597.17000000004</v>
      </c>
      <c r="BX7" s="268">
        <v>27698201</v>
      </c>
      <c r="BY7" s="268">
        <v>489292.8644141329</v>
      </c>
      <c r="BZ7" s="269">
        <v>713</v>
      </c>
      <c r="CA7" s="269">
        <v>1739</v>
      </c>
      <c r="CB7" s="269">
        <v>26.923999999999999</v>
      </c>
      <c r="CC7" s="269">
        <v>19.036000000000001</v>
      </c>
      <c r="CD7" s="269">
        <v>0</v>
      </c>
      <c r="CE7" s="270">
        <v>1</v>
      </c>
      <c r="CF7" s="269">
        <f t="shared" si="6"/>
        <v>35.14260264</v>
      </c>
      <c r="CG7" s="268"/>
      <c r="CH7" s="268" t="s">
        <v>202</v>
      </c>
      <c r="CI7" s="269">
        <f t="shared" si="7"/>
        <v>588402.31708278647</v>
      </c>
      <c r="CJ7" s="269">
        <f t="shared" si="7"/>
        <v>26298010.800927967</v>
      </c>
      <c r="CK7" s="269">
        <f t="shared" si="7"/>
        <v>404295.75641130394</v>
      </c>
      <c r="CL7" s="269">
        <f t="shared" si="7"/>
        <v>698.375</v>
      </c>
      <c r="CM7" s="269">
        <f t="shared" si="7"/>
        <v>1751.5</v>
      </c>
      <c r="CN7" s="269">
        <f t="shared" si="7"/>
        <v>26.905500000000004</v>
      </c>
      <c r="CO7" s="269">
        <f t="shared" si="7"/>
        <v>6.8490000000000002</v>
      </c>
      <c r="CP7" s="269">
        <f t="shared" si="7"/>
        <v>0</v>
      </c>
      <c r="CQ7" s="269">
        <f t="shared" si="7"/>
        <v>0.99724999999999997</v>
      </c>
      <c r="CR7" s="269">
        <f t="shared" si="7"/>
        <v>29.862487260000002</v>
      </c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  <c r="IW7" s="175"/>
      <c r="IX7" s="175"/>
      <c r="IY7" s="175"/>
      <c r="IZ7" s="175"/>
      <c r="JA7" s="175"/>
      <c r="JB7" s="175"/>
      <c r="JC7" s="175"/>
      <c r="JD7" s="175"/>
      <c r="JE7" s="175"/>
      <c r="JF7" s="175"/>
      <c r="JG7" s="175"/>
      <c r="JH7" s="175"/>
      <c r="JI7" s="175"/>
      <c r="JJ7" s="175"/>
    </row>
    <row r="8" spans="1:270" x14ac:dyDescent="0.25">
      <c r="A8" s="265" t="s">
        <v>158</v>
      </c>
      <c r="B8" s="265">
        <v>2008</v>
      </c>
      <c r="C8" s="175">
        <v>1880561.6168735814</v>
      </c>
      <c r="D8" s="175">
        <v>81839472.497663856</v>
      </c>
      <c r="E8" s="175">
        <v>333507.84793666319</v>
      </c>
      <c r="F8" s="266">
        <v>976.6</v>
      </c>
      <c r="G8" s="266">
        <v>23333</v>
      </c>
      <c r="H8" s="266">
        <v>232.9</v>
      </c>
      <c r="I8" s="266">
        <v>99.5</v>
      </c>
      <c r="J8" s="266">
        <v>140</v>
      </c>
      <c r="K8" s="267">
        <v>0.22900000000000001</v>
      </c>
      <c r="L8" s="266">
        <f t="shared" si="0"/>
        <v>313.81213000000002</v>
      </c>
      <c r="N8" s="265">
        <v>2009</v>
      </c>
      <c r="O8" s="175">
        <v>1988762.7059295946</v>
      </c>
      <c r="P8" s="175">
        <v>81912654.403426588</v>
      </c>
      <c r="Q8" s="175">
        <v>347165.38583481545</v>
      </c>
      <c r="R8" s="266">
        <v>989.5</v>
      </c>
      <c r="S8" s="266">
        <v>23433</v>
      </c>
      <c r="T8" s="266">
        <v>240.4</v>
      </c>
      <c r="U8" s="266">
        <v>89.9</v>
      </c>
      <c r="V8" s="266">
        <v>24.2</v>
      </c>
      <c r="W8" s="267">
        <v>0.23100000000000001</v>
      </c>
      <c r="X8" s="266">
        <f t="shared" si="1"/>
        <v>285.774046</v>
      </c>
      <c r="Z8" s="265">
        <v>2010</v>
      </c>
      <c r="AA8" s="175">
        <v>2079278.0908488939</v>
      </c>
      <c r="AB8" s="175">
        <v>84676176.642034158</v>
      </c>
      <c r="AC8" s="175">
        <v>83795.89958739368</v>
      </c>
      <c r="AD8" s="266">
        <v>1003.4</v>
      </c>
      <c r="AE8" s="266">
        <v>23591</v>
      </c>
      <c r="AF8" s="266">
        <v>259.89999999999998</v>
      </c>
      <c r="AG8" s="266">
        <v>82.9</v>
      </c>
      <c r="AH8" s="266">
        <v>12.1</v>
      </c>
      <c r="AI8" s="267">
        <v>0.23100000000000001</v>
      </c>
      <c r="AJ8" s="266">
        <f t="shared" si="2"/>
        <v>298.97155599999996</v>
      </c>
      <c r="AL8" s="265">
        <v>2011</v>
      </c>
      <c r="AM8" s="268">
        <v>1781435.1717791411</v>
      </c>
      <c r="AN8" s="268">
        <v>81748997.807770967</v>
      </c>
      <c r="AO8" s="268">
        <v>263620.77904848475</v>
      </c>
      <c r="AP8" s="269">
        <v>1015.8</v>
      </c>
      <c r="AQ8" s="269">
        <v>23807</v>
      </c>
      <c r="AR8" s="269">
        <v>239.9</v>
      </c>
      <c r="AS8" s="269">
        <v>95.2</v>
      </c>
      <c r="AT8" s="269">
        <v>21.6</v>
      </c>
      <c r="AU8" s="270">
        <v>0.23200000000000001</v>
      </c>
      <c r="AV8" s="269">
        <f t="shared" si="3"/>
        <v>286.85740799999996</v>
      </c>
      <c r="AX8" s="271">
        <v>2012</v>
      </c>
      <c r="AY8" s="268">
        <v>1937189.8295652177</v>
      </c>
      <c r="AZ8" s="268">
        <v>82519414.169440985</v>
      </c>
      <c r="BA8" s="268">
        <v>98123.624397068605</v>
      </c>
      <c r="BB8" s="269">
        <v>1028.7</v>
      </c>
      <c r="BC8" s="269">
        <v>23851</v>
      </c>
      <c r="BD8" s="269">
        <v>239.2</v>
      </c>
      <c r="BE8" s="269">
        <v>101</v>
      </c>
      <c r="BF8" s="269">
        <v>10.5</v>
      </c>
      <c r="BG8" s="270">
        <v>0.23499999999999999</v>
      </c>
      <c r="BH8" s="269">
        <f t="shared" si="4"/>
        <v>285.65228999999999</v>
      </c>
      <c r="BJ8" s="265">
        <v>2013</v>
      </c>
      <c r="BK8" s="268">
        <v>2029768.7476727099</v>
      </c>
      <c r="BL8" s="268">
        <v>83837652.72513476</v>
      </c>
      <c r="BM8" s="268">
        <v>142128.43063754117</v>
      </c>
      <c r="BN8" s="269">
        <v>1041.0999999999999</v>
      </c>
      <c r="BO8" s="269">
        <v>24040</v>
      </c>
      <c r="BP8" s="269">
        <v>239.3</v>
      </c>
      <c r="BQ8" s="269">
        <v>93</v>
      </c>
      <c r="BR8" s="269">
        <v>8</v>
      </c>
      <c r="BS8" s="270">
        <v>0.23699999999999999</v>
      </c>
      <c r="BT8" s="269">
        <f t="shared" si="5"/>
        <v>281.62061999999997</v>
      </c>
      <c r="BU8" s="268"/>
      <c r="BV8" s="265">
        <v>2014</v>
      </c>
      <c r="BW8" s="268">
        <v>2133577</v>
      </c>
      <c r="BX8" s="268">
        <v>86040433</v>
      </c>
      <c r="BY8" s="268">
        <v>93113.028562326668</v>
      </c>
      <c r="BZ8" s="269">
        <v>1058.7</v>
      </c>
      <c r="CA8" s="269">
        <v>24254</v>
      </c>
      <c r="CB8" s="269">
        <v>235.2</v>
      </c>
      <c r="CC8" s="269">
        <v>95.5</v>
      </c>
      <c r="CD8" s="269">
        <v>2.8</v>
      </c>
      <c r="CE8" s="270">
        <v>0.23699999999999999</v>
      </c>
      <c r="CF8" s="269">
        <f t="shared" si="6"/>
        <v>277.19024999999999</v>
      </c>
      <c r="CG8" s="268"/>
      <c r="CH8" s="268" t="s">
        <v>202</v>
      </c>
      <c r="CI8" s="269">
        <f t="shared" si="7"/>
        <v>1970492.687254267</v>
      </c>
      <c r="CJ8" s="269">
        <f t="shared" si="7"/>
        <v>83536624.425586671</v>
      </c>
      <c r="CK8" s="269">
        <f t="shared" si="7"/>
        <v>149246.46566135529</v>
      </c>
      <c r="CL8" s="269">
        <f t="shared" si="7"/>
        <v>1036.075</v>
      </c>
      <c r="CM8" s="269">
        <f t="shared" si="7"/>
        <v>23988</v>
      </c>
      <c r="CN8" s="269">
        <f t="shared" si="7"/>
        <v>238.40000000000003</v>
      </c>
      <c r="CO8" s="269">
        <f t="shared" si="7"/>
        <v>96.174999999999997</v>
      </c>
      <c r="CP8" s="269">
        <f t="shared" si="7"/>
        <v>10.725</v>
      </c>
      <c r="CQ8" s="269">
        <f t="shared" si="7"/>
        <v>0.23524999999999999</v>
      </c>
      <c r="CR8" s="269">
        <f t="shared" si="7"/>
        <v>282.83014200000002</v>
      </c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  <c r="IW8" s="175"/>
      <c r="IX8" s="175"/>
      <c r="IY8" s="175"/>
      <c r="IZ8" s="175"/>
      <c r="JA8" s="175"/>
      <c r="JB8" s="175"/>
      <c r="JC8" s="175"/>
      <c r="JD8" s="175"/>
      <c r="JE8" s="175"/>
      <c r="JF8" s="175"/>
      <c r="JG8" s="175"/>
      <c r="JH8" s="175"/>
      <c r="JI8" s="175"/>
      <c r="JJ8" s="175"/>
    </row>
    <row r="9" spans="1:270" x14ac:dyDescent="0.25">
      <c r="A9" s="265" t="s">
        <v>157</v>
      </c>
      <c r="B9" s="265">
        <v>2008</v>
      </c>
      <c r="C9" s="175">
        <v>909151.79281804827</v>
      </c>
      <c r="D9" s="175">
        <v>30433091.857428908</v>
      </c>
      <c r="E9" s="175">
        <v>62478.289930910505</v>
      </c>
      <c r="F9" s="266">
        <v>956.1</v>
      </c>
      <c r="G9" s="266">
        <v>3634</v>
      </c>
      <c r="H9" s="266">
        <v>43.59</v>
      </c>
      <c r="I9" s="266">
        <v>2.9590000000000001</v>
      </c>
      <c r="J9" s="266">
        <v>0</v>
      </c>
      <c r="K9" s="267">
        <v>1</v>
      </c>
      <c r="L9" s="266">
        <f t="shared" si="0"/>
        <v>44.867518660000002</v>
      </c>
      <c r="N9" s="265">
        <v>2009</v>
      </c>
      <c r="O9" s="175">
        <v>921562.47570606344</v>
      </c>
      <c r="P9" s="175">
        <v>30819035.640744217</v>
      </c>
      <c r="Q9" s="175">
        <v>85619.63006395851</v>
      </c>
      <c r="R9" s="266">
        <v>979.5</v>
      </c>
      <c r="S9" s="266">
        <v>3678</v>
      </c>
      <c r="T9" s="266">
        <v>42.768000000000001</v>
      </c>
      <c r="U9" s="266">
        <v>2.7719999999999998</v>
      </c>
      <c r="V9" s="266">
        <v>0</v>
      </c>
      <c r="W9" s="267">
        <v>1</v>
      </c>
      <c r="X9" s="266">
        <f t="shared" si="1"/>
        <v>43.964783279999999</v>
      </c>
      <c r="Z9" s="265">
        <v>2010</v>
      </c>
      <c r="AA9" s="175">
        <v>1300957.8810753543</v>
      </c>
      <c r="AB9" s="175">
        <v>31146452.380876701</v>
      </c>
      <c r="AC9" s="175">
        <v>111913.85111477072</v>
      </c>
      <c r="AD9" s="266">
        <v>993.1</v>
      </c>
      <c r="AE9" s="266">
        <v>3702</v>
      </c>
      <c r="AF9" s="266">
        <v>50.524999999999999</v>
      </c>
      <c r="AG9" s="266">
        <v>2.5840000000000001</v>
      </c>
      <c r="AH9" s="266">
        <v>0</v>
      </c>
      <c r="AI9" s="267">
        <v>0.999</v>
      </c>
      <c r="AJ9" s="266">
        <f t="shared" si="2"/>
        <v>51.64061616</v>
      </c>
      <c r="AL9" s="265">
        <v>2011</v>
      </c>
      <c r="AM9" s="268">
        <v>1240345.7096114522</v>
      </c>
      <c r="AN9" s="268">
        <v>31116005.89366053</v>
      </c>
      <c r="AO9" s="268">
        <v>196834.40860672144</v>
      </c>
      <c r="AP9" s="269">
        <v>1005.1</v>
      </c>
      <c r="AQ9" s="269">
        <v>3722</v>
      </c>
      <c r="AR9" s="269">
        <v>47.113999999999997</v>
      </c>
      <c r="AS9" s="269">
        <v>2.9119999999999999</v>
      </c>
      <c r="AT9" s="269">
        <v>0</v>
      </c>
      <c r="AU9" s="270">
        <v>1</v>
      </c>
      <c r="AV9" s="269">
        <f t="shared" si="3"/>
        <v>48.371226879999995</v>
      </c>
      <c r="AX9" s="271">
        <v>2012</v>
      </c>
      <c r="AY9" s="268">
        <v>1140275.3021903106</v>
      </c>
      <c r="AZ9" s="268">
        <v>31213156.401490688</v>
      </c>
      <c r="BA9" s="268">
        <v>704303.475434119</v>
      </c>
      <c r="BB9" s="269">
        <v>1013.7</v>
      </c>
      <c r="BC9" s="269">
        <v>3755</v>
      </c>
      <c r="BD9" s="269">
        <v>50.189</v>
      </c>
      <c r="BE9" s="269">
        <v>2.9260000000000002</v>
      </c>
      <c r="BF9" s="269">
        <v>0</v>
      </c>
      <c r="BG9" s="270">
        <v>0.998</v>
      </c>
      <c r="BH9" s="269">
        <f t="shared" si="4"/>
        <v>51.452271240000002</v>
      </c>
      <c r="BJ9" s="265">
        <v>2013</v>
      </c>
      <c r="BK9" s="268">
        <v>1259693.8558863308</v>
      </c>
      <c r="BL9" s="268">
        <v>31481369.303282712</v>
      </c>
      <c r="BM9" s="268">
        <v>909568.8299320169</v>
      </c>
      <c r="BN9" s="269">
        <v>1017.5</v>
      </c>
      <c r="BO9" s="269">
        <v>3798</v>
      </c>
      <c r="BP9" s="269">
        <v>46.692</v>
      </c>
      <c r="BQ9" s="269">
        <v>3.0539999999999998</v>
      </c>
      <c r="BR9" s="269">
        <v>0</v>
      </c>
      <c r="BS9" s="270">
        <v>0.998</v>
      </c>
      <c r="BT9" s="269">
        <f t="shared" si="5"/>
        <v>48.010533960000004</v>
      </c>
      <c r="BU9" s="268"/>
      <c r="BV9" s="265">
        <v>2014</v>
      </c>
      <c r="BW9" s="268">
        <v>1416575.818</v>
      </c>
      <c r="BX9" s="268">
        <v>31936575</v>
      </c>
      <c r="BY9" s="268">
        <v>666885.34470428771</v>
      </c>
      <c r="BZ9" s="269">
        <v>1031.9000000000001</v>
      </c>
      <c r="CA9" s="269">
        <v>3810</v>
      </c>
      <c r="CB9" s="269">
        <v>46.999000000000002</v>
      </c>
      <c r="CC9" s="269">
        <v>3.28</v>
      </c>
      <c r="CD9" s="269">
        <v>0</v>
      </c>
      <c r="CE9" s="270">
        <v>0.998</v>
      </c>
      <c r="CF9" s="269">
        <f t="shared" si="6"/>
        <v>48.415107200000001</v>
      </c>
      <c r="CG9" s="268"/>
      <c r="CH9" s="268" t="s">
        <v>202</v>
      </c>
      <c r="CI9" s="269">
        <f t="shared" si="7"/>
        <v>1264222.6714220233</v>
      </c>
      <c r="CJ9" s="269">
        <f t="shared" si="7"/>
        <v>31436776.649608482</v>
      </c>
      <c r="CK9" s="269">
        <f t="shared" si="7"/>
        <v>619398.0146692862</v>
      </c>
      <c r="CL9" s="269">
        <f t="shared" si="7"/>
        <v>1017.0500000000001</v>
      </c>
      <c r="CM9" s="269">
        <f t="shared" si="7"/>
        <v>3771.25</v>
      </c>
      <c r="CN9" s="269">
        <f t="shared" si="7"/>
        <v>47.7485</v>
      </c>
      <c r="CO9" s="269">
        <f t="shared" si="7"/>
        <v>3.0429999999999997</v>
      </c>
      <c r="CP9" s="269">
        <f t="shared" si="7"/>
        <v>0</v>
      </c>
      <c r="CQ9" s="269">
        <f t="shared" si="7"/>
        <v>0.99849999999999994</v>
      </c>
      <c r="CR9" s="269">
        <f t="shared" si="7"/>
        <v>49.062284819999995</v>
      </c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  <c r="IX9" s="175"/>
      <c r="IY9" s="175"/>
      <c r="IZ9" s="175"/>
      <c r="JA9" s="175"/>
      <c r="JB9" s="175"/>
      <c r="JC9" s="175"/>
      <c r="JD9" s="175"/>
      <c r="JE9" s="175"/>
      <c r="JF9" s="175"/>
      <c r="JG9" s="175"/>
      <c r="JH9" s="175"/>
      <c r="JI9" s="175"/>
      <c r="JJ9" s="175"/>
    </row>
    <row r="10" spans="1:270" x14ac:dyDescent="0.25">
      <c r="A10" s="265" t="s">
        <v>156</v>
      </c>
      <c r="B10" s="265">
        <v>2008</v>
      </c>
      <c r="C10" s="175">
        <v>1326932.6466426377</v>
      </c>
      <c r="D10" s="175">
        <v>55648469.847016416</v>
      </c>
      <c r="E10" s="175">
        <v>239312.09612196509</v>
      </c>
      <c r="F10" s="266">
        <v>755.3</v>
      </c>
      <c r="G10" s="266">
        <v>10201</v>
      </c>
      <c r="H10" s="266">
        <v>148.87299999999999</v>
      </c>
      <c r="I10" s="266">
        <v>115.102</v>
      </c>
      <c r="J10" s="266">
        <v>0</v>
      </c>
      <c r="K10" s="267">
        <v>0.39900000000000002</v>
      </c>
      <c r="L10" s="266">
        <f t="shared" si="0"/>
        <v>198.56713747999999</v>
      </c>
      <c r="N10" s="265">
        <v>2009</v>
      </c>
      <c r="O10" s="175">
        <v>1355517.01351894</v>
      </c>
      <c r="P10" s="175">
        <v>56320585.35028778</v>
      </c>
      <c r="Q10" s="175">
        <v>109384.50538976227</v>
      </c>
      <c r="R10" s="266">
        <v>764.4</v>
      </c>
      <c r="S10" s="266">
        <v>10487</v>
      </c>
      <c r="T10" s="266">
        <v>139.64599999999999</v>
      </c>
      <c r="U10" s="266">
        <v>106.61200000000001</v>
      </c>
      <c r="V10" s="266">
        <v>0</v>
      </c>
      <c r="W10" s="267">
        <v>0.4</v>
      </c>
      <c r="X10" s="266">
        <f t="shared" si="1"/>
        <v>185.67466487999999</v>
      </c>
      <c r="Z10" s="265">
        <v>2010</v>
      </c>
      <c r="AA10" s="175">
        <v>1385481.5849556348</v>
      </c>
      <c r="AB10" s="175">
        <v>57509444.884121291</v>
      </c>
      <c r="AC10" s="175">
        <v>27177.823631543644</v>
      </c>
      <c r="AD10" s="266">
        <v>776.7</v>
      </c>
      <c r="AE10" s="266">
        <v>10320</v>
      </c>
      <c r="AF10" s="266">
        <v>147.49799999999999</v>
      </c>
      <c r="AG10" s="266">
        <v>107.065</v>
      </c>
      <c r="AH10" s="266">
        <v>0</v>
      </c>
      <c r="AI10" s="267">
        <v>0.40799999999999997</v>
      </c>
      <c r="AJ10" s="266">
        <f t="shared" si="2"/>
        <v>193.72224309999999</v>
      </c>
      <c r="AL10" s="265">
        <v>2011</v>
      </c>
      <c r="AM10" s="268">
        <v>1329685.3384458076</v>
      </c>
      <c r="AN10" s="268">
        <v>51115171.006134965</v>
      </c>
      <c r="AO10" s="268">
        <v>158101.91288149191</v>
      </c>
      <c r="AP10" s="269">
        <v>767.3</v>
      </c>
      <c r="AQ10" s="269">
        <v>10356</v>
      </c>
      <c r="AR10" s="269">
        <v>145.49600000000001</v>
      </c>
      <c r="AS10" s="269">
        <v>109.47199999999999</v>
      </c>
      <c r="AT10" s="269">
        <v>0</v>
      </c>
      <c r="AU10" s="270">
        <v>0.41</v>
      </c>
      <c r="AV10" s="269">
        <f t="shared" si="3"/>
        <v>192.75944128</v>
      </c>
      <c r="AX10" s="265">
        <v>2012</v>
      </c>
      <c r="AY10" s="268">
        <v>1411700.0159006214</v>
      </c>
      <c r="AZ10" s="268">
        <v>53266363.717763983</v>
      </c>
      <c r="BA10" s="268">
        <v>39664.869365819119</v>
      </c>
      <c r="BB10" s="269">
        <v>798.6</v>
      </c>
      <c r="BC10" s="269">
        <v>10365</v>
      </c>
      <c r="BD10" s="269">
        <v>149.423</v>
      </c>
      <c r="BE10" s="269">
        <v>108.749</v>
      </c>
      <c r="BF10" s="269">
        <v>0</v>
      </c>
      <c r="BG10" s="270">
        <v>0.41199999999999998</v>
      </c>
      <c r="BH10" s="269">
        <f t="shared" si="4"/>
        <v>196.37429326</v>
      </c>
      <c r="BJ10" s="265">
        <v>2013</v>
      </c>
      <c r="BK10" s="268">
        <v>1676886.8975992166</v>
      </c>
      <c r="BL10" s="268">
        <v>54783558.487996086</v>
      </c>
      <c r="BM10" s="268">
        <v>98661.136879491823</v>
      </c>
      <c r="BN10" s="269">
        <v>808.8</v>
      </c>
      <c r="BO10" s="269">
        <v>10399</v>
      </c>
      <c r="BP10" s="269">
        <v>152.32400000000001</v>
      </c>
      <c r="BQ10" s="269">
        <v>105.045</v>
      </c>
      <c r="BR10" s="269">
        <v>0</v>
      </c>
      <c r="BS10" s="270">
        <v>0.41499999999999998</v>
      </c>
      <c r="BT10" s="269">
        <f t="shared" si="5"/>
        <v>197.67612830000002</v>
      </c>
      <c r="BU10" s="268"/>
      <c r="BV10" s="265">
        <v>2014</v>
      </c>
      <c r="BW10" s="268">
        <v>1478171</v>
      </c>
      <c r="BX10" s="268">
        <v>55714197</v>
      </c>
      <c r="BY10" s="268">
        <v>50512.637498853917</v>
      </c>
      <c r="BZ10" s="269">
        <v>829</v>
      </c>
      <c r="CA10" s="269">
        <v>10512</v>
      </c>
      <c r="CB10" s="269">
        <v>142.893</v>
      </c>
      <c r="CC10" s="269">
        <v>107.87400000000001</v>
      </c>
      <c r="CD10" s="269">
        <v>0</v>
      </c>
      <c r="CE10" s="270">
        <v>0.41199999999999998</v>
      </c>
      <c r="CF10" s="269">
        <f t="shared" si="6"/>
        <v>189.46652076000001</v>
      </c>
      <c r="CG10" s="268"/>
      <c r="CH10" s="268" t="s">
        <v>202</v>
      </c>
      <c r="CI10" s="269">
        <f t="shared" si="7"/>
        <v>1474110.8129864114</v>
      </c>
      <c r="CJ10" s="269">
        <f t="shared" si="7"/>
        <v>53719822.552973762</v>
      </c>
      <c r="CK10" s="269">
        <f t="shared" si="7"/>
        <v>86735.139156414181</v>
      </c>
      <c r="CL10" s="269">
        <f t="shared" si="7"/>
        <v>800.92499999999995</v>
      </c>
      <c r="CM10" s="269">
        <f t="shared" si="7"/>
        <v>10408</v>
      </c>
      <c r="CN10" s="269">
        <f t="shared" si="7"/>
        <v>147.53399999999999</v>
      </c>
      <c r="CO10" s="269">
        <f t="shared" si="7"/>
        <v>107.78500000000001</v>
      </c>
      <c r="CP10" s="269">
        <f t="shared" si="7"/>
        <v>0</v>
      </c>
      <c r="CQ10" s="269">
        <f t="shared" si="7"/>
        <v>0.41224999999999995</v>
      </c>
      <c r="CR10" s="269">
        <f t="shared" si="7"/>
        <v>194.06909590000001</v>
      </c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</row>
    <row r="11" spans="1:270" x14ac:dyDescent="0.25">
      <c r="A11" s="265" t="s">
        <v>155</v>
      </c>
      <c r="B11" s="265">
        <v>2008</v>
      </c>
      <c r="C11" s="175">
        <v>1440755.2668535572</v>
      </c>
      <c r="D11" s="175">
        <v>41439263.356027231</v>
      </c>
      <c r="E11" s="175">
        <v>70420.790918326573</v>
      </c>
      <c r="F11" s="266">
        <v>441.4</v>
      </c>
      <c r="G11" s="266">
        <v>7210</v>
      </c>
      <c r="H11" s="266">
        <v>88.438999999999993</v>
      </c>
      <c r="I11" s="266">
        <v>62.014000000000003</v>
      </c>
      <c r="J11" s="266">
        <v>0</v>
      </c>
      <c r="K11" s="267">
        <v>0.442</v>
      </c>
      <c r="L11" s="266">
        <f t="shared" si="0"/>
        <v>115.21292435999999</v>
      </c>
      <c r="N11" s="265">
        <v>2009</v>
      </c>
      <c r="O11" s="175">
        <v>1311512.5921563378</v>
      </c>
      <c r="P11" s="175">
        <v>41477491.836701915</v>
      </c>
      <c r="Q11" s="175">
        <v>23492.677148847939</v>
      </c>
      <c r="R11" s="266">
        <v>444.1</v>
      </c>
      <c r="S11" s="266">
        <v>7295</v>
      </c>
      <c r="T11" s="266">
        <v>90.826999999999998</v>
      </c>
      <c r="U11" s="266">
        <v>53.634999999999998</v>
      </c>
      <c r="V11" s="266">
        <v>0</v>
      </c>
      <c r="W11" s="267">
        <v>0.439</v>
      </c>
      <c r="X11" s="266">
        <f t="shared" si="1"/>
        <v>113.9833749</v>
      </c>
      <c r="Z11" s="265">
        <v>2010</v>
      </c>
      <c r="AA11" s="175">
        <v>1186279.9872864517</v>
      </c>
      <c r="AB11" s="175">
        <v>49457853.456230961</v>
      </c>
      <c r="AC11" s="175">
        <v>26978.866991760333</v>
      </c>
      <c r="AD11" s="266">
        <v>467.6</v>
      </c>
      <c r="AE11" s="266">
        <v>7416</v>
      </c>
      <c r="AF11" s="266">
        <v>95.856999999999999</v>
      </c>
      <c r="AG11" s="266">
        <v>73.385999999999996</v>
      </c>
      <c r="AH11" s="266">
        <v>0</v>
      </c>
      <c r="AI11" s="267">
        <v>0.436</v>
      </c>
      <c r="AJ11" s="266">
        <f t="shared" si="2"/>
        <v>127.54067164</v>
      </c>
      <c r="AL11" s="265">
        <v>2011</v>
      </c>
      <c r="AM11" s="268">
        <v>1173663.8343558281</v>
      </c>
      <c r="AN11" s="268">
        <v>40826973.809815951</v>
      </c>
      <c r="AO11" s="268">
        <v>122367.02942017451</v>
      </c>
      <c r="AP11" s="269">
        <v>468</v>
      </c>
      <c r="AQ11" s="269">
        <v>7588</v>
      </c>
      <c r="AR11" s="269">
        <v>96.745999999999995</v>
      </c>
      <c r="AS11" s="269">
        <v>69.930999999999997</v>
      </c>
      <c r="AT11" s="269">
        <v>0</v>
      </c>
      <c r="AU11" s="270">
        <v>0.43</v>
      </c>
      <c r="AV11" s="269">
        <f t="shared" si="3"/>
        <v>126.93800994</v>
      </c>
      <c r="AX11" s="265">
        <v>2012</v>
      </c>
      <c r="AY11" s="268">
        <v>1161885.0017391304</v>
      </c>
      <c r="AZ11" s="268">
        <v>40756756.339875787</v>
      </c>
      <c r="BA11" s="268">
        <v>119894.90447650319</v>
      </c>
      <c r="BB11" s="269">
        <v>469.9</v>
      </c>
      <c r="BC11" s="269">
        <v>7566</v>
      </c>
      <c r="BD11" s="269">
        <v>96.01</v>
      </c>
      <c r="BE11" s="269">
        <v>69.037999999999997</v>
      </c>
      <c r="BF11" s="269">
        <v>0</v>
      </c>
      <c r="BG11" s="270">
        <v>0.437</v>
      </c>
      <c r="BH11" s="269">
        <f t="shared" si="4"/>
        <v>125.81646612</v>
      </c>
      <c r="BJ11" s="265">
        <v>2013</v>
      </c>
      <c r="BK11" s="268">
        <v>1079790.9005389519</v>
      </c>
      <c r="BL11" s="268">
        <v>44505775.59627635</v>
      </c>
      <c r="BM11" s="268">
        <v>72799.566584329252</v>
      </c>
      <c r="BN11" s="269">
        <v>451.5</v>
      </c>
      <c r="BO11" s="269">
        <v>7527</v>
      </c>
      <c r="BP11" s="269">
        <v>94.088999999999999</v>
      </c>
      <c r="BQ11" s="269">
        <v>61.816000000000003</v>
      </c>
      <c r="BR11" s="269">
        <v>0</v>
      </c>
      <c r="BS11" s="270">
        <v>0.48299999999999998</v>
      </c>
      <c r="BT11" s="269">
        <f t="shared" si="5"/>
        <v>120.77743984</v>
      </c>
      <c r="BU11" s="268"/>
      <c r="BV11" s="265">
        <v>2014</v>
      </c>
      <c r="BW11" s="268">
        <v>1377679</v>
      </c>
      <c r="BX11" s="268">
        <v>44207056</v>
      </c>
      <c r="BY11" s="268">
        <v>27176.827953395252</v>
      </c>
      <c r="BZ11" s="269">
        <v>454.1</v>
      </c>
      <c r="CA11" s="269">
        <v>7593</v>
      </c>
      <c r="CB11" s="269">
        <v>92.186999999999998</v>
      </c>
      <c r="CC11" s="269">
        <v>58.465000000000003</v>
      </c>
      <c r="CD11" s="269">
        <v>0</v>
      </c>
      <c r="CE11" s="270">
        <v>0.434</v>
      </c>
      <c r="CF11" s="269">
        <f t="shared" si="6"/>
        <v>117.4286791</v>
      </c>
      <c r="CG11" s="268"/>
      <c r="CH11" s="268" t="s">
        <v>202</v>
      </c>
      <c r="CI11" s="269">
        <f t="shared" si="7"/>
        <v>1198254.6841584777</v>
      </c>
      <c r="CJ11" s="269">
        <f t="shared" si="7"/>
        <v>42574140.436492018</v>
      </c>
      <c r="CK11" s="269">
        <f t="shared" si="7"/>
        <v>85559.582108600545</v>
      </c>
      <c r="CL11" s="269">
        <f t="shared" si="7"/>
        <v>460.875</v>
      </c>
      <c r="CM11" s="269">
        <f t="shared" si="7"/>
        <v>7568.5</v>
      </c>
      <c r="CN11" s="269">
        <f t="shared" si="7"/>
        <v>94.75800000000001</v>
      </c>
      <c r="CO11" s="269">
        <f t="shared" si="7"/>
        <v>64.8125</v>
      </c>
      <c r="CP11" s="269">
        <f t="shared" si="7"/>
        <v>0</v>
      </c>
      <c r="CQ11" s="269">
        <f t="shared" si="7"/>
        <v>0.44600000000000001</v>
      </c>
      <c r="CR11" s="269">
        <f t="shared" si="7"/>
        <v>122.74014875</v>
      </c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  <c r="IW11" s="175"/>
      <c r="IX11" s="175"/>
      <c r="IY11" s="175"/>
      <c r="IZ11" s="175"/>
      <c r="JA11" s="175"/>
      <c r="JB11" s="175"/>
      <c r="JC11" s="175"/>
      <c r="JD11" s="175"/>
      <c r="JE11" s="175"/>
      <c r="JF11" s="175"/>
      <c r="JG11" s="175"/>
      <c r="JH11" s="175"/>
      <c r="JI11" s="175"/>
      <c r="JJ11" s="175"/>
    </row>
    <row r="12" spans="1:270" x14ac:dyDescent="0.25">
      <c r="A12" s="265" t="s">
        <v>154</v>
      </c>
      <c r="B12" s="265">
        <v>2008</v>
      </c>
      <c r="C12" s="175">
        <v>1846468.5622747296</v>
      </c>
      <c r="D12" s="175">
        <v>43750833.896676004</v>
      </c>
      <c r="E12" s="175">
        <v>210695.21848905386</v>
      </c>
      <c r="F12" s="266">
        <v>919</v>
      </c>
      <c r="G12" s="266">
        <v>8891</v>
      </c>
      <c r="H12" s="266">
        <v>137.29900000000001</v>
      </c>
      <c r="I12" s="266">
        <v>0.82099999999999995</v>
      </c>
      <c r="J12" s="266">
        <v>0</v>
      </c>
      <c r="K12" s="267">
        <v>0.71799999999999997</v>
      </c>
      <c r="L12" s="266">
        <f t="shared" si="0"/>
        <v>137.65345854</v>
      </c>
      <c r="N12" s="265">
        <v>2009</v>
      </c>
      <c r="O12" s="175">
        <v>1915443.7157007097</v>
      </c>
      <c r="P12" s="175">
        <v>43797503.761210009</v>
      </c>
      <c r="Q12" s="175">
        <v>138886.35803627415</v>
      </c>
      <c r="R12" s="266">
        <v>927</v>
      </c>
      <c r="S12" s="266">
        <v>8985</v>
      </c>
      <c r="T12" s="266">
        <v>139.91900000000001</v>
      </c>
      <c r="U12" s="266">
        <v>0.76600000000000001</v>
      </c>
      <c r="V12" s="266">
        <v>0</v>
      </c>
      <c r="W12" s="267">
        <v>0.71799999999999997</v>
      </c>
      <c r="X12" s="266">
        <f t="shared" si="1"/>
        <v>140.24971284</v>
      </c>
      <c r="Z12" s="265">
        <v>2010</v>
      </c>
      <c r="AA12" s="175">
        <v>1910442.5903853793</v>
      </c>
      <c r="AB12" s="175">
        <v>44345595.376506418</v>
      </c>
      <c r="AC12" s="175">
        <v>111556.20442666583</v>
      </c>
      <c r="AD12" s="266">
        <v>932.3</v>
      </c>
      <c r="AE12" s="266">
        <v>9101</v>
      </c>
      <c r="AF12" s="266">
        <v>148.90199999999999</v>
      </c>
      <c r="AG12" s="266">
        <v>1.177</v>
      </c>
      <c r="AH12" s="266">
        <v>0</v>
      </c>
      <c r="AI12" s="267">
        <v>0.69699999999999995</v>
      </c>
      <c r="AJ12" s="266">
        <f t="shared" si="2"/>
        <v>149.41015797999998</v>
      </c>
      <c r="AL12" s="265">
        <v>2011</v>
      </c>
      <c r="AM12" s="268">
        <v>1674057.2597137017</v>
      </c>
      <c r="AN12" s="268">
        <v>41413846.840490796</v>
      </c>
      <c r="AO12" s="268">
        <v>181161.7799983038</v>
      </c>
      <c r="AP12" s="269">
        <v>939.69999999999993</v>
      </c>
      <c r="AQ12" s="269">
        <v>9228</v>
      </c>
      <c r="AR12" s="269">
        <v>136.393</v>
      </c>
      <c r="AS12" s="269">
        <v>1.877</v>
      </c>
      <c r="AT12" s="269">
        <v>0</v>
      </c>
      <c r="AU12" s="270">
        <v>0.71399999999999997</v>
      </c>
      <c r="AV12" s="269">
        <f t="shared" si="3"/>
        <v>137.20337598</v>
      </c>
      <c r="AX12" s="265">
        <v>2012</v>
      </c>
      <c r="AY12" s="268">
        <v>1800215.4964352797</v>
      </c>
      <c r="AZ12" s="268">
        <v>41579141.36645963</v>
      </c>
      <c r="BA12" s="268">
        <v>570930.61695174931</v>
      </c>
      <c r="BB12" s="269">
        <v>878.4</v>
      </c>
      <c r="BC12" s="269">
        <v>9405</v>
      </c>
      <c r="BD12" s="269">
        <v>143.37299999999999</v>
      </c>
      <c r="BE12" s="269">
        <v>1.9059999999999999</v>
      </c>
      <c r="BF12" s="269">
        <v>0</v>
      </c>
      <c r="BG12" s="270">
        <v>0.70699999999999996</v>
      </c>
      <c r="BH12" s="269">
        <f t="shared" si="4"/>
        <v>144.19589643999998</v>
      </c>
      <c r="BJ12" s="265">
        <v>2013</v>
      </c>
      <c r="BK12" s="268">
        <v>1469705.9069083785</v>
      </c>
      <c r="BL12" s="268">
        <v>42867107.934345916</v>
      </c>
      <c r="BM12" s="268">
        <v>171497.70865788765</v>
      </c>
      <c r="BN12" s="269">
        <v>879.1</v>
      </c>
      <c r="BO12" s="269">
        <v>9464</v>
      </c>
      <c r="BP12" s="269">
        <v>136.81399999999999</v>
      </c>
      <c r="BQ12" s="269">
        <v>2.2109999999999999</v>
      </c>
      <c r="BR12" s="269">
        <v>0</v>
      </c>
      <c r="BS12" s="270">
        <v>0.70599999999999996</v>
      </c>
      <c r="BT12" s="269">
        <f t="shared" si="5"/>
        <v>137.76857713999999</v>
      </c>
      <c r="BU12" s="268"/>
      <c r="BV12" s="265">
        <v>2014</v>
      </c>
      <c r="BW12" s="268">
        <v>1646000</v>
      </c>
      <c r="BX12" s="268">
        <v>43173780</v>
      </c>
      <c r="BY12" s="268">
        <v>120098.24654295591</v>
      </c>
      <c r="BZ12" s="269">
        <v>882.7</v>
      </c>
      <c r="CA12" s="269">
        <v>9543</v>
      </c>
      <c r="CB12" s="269">
        <v>133.32499999999999</v>
      </c>
      <c r="CC12" s="269">
        <v>3.411</v>
      </c>
      <c r="CD12" s="269">
        <v>0</v>
      </c>
      <c r="CE12" s="270">
        <v>0.70799999999999996</v>
      </c>
      <c r="CF12" s="269">
        <f t="shared" si="6"/>
        <v>134.79766513999999</v>
      </c>
      <c r="CG12" s="268"/>
      <c r="CH12" s="268" t="s">
        <v>202</v>
      </c>
      <c r="CI12" s="269">
        <f t="shared" si="7"/>
        <v>1647494.66576434</v>
      </c>
      <c r="CJ12" s="269">
        <f t="shared" si="7"/>
        <v>42258469.035324082</v>
      </c>
      <c r="CK12" s="269">
        <f t="shared" si="7"/>
        <v>260922.08803772414</v>
      </c>
      <c r="CL12" s="269">
        <f t="shared" si="7"/>
        <v>894.97499999999991</v>
      </c>
      <c r="CM12" s="269">
        <f t="shared" si="7"/>
        <v>9410</v>
      </c>
      <c r="CN12" s="269">
        <f t="shared" si="7"/>
        <v>137.47624999999999</v>
      </c>
      <c r="CO12" s="269">
        <f t="shared" si="7"/>
        <v>2.3512499999999998</v>
      </c>
      <c r="CP12" s="269">
        <f t="shared" si="7"/>
        <v>0</v>
      </c>
      <c r="CQ12" s="269">
        <f t="shared" si="7"/>
        <v>0.70874999999999999</v>
      </c>
      <c r="CR12" s="269">
        <f t="shared" si="7"/>
        <v>138.49137867499999</v>
      </c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  <c r="IW12" s="175"/>
      <c r="IX12" s="175"/>
      <c r="IY12" s="175"/>
      <c r="IZ12" s="175"/>
      <c r="JA12" s="175"/>
      <c r="JB12" s="175"/>
      <c r="JC12" s="175"/>
      <c r="JD12" s="175"/>
      <c r="JE12" s="175"/>
      <c r="JF12" s="175"/>
      <c r="JG12" s="175"/>
      <c r="JH12" s="175"/>
      <c r="JI12" s="175"/>
      <c r="JJ12" s="175"/>
    </row>
    <row r="13" spans="1:270" x14ac:dyDescent="0.25">
      <c r="A13" s="265" t="s">
        <v>153</v>
      </c>
      <c r="B13" s="265">
        <v>2008</v>
      </c>
      <c r="C13" s="175">
        <v>30521246.692831393</v>
      </c>
      <c r="D13" s="175">
        <v>992702735.77573085</v>
      </c>
      <c r="E13" s="175">
        <v>663973.91600247298</v>
      </c>
      <c r="F13" s="266">
        <v>6054.8</v>
      </c>
      <c r="G13" s="266">
        <v>342861</v>
      </c>
      <c r="H13" s="266">
        <v>2490.3229999999999</v>
      </c>
      <c r="I13" s="266">
        <v>1871.48</v>
      </c>
      <c r="J13" s="266">
        <v>1286.3140000000001</v>
      </c>
      <c r="K13" s="267">
        <v>8.8999999999999996E-2</v>
      </c>
      <c r="L13" s="266">
        <f t="shared" si="0"/>
        <v>3647.0355006</v>
      </c>
      <c r="N13" s="265">
        <v>2009</v>
      </c>
      <c r="O13" s="175">
        <v>30984151.305046178</v>
      </c>
      <c r="P13" s="175">
        <v>1016543126.179628</v>
      </c>
      <c r="Q13" s="175">
        <v>474287.95515461586</v>
      </c>
      <c r="R13" s="266">
        <v>6140.6</v>
      </c>
      <c r="S13" s="266">
        <v>347096</v>
      </c>
      <c r="T13" s="266">
        <v>2517.154</v>
      </c>
      <c r="U13" s="266">
        <v>1832.923</v>
      </c>
      <c r="V13" s="266">
        <v>1488.057</v>
      </c>
      <c r="W13" s="267">
        <v>0.09</v>
      </c>
      <c r="X13" s="266">
        <f t="shared" si="1"/>
        <v>3711.9124287200002</v>
      </c>
      <c r="Z13" s="265">
        <v>2010</v>
      </c>
      <c r="AA13" s="175">
        <v>31544379.330949537</v>
      </c>
      <c r="AB13" s="175">
        <v>1025830405.704145</v>
      </c>
      <c r="AC13" s="175">
        <v>1611342.2606308812</v>
      </c>
      <c r="AD13" s="266">
        <v>6208.2</v>
      </c>
      <c r="AE13" s="266">
        <v>350344</v>
      </c>
      <c r="AF13" s="266">
        <v>2588.8180000000002</v>
      </c>
      <c r="AG13" s="266">
        <v>1820.53</v>
      </c>
      <c r="AH13" s="266">
        <v>1727.8229999999999</v>
      </c>
      <c r="AI13" s="267">
        <v>0.09</v>
      </c>
      <c r="AJ13" s="266">
        <f t="shared" si="2"/>
        <v>3843.2264375000004</v>
      </c>
      <c r="AL13" s="265">
        <v>2011</v>
      </c>
      <c r="AM13" s="268">
        <v>31095953.04907975</v>
      </c>
      <c r="AN13" s="268">
        <v>955454736.86809814</v>
      </c>
      <c r="AO13" s="268">
        <v>681158.2794360813</v>
      </c>
      <c r="AP13" s="269">
        <v>6247</v>
      </c>
      <c r="AQ13" s="269">
        <v>354033</v>
      </c>
      <c r="AR13" s="269">
        <v>2487.44</v>
      </c>
      <c r="AS13" s="269">
        <v>1785.5809999999999</v>
      </c>
      <c r="AT13" s="269">
        <v>1394.87</v>
      </c>
      <c r="AU13" s="270">
        <v>0.09</v>
      </c>
      <c r="AV13" s="269">
        <f t="shared" si="3"/>
        <v>3636.4959979400001</v>
      </c>
      <c r="AX13" s="265">
        <v>2012</v>
      </c>
      <c r="AY13" s="268">
        <v>30130814.9068323</v>
      </c>
      <c r="AZ13" s="268">
        <v>972592272.63403738</v>
      </c>
      <c r="BA13" s="268">
        <v>465442.1834157143</v>
      </c>
      <c r="BB13" s="269">
        <v>6302.9</v>
      </c>
      <c r="BC13" s="269">
        <v>356263</v>
      </c>
      <c r="BD13" s="269">
        <v>2511.4720000000002</v>
      </c>
      <c r="BE13" s="269">
        <v>1769.1690000000001</v>
      </c>
      <c r="BF13" s="269">
        <v>1330.0540000000001</v>
      </c>
      <c r="BG13" s="270">
        <v>0.09</v>
      </c>
      <c r="BH13" s="269">
        <f t="shared" si="4"/>
        <v>3635.8706634600003</v>
      </c>
      <c r="BJ13" s="265">
        <v>2013</v>
      </c>
      <c r="BK13" s="268">
        <v>30081215.737383645</v>
      </c>
      <c r="BL13" s="268">
        <v>985288487.83635485</v>
      </c>
      <c r="BM13" s="268">
        <v>434064.71527111123</v>
      </c>
      <c r="BN13" s="269">
        <v>6211.3</v>
      </c>
      <c r="BO13" s="269">
        <v>365170</v>
      </c>
      <c r="BP13" s="269">
        <v>2445.5</v>
      </c>
      <c r="BQ13" s="269">
        <v>1737.6</v>
      </c>
      <c r="BR13" s="269">
        <v>1392.3999999999999</v>
      </c>
      <c r="BS13" s="270">
        <v>9.1999999999999998E-2</v>
      </c>
      <c r="BT13" s="269">
        <f t="shared" si="5"/>
        <v>3573.1710640000001</v>
      </c>
      <c r="BU13" s="268"/>
      <c r="BV13" s="265">
        <v>2014</v>
      </c>
      <c r="BW13" s="268">
        <v>29760707</v>
      </c>
      <c r="BX13" s="268">
        <v>984412042</v>
      </c>
      <c r="BY13" s="268">
        <v>297814.63161925273</v>
      </c>
      <c r="BZ13" s="269">
        <v>6256.6</v>
      </c>
      <c r="CA13" s="269">
        <v>368598</v>
      </c>
      <c r="CB13" s="269">
        <v>2408.4</v>
      </c>
      <c r="CC13" s="269">
        <v>1717.3</v>
      </c>
      <c r="CD13" s="269">
        <v>1205.1999999999998</v>
      </c>
      <c r="CE13" s="270">
        <v>9.0999999999999998E-2</v>
      </c>
      <c r="CF13" s="269">
        <f t="shared" si="6"/>
        <v>3476.556822</v>
      </c>
      <c r="CG13" s="268"/>
      <c r="CH13" s="268" t="s">
        <v>202</v>
      </c>
      <c r="CI13" s="269">
        <f t="shared" si="7"/>
        <v>30267172.673323926</v>
      </c>
      <c r="CJ13" s="269">
        <f t="shared" si="7"/>
        <v>974436884.83462262</v>
      </c>
      <c r="CK13" s="269">
        <f t="shared" si="7"/>
        <v>469619.95243553992</v>
      </c>
      <c r="CL13" s="269">
        <f t="shared" si="7"/>
        <v>6254.4500000000007</v>
      </c>
      <c r="CM13" s="269">
        <f t="shared" si="7"/>
        <v>361016</v>
      </c>
      <c r="CN13" s="269">
        <f t="shared" si="7"/>
        <v>2463.203</v>
      </c>
      <c r="CO13" s="269">
        <f t="shared" si="7"/>
        <v>1752.4125000000001</v>
      </c>
      <c r="CP13" s="269">
        <f t="shared" si="7"/>
        <v>1330.6309999999999</v>
      </c>
      <c r="CQ13" s="269">
        <f t="shared" si="7"/>
        <v>9.0749999999999997E-2</v>
      </c>
      <c r="CR13" s="269">
        <f t="shared" si="7"/>
        <v>3580.5236368500005</v>
      </c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  <c r="IW13" s="175"/>
      <c r="IX13" s="175"/>
      <c r="IY13" s="175"/>
      <c r="IZ13" s="175"/>
      <c r="JA13" s="175"/>
      <c r="JB13" s="175"/>
      <c r="JC13" s="175"/>
      <c r="JD13" s="175"/>
      <c r="JE13" s="175"/>
      <c r="JF13" s="175"/>
      <c r="JG13" s="175"/>
      <c r="JH13" s="175"/>
      <c r="JI13" s="175"/>
      <c r="JJ13" s="175"/>
    </row>
    <row r="14" spans="1:270" x14ac:dyDescent="0.25">
      <c r="A14" s="265" t="s">
        <v>152</v>
      </c>
      <c r="B14" s="265">
        <v>2008</v>
      </c>
      <c r="C14" s="175">
        <v>1968106.4680283002</v>
      </c>
      <c r="D14" s="175">
        <v>150035073.88706443</v>
      </c>
      <c r="E14" s="175">
        <v>686088.37486364937</v>
      </c>
      <c r="F14" s="266">
        <v>2731.8</v>
      </c>
      <c r="G14" s="266">
        <v>15420</v>
      </c>
      <c r="H14" s="266">
        <v>226.5</v>
      </c>
      <c r="I14" s="266">
        <v>65.599999999999994</v>
      </c>
      <c r="J14" s="266">
        <v>762.30000000000007</v>
      </c>
      <c r="K14" s="267">
        <v>0.68600000000000005</v>
      </c>
      <c r="L14" s="266">
        <f t="shared" si="0"/>
        <v>461.481674</v>
      </c>
      <c r="N14" s="265">
        <v>2009</v>
      </c>
      <c r="O14" s="175">
        <v>2051871.8843528314</v>
      </c>
      <c r="P14" s="175">
        <v>149630461.06277609</v>
      </c>
      <c r="Q14" s="175">
        <v>272525.06389978417</v>
      </c>
      <c r="R14" s="266">
        <v>2749.1</v>
      </c>
      <c r="S14" s="266">
        <v>15263</v>
      </c>
      <c r="T14" s="266">
        <v>232.886</v>
      </c>
      <c r="U14" s="266">
        <v>53.85</v>
      </c>
      <c r="V14" s="266">
        <v>768.79600000000005</v>
      </c>
      <c r="W14" s="267">
        <v>0.74099999999999999</v>
      </c>
      <c r="X14" s="266">
        <f t="shared" si="1"/>
        <v>464.55579460000001</v>
      </c>
      <c r="Z14" s="265">
        <v>2010</v>
      </c>
      <c r="AA14" s="175">
        <v>2507308.9847702286</v>
      </c>
      <c r="AB14" s="175">
        <v>149820243.83949143</v>
      </c>
      <c r="AC14" s="175">
        <v>709814.62354752037</v>
      </c>
      <c r="AD14" s="266">
        <v>2767.4</v>
      </c>
      <c r="AE14" s="266">
        <v>15316</v>
      </c>
      <c r="AF14" s="266">
        <v>253.8</v>
      </c>
      <c r="AG14" s="266">
        <v>59.1</v>
      </c>
      <c r="AH14" s="266">
        <v>859.9</v>
      </c>
      <c r="AI14" s="267">
        <v>0.73199999999999998</v>
      </c>
      <c r="AJ14" s="266">
        <f t="shared" si="2"/>
        <v>512.43472399999996</v>
      </c>
      <c r="AL14" s="265">
        <v>2011</v>
      </c>
      <c r="AM14" s="268">
        <v>2470068.3241308788</v>
      </c>
      <c r="AN14" s="268">
        <v>140064104.60429448</v>
      </c>
      <c r="AO14" s="268">
        <v>682505.06392668036</v>
      </c>
      <c r="AP14" s="269">
        <v>2806.5</v>
      </c>
      <c r="AQ14" s="269">
        <v>15579</v>
      </c>
      <c r="AR14" s="269">
        <v>251.6</v>
      </c>
      <c r="AS14" s="269">
        <v>66.8</v>
      </c>
      <c r="AT14" s="269">
        <v>742.1</v>
      </c>
      <c r="AU14" s="270">
        <v>0.72199999999999998</v>
      </c>
      <c r="AV14" s="269">
        <f t="shared" si="3"/>
        <v>481.62354199999999</v>
      </c>
      <c r="AX14" s="265">
        <v>2012</v>
      </c>
      <c r="AY14" s="268">
        <v>2471532.1550310566</v>
      </c>
      <c r="AZ14" s="268">
        <v>144018862.83925468</v>
      </c>
      <c r="BA14" s="268">
        <v>962795.15857599874</v>
      </c>
      <c r="BB14" s="269">
        <v>2847</v>
      </c>
      <c r="BC14" s="269">
        <v>15775</v>
      </c>
      <c r="BD14" s="269">
        <v>261.3</v>
      </c>
      <c r="BE14" s="269">
        <v>68</v>
      </c>
      <c r="BF14" s="269">
        <v>761.69999999999993</v>
      </c>
      <c r="BG14" s="270">
        <v>0.71599999999999997</v>
      </c>
      <c r="BH14" s="269">
        <f t="shared" si="4"/>
        <v>497.15519</v>
      </c>
      <c r="BJ14" s="265">
        <v>2013</v>
      </c>
      <c r="BK14" s="268">
        <v>2757952.7829495356</v>
      </c>
      <c r="BL14" s="268">
        <v>163017443.44634989</v>
      </c>
      <c r="BM14" s="268">
        <v>1408758.5439792569</v>
      </c>
      <c r="BN14" s="269">
        <v>2783.8</v>
      </c>
      <c r="BO14" s="269">
        <v>16080</v>
      </c>
      <c r="BP14" s="269">
        <v>256.2</v>
      </c>
      <c r="BQ14" s="269">
        <v>65.400000000000006</v>
      </c>
      <c r="BR14" s="269">
        <v>765.19999999999993</v>
      </c>
      <c r="BS14" s="270">
        <v>0.73299999999999998</v>
      </c>
      <c r="BT14" s="269">
        <f t="shared" si="5"/>
        <v>491.88151599999998</v>
      </c>
      <c r="BU14" s="268"/>
      <c r="BV14" s="265">
        <v>2014</v>
      </c>
      <c r="BW14" s="268">
        <v>2957973</v>
      </c>
      <c r="BX14" s="268">
        <v>166111902</v>
      </c>
      <c r="BY14" s="268">
        <v>1321058.7904333323</v>
      </c>
      <c r="BZ14" s="269">
        <v>2837.8</v>
      </c>
      <c r="CA14" s="269">
        <v>16223</v>
      </c>
      <c r="CB14" s="269">
        <v>252.69499999999999</v>
      </c>
      <c r="CC14" s="269">
        <v>65.572000000000003</v>
      </c>
      <c r="CD14" s="269">
        <v>759.48799999999994</v>
      </c>
      <c r="CE14" s="270">
        <v>0.73199999999999998</v>
      </c>
      <c r="CF14" s="269">
        <f t="shared" si="6"/>
        <v>486.90225207999993</v>
      </c>
      <c r="CG14" s="268"/>
      <c r="CH14" s="268" t="s">
        <v>202</v>
      </c>
      <c r="CI14" s="269">
        <f t="shared" si="7"/>
        <v>2664381.5655278675</v>
      </c>
      <c r="CJ14" s="269">
        <f t="shared" si="7"/>
        <v>153303078.22247475</v>
      </c>
      <c r="CK14" s="269">
        <f t="shared" si="7"/>
        <v>1093779.3892288171</v>
      </c>
      <c r="CL14" s="269">
        <f t="shared" si="7"/>
        <v>2818.7749999999996</v>
      </c>
      <c r="CM14" s="269">
        <f t="shared" si="7"/>
        <v>15914.25</v>
      </c>
      <c r="CN14" s="269">
        <f t="shared" si="7"/>
        <v>255.44874999999996</v>
      </c>
      <c r="CO14" s="269">
        <f t="shared" si="7"/>
        <v>66.443000000000012</v>
      </c>
      <c r="CP14" s="269">
        <f t="shared" si="7"/>
        <v>757.12199999999996</v>
      </c>
      <c r="CQ14" s="269">
        <f t="shared" si="7"/>
        <v>0.7257499999999999</v>
      </c>
      <c r="CR14" s="269">
        <f t="shared" si="7"/>
        <v>489.39062501999996</v>
      </c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  <c r="IW14" s="175"/>
      <c r="IX14" s="175"/>
      <c r="IY14" s="175"/>
      <c r="IZ14" s="175"/>
      <c r="JA14" s="175"/>
      <c r="JB14" s="175"/>
      <c r="JC14" s="175"/>
      <c r="JD14" s="175"/>
      <c r="JE14" s="175"/>
      <c r="JF14" s="175"/>
      <c r="JG14" s="175"/>
      <c r="JH14" s="175"/>
      <c r="JI14" s="175"/>
      <c r="JJ14" s="175"/>
    </row>
    <row r="15" spans="1:270" x14ac:dyDescent="0.25">
      <c r="A15" s="265" t="s">
        <v>151</v>
      </c>
      <c r="B15" s="265">
        <v>2008</v>
      </c>
      <c r="C15" s="175">
        <v>1108052.9018822585</v>
      </c>
      <c r="D15" s="175">
        <v>19140234.368709113</v>
      </c>
      <c r="E15" s="175">
        <v>35278.206888116969</v>
      </c>
      <c r="F15" s="266">
        <v>556.29999999999995</v>
      </c>
      <c r="G15" s="266">
        <v>4478</v>
      </c>
      <c r="H15" s="266">
        <v>62.621000000000002</v>
      </c>
      <c r="I15" s="266">
        <v>0</v>
      </c>
      <c r="J15" s="266">
        <v>0</v>
      </c>
      <c r="K15" s="267">
        <v>0.76900000000000002</v>
      </c>
      <c r="L15" s="266">
        <f t="shared" si="0"/>
        <v>62.621000000000002</v>
      </c>
      <c r="N15" s="265">
        <v>2009</v>
      </c>
      <c r="O15" s="175">
        <v>947964.68692276813</v>
      </c>
      <c r="P15" s="175">
        <v>19907812.634453218</v>
      </c>
      <c r="Q15" s="175">
        <v>32780.414181619039</v>
      </c>
      <c r="R15" s="266">
        <v>567.29999999999995</v>
      </c>
      <c r="S15" s="266">
        <v>4573</v>
      </c>
      <c r="T15" s="266">
        <v>64.334000000000003</v>
      </c>
      <c r="U15" s="266">
        <v>0</v>
      </c>
      <c r="V15" s="266">
        <v>0</v>
      </c>
      <c r="W15" s="267">
        <v>0.76700000000000002</v>
      </c>
      <c r="X15" s="266">
        <f t="shared" si="1"/>
        <v>64.334000000000003</v>
      </c>
      <c r="Z15" s="265">
        <v>2010</v>
      </c>
      <c r="AA15" s="175">
        <v>909612.07257316902</v>
      </c>
      <c r="AB15" s="175">
        <v>20330794.600979999</v>
      </c>
      <c r="AC15" s="175">
        <v>37703.656706864596</v>
      </c>
      <c r="AD15" s="266">
        <v>575.29999999999995</v>
      </c>
      <c r="AE15" s="266">
        <v>4676</v>
      </c>
      <c r="AF15" s="266">
        <v>69.335999999999999</v>
      </c>
      <c r="AG15" s="266">
        <v>0</v>
      </c>
      <c r="AH15" s="266">
        <v>0</v>
      </c>
      <c r="AI15" s="267">
        <v>0.76500000000000001</v>
      </c>
      <c r="AJ15" s="266">
        <f t="shared" si="2"/>
        <v>69.335999999999999</v>
      </c>
      <c r="AL15" s="265">
        <v>2011</v>
      </c>
      <c r="AM15" s="268">
        <v>932935.87627811846</v>
      </c>
      <c r="AN15" s="268">
        <v>20608335.362985685</v>
      </c>
      <c r="AO15" s="268">
        <v>23692.053752009986</v>
      </c>
      <c r="AP15" s="269">
        <v>585.69999999999993</v>
      </c>
      <c r="AQ15" s="269">
        <v>4748</v>
      </c>
      <c r="AR15" s="269">
        <v>63.7</v>
      </c>
      <c r="AS15" s="269">
        <v>0</v>
      </c>
      <c r="AT15" s="269">
        <v>0</v>
      </c>
      <c r="AU15" s="270">
        <v>0.76800000000000002</v>
      </c>
      <c r="AV15" s="269">
        <f t="shared" si="3"/>
        <v>63.7</v>
      </c>
      <c r="AX15" s="265">
        <v>2012</v>
      </c>
      <c r="AY15" s="268">
        <v>919645.85242236021</v>
      </c>
      <c r="AZ15" s="268">
        <v>21682583.180124227</v>
      </c>
      <c r="BA15" s="268">
        <v>23780.239947883736</v>
      </c>
      <c r="BB15" s="269">
        <v>599.29999999999995</v>
      </c>
      <c r="BC15" s="269">
        <v>4828</v>
      </c>
      <c r="BD15" s="269">
        <v>67.643000000000001</v>
      </c>
      <c r="BE15" s="269">
        <v>0</v>
      </c>
      <c r="BF15" s="269">
        <v>0</v>
      </c>
      <c r="BG15" s="270">
        <v>0.81899999999999995</v>
      </c>
      <c r="BH15" s="269">
        <f t="shared" si="4"/>
        <v>67.643000000000001</v>
      </c>
      <c r="BJ15" s="265">
        <v>2013</v>
      </c>
      <c r="BK15" s="268">
        <v>1010019.2964919158</v>
      </c>
      <c r="BL15" s="268">
        <v>22205297.12101911</v>
      </c>
      <c r="BM15" s="268">
        <v>252643.73907322416</v>
      </c>
      <c r="BN15" s="269">
        <v>621.70000000000005</v>
      </c>
      <c r="BO15" s="269">
        <v>4772</v>
      </c>
      <c r="BP15" s="269">
        <v>65.784000000000006</v>
      </c>
      <c r="BQ15" s="269">
        <v>1E-3</v>
      </c>
      <c r="BR15" s="269">
        <v>0</v>
      </c>
      <c r="BS15" s="270">
        <v>0.83099999999999996</v>
      </c>
      <c r="BT15" s="269">
        <f t="shared" si="5"/>
        <v>65.784431740000002</v>
      </c>
      <c r="BU15" s="268"/>
      <c r="BV15" s="265">
        <v>2014</v>
      </c>
      <c r="BW15" s="268">
        <v>1034243.9999999999</v>
      </c>
      <c r="BX15" s="268">
        <v>22503868</v>
      </c>
      <c r="BY15" s="268">
        <v>90553.081373715555</v>
      </c>
      <c r="BZ15" s="269">
        <v>622.9</v>
      </c>
      <c r="CA15" s="269">
        <v>4880</v>
      </c>
      <c r="CB15" s="269">
        <v>62.228999999999999</v>
      </c>
      <c r="CC15" s="269">
        <v>0.11</v>
      </c>
      <c r="CD15" s="269">
        <v>0</v>
      </c>
      <c r="CE15" s="270">
        <v>0.82</v>
      </c>
      <c r="CF15" s="269">
        <f t="shared" si="6"/>
        <v>62.276491399999998</v>
      </c>
      <c r="CG15" s="268"/>
      <c r="CH15" s="268" t="s">
        <v>202</v>
      </c>
      <c r="CI15" s="269">
        <f t="shared" si="7"/>
        <v>974211.2562980986</v>
      </c>
      <c r="CJ15" s="269">
        <f t="shared" si="7"/>
        <v>21750020.916032255</v>
      </c>
      <c r="CK15" s="269">
        <f t="shared" si="7"/>
        <v>97667.278536708356</v>
      </c>
      <c r="CL15" s="269">
        <f t="shared" si="7"/>
        <v>607.4</v>
      </c>
      <c r="CM15" s="269">
        <f t="shared" si="7"/>
        <v>4807</v>
      </c>
      <c r="CN15" s="269">
        <f t="shared" si="7"/>
        <v>64.838999999999999</v>
      </c>
      <c r="CO15" s="269">
        <f t="shared" si="7"/>
        <v>2.775E-2</v>
      </c>
      <c r="CP15" s="269">
        <f t="shared" si="7"/>
        <v>0</v>
      </c>
      <c r="CQ15" s="269">
        <f t="shared" si="7"/>
        <v>0.8095</v>
      </c>
      <c r="CR15" s="269">
        <f t="shared" si="7"/>
        <v>64.850980785000004</v>
      </c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  <c r="IW15" s="175"/>
      <c r="IX15" s="175"/>
      <c r="IY15" s="175"/>
      <c r="IZ15" s="175"/>
      <c r="JA15" s="175"/>
      <c r="JB15" s="175"/>
      <c r="JC15" s="175"/>
      <c r="JD15" s="175"/>
      <c r="JE15" s="175"/>
      <c r="JF15" s="175"/>
      <c r="JG15" s="175"/>
      <c r="JH15" s="175"/>
      <c r="JI15" s="175"/>
      <c r="JJ15" s="175"/>
    </row>
    <row r="16" spans="1:270" x14ac:dyDescent="0.25">
      <c r="A16" s="265" t="s">
        <v>150</v>
      </c>
      <c r="B16" s="265">
        <v>2008</v>
      </c>
      <c r="C16" s="175">
        <v>2748139.7901481776</v>
      </c>
      <c r="D16" s="175">
        <v>101344386.05900413</v>
      </c>
      <c r="E16" s="175">
        <v>423842.25230265164</v>
      </c>
      <c r="F16" s="266">
        <v>2637.8</v>
      </c>
      <c r="G16" s="266">
        <v>24000</v>
      </c>
      <c r="H16" s="266">
        <v>244.65299999999999</v>
      </c>
      <c r="I16" s="266">
        <v>15.292999999999999</v>
      </c>
      <c r="J16" s="266">
        <v>0</v>
      </c>
      <c r="K16" s="267">
        <v>0.55900000000000005</v>
      </c>
      <c r="L16" s="266">
        <f t="shared" si="0"/>
        <v>251.25559981999999</v>
      </c>
      <c r="N16" s="265">
        <v>2009</v>
      </c>
      <c r="O16" s="175">
        <v>2640773.1227412666</v>
      </c>
      <c r="P16" s="175">
        <v>102906206.77606747</v>
      </c>
      <c r="Q16" s="175">
        <v>332358.67259845079</v>
      </c>
      <c r="R16" s="266">
        <v>2699.2</v>
      </c>
      <c r="S16" s="266">
        <v>24204</v>
      </c>
      <c r="T16" s="266">
        <v>248.60400000000001</v>
      </c>
      <c r="U16" s="266">
        <v>12.672000000000001</v>
      </c>
      <c r="V16" s="266">
        <v>0</v>
      </c>
      <c r="W16" s="267">
        <v>0.56499999999999995</v>
      </c>
      <c r="X16" s="266">
        <f t="shared" si="1"/>
        <v>254.07500928000002</v>
      </c>
      <c r="Z16" s="265">
        <v>2010</v>
      </c>
      <c r="AA16" s="175">
        <v>3745347.8755131764</v>
      </c>
      <c r="AB16" s="175">
        <v>105322398.5315852</v>
      </c>
      <c r="AC16" s="175">
        <v>796886.87637326552</v>
      </c>
      <c r="AD16" s="266">
        <v>2755.8</v>
      </c>
      <c r="AE16" s="266">
        <v>24318</v>
      </c>
      <c r="AF16" s="266">
        <v>267.00599999999997</v>
      </c>
      <c r="AG16" s="266">
        <v>15.276</v>
      </c>
      <c r="AH16" s="266">
        <v>0</v>
      </c>
      <c r="AI16" s="267">
        <v>0.56599999999999995</v>
      </c>
      <c r="AJ16" s="266">
        <f t="shared" si="2"/>
        <v>273.60126023999999</v>
      </c>
      <c r="AL16" s="265">
        <v>2011</v>
      </c>
      <c r="AM16" s="268">
        <v>2904011.796523517</v>
      </c>
      <c r="AN16" s="268">
        <v>105601571.80470347</v>
      </c>
      <c r="AO16" s="268">
        <v>710015.37458640698</v>
      </c>
      <c r="AP16" s="269">
        <v>2793.4</v>
      </c>
      <c r="AQ16" s="269">
        <v>24544</v>
      </c>
      <c r="AR16" s="269">
        <v>243.203</v>
      </c>
      <c r="AS16" s="269">
        <v>16.858000000000001</v>
      </c>
      <c r="AT16" s="269">
        <v>0</v>
      </c>
      <c r="AU16" s="270">
        <v>0.56599999999999995</v>
      </c>
      <c r="AV16" s="269">
        <f t="shared" si="3"/>
        <v>250.48127292000001</v>
      </c>
      <c r="AX16" s="265">
        <v>2012</v>
      </c>
      <c r="AY16" s="268">
        <v>2685466.8322981368</v>
      </c>
      <c r="AZ16" s="268">
        <v>111223137.57515529</v>
      </c>
      <c r="BA16" s="268">
        <v>446057.21539012593</v>
      </c>
      <c r="BB16" s="269">
        <v>2834.4</v>
      </c>
      <c r="BC16" s="269">
        <v>24760</v>
      </c>
      <c r="BD16" s="269">
        <v>252.96600000000001</v>
      </c>
      <c r="BE16" s="269">
        <v>18.100000000000001</v>
      </c>
      <c r="BF16" s="269">
        <v>0</v>
      </c>
      <c r="BG16" s="270">
        <v>0.56499999999999995</v>
      </c>
      <c r="BH16" s="269">
        <f t="shared" si="4"/>
        <v>260.78049400000003</v>
      </c>
      <c r="BJ16" s="265">
        <v>2013</v>
      </c>
      <c r="BK16" s="268">
        <v>3485424.7644664389</v>
      </c>
      <c r="BL16" s="268">
        <v>112674843.95982364</v>
      </c>
      <c r="BM16" s="268">
        <v>1467214.559513069</v>
      </c>
      <c r="BN16" s="269">
        <v>2852.6</v>
      </c>
      <c r="BO16" s="269">
        <v>24835</v>
      </c>
      <c r="BP16" s="269">
        <v>237.95400000000001</v>
      </c>
      <c r="BQ16" s="269">
        <v>16.376000000000001</v>
      </c>
      <c r="BR16" s="269">
        <v>0</v>
      </c>
      <c r="BS16" s="270">
        <v>0.56499999999999995</v>
      </c>
      <c r="BT16" s="269">
        <f t="shared" si="5"/>
        <v>245.02417424000001</v>
      </c>
      <c r="BU16" s="268"/>
      <c r="BV16" s="265">
        <v>2014</v>
      </c>
      <c r="BW16" s="268">
        <v>2738000</v>
      </c>
      <c r="BX16" s="268">
        <v>114357329</v>
      </c>
      <c r="BY16" s="268">
        <v>364727.7544508641</v>
      </c>
      <c r="BZ16" s="269">
        <v>2880.8</v>
      </c>
      <c r="CA16" s="269">
        <v>24901</v>
      </c>
      <c r="CB16" s="269">
        <v>242.042</v>
      </c>
      <c r="CC16" s="269">
        <v>18.626000000000001</v>
      </c>
      <c r="CD16" s="269">
        <v>0</v>
      </c>
      <c r="CE16" s="270">
        <v>0.56699999999999995</v>
      </c>
      <c r="CF16" s="269">
        <f t="shared" si="6"/>
        <v>250.08358924000001</v>
      </c>
      <c r="CG16" s="268"/>
      <c r="CH16" s="268" t="s">
        <v>202</v>
      </c>
      <c r="CI16" s="269">
        <f t="shared" si="7"/>
        <v>2953225.8483220232</v>
      </c>
      <c r="CJ16" s="269">
        <f t="shared" si="7"/>
        <v>110964220.5849206</v>
      </c>
      <c r="CK16" s="269">
        <f t="shared" si="7"/>
        <v>747003.72598511656</v>
      </c>
      <c r="CL16" s="269">
        <f t="shared" si="7"/>
        <v>2840.3</v>
      </c>
      <c r="CM16" s="269">
        <f t="shared" si="7"/>
        <v>24760</v>
      </c>
      <c r="CN16" s="269">
        <f t="shared" si="7"/>
        <v>244.04125000000002</v>
      </c>
      <c r="CO16" s="269">
        <f t="shared" si="7"/>
        <v>17.490000000000002</v>
      </c>
      <c r="CP16" s="269">
        <f t="shared" si="7"/>
        <v>0</v>
      </c>
      <c r="CQ16" s="269">
        <f t="shared" si="7"/>
        <v>0.56574999999999998</v>
      </c>
      <c r="CR16" s="269">
        <f t="shared" si="7"/>
        <v>251.59238260000001</v>
      </c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  <c r="IW16" s="175"/>
      <c r="IX16" s="175"/>
      <c r="IY16" s="175"/>
      <c r="IZ16" s="175"/>
      <c r="JA16" s="175"/>
      <c r="JB16" s="175"/>
      <c r="JC16" s="175"/>
      <c r="JD16" s="175"/>
      <c r="JE16" s="175"/>
      <c r="JF16" s="175"/>
      <c r="JG16" s="175"/>
      <c r="JH16" s="175"/>
      <c r="JI16" s="175"/>
      <c r="JJ16" s="175"/>
    </row>
    <row r="17" spans="1:270" x14ac:dyDescent="0.25">
      <c r="A17" s="265" t="s">
        <v>148</v>
      </c>
      <c r="B17" s="265">
        <v>2008</v>
      </c>
      <c r="C17" s="175">
        <v>133172.55373114403</v>
      </c>
      <c r="D17" s="175">
        <v>3971783.605927112</v>
      </c>
      <c r="E17" s="175">
        <v>118210.43091428619</v>
      </c>
      <c r="F17" s="266">
        <v>133.69999999999999</v>
      </c>
      <c r="G17" s="266">
        <v>775</v>
      </c>
      <c r="H17" s="266">
        <v>12.762</v>
      </c>
      <c r="I17" s="266">
        <v>11.388999999999999</v>
      </c>
      <c r="J17" s="266">
        <v>0</v>
      </c>
      <c r="K17" s="267">
        <v>1</v>
      </c>
      <c r="L17" s="266">
        <f t="shared" si="0"/>
        <v>17.679086859999998</v>
      </c>
      <c r="N17" s="265">
        <v>2009</v>
      </c>
      <c r="O17" s="175">
        <v>147891.02288850222</v>
      </c>
      <c r="P17" s="175">
        <v>3992852.2735912199</v>
      </c>
      <c r="Q17" s="175">
        <v>120208.65258124143</v>
      </c>
      <c r="R17" s="266">
        <v>135.1</v>
      </c>
      <c r="S17" s="266">
        <v>780</v>
      </c>
      <c r="T17" s="266">
        <v>13.542999999999999</v>
      </c>
      <c r="U17" s="266">
        <v>10.221</v>
      </c>
      <c r="V17" s="266">
        <v>0</v>
      </c>
      <c r="W17" s="267">
        <v>1</v>
      </c>
      <c r="X17" s="266">
        <f t="shared" si="1"/>
        <v>17.955814539999999</v>
      </c>
      <c r="Z17" s="265">
        <v>2010</v>
      </c>
      <c r="AA17" s="175">
        <v>166810.36577936696</v>
      </c>
      <c r="AB17" s="175">
        <v>4096976.3580982643</v>
      </c>
      <c r="AC17" s="175">
        <v>104889.03138879911</v>
      </c>
      <c r="AD17" s="266">
        <v>134.4</v>
      </c>
      <c r="AE17" s="266">
        <v>778</v>
      </c>
      <c r="AF17" s="266">
        <v>15.666</v>
      </c>
      <c r="AG17" s="266">
        <v>12.182</v>
      </c>
      <c r="AH17" s="266">
        <v>0</v>
      </c>
      <c r="AI17" s="267">
        <v>1</v>
      </c>
      <c r="AJ17" s="266">
        <f t="shared" si="2"/>
        <v>20.92545668</v>
      </c>
      <c r="AL17" s="265">
        <v>2011</v>
      </c>
      <c r="AM17" s="268">
        <v>111685.34151329243</v>
      </c>
      <c r="AN17" s="268">
        <v>4060455.4008179964</v>
      </c>
      <c r="AO17" s="268">
        <v>93850.241082019405</v>
      </c>
      <c r="AP17" s="269">
        <v>134.89999999999998</v>
      </c>
      <c r="AQ17" s="269">
        <v>741</v>
      </c>
      <c r="AR17" s="269">
        <v>14.923</v>
      </c>
      <c r="AS17" s="269">
        <v>13.385</v>
      </c>
      <c r="AT17" s="269">
        <v>0</v>
      </c>
      <c r="AU17" s="270">
        <v>1</v>
      </c>
      <c r="AV17" s="269">
        <f t="shared" si="3"/>
        <v>20.7018399</v>
      </c>
      <c r="AX17" s="265">
        <v>2012</v>
      </c>
      <c r="AY17" s="268">
        <v>163820.64894409935</v>
      </c>
      <c r="AZ17" s="268">
        <v>4095337.9438509317</v>
      </c>
      <c r="BA17" s="268">
        <v>70822.673087245348</v>
      </c>
      <c r="BB17" s="269">
        <v>134.80000000000001</v>
      </c>
      <c r="BC17" s="269">
        <v>742</v>
      </c>
      <c r="BD17" s="269">
        <v>15.05</v>
      </c>
      <c r="BE17" s="269">
        <v>14.21</v>
      </c>
      <c r="BF17" s="269">
        <v>0</v>
      </c>
      <c r="BG17" s="270">
        <v>1</v>
      </c>
      <c r="BH17" s="269">
        <f t="shared" si="4"/>
        <v>21.185025400000001</v>
      </c>
      <c r="BJ17" s="265">
        <v>2013</v>
      </c>
      <c r="BK17" s="268">
        <v>184561.62861342481</v>
      </c>
      <c r="BL17" s="268">
        <v>4253151.3140617358</v>
      </c>
      <c r="BM17" s="268">
        <v>63397.264407945935</v>
      </c>
      <c r="BN17" s="269">
        <v>137.5</v>
      </c>
      <c r="BO17" s="269">
        <v>742</v>
      </c>
      <c r="BP17" s="269">
        <v>14.388999999999999</v>
      </c>
      <c r="BQ17" s="269">
        <v>15.71</v>
      </c>
      <c r="BR17" s="269">
        <v>0</v>
      </c>
      <c r="BS17" s="270">
        <v>1</v>
      </c>
      <c r="BT17" s="269">
        <f t="shared" si="5"/>
        <v>21.1716354</v>
      </c>
      <c r="BU17" s="268"/>
      <c r="BV17" s="265">
        <v>2014</v>
      </c>
      <c r="BW17" s="268">
        <v>239879</v>
      </c>
      <c r="BX17" s="268">
        <v>4299241</v>
      </c>
      <c r="BY17" s="268">
        <v>64558.253744422829</v>
      </c>
      <c r="BZ17" s="269">
        <v>138.1</v>
      </c>
      <c r="CA17" s="269">
        <v>742</v>
      </c>
      <c r="CB17" s="269">
        <v>16.247</v>
      </c>
      <c r="CC17" s="269">
        <v>17.119</v>
      </c>
      <c r="CD17" s="269">
        <v>0</v>
      </c>
      <c r="CE17" s="270">
        <v>0.99299999999999999</v>
      </c>
      <c r="CF17" s="269">
        <f t="shared" si="6"/>
        <v>23.637957059999998</v>
      </c>
      <c r="CG17" s="268"/>
      <c r="CH17" s="268" t="s">
        <v>202</v>
      </c>
      <c r="CI17" s="269">
        <f t="shared" si="7"/>
        <v>174986.65476770414</v>
      </c>
      <c r="CJ17" s="269">
        <f t="shared" si="7"/>
        <v>4177046.4146826658</v>
      </c>
      <c r="CK17" s="269">
        <f t="shared" si="7"/>
        <v>73157.108080408376</v>
      </c>
      <c r="CL17" s="269">
        <f t="shared" si="7"/>
        <v>136.32499999999999</v>
      </c>
      <c r="CM17" s="269">
        <f t="shared" si="7"/>
        <v>741.75</v>
      </c>
      <c r="CN17" s="269">
        <f t="shared" si="7"/>
        <v>15.152249999999999</v>
      </c>
      <c r="CO17" s="269">
        <f t="shared" si="7"/>
        <v>15.106</v>
      </c>
      <c r="CP17" s="269">
        <f t="shared" si="7"/>
        <v>0</v>
      </c>
      <c r="CQ17" s="269">
        <f t="shared" si="7"/>
        <v>0.99824999999999997</v>
      </c>
      <c r="CR17" s="269">
        <f t="shared" si="7"/>
        <v>21.674114439999997</v>
      </c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  <c r="IW17" s="175"/>
      <c r="IX17" s="175"/>
      <c r="IY17" s="175"/>
      <c r="IZ17" s="175"/>
      <c r="JA17" s="175"/>
      <c r="JB17" s="175"/>
      <c r="JC17" s="175"/>
      <c r="JD17" s="175"/>
      <c r="JE17" s="175"/>
      <c r="JF17" s="175"/>
      <c r="JG17" s="175"/>
      <c r="JH17" s="175"/>
      <c r="JI17" s="175"/>
      <c r="JJ17" s="175"/>
    </row>
    <row r="18" spans="1:270" x14ac:dyDescent="0.25">
      <c r="A18" s="265" t="s">
        <v>146</v>
      </c>
      <c r="B18" s="265">
        <v>2008</v>
      </c>
      <c r="C18" s="175">
        <v>1181743.1830196234</v>
      </c>
      <c r="D18" s="175">
        <v>34041542.860499263</v>
      </c>
      <c r="E18" s="175">
        <v>129320.01488228758</v>
      </c>
      <c r="F18" s="266">
        <v>864</v>
      </c>
      <c r="G18" s="266">
        <v>5210</v>
      </c>
      <c r="H18" s="266">
        <v>72.2</v>
      </c>
      <c r="I18" s="266">
        <v>7.7009999999999996</v>
      </c>
      <c r="J18" s="266">
        <v>0</v>
      </c>
      <c r="K18" s="267">
        <v>1</v>
      </c>
      <c r="L18" s="266">
        <f t="shared" si="0"/>
        <v>75.524829740000001</v>
      </c>
      <c r="N18" s="265">
        <v>2009</v>
      </c>
      <c r="O18" s="175">
        <v>1178963.887029849</v>
      </c>
      <c r="P18" s="175">
        <v>35081135.268638737</v>
      </c>
      <c r="Q18" s="175">
        <v>97866.439149439</v>
      </c>
      <c r="R18" s="266">
        <v>874.6</v>
      </c>
      <c r="S18" s="266">
        <v>5233</v>
      </c>
      <c r="T18" s="266">
        <v>71.361999999999995</v>
      </c>
      <c r="U18" s="266">
        <v>7.2160000000000002</v>
      </c>
      <c r="V18" s="266">
        <v>0</v>
      </c>
      <c r="W18" s="267">
        <v>1</v>
      </c>
      <c r="X18" s="266">
        <f t="shared" si="1"/>
        <v>74.477435839999998</v>
      </c>
      <c r="Z18" s="265">
        <v>2010</v>
      </c>
      <c r="AA18" s="175">
        <v>1262897.5828367101</v>
      </c>
      <c r="AB18" s="175">
        <v>37156691.662561245</v>
      </c>
      <c r="AC18" s="175">
        <v>104771.4254723723</v>
      </c>
      <c r="AD18" s="266">
        <v>882.2</v>
      </c>
      <c r="AE18" s="266">
        <v>5274</v>
      </c>
      <c r="AF18" s="266">
        <v>77.308999999999997</v>
      </c>
      <c r="AG18" s="266">
        <v>7.2679999999999998</v>
      </c>
      <c r="AH18" s="266">
        <v>0</v>
      </c>
      <c r="AI18" s="267">
        <v>1</v>
      </c>
      <c r="AJ18" s="266">
        <f t="shared" si="2"/>
        <v>80.446886320000004</v>
      </c>
      <c r="AL18" s="265">
        <v>2011</v>
      </c>
      <c r="AM18" s="268">
        <v>1335104.9406952965</v>
      </c>
      <c r="AN18" s="268">
        <v>33245847.380368099</v>
      </c>
      <c r="AO18" s="268">
        <v>237104.66378151759</v>
      </c>
      <c r="AP18" s="269">
        <v>892.59999999999991</v>
      </c>
      <c r="AQ18" s="269">
        <v>5281</v>
      </c>
      <c r="AR18" s="269">
        <v>70.915000000000006</v>
      </c>
      <c r="AS18" s="269">
        <v>7.3319999999999999</v>
      </c>
      <c r="AT18" s="269">
        <v>0</v>
      </c>
      <c r="AU18" s="270">
        <v>1</v>
      </c>
      <c r="AV18" s="269">
        <f t="shared" si="3"/>
        <v>74.08051768</v>
      </c>
      <c r="AX18" s="265">
        <v>2012</v>
      </c>
      <c r="AY18" s="268">
        <v>1326406.4745341616</v>
      </c>
      <c r="AZ18" s="268">
        <v>33269177.88223603</v>
      </c>
      <c r="BA18" s="268">
        <v>198759.54849116429</v>
      </c>
      <c r="BB18" s="269">
        <v>887.8</v>
      </c>
      <c r="BC18" s="269">
        <v>5326</v>
      </c>
      <c r="BD18" s="269">
        <v>73.072000000000003</v>
      </c>
      <c r="BE18" s="269">
        <v>7.3280000000000003</v>
      </c>
      <c r="BF18" s="269">
        <v>0</v>
      </c>
      <c r="BG18" s="270">
        <v>1</v>
      </c>
      <c r="BH18" s="269">
        <f t="shared" si="4"/>
        <v>76.235790719999997</v>
      </c>
      <c r="BJ18" s="265">
        <v>2013</v>
      </c>
      <c r="BK18" s="268">
        <v>1501605.7844194027</v>
      </c>
      <c r="BL18" s="268">
        <v>34322827.529642336</v>
      </c>
      <c r="BM18" s="268">
        <v>142434.89403208738</v>
      </c>
      <c r="BN18" s="269">
        <v>857.7</v>
      </c>
      <c r="BO18" s="269">
        <v>5411</v>
      </c>
      <c r="BP18" s="269">
        <v>68.980999999999995</v>
      </c>
      <c r="BQ18" s="269">
        <v>7.0519999999999996</v>
      </c>
      <c r="BR18" s="269">
        <v>0</v>
      </c>
      <c r="BS18" s="270">
        <v>1</v>
      </c>
      <c r="BT18" s="269">
        <f t="shared" si="5"/>
        <v>72.02563047999999</v>
      </c>
      <c r="BU18" s="268"/>
      <c r="BV18" s="265">
        <v>2014</v>
      </c>
      <c r="BW18" s="268">
        <v>1556565</v>
      </c>
      <c r="BX18" s="268">
        <v>35828682</v>
      </c>
      <c r="BY18" s="268">
        <v>110341.06023891718</v>
      </c>
      <c r="BZ18" s="269">
        <v>885.6</v>
      </c>
      <c r="CA18" s="269">
        <v>5465</v>
      </c>
      <c r="CB18" s="269">
        <v>68.412000000000006</v>
      </c>
      <c r="CC18" s="269">
        <v>6.7560000000000002</v>
      </c>
      <c r="CD18" s="269">
        <v>0</v>
      </c>
      <c r="CE18" s="270">
        <v>1</v>
      </c>
      <c r="CF18" s="269">
        <f t="shared" si="6"/>
        <v>71.328835440000006</v>
      </c>
      <c r="CG18" s="268"/>
      <c r="CH18" s="268" t="s">
        <v>202</v>
      </c>
      <c r="CI18" s="269">
        <f t="shared" si="7"/>
        <v>1429920.5499122152</v>
      </c>
      <c r="CJ18" s="269">
        <f t="shared" si="7"/>
        <v>34166633.698061615</v>
      </c>
      <c r="CK18" s="269">
        <f t="shared" si="7"/>
        <v>172160.04163592163</v>
      </c>
      <c r="CL18" s="269">
        <f t="shared" si="7"/>
        <v>880.92499999999995</v>
      </c>
      <c r="CM18" s="269">
        <f t="shared" si="7"/>
        <v>5370.75</v>
      </c>
      <c r="CN18" s="269">
        <f t="shared" si="7"/>
        <v>70.344999999999999</v>
      </c>
      <c r="CO18" s="269">
        <f t="shared" si="7"/>
        <v>7.117</v>
      </c>
      <c r="CP18" s="269">
        <f t="shared" si="7"/>
        <v>0</v>
      </c>
      <c r="CQ18" s="269">
        <f t="shared" si="7"/>
        <v>1</v>
      </c>
      <c r="CR18" s="269">
        <f t="shared" si="7"/>
        <v>73.417693579999991</v>
      </c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  <c r="IW18" s="175"/>
      <c r="IX18" s="175"/>
      <c r="IY18" s="175"/>
      <c r="IZ18" s="175"/>
      <c r="JA18" s="175"/>
      <c r="JB18" s="175"/>
      <c r="JC18" s="175"/>
      <c r="JD18" s="175"/>
      <c r="JE18" s="175"/>
      <c r="JF18" s="175"/>
      <c r="JG18" s="175"/>
      <c r="JH18" s="175"/>
      <c r="JI18" s="175"/>
      <c r="JJ18" s="175"/>
    </row>
    <row r="19" spans="1:270" x14ac:dyDescent="0.25">
      <c r="A19" s="265" t="s">
        <v>145</v>
      </c>
      <c r="B19" s="265">
        <v>2008</v>
      </c>
      <c r="C19" s="175">
        <v>12236640.751835536</v>
      </c>
      <c r="D19" s="175">
        <v>774730954.77025759</v>
      </c>
      <c r="E19" s="175">
        <v>8519378.5132538024</v>
      </c>
      <c r="F19" s="266">
        <v>26103.4</v>
      </c>
      <c r="G19" s="266">
        <v>97402</v>
      </c>
      <c r="H19" s="266">
        <v>857.22900000000004</v>
      </c>
      <c r="I19" s="266">
        <v>240.43899999999999</v>
      </c>
      <c r="J19" s="266">
        <v>8.4619999999999997</v>
      </c>
      <c r="K19" s="267">
        <v>0.77100000000000002</v>
      </c>
      <c r="L19" s="266">
        <f t="shared" si="0"/>
        <v>963.33018206000008</v>
      </c>
      <c r="N19" s="265">
        <v>2009</v>
      </c>
      <c r="O19" s="175">
        <v>13248463.988221124</v>
      </c>
      <c r="P19" s="175">
        <v>783479814.11645043</v>
      </c>
      <c r="Q19" s="175">
        <v>4004610.185414853</v>
      </c>
      <c r="R19" s="266">
        <v>26495.8</v>
      </c>
      <c r="S19" s="266">
        <v>98187</v>
      </c>
      <c r="T19" s="266">
        <v>922.06500000000005</v>
      </c>
      <c r="U19" s="266">
        <v>209.327</v>
      </c>
      <c r="V19" s="266">
        <v>7.7309999999999999</v>
      </c>
      <c r="W19" s="267">
        <v>0.77800000000000002</v>
      </c>
      <c r="X19" s="266">
        <f t="shared" si="1"/>
        <v>1014.5357130800001</v>
      </c>
      <c r="Z19" s="265">
        <v>2010</v>
      </c>
      <c r="AA19" s="175">
        <v>17580969.730101969</v>
      </c>
      <c r="AB19" s="175">
        <v>798950657.67712867</v>
      </c>
      <c r="AC19" s="175">
        <v>18754349.094308041</v>
      </c>
      <c r="AD19" s="266">
        <v>26768.1</v>
      </c>
      <c r="AE19" s="266">
        <v>99313</v>
      </c>
      <c r="AF19" s="266">
        <v>993.30700000000002</v>
      </c>
      <c r="AG19" s="266">
        <v>224.67</v>
      </c>
      <c r="AH19" s="266">
        <v>9.7009999999999987</v>
      </c>
      <c r="AI19" s="267">
        <v>0.77400000000000002</v>
      </c>
      <c r="AJ19" s="266">
        <f t="shared" si="2"/>
        <v>1092.9359669</v>
      </c>
      <c r="AL19" s="265">
        <v>2011</v>
      </c>
      <c r="AM19" s="268">
        <v>20825736.155419223</v>
      </c>
      <c r="AN19" s="268">
        <v>816138612.22188139</v>
      </c>
      <c r="AO19" s="268">
        <v>33147949.219485547</v>
      </c>
      <c r="AP19" s="269">
        <v>26801.799999999996</v>
      </c>
      <c r="AQ19" s="269">
        <v>100112</v>
      </c>
      <c r="AR19" s="269">
        <v>977.72400000000005</v>
      </c>
      <c r="AS19" s="269">
        <v>162.32600000000002</v>
      </c>
      <c r="AT19" s="269">
        <v>9.1479999999999997</v>
      </c>
      <c r="AU19" s="270">
        <v>0.77500000000000002</v>
      </c>
      <c r="AV19" s="269">
        <f t="shared" si="3"/>
        <v>1050.28665004</v>
      </c>
      <c r="AX19" s="265">
        <v>2012</v>
      </c>
      <c r="AY19" s="268">
        <v>16674180.365714287</v>
      </c>
      <c r="AZ19" s="268">
        <v>830620539.8290683</v>
      </c>
      <c r="BA19" s="268">
        <v>10093533.197366117</v>
      </c>
      <c r="BB19" s="269">
        <v>27091.8</v>
      </c>
      <c r="BC19" s="269">
        <v>100636</v>
      </c>
      <c r="BD19" s="269">
        <v>923.48599999999999</v>
      </c>
      <c r="BE19" s="269">
        <v>263.17700000000002</v>
      </c>
      <c r="BF19" s="269">
        <v>13.968</v>
      </c>
      <c r="BG19" s="270">
        <v>0.77700000000000002</v>
      </c>
      <c r="BH19" s="269">
        <f t="shared" si="4"/>
        <v>1040.89676278</v>
      </c>
      <c r="BJ19" s="265">
        <v>2013</v>
      </c>
      <c r="BK19" s="268">
        <v>20051457.903056346</v>
      </c>
      <c r="BL19" s="268">
        <v>842857990.76237142</v>
      </c>
      <c r="BM19" s="268">
        <v>18962312.976905409</v>
      </c>
      <c r="BN19" s="269">
        <v>27321.9</v>
      </c>
      <c r="BO19" s="269">
        <v>101373</v>
      </c>
      <c r="BP19" s="269">
        <v>893.34100000000001</v>
      </c>
      <c r="BQ19" s="269">
        <v>242.024</v>
      </c>
      <c r="BR19" s="269">
        <v>8.93</v>
      </c>
      <c r="BS19" s="270">
        <v>0.77600000000000002</v>
      </c>
      <c r="BT19" s="269">
        <f t="shared" si="5"/>
        <v>1000.2533647600001</v>
      </c>
      <c r="BU19" s="268"/>
      <c r="BV19" s="265">
        <v>2014</v>
      </c>
      <c r="BW19" s="268">
        <v>18648192.000000004</v>
      </c>
      <c r="BX19" s="268">
        <v>853946195</v>
      </c>
      <c r="BY19" s="268">
        <v>4429702.2715836754</v>
      </c>
      <c r="BZ19" s="269">
        <v>27465.9</v>
      </c>
      <c r="CA19" s="269">
        <v>101720</v>
      </c>
      <c r="CB19" s="269">
        <v>880.74599999999998</v>
      </c>
      <c r="CC19" s="269">
        <v>227.435</v>
      </c>
      <c r="CD19" s="269">
        <v>12.792</v>
      </c>
      <c r="CE19" s="270">
        <v>0.77700000000000002</v>
      </c>
      <c r="CF19" s="269">
        <f t="shared" si="6"/>
        <v>982.40669809999997</v>
      </c>
      <c r="CG19" s="268"/>
      <c r="CH19" s="268" t="s">
        <v>202</v>
      </c>
      <c r="CI19" s="269">
        <f t="shared" si="7"/>
        <v>19049891.606047466</v>
      </c>
      <c r="CJ19" s="269">
        <f t="shared" si="7"/>
        <v>835890834.45333028</v>
      </c>
      <c r="CK19" s="269">
        <f t="shared" si="7"/>
        <v>16658374.416335188</v>
      </c>
      <c r="CL19" s="269">
        <f t="shared" si="7"/>
        <v>27170.35</v>
      </c>
      <c r="CM19" s="269">
        <f t="shared" si="7"/>
        <v>100960.25</v>
      </c>
      <c r="CN19" s="269">
        <f t="shared" si="7"/>
        <v>918.82425000000001</v>
      </c>
      <c r="CO19" s="269">
        <f t="shared" si="7"/>
        <v>223.7405</v>
      </c>
      <c r="CP19" s="269">
        <f t="shared" si="7"/>
        <v>11.2095</v>
      </c>
      <c r="CQ19" s="269">
        <f t="shared" si="7"/>
        <v>0.77625000000000011</v>
      </c>
      <c r="CR19" s="269">
        <f t="shared" si="7"/>
        <v>1018.4608689200001</v>
      </c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  <c r="IW19" s="175"/>
      <c r="IX19" s="175"/>
      <c r="IY19" s="175"/>
      <c r="IZ19" s="175"/>
      <c r="JA19" s="175"/>
      <c r="JB19" s="175"/>
      <c r="JC19" s="175"/>
      <c r="JD19" s="175"/>
      <c r="JE19" s="175"/>
      <c r="JF19" s="175"/>
      <c r="JG19" s="175"/>
      <c r="JH19" s="175"/>
      <c r="JI19" s="175"/>
      <c r="JJ19" s="175"/>
    </row>
    <row r="20" spans="1:270" x14ac:dyDescent="0.25">
      <c r="A20" s="265" t="s">
        <v>240</v>
      </c>
      <c r="B20" s="265">
        <v>2008</v>
      </c>
      <c r="C20" s="175">
        <v>10223727.967961553</v>
      </c>
      <c r="D20" s="175">
        <v>468907085.43585628</v>
      </c>
      <c r="E20" s="175">
        <v>3014338.9217060599</v>
      </c>
      <c r="F20" s="266">
        <v>12687.6</v>
      </c>
      <c r="G20" s="266">
        <v>56296</v>
      </c>
      <c r="H20" s="266">
        <v>630.072</v>
      </c>
      <c r="I20" s="266">
        <v>73.706000000000003</v>
      </c>
      <c r="J20" s="266">
        <v>123.70399999999999</v>
      </c>
      <c r="K20" s="267">
        <v>0.64300000000000002</v>
      </c>
      <c r="L20" s="266">
        <f t="shared" si="0"/>
        <v>695.42998283999998</v>
      </c>
      <c r="N20" s="265">
        <v>2009</v>
      </c>
      <c r="O20" s="175">
        <v>10804592.959443182</v>
      </c>
      <c r="P20" s="175">
        <v>476445251.90309203</v>
      </c>
      <c r="Q20" s="175">
        <v>2781588.646605026</v>
      </c>
      <c r="R20" s="266">
        <v>12807.7</v>
      </c>
      <c r="S20" s="266">
        <v>56683</v>
      </c>
      <c r="T20" s="266">
        <v>640.90800000000002</v>
      </c>
      <c r="U20" s="266">
        <v>73.462000000000003</v>
      </c>
      <c r="V20" s="266">
        <v>95.924999999999997</v>
      </c>
      <c r="W20" s="267">
        <v>0.64200000000000002</v>
      </c>
      <c r="X20" s="266">
        <f t="shared" si="1"/>
        <v>698.62975138000002</v>
      </c>
      <c r="Z20" s="265">
        <v>2010</v>
      </c>
      <c r="AA20" s="175">
        <v>12002833.457820157</v>
      </c>
      <c r="AB20" s="175">
        <v>481162861.63210166</v>
      </c>
      <c r="AC20" s="175">
        <v>4966801.6051269155</v>
      </c>
      <c r="AD20" s="266">
        <v>12893</v>
      </c>
      <c r="AE20" s="266">
        <v>57097</v>
      </c>
      <c r="AF20" s="266">
        <v>674.2</v>
      </c>
      <c r="AG20" s="266">
        <v>75.462000000000003</v>
      </c>
      <c r="AH20" s="266">
        <v>103.218</v>
      </c>
      <c r="AI20" s="267">
        <v>0.64200000000000002</v>
      </c>
      <c r="AJ20" s="266">
        <f t="shared" si="2"/>
        <v>734.76236368000013</v>
      </c>
      <c r="AL20" s="265">
        <v>2011</v>
      </c>
      <c r="AM20" s="268">
        <v>11972931.314928424</v>
      </c>
      <c r="AN20" s="268">
        <v>482425238.53067482</v>
      </c>
      <c r="AO20" s="268">
        <v>2888769.3921114071</v>
      </c>
      <c r="AP20" s="269">
        <v>12962</v>
      </c>
      <c r="AQ20" s="269">
        <v>57525</v>
      </c>
      <c r="AR20" s="269">
        <v>620.14099999999996</v>
      </c>
      <c r="AS20" s="269">
        <v>70.492999999999995</v>
      </c>
      <c r="AT20" s="269">
        <v>97.79</v>
      </c>
      <c r="AU20" s="270">
        <v>0.64100000000000001</v>
      </c>
      <c r="AV20" s="269">
        <f t="shared" si="3"/>
        <v>677.08651681999993</v>
      </c>
      <c r="AX20" s="265">
        <v>2012</v>
      </c>
      <c r="AY20" s="268">
        <v>11580461.468819879</v>
      </c>
      <c r="AZ20" s="268">
        <v>488918482.89590067</v>
      </c>
      <c r="BA20" s="268">
        <v>1941864.4322056896</v>
      </c>
      <c r="BB20" s="269">
        <v>13063</v>
      </c>
      <c r="BC20" s="269">
        <v>57817</v>
      </c>
      <c r="BD20" s="269">
        <v>646.63499999999999</v>
      </c>
      <c r="BE20" s="269">
        <v>62.081000000000003</v>
      </c>
      <c r="BF20" s="269">
        <v>146.98599999999999</v>
      </c>
      <c r="BG20" s="270">
        <v>0.64300000000000002</v>
      </c>
      <c r="BH20" s="269">
        <f t="shared" si="4"/>
        <v>713.28575553999997</v>
      </c>
      <c r="BJ20" s="265">
        <v>2013</v>
      </c>
      <c r="BK20" s="268">
        <v>12418086.356687902</v>
      </c>
      <c r="BL20" s="268">
        <v>498952679.33561987</v>
      </c>
      <c r="BM20" s="268">
        <v>3615903.6480662548</v>
      </c>
      <c r="BN20" s="269">
        <v>13167</v>
      </c>
      <c r="BO20" s="269">
        <v>58108</v>
      </c>
      <c r="BP20" s="269">
        <v>614.44100000000003</v>
      </c>
      <c r="BQ20" s="269">
        <v>78.765000000000001</v>
      </c>
      <c r="BR20" s="269">
        <v>97.52600000000001</v>
      </c>
      <c r="BS20" s="270">
        <v>0.64100000000000001</v>
      </c>
      <c r="BT20" s="269">
        <f t="shared" si="5"/>
        <v>674.88629970000011</v>
      </c>
      <c r="BU20" s="268"/>
      <c r="BV20" s="265">
        <v>2014</v>
      </c>
      <c r="BW20" s="268">
        <v>13680293</v>
      </c>
      <c r="BX20" s="268">
        <v>501178615</v>
      </c>
      <c r="BY20" s="268">
        <v>3515656.9019161365</v>
      </c>
      <c r="BZ20" s="269">
        <v>13183</v>
      </c>
      <c r="CA20" s="269">
        <v>58292</v>
      </c>
      <c r="CB20" s="269">
        <v>607.97500000000002</v>
      </c>
      <c r="CC20" s="269">
        <v>79.38</v>
      </c>
      <c r="CD20" s="269">
        <v>93.88</v>
      </c>
      <c r="CE20" s="270">
        <v>0.64</v>
      </c>
      <c r="CF20" s="269">
        <f t="shared" si="6"/>
        <v>667.69738920000009</v>
      </c>
      <c r="CG20" s="268"/>
      <c r="CH20" s="268" t="s">
        <v>202</v>
      </c>
      <c r="CI20" s="269">
        <f t="shared" si="7"/>
        <v>12412943.035109051</v>
      </c>
      <c r="CJ20" s="269">
        <f t="shared" si="7"/>
        <v>492868753.94054884</v>
      </c>
      <c r="CK20" s="269">
        <f t="shared" si="7"/>
        <v>2990548.5935748722</v>
      </c>
      <c r="CL20" s="269">
        <f t="shared" si="7"/>
        <v>13093.75</v>
      </c>
      <c r="CM20" s="269">
        <f t="shared" si="7"/>
        <v>57935.5</v>
      </c>
      <c r="CN20" s="269">
        <f t="shared" si="7"/>
        <v>622.298</v>
      </c>
      <c r="CO20" s="269">
        <f t="shared" si="7"/>
        <v>72.679749999999999</v>
      </c>
      <c r="CP20" s="269">
        <f t="shared" si="7"/>
        <v>109.0455</v>
      </c>
      <c r="CQ20" s="269">
        <f t="shared" si="7"/>
        <v>0.64124999999999999</v>
      </c>
      <c r="CR20" s="269">
        <f t="shared" si="7"/>
        <v>683.23899031500002</v>
      </c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  <c r="IW20" s="175"/>
      <c r="IX20" s="175"/>
      <c r="IY20" s="175"/>
      <c r="IZ20" s="175"/>
      <c r="JA20" s="175"/>
      <c r="JB20" s="175"/>
      <c r="JC20" s="175"/>
      <c r="JD20" s="175"/>
      <c r="JE20" s="175"/>
      <c r="JF20" s="175"/>
      <c r="JG20" s="175"/>
      <c r="JH20" s="175"/>
      <c r="JI20" s="175"/>
      <c r="JJ20" s="175"/>
    </row>
    <row r="21" spans="1:270" x14ac:dyDescent="0.25">
      <c r="A21" s="265" t="s">
        <v>241</v>
      </c>
      <c r="B21" s="265">
        <v>2008</v>
      </c>
      <c r="C21" s="175">
        <v>1806452.9349886528</v>
      </c>
      <c r="D21" s="175">
        <v>60026314.681617938</v>
      </c>
      <c r="E21" s="175">
        <v>132357.80551128031</v>
      </c>
      <c r="F21" s="266">
        <v>904.7</v>
      </c>
      <c r="G21" s="266">
        <v>14935</v>
      </c>
      <c r="H21" s="266">
        <v>158.67599999999999</v>
      </c>
      <c r="I21" s="266">
        <v>17</v>
      </c>
      <c r="J21" s="266">
        <v>0</v>
      </c>
      <c r="K21" s="267">
        <v>0.38700000000000001</v>
      </c>
      <c r="L21" s="266">
        <f t="shared" si="0"/>
        <v>166.01558</v>
      </c>
      <c r="N21" s="265">
        <v>2009</v>
      </c>
      <c r="O21" s="175">
        <v>1849076.6269575695</v>
      </c>
      <c r="P21" s="175">
        <v>60029649.457368493</v>
      </c>
      <c r="Q21" s="175">
        <v>98984.308142793845</v>
      </c>
      <c r="R21" s="266">
        <v>880.6</v>
      </c>
      <c r="S21" s="266">
        <v>14948</v>
      </c>
      <c r="T21" s="266">
        <v>161.09700000000001</v>
      </c>
      <c r="U21" s="266">
        <v>16.489999999999998</v>
      </c>
      <c r="V21" s="266">
        <v>0</v>
      </c>
      <c r="W21" s="267">
        <v>0.38700000000000001</v>
      </c>
      <c r="X21" s="266">
        <f t="shared" si="1"/>
        <v>168.21639260000001</v>
      </c>
      <c r="Z21" s="265">
        <v>2010</v>
      </c>
      <c r="AA21" s="175">
        <v>1928254.8186995098</v>
      </c>
      <c r="AB21" s="175">
        <v>61528349.787842654</v>
      </c>
      <c r="AC21" s="175">
        <v>54646.299237839761</v>
      </c>
      <c r="AD21" s="266">
        <v>885.8</v>
      </c>
      <c r="AE21" s="266">
        <v>14977</v>
      </c>
      <c r="AF21" s="266">
        <v>166.13200000000001</v>
      </c>
      <c r="AG21" s="266">
        <v>16.218</v>
      </c>
      <c r="AH21" s="266">
        <v>0</v>
      </c>
      <c r="AI21" s="267">
        <v>0.38800000000000001</v>
      </c>
      <c r="AJ21" s="266">
        <f t="shared" si="2"/>
        <v>173.13395932</v>
      </c>
      <c r="AL21" s="265">
        <v>2011</v>
      </c>
      <c r="AM21" s="268">
        <v>1984090.9775051125</v>
      </c>
      <c r="AN21" s="268">
        <v>51648788.353783235</v>
      </c>
      <c r="AO21" s="268">
        <v>124777.12281603215</v>
      </c>
      <c r="AP21" s="269">
        <v>820.7</v>
      </c>
      <c r="AQ21" s="269">
        <v>14917</v>
      </c>
      <c r="AR21" s="269">
        <v>152.08000000000001</v>
      </c>
      <c r="AS21" s="269">
        <v>16.748000000000001</v>
      </c>
      <c r="AT21" s="269">
        <v>0</v>
      </c>
      <c r="AU21" s="270">
        <v>0.39100000000000001</v>
      </c>
      <c r="AV21" s="269">
        <f t="shared" si="3"/>
        <v>159.31078152000001</v>
      </c>
      <c r="AX21" s="265">
        <v>2012</v>
      </c>
      <c r="AY21" s="268">
        <v>2117869.1855900618</v>
      </c>
      <c r="AZ21" s="268">
        <v>51680351.187080756</v>
      </c>
      <c r="BA21" s="268">
        <v>54307.259807665418</v>
      </c>
      <c r="BB21" s="269">
        <v>824.5</v>
      </c>
      <c r="BC21" s="269">
        <v>15004</v>
      </c>
      <c r="BD21" s="269">
        <v>160.88800000000001</v>
      </c>
      <c r="BE21" s="269">
        <v>13.584</v>
      </c>
      <c r="BF21" s="269">
        <v>0</v>
      </c>
      <c r="BG21" s="270">
        <v>0.39700000000000002</v>
      </c>
      <c r="BH21" s="269">
        <f t="shared" si="4"/>
        <v>166.75275616000002</v>
      </c>
      <c r="BJ21" s="265">
        <v>2013</v>
      </c>
      <c r="BK21" s="268">
        <v>2372880.0921117105</v>
      </c>
      <c r="BL21" s="268">
        <v>52730797.581577666</v>
      </c>
      <c r="BM21" s="268">
        <v>157573.42611141986</v>
      </c>
      <c r="BN21" s="269">
        <v>827.5</v>
      </c>
      <c r="BO21" s="269">
        <v>14939</v>
      </c>
      <c r="BP21" s="269">
        <v>152.709</v>
      </c>
      <c r="BQ21" s="269">
        <v>14.113</v>
      </c>
      <c r="BR21" s="269">
        <v>0</v>
      </c>
      <c r="BS21" s="270">
        <v>0.39300000000000002</v>
      </c>
      <c r="BT21" s="269">
        <f t="shared" si="5"/>
        <v>158.80214662</v>
      </c>
      <c r="BU21" s="268"/>
      <c r="BV21" s="265">
        <v>2014</v>
      </c>
      <c r="BW21" s="268">
        <v>2122808</v>
      </c>
      <c r="BX21" s="268">
        <v>52552729</v>
      </c>
      <c r="BY21" s="268">
        <v>34249.950547918139</v>
      </c>
      <c r="BZ21" s="269">
        <v>828.2</v>
      </c>
      <c r="CA21" s="269">
        <v>14925</v>
      </c>
      <c r="CB21" s="269">
        <v>147.83099999999999</v>
      </c>
      <c r="CC21" s="269">
        <v>15.163</v>
      </c>
      <c r="CD21" s="269">
        <v>0</v>
      </c>
      <c r="CE21" s="270">
        <v>0.39300000000000002</v>
      </c>
      <c r="CF21" s="269">
        <f t="shared" si="6"/>
        <v>154.37747361999999</v>
      </c>
      <c r="CG21" s="268"/>
      <c r="CH21" s="268" t="s">
        <v>202</v>
      </c>
      <c r="CI21" s="269">
        <f t="shared" si="7"/>
        <v>2149412.0638017212</v>
      </c>
      <c r="CJ21" s="269">
        <f t="shared" si="7"/>
        <v>52153166.530610412</v>
      </c>
      <c r="CK21" s="269">
        <f t="shared" si="7"/>
        <v>92726.939820758897</v>
      </c>
      <c r="CL21" s="269">
        <f t="shared" si="7"/>
        <v>825.22499999999991</v>
      </c>
      <c r="CM21" s="269">
        <f t="shared" si="7"/>
        <v>14946.25</v>
      </c>
      <c r="CN21" s="269">
        <f t="shared" si="7"/>
        <v>153.37700000000001</v>
      </c>
      <c r="CO21" s="269">
        <f t="shared" si="7"/>
        <v>14.902000000000001</v>
      </c>
      <c r="CP21" s="269">
        <f t="shared" si="7"/>
        <v>0</v>
      </c>
      <c r="CQ21" s="269">
        <f t="shared" si="7"/>
        <v>0.39350000000000002</v>
      </c>
      <c r="CR21" s="269">
        <f t="shared" si="7"/>
        <v>159.81078947999998</v>
      </c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  <c r="IW21" s="175"/>
      <c r="IX21" s="175"/>
      <c r="IY21" s="175"/>
      <c r="IZ21" s="175"/>
      <c r="JA21" s="175"/>
      <c r="JB21" s="175"/>
      <c r="JC21" s="175"/>
      <c r="JD21" s="175"/>
      <c r="JE21" s="175"/>
      <c r="JF21" s="175"/>
      <c r="JG21" s="175"/>
      <c r="JH21" s="175"/>
      <c r="JI21" s="175"/>
      <c r="JJ21" s="175"/>
    </row>
    <row r="22" spans="1:270" x14ac:dyDescent="0.25">
      <c r="A22" s="265" t="s">
        <v>242</v>
      </c>
      <c r="B22" s="265">
        <v>2008</v>
      </c>
      <c r="C22" s="175">
        <v>934795.35442531027</v>
      </c>
      <c r="D22" s="175">
        <v>26792912.865038045</v>
      </c>
      <c r="E22" s="175">
        <v>64205.597560572911</v>
      </c>
      <c r="F22" s="266">
        <v>731.4</v>
      </c>
      <c r="G22" s="266">
        <v>5132</v>
      </c>
      <c r="H22" s="266">
        <v>70.358000000000004</v>
      </c>
      <c r="I22" s="266">
        <v>2E-3</v>
      </c>
      <c r="J22" s="266">
        <v>0</v>
      </c>
      <c r="K22" s="267">
        <v>1</v>
      </c>
      <c r="L22" s="266">
        <f t="shared" si="0"/>
        <v>70.358863480000011</v>
      </c>
      <c r="N22" s="265">
        <v>2009</v>
      </c>
      <c r="O22" s="175">
        <v>1060946.0580912863</v>
      </c>
      <c r="P22" s="175">
        <v>27204496.19702851</v>
      </c>
      <c r="Q22" s="175">
        <v>22537.694359333982</v>
      </c>
      <c r="R22" s="266">
        <v>740.7</v>
      </c>
      <c r="S22" s="266">
        <v>5120</v>
      </c>
      <c r="T22" s="266">
        <v>70.947000000000003</v>
      </c>
      <c r="U22" s="266">
        <v>3.0000000000000001E-3</v>
      </c>
      <c r="V22" s="266">
        <v>0</v>
      </c>
      <c r="W22" s="267">
        <v>1</v>
      </c>
      <c r="X22" s="266">
        <f t="shared" si="1"/>
        <v>70.948295220000006</v>
      </c>
      <c r="Z22" s="265">
        <v>2010</v>
      </c>
      <c r="AA22" s="175">
        <v>1022398.0929678187</v>
      </c>
      <c r="AB22" s="175">
        <v>27903035.338365778</v>
      </c>
      <c r="AC22" s="175">
        <v>38141.651268728136</v>
      </c>
      <c r="AD22" s="266">
        <v>750.7</v>
      </c>
      <c r="AE22" s="266">
        <v>5165</v>
      </c>
      <c r="AF22" s="266">
        <v>79.563000000000002</v>
      </c>
      <c r="AG22" s="266">
        <v>0</v>
      </c>
      <c r="AH22" s="266">
        <v>0</v>
      </c>
      <c r="AI22" s="267">
        <v>1</v>
      </c>
      <c r="AJ22" s="266">
        <f t="shared" si="2"/>
        <v>79.563000000000002</v>
      </c>
      <c r="AL22" s="265">
        <v>2011</v>
      </c>
      <c r="AM22" s="268">
        <v>1043650.3067484662</v>
      </c>
      <c r="AN22" s="268">
        <v>26942402.986707564</v>
      </c>
      <c r="AO22" s="268">
        <v>84454.216928525508</v>
      </c>
      <c r="AP22" s="269">
        <v>755.59999999999991</v>
      </c>
      <c r="AQ22" s="269">
        <v>5195</v>
      </c>
      <c r="AR22" s="269">
        <v>68.576999999999998</v>
      </c>
      <c r="AS22" s="269">
        <v>0</v>
      </c>
      <c r="AT22" s="269">
        <v>0</v>
      </c>
      <c r="AU22" s="270">
        <v>1</v>
      </c>
      <c r="AV22" s="269">
        <f t="shared" si="3"/>
        <v>68.576999999999998</v>
      </c>
      <c r="AX22" s="265">
        <v>2012</v>
      </c>
      <c r="AY22" s="268">
        <v>899595.52795031061</v>
      </c>
      <c r="AZ22" s="268">
        <v>27162829.996521741</v>
      </c>
      <c r="BA22" s="268">
        <v>42780.959077261483</v>
      </c>
      <c r="BB22" s="269">
        <v>766.9</v>
      </c>
      <c r="BC22" s="269">
        <v>5227</v>
      </c>
      <c r="BD22" s="269">
        <v>71.91</v>
      </c>
      <c r="BE22" s="269">
        <v>0</v>
      </c>
      <c r="BF22" s="269">
        <v>0</v>
      </c>
      <c r="BG22" s="270">
        <v>1</v>
      </c>
      <c r="BH22" s="269">
        <f t="shared" si="4"/>
        <v>71.91</v>
      </c>
      <c r="BJ22" s="265">
        <v>2013</v>
      </c>
      <c r="BK22" s="268">
        <v>1110307.6175463011</v>
      </c>
      <c r="BL22" s="268">
        <v>28463626.746692799</v>
      </c>
      <c r="BM22" s="268">
        <v>295553.07038476272</v>
      </c>
      <c r="BN22" s="269">
        <v>747.5</v>
      </c>
      <c r="BO22" s="269">
        <v>5197</v>
      </c>
      <c r="BP22" s="269">
        <v>70.861000000000004</v>
      </c>
      <c r="BQ22" s="269">
        <v>0</v>
      </c>
      <c r="BR22" s="269">
        <v>0</v>
      </c>
      <c r="BS22" s="270">
        <v>1</v>
      </c>
      <c r="BT22" s="269">
        <f t="shared" si="5"/>
        <v>70.861000000000004</v>
      </c>
      <c r="BU22" s="268"/>
      <c r="BV22" s="265">
        <v>2014</v>
      </c>
      <c r="BW22" s="268">
        <v>1065000</v>
      </c>
      <c r="BX22" s="268">
        <v>28036178</v>
      </c>
      <c r="BY22" s="268">
        <v>32474.71236489711</v>
      </c>
      <c r="BZ22" s="269">
        <v>750.8</v>
      </c>
      <c r="CA22" s="269">
        <v>5213</v>
      </c>
      <c r="CB22" s="269">
        <v>67.53</v>
      </c>
      <c r="CC22" s="269">
        <v>0</v>
      </c>
      <c r="CD22" s="269">
        <v>0</v>
      </c>
      <c r="CE22" s="270">
        <v>1</v>
      </c>
      <c r="CF22" s="269">
        <f t="shared" si="6"/>
        <v>67.53</v>
      </c>
      <c r="CG22" s="268"/>
      <c r="CH22" s="268" t="s">
        <v>202</v>
      </c>
      <c r="CI22" s="269">
        <f t="shared" si="7"/>
        <v>1029638.3630612695</v>
      </c>
      <c r="CJ22" s="269">
        <f t="shared" si="7"/>
        <v>27651259.432480529</v>
      </c>
      <c r="CK22" s="269">
        <f t="shared" si="7"/>
        <v>113815.73968886171</v>
      </c>
      <c r="CL22" s="269">
        <f t="shared" si="7"/>
        <v>755.2</v>
      </c>
      <c r="CM22" s="269">
        <f t="shared" si="7"/>
        <v>5208</v>
      </c>
      <c r="CN22" s="269">
        <f t="shared" si="7"/>
        <v>69.719500000000011</v>
      </c>
      <c r="CO22" s="269">
        <f t="shared" si="7"/>
        <v>0</v>
      </c>
      <c r="CP22" s="269">
        <f t="shared" si="7"/>
        <v>0</v>
      </c>
      <c r="CQ22" s="269">
        <f t="shared" si="7"/>
        <v>1</v>
      </c>
      <c r="CR22" s="269">
        <f t="shared" si="7"/>
        <v>69.719500000000011</v>
      </c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  <c r="IX22" s="175"/>
      <c r="IY22" s="175"/>
      <c r="IZ22" s="175"/>
      <c r="JA22" s="175"/>
      <c r="JB22" s="175"/>
      <c r="JC22" s="175"/>
      <c r="JD22" s="175"/>
      <c r="JE22" s="175"/>
      <c r="JF22" s="175"/>
      <c r="JG22" s="175"/>
      <c r="JH22" s="175"/>
      <c r="JI22" s="175"/>
      <c r="JJ22" s="175"/>
    </row>
    <row r="23" spans="1:270" ht="14.5" x14ac:dyDescent="0.35">
      <c r="A23" s="265" t="s">
        <v>144</v>
      </c>
      <c r="B23" s="265">
        <v>2008</v>
      </c>
      <c r="C23" s="175">
        <v>2447759.9839807767</v>
      </c>
      <c r="D23" s="175">
        <v>56378534.008276597</v>
      </c>
      <c r="E23" s="175">
        <v>613203.88045272639</v>
      </c>
      <c r="F23" s="266">
        <v>438.5</v>
      </c>
      <c r="G23" s="266">
        <v>17559</v>
      </c>
      <c r="H23" s="266">
        <v>171.01300000000001</v>
      </c>
      <c r="I23" s="266">
        <v>91.266999999999996</v>
      </c>
      <c r="J23" s="266">
        <v>0</v>
      </c>
      <c r="K23" s="272">
        <v>0.26</v>
      </c>
      <c r="L23" s="266">
        <f t="shared" si="0"/>
        <v>210.41661458000002</v>
      </c>
      <c r="N23" s="265">
        <v>2009</v>
      </c>
      <c r="O23" s="175">
        <v>2488143.7226609555</v>
      </c>
      <c r="P23" s="175">
        <v>60910406.909918353</v>
      </c>
      <c r="Q23" s="175">
        <v>286052.84671899199</v>
      </c>
      <c r="R23" s="266">
        <v>452.3</v>
      </c>
      <c r="S23" s="266">
        <v>17740</v>
      </c>
      <c r="T23" s="266">
        <v>174.20599999999999</v>
      </c>
      <c r="U23" s="266">
        <v>91.033000000000001</v>
      </c>
      <c r="V23" s="266">
        <v>0.60599999999999998</v>
      </c>
      <c r="W23" s="272">
        <v>0.26</v>
      </c>
      <c r="X23" s="266">
        <f t="shared" si="1"/>
        <v>213.67287401999999</v>
      </c>
      <c r="Z23" s="265">
        <v>2010</v>
      </c>
      <c r="AA23" s="175">
        <v>2369946.0871407753</v>
      </c>
      <c r="AB23" s="175">
        <v>64363663.960799888</v>
      </c>
      <c r="AC23" s="175">
        <v>167572.12370169899</v>
      </c>
      <c r="AD23" s="266">
        <v>502.2</v>
      </c>
      <c r="AE23" s="266">
        <v>17921</v>
      </c>
      <c r="AF23" s="266">
        <v>177.654</v>
      </c>
      <c r="AG23" s="266">
        <v>102.95699999999999</v>
      </c>
      <c r="AH23" s="266">
        <v>2.6</v>
      </c>
      <c r="AI23" s="267">
        <v>0.26200000000000001</v>
      </c>
      <c r="AJ23" s="266">
        <f t="shared" si="2"/>
        <v>222.80951518000001</v>
      </c>
      <c r="AL23" s="265">
        <v>2011</v>
      </c>
      <c r="AM23" s="268">
        <v>2155735.6104294476</v>
      </c>
      <c r="AN23" s="268">
        <v>54192411.886503063</v>
      </c>
      <c r="AO23" s="268">
        <v>230870.9339016345</v>
      </c>
      <c r="AP23" s="269">
        <v>500.5</v>
      </c>
      <c r="AQ23" s="269">
        <v>18134</v>
      </c>
      <c r="AR23" s="269">
        <v>173.71100000000001</v>
      </c>
      <c r="AS23" s="269">
        <v>102.583</v>
      </c>
      <c r="AT23" s="269">
        <v>1.3420000000000001</v>
      </c>
      <c r="AU23" s="270">
        <v>0.26200000000000001</v>
      </c>
      <c r="AV23" s="269">
        <f t="shared" si="3"/>
        <v>218.36400062000001</v>
      </c>
      <c r="AX23" s="265">
        <v>2012</v>
      </c>
      <c r="AY23" s="268">
        <v>2031125.8404968942</v>
      </c>
      <c r="AZ23" s="268">
        <v>53905944.375652179</v>
      </c>
      <c r="BA23" s="268">
        <v>191827.67134286041</v>
      </c>
      <c r="BB23" s="269">
        <v>477.7</v>
      </c>
      <c r="BC23" s="269">
        <v>18479</v>
      </c>
      <c r="BD23" s="269">
        <v>174.56899999999999</v>
      </c>
      <c r="BE23" s="269">
        <v>106.544</v>
      </c>
      <c r="BF23" s="269">
        <v>2.0289999999999999</v>
      </c>
      <c r="BG23" s="270">
        <v>0.26</v>
      </c>
      <c r="BH23" s="269">
        <f t="shared" si="4"/>
        <v>221.11836846</v>
      </c>
      <c r="BJ23" s="265">
        <v>2013</v>
      </c>
      <c r="BK23" s="268">
        <v>2166511.3738363553</v>
      </c>
      <c r="BL23" s="268">
        <v>55177380.282214612</v>
      </c>
      <c r="BM23" s="268">
        <v>273000.6280761821</v>
      </c>
      <c r="BN23" s="269">
        <v>479.8</v>
      </c>
      <c r="BO23" s="269">
        <v>18927</v>
      </c>
      <c r="BP23" s="269">
        <v>170.863</v>
      </c>
      <c r="BQ23" s="269">
        <v>104.491</v>
      </c>
      <c r="BR23" s="269">
        <v>1.222</v>
      </c>
      <c r="BS23" s="270">
        <v>0.254</v>
      </c>
      <c r="BT23" s="269">
        <f t="shared" si="5"/>
        <v>216.30722854000001</v>
      </c>
      <c r="BU23" s="268"/>
      <c r="BV23" s="265">
        <v>2014</v>
      </c>
      <c r="BW23" s="268">
        <v>2168591</v>
      </c>
      <c r="BX23" s="268">
        <v>56131420</v>
      </c>
      <c r="BY23" s="268">
        <v>253918.56163532508</v>
      </c>
      <c r="BZ23" s="269">
        <v>483.2</v>
      </c>
      <c r="CA23" s="269">
        <v>19136</v>
      </c>
      <c r="CB23" s="269">
        <v>166.42099999999999</v>
      </c>
      <c r="CC23" s="269">
        <v>104.855</v>
      </c>
      <c r="CD23" s="269">
        <v>3.016</v>
      </c>
      <c r="CE23" s="270">
        <v>0.25</v>
      </c>
      <c r="CF23" s="269">
        <f t="shared" si="6"/>
        <v>212.50873530000001</v>
      </c>
      <c r="CG23" s="268"/>
      <c r="CH23" s="268" t="s">
        <v>202</v>
      </c>
      <c r="CI23" s="269">
        <f t="shared" si="7"/>
        <v>2130490.9561906746</v>
      </c>
      <c r="CJ23" s="269">
        <f t="shared" si="7"/>
        <v>54851789.136092462</v>
      </c>
      <c r="CK23" s="269">
        <f t="shared" si="7"/>
        <v>237404.44873900051</v>
      </c>
      <c r="CL23" s="269">
        <f t="shared" si="7"/>
        <v>485.3</v>
      </c>
      <c r="CM23" s="269">
        <f t="shared" si="7"/>
        <v>18669</v>
      </c>
      <c r="CN23" s="269">
        <f t="shared" si="7"/>
        <v>171.39100000000002</v>
      </c>
      <c r="CO23" s="269">
        <f t="shared" si="7"/>
        <v>104.61825</v>
      </c>
      <c r="CP23" s="269">
        <f t="shared" si="7"/>
        <v>1.90225</v>
      </c>
      <c r="CQ23" s="269">
        <f t="shared" si="7"/>
        <v>0.25650000000000001</v>
      </c>
      <c r="CR23" s="269">
        <f t="shared" si="7"/>
        <v>217.07458323</v>
      </c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  <c r="IX23" s="175"/>
      <c r="IY23" s="175"/>
      <c r="IZ23" s="175"/>
      <c r="JA23" s="175"/>
      <c r="JB23" s="175"/>
      <c r="JC23" s="175"/>
      <c r="JD23" s="175"/>
      <c r="JE23" s="175"/>
      <c r="JF23" s="175"/>
      <c r="JG23" s="175"/>
      <c r="JH23" s="175"/>
      <c r="JI23" s="175"/>
      <c r="JJ23" s="175"/>
    </row>
    <row r="24" spans="1:270" x14ac:dyDescent="0.25">
      <c r="A24" s="265" t="s">
        <v>143</v>
      </c>
      <c r="B24" s="265">
        <v>2008</v>
      </c>
      <c r="C24" s="175">
        <v>1171522.0931784806</v>
      </c>
      <c r="D24" s="175">
        <v>55490741.573621675</v>
      </c>
      <c r="E24" s="175">
        <v>824626.55026527122</v>
      </c>
      <c r="F24" s="266">
        <v>1640.3</v>
      </c>
      <c r="G24" s="266">
        <v>8671</v>
      </c>
      <c r="H24" s="266">
        <v>82.269000000000005</v>
      </c>
      <c r="I24" s="266">
        <v>26.154</v>
      </c>
      <c r="J24" s="266">
        <v>0</v>
      </c>
      <c r="K24" s="267">
        <v>0.65100000000000002</v>
      </c>
      <c r="L24" s="266">
        <f t="shared" si="0"/>
        <v>93.560727960000008</v>
      </c>
      <c r="N24" s="265">
        <v>2009</v>
      </c>
      <c r="O24" s="175">
        <v>1370066.6577432742</v>
      </c>
      <c r="P24" s="175">
        <v>56631763.80993174</v>
      </c>
      <c r="Q24" s="175">
        <v>320079.57474042382</v>
      </c>
      <c r="R24" s="266">
        <v>1651.4</v>
      </c>
      <c r="S24" s="266">
        <v>8650</v>
      </c>
      <c r="T24" s="266">
        <v>87.191999999999993</v>
      </c>
      <c r="U24" s="266">
        <v>19.515999999999998</v>
      </c>
      <c r="V24" s="266">
        <v>0</v>
      </c>
      <c r="W24" s="267">
        <v>0.63500000000000001</v>
      </c>
      <c r="X24" s="266">
        <f t="shared" si="1"/>
        <v>95.617837839999993</v>
      </c>
      <c r="Z24" s="265">
        <v>2010</v>
      </c>
      <c r="AA24" s="175">
        <v>1630124.1901734865</v>
      </c>
      <c r="AB24" s="175">
        <v>58628749.057873122</v>
      </c>
      <c r="AC24" s="175">
        <v>1292418.4950426107</v>
      </c>
      <c r="AD24" s="266">
        <v>1669.7</v>
      </c>
      <c r="AE24" s="266">
        <v>8730</v>
      </c>
      <c r="AF24" s="266">
        <v>94.471999999999994</v>
      </c>
      <c r="AG24" s="266">
        <v>21.55</v>
      </c>
      <c r="AH24" s="266">
        <v>0</v>
      </c>
      <c r="AI24" s="267">
        <v>0.63700000000000001</v>
      </c>
      <c r="AJ24" s="266">
        <f t="shared" si="2"/>
        <v>103.77599699999999</v>
      </c>
      <c r="AL24" s="265">
        <v>2011</v>
      </c>
      <c r="AM24" s="268">
        <v>1549902.9325153376</v>
      </c>
      <c r="AN24" s="268">
        <v>52726349.916155413</v>
      </c>
      <c r="AO24" s="268">
        <v>832017.33818055526</v>
      </c>
      <c r="AP24" s="269">
        <v>1684.1</v>
      </c>
      <c r="AQ24" s="269">
        <v>8855</v>
      </c>
      <c r="AR24" s="269">
        <v>91.742999999999995</v>
      </c>
      <c r="AS24" s="269">
        <v>19.398</v>
      </c>
      <c r="AT24" s="269">
        <v>0</v>
      </c>
      <c r="AU24" s="270">
        <v>0.627</v>
      </c>
      <c r="AV24" s="269">
        <f t="shared" si="3"/>
        <v>100.11789252</v>
      </c>
      <c r="AX24" s="265">
        <v>2012</v>
      </c>
      <c r="AY24" s="268">
        <v>1816608.9415204972</v>
      </c>
      <c r="AZ24" s="268">
        <v>53134412.111304358</v>
      </c>
      <c r="BA24" s="268">
        <v>1033165.8381911957</v>
      </c>
      <c r="BB24" s="269">
        <v>1585.9</v>
      </c>
      <c r="BC24" s="269">
        <v>8925</v>
      </c>
      <c r="BD24" s="269">
        <v>90.917000000000002</v>
      </c>
      <c r="BE24" s="269">
        <v>21.209</v>
      </c>
      <c r="BF24" s="269">
        <v>0</v>
      </c>
      <c r="BG24" s="270">
        <v>0.625</v>
      </c>
      <c r="BH24" s="269">
        <f t="shared" si="4"/>
        <v>100.07377366</v>
      </c>
      <c r="BJ24" s="265">
        <v>2013</v>
      </c>
      <c r="BK24" s="268">
        <v>1831654.0911317987</v>
      </c>
      <c r="BL24" s="268">
        <v>54650728.711415984</v>
      </c>
      <c r="BM24" s="268">
        <v>647057.41424940515</v>
      </c>
      <c r="BN24" s="269">
        <v>1593.8</v>
      </c>
      <c r="BO24" s="269">
        <v>8956</v>
      </c>
      <c r="BP24" s="269">
        <v>88.891000000000005</v>
      </c>
      <c r="BQ24" s="269">
        <v>16.585999999999999</v>
      </c>
      <c r="BR24" s="269">
        <v>0</v>
      </c>
      <c r="BS24" s="270">
        <v>0.623</v>
      </c>
      <c r="BT24" s="269">
        <f t="shared" si="5"/>
        <v>96.051839640000011</v>
      </c>
      <c r="BU24" s="268"/>
      <c r="BV24" s="265">
        <v>2014</v>
      </c>
      <c r="BW24" s="268">
        <v>1805000</v>
      </c>
      <c r="BX24" s="268">
        <v>55478104</v>
      </c>
      <c r="BY24" s="268">
        <v>385302.29000708519</v>
      </c>
      <c r="BZ24" s="269">
        <v>1593.7</v>
      </c>
      <c r="CA24" s="269">
        <v>8965</v>
      </c>
      <c r="CB24" s="269">
        <v>84.197000000000003</v>
      </c>
      <c r="CC24" s="269">
        <v>19.318000000000001</v>
      </c>
      <c r="CD24" s="269">
        <v>0</v>
      </c>
      <c r="CE24" s="270">
        <v>0.624</v>
      </c>
      <c r="CF24" s="269">
        <f t="shared" si="6"/>
        <v>92.537353320000008</v>
      </c>
      <c r="CG24" s="268"/>
      <c r="CH24" s="268" t="s">
        <v>202</v>
      </c>
      <c r="CI24" s="269">
        <f t="shared" si="7"/>
        <v>1750791.4912919083</v>
      </c>
      <c r="CJ24" s="269">
        <f t="shared" si="7"/>
        <v>53997398.684718937</v>
      </c>
      <c r="CK24" s="269">
        <f t="shared" si="7"/>
        <v>724385.72015706031</v>
      </c>
      <c r="CL24" s="269">
        <f t="shared" si="7"/>
        <v>1614.375</v>
      </c>
      <c r="CM24" s="269">
        <f t="shared" si="7"/>
        <v>8925.25</v>
      </c>
      <c r="CN24" s="269">
        <f t="shared" si="7"/>
        <v>88.936999999999998</v>
      </c>
      <c r="CO24" s="269">
        <f t="shared" si="7"/>
        <v>19.127749999999999</v>
      </c>
      <c r="CP24" s="269">
        <f t="shared" si="7"/>
        <v>0</v>
      </c>
      <c r="CQ24" s="269">
        <f t="shared" si="7"/>
        <v>0.62475000000000003</v>
      </c>
      <c r="CR24" s="269">
        <f t="shared" si="7"/>
        <v>97.195214785000005</v>
      </c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  <c r="IW24" s="175"/>
      <c r="IX24" s="175"/>
      <c r="IY24" s="175"/>
      <c r="IZ24" s="175"/>
      <c r="JA24" s="175"/>
      <c r="JB24" s="175"/>
      <c r="JC24" s="175"/>
      <c r="JD24" s="175"/>
      <c r="JE24" s="175"/>
      <c r="JF24" s="175"/>
      <c r="JG24" s="175"/>
      <c r="JH24" s="175"/>
      <c r="JI24" s="175"/>
      <c r="JJ24" s="175"/>
    </row>
    <row r="25" spans="1:270" x14ac:dyDescent="0.25">
      <c r="A25" s="265" t="s">
        <v>142</v>
      </c>
      <c r="B25" s="265">
        <v>2008</v>
      </c>
      <c r="C25" s="175">
        <v>2934091.3960752902</v>
      </c>
      <c r="D25" s="175">
        <v>120513072.77960217</v>
      </c>
      <c r="E25" s="175">
        <v>604037.60280830611</v>
      </c>
      <c r="F25" s="266">
        <v>3401</v>
      </c>
      <c r="G25" s="266">
        <v>12371</v>
      </c>
      <c r="H25" s="266">
        <v>158.303</v>
      </c>
      <c r="I25" s="266">
        <v>0.74099999999999999</v>
      </c>
      <c r="J25" s="266">
        <v>0</v>
      </c>
      <c r="K25" s="267">
        <v>0.98299999999999998</v>
      </c>
      <c r="L25" s="266">
        <f t="shared" si="0"/>
        <v>158.62291934000001</v>
      </c>
      <c r="N25" s="265">
        <v>2009</v>
      </c>
      <c r="O25" s="175">
        <v>3038871.8789987955</v>
      </c>
      <c r="P25" s="175">
        <v>125371433.74755724</v>
      </c>
      <c r="Q25" s="175">
        <v>519286.01472157106</v>
      </c>
      <c r="R25" s="266">
        <v>3474</v>
      </c>
      <c r="S25" s="266">
        <v>12454</v>
      </c>
      <c r="T25" s="266">
        <v>158.50299999999999</v>
      </c>
      <c r="U25" s="266">
        <v>1.706</v>
      </c>
      <c r="V25" s="266">
        <v>0</v>
      </c>
      <c r="W25" s="267">
        <v>0.98299999999999998</v>
      </c>
      <c r="X25" s="266">
        <f t="shared" si="1"/>
        <v>159.23954843999999</v>
      </c>
      <c r="Z25" s="265">
        <v>2010</v>
      </c>
      <c r="AA25" s="175">
        <v>3151820.6595152956</v>
      </c>
      <c r="AB25" s="175">
        <v>136405950.49132565</v>
      </c>
      <c r="AC25" s="175">
        <v>373287.55555407039</v>
      </c>
      <c r="AD25" s="266">
        <v>3581</v>
      </c>
      <c r="AE25" s="266">
        <v>12553</v>
      </c>
      <c r="AF25" s="266">
        <v>163.01</v>
      </c>
      <c r="AG25" s="266">
        <v>4.3170000000000002</v>
      </c>
      <c r="AH25" s="266">
        <v>2.9860000000000002</v>
      </c>
      <c r="AI25" s="267">
        <v>0.98299999999999998</v>
      </c>
      <c r="AJ25" s="266">
        <f t="shared" si="2"/>
        <v>165.68332617999999</v>
      </c>
      <c r="AL25" s="265">
        <v>2011</v>
      </c>
      <c r="AM25" s="268">
        <v>3168387.3946830267</v>
      </c>
      <c r="AN25" s="268">
        <v>137176568.77811861</v>
      </c>
      <c r="AO25" s="268">
        <v>573050.94046843227</v>
      </c>
      <c r="AP25" s="269">
        <v>3591</v>
      </c>
      <c r="AQ25" s="269">
        <v>12599</v>
      </c>
      <c r="AR25" s="269">
        <v>149.59200000000001</v>
      </c>
      <c r="AS25" s="269">
        <v>1.228</v>
      </c>
      <c r="AT25" s="269">
        <v>4.6369999999999996</v>
      </c>
      <c r="AU25" s="270">
        <v>0.74199999999999999</v>
      </c>
      <c r="AV25" s="269">
        <f t="shared" si="3"/>
        <v>151.37926742000002</v>
      </c>
      <c r="AX25" s="265">
        <v>2012</v>
      </c>
      <c r="AY25" s="268">
        <v>3322743.1731677013</v>
      </c>
      <c r="AZ25" s="268">
        <v>140201027.57465839</v>
      </c>
      <c r="BA25" s="268">
        <v>274113.85544230469</v>
      </c>
      <c r="BB25" s="269">
        <v>3618</v>
      </c>
      <c r="BC25" s="269">
        <v>12611</v>
      </c>
      <c r="BD25" s="269">
        <v>157.16499999999999</v>
      </c>
      <c r="BE25" s="269">
        <v>1.839</v>
      </c>
      <c r="BF25" s="269">
        <v>2.5710000000000002</v>
      </c>
      <c r="BG25" s="270">
        <v>0.74199999999999999</v>
      </c>
      <c r="BH25" s="269">
        <f t="shared" si="4"/>
        <v>158.65596796</v>
      </c>
      <c r="BJ25" s="265">
        <v>2013</v>
      </c>
      <c r="BK25" s="268">
        <v>3220499.8409857918</v>
      </c>
      <c r="BL25" s="268">
        <v>141100851.58255759</v>
      </c>
      <c r="BM25" s="268">
        <v>1321522.9123453475</v>
      </c>
      <c r="BN25" s="269">
        <v>3618</v>
      </c>
      <c r="BO25" s="269">
        <v>12628</v>
      </c>
      <c r="BP25" s="269">
        <v>147.22300000000001</v>
      </c>
      <c r="BQ25" s="269">
        <v>2.3769999999999998</v>
      </c>
      <c r="BR25" s="269">
        <v>2.0979999999999999</v>
      </c>
      <c r="BS25" s="270">
        <v>0.74199999999999999</v>
      </c>
      <c r="BT25" s="269">
        <f t="shared" si="5"/>
        <v>148.81801378</v>
      </c>
      <c r="BU25" s="268"/>
      <c r="BV25" s="265">
        <v>2014</v>
      </c>
      <c r="BW25" s="268">
        <v>3282930</v>
      </c>
      <c r="BX25" s="268">
        <v>141853924</v>
      </c>
      <c r="BY25" s="268">
        <v>461549.60202553094</v>
      </c>
      <c r="BZ25" s="269">
        <v>3619</v>
      </c>
      <c r="CA25" s="269">
        <v>12596</v>
      </c>
      <c r="CB25" s="269">
        <v>143.82499999999999</v>
      </c>
      <c r="CC25" s="269">
        <v>3.9369999999999998</v>
      </c>
      <c r="CD25" s="269">
        <v>2.97</v>
      </c>
      <c r="CE25" s="270">
        <v>0.746</v>
      </c>
      <c r="CF25" s="269">
        <f t="shared" si="6"/>
        <v>146.32992737999999</v>
      </c>
      <c r="CG25" s="268"/>
      <c r="CH25" s="268" t="s">
        <v>202</v>
      </c>
      <c r="CI25" s="269">
        <f t="shared" si="7"/>
        <v>3248640.1022091298</v>
      </c>
      <c r="CJ25" s="269">
        <f t="shared" si="7"/>
        <v>140083092.98383364</v>
      </c>
      <c r="CK25" s="269">
        <f t="shared" si="7"/>
        <v>657559.32757040381</v>
      </c>
      <c r="CL25" s="269">
        <f t="shared" si="7"/>
        <v>3611.5</v>
      </c>
      <c r="CM25" s="269">
        <f t="shared" si="7"/>
        <v>12608.5</v>
      </c>
      <c r="CN25" s="269">
        <f t="shared" si="7"/>
        <v>149.45125000000002</v>
      </c>
      <c r="CO25" s="269">
        <f t="shared" si="7"/>
        <v>2.3452500000000001</v>
      </c>
      <c r="CP25" s="269">
        <f t="shared" si="7"/>
        <v>3.0690000000000004</v>
      </c>
      <c r="CQ25" s="269">
        <f t="shared" si="7"/>
        <v>0.74299999999999999</v>
      </c>
      <c r="CR25" s="269">
        <f t="shared" si="7"/>
        <v>151.29579413499999</v>
      </c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  <c r="IW25" s="175"/>
      <c r="IX25" s="175"/>
      <c r="IY25" s="175"/>
      <c r="IZ25" s="175"/>
      <c r="JA25" s="175"/>
      <c r="JB25" s="175"/>
      <c r="JC25" s="175"/>
      <c r="JD25" s="175"/>
      <c r="JE25" s="175"/>
      <c r="JF25" s="175"/>
      <c r="JG25" s="175"/>
      <c r="JH25" s="175"/>
      <c r="JI25" s="175"/>
      <c r="JJ25" s="175"/>
    </row>
    <row r="26" spans="1:270" ht="14.5" x14ac:dyDescent="0.35">
      <c r="A26" s="265" t="s">
        <v>141</v>
      </c>
      <c r="B26" s="265">
        <v>2008</v>
      </c>
      <c r="C26" s="175">
        <v>2397267.8221866237</v>
      </c>
      <c r="D26" s="175">
        <v>106294210.03978106</v>
      </c>
      <c r="E26" s="175">
        <v>595392.83613832097</v>
      </c>
      <c r="F26" s="266">
        <v>3744.9</v>
      </c>
      <c r="G26" s="266">
        <v>15439</v>
      </c>
      <c r="H26" s="266">
        <v>162.833</v>
      </c>
      <c r="I26" s="266">
        <v>10.865</v>
      </c>
      <c r="J26" s="266">
        <v>0</v>
      </c>
      <c r="K26" s="267">
        <v>0.80300000000000005</v>
      </c>
      <c r="L26" s="266">
        <f t="shared" si="0"/>
        <v>167.52385509999999</v>
      </c>
      <c r="N26" s="265">
        <v>2009</v>
      </c>
      <c r="O26" s="175">
        <v>2144896.2088073888</v>
      </c>
      <c r="P26" s="175">
        <v>106807106.71128364</v>
      </c>
      <c r="Q26" s="175">
        <v>254693.97989506304</v>
      </c>
      <c r="R26" s="266">
        <v>3808.6</v>
      </c>
      <c r="S26" s="266">
        <v>15584</v>
      </c>
      <c r="T26" s="266">
        <v>166.524</v>
      </c>
      <c r="U26" s="266">
        <v>8.2379999999999995</v>
      </c>
      <c r="V26" s="266">
        <v>0</v>
      </c>
      <c r="W26" s="267">
        <v>0.80500000000000005</v>
      </c>
      <c r="X26" s="266">
        <f t="shared" si="1"/>
        <v>170.08067412</v>
      </c>
      <c r="Z26" s="265">
        <v>2010</v>
      </c>
      <c r="AA26" s="175">
        <v>2768598.3281684546</v>
      </c>
      <c r="AB26" s="175">
        <v>107715120.28393589</v>
      </c>
      <c r="AC26" s="175">
        <v>964725.2675437344</v>
      </c>
      <c r="AD26" s="266">
        <v>3828.3</v>
      </c>
      <c r="AE26" s="266">
        <v>15523</v>
      </c>
      <c r="AF26" s="266">
        <v>180.78299999999999</v>
      </c>
      <c r="AG26" s="266">
        <v>9.0660000000000007</v>
      </c>
      <c r="AH26" s="266">
        <v>0</v>
      </c>
      <c r="AI26" s="272">
        <v>0.81</v>
      </c>
      <c r="AJ26" s="266">
        <f t="shared" si="2"/>
        <v>184.69715484</v>
      </c>
      <c r="AL26" s="265">
        <v>2011</v>
      </c>
      <c r="AM26" s="268">
        <v>2651033.0705521475</v>
      </c>
      <c r="AN26" s="268">
        <v>110059268.97546011</v>
      </c>
      <c r="AO26" s="268">
        <v>724996.92208164174</v>
      </c>
      <c r="AP26" s="269">
        <v>3862.2</v>
      </c>
      <c r="AQ26" s="269">
        <v>15907</v>
      </c>
      <c r="AR26" s="269">
        <v>167.60400000000001</v>
      </c>
      <c r="AS26" s="269">
        <v>8.76</v>
      </c>
      <c r="AT26" s="269">
        <v>0</v>
      </c>
      <c r="AU26" s="270">
        <v>0.79200000000000004</v>
      </c>
      <c r="AV26" s="269">
        <f t="shared" si="3"/>
        <v>171.38604240000001</v>
      </c>
      <c r="AX26" s="265">
        <v>2012</v>
      </c>
      <c r="AY26" s="268">
        <v>2880506.9296894418</v>
      </c>
      <c r="AZ26" s="268">
        <v>111253123.40968944</v>
      </c>
      <c r="BA26" s="268">
        <v>922456.95683972363</v>
      </c>
      <c r="BB26" s="269">
        <v>3884.8</v>
      </c>
      <c r="BC26" s="269">
        <v>15986</v>
      </c>
      <c r="BD26" s="269">
        <v>172.53100000000001</v>
      </c>
      <c r="BE26" s="269">
        <v>7.6239999999999997</v>
      </c>
      <c r="BF26" s="269">
        <v>0</v>
      </c>
      <c r="BG26" s="270">
        <v>0.78200000000000003</v>
      </c>
      <c r="BH26" s="269">
        <f t="shared" si="4"/>
        <v>175.82258576000001</v>
      </c>
      <c r="BJ26" s="265">
        <v>2013</v>
      </c>
      <c r="BK26" s="268">
        <v>2998877.4287114171</v>
      </c>
      <c r="BL26" s="268">
        <v>113208017.95688389</v>
      </c>
      <c r="BM26" s="268">
        <v>847598.94623795198</v>
      </c>
      <c r="BN26" s="269">
        <v>3909.4</v>
      </c>
      <c r="BO26" s="269">
        <v>16023</v>
      </c>
      <c r="BP26" s="269">
        <v>164.26599999999999</v>
      </c>
      <c r="BQ26" s="269">
        <v>7.6109999999999998</v>
      </c>
      <c r="BR26" s="269">
        <v>0</v>
      </c>
      <c r="BS26" s="270">
        <v>0.78200000000000003</v>
      </c>
      <c r="BT26" s="269">
        <f t="shared" si="5"/>
        <v>167.55197314</v>
      </c>
      <c r="BU26" s="268"/>
      <c r="BV26" s="265">
        <v>2014</v>
      </c>
      <c r="BW26" s="268">
        <v>2724282</v>
      </c>
      <c r="BX26" s="268">
        <v>114776056</v>
      </c>
      <c r="BY26" s="268">
        <v>695159.31727938179</v>
      </c>
      <c r="BZ26" s="269">
        <v>3928.6</v>
      </c>
      <c r="CA26" s="269">
        <v>16104</v>
      </c>
      <c r="CB26" s="269">
        <v>161.648</v>
      </c>
      <c r="CC26" s="269">
        <v>7.3929999999999998</v>
      </c>
      <c r="CD26" s="269">
        <v>0</v>
      </c>
      <c r="CE26" s="270">
        <v>0.78300000000000003</v>
      </c>
      <c r="CF26" s="269">
        <f t="shared" si="6"/>
        <v>164.83985382</v>
      </c>
      <c r="CG26" s="268"/>
      <c r="CH26" s="268" t="s">
        <v>202</v>
      </c>
      <c r="CI26" s="269">
        <f t="shared" si="7"/>
        <v>2813674.8572382517</v>
      </c>
      <c r="CJ26" s="269">
        <f t="shared" si="7"/>
        <v>112324116.58550836</v>
      </c>
      <c r="CK26" s="269">
        <f t="shared" si="7"/>
        <v>797553.03560967476</v>
      </c>
      <c r="CL26" s="269">
        <f t="shared" si="7"/>
        <v>3896.25</v>
      </c>
      <c r="CM26" s="269">
        <f t="shared" si="7"/>
        <v>16005</v>
      </c>
      <c r="CN26" s="269">
        <f t="shared" si="7"/>
        <v>166.51224999999999</v>
      </c>
      <c r="CO26" s="269">
        <f t="shared" si="7"/>
        <v>7.8470000000000004</v>
      </c>
      <c r="CP26" s="269">
        <f t="shared" si="7"/>
        <v>0</v>
      </c>
      <c r="CQ26" s="269">
        <f t="shared" si="7"/>
        <v>0.78474999999999995</v>
      </c>
      <c r="CR26" s="269">
        <f t="shared" si="7"/>
        <v>169.90011378</v>
      </c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  <c r="IW26" s="175"/>
      <c r="IX26" s="175"/>
      <c r="IY26" s="175"/>
      <c r="IZ26" s="175"/>
      <c r="JA26" s="175"/>
      <c r="JB26" s="175"/>
      <c r="JC26" s="175"/>
      <c r="JD26" s="175"/>
      <c r="JE26" s="175"/>
      <c r="JF26" s="175"/>
      <c r="JG26" s="175"/>
      <c r="JH26" s="175"/>
      <c r="JI26" s="175"/>
      <c r="JJ26" s="175"/>
    </row>
    <row r="27" spans="1:270" x14ac:dyDescent="0.25">
      <c r="A27" s="265" t="s">
        <v>140</v>
      </c>
      <c r="B27" s="265">
        <v>2008</v>
      </c>
      <c r="C27" s="175">
        <v>774386.01308236539</v>
      </c>
      <c r="D27" s="175">
        <v>33533669.315178208</v>
      </c>
      <c r="E27" s="175">
        <v>228769.439112661</v>
      </c>
      <c r="F27" s="266">
        <v>996.1</v>
      </c>
      <c r="G27" s="266">
        <v>5716</v>
      </c>
      <c r="H27" s="266">
        <v>59.945</v>
      </c>
      <c r="I27" s="266">
        <v>26.728999999999999</v>
      </c>
      <c r="J27" s="266">
        <v>0</v>
      </c>
      <c r="K27" s="267">
        <v>0.83199999999999996</v>
      </c>
      <c r="L27" s="266">
        <f t="shared" si="0"/>
        <v>71.484978460000008</v>
      </c>
      <c r="N27" s="265">
        <v>2009</v>
      </c>
      <c r="O27" s="175">
        <v>730286.37665640481</v>
      </c>
      <c r="P27" s="175">
        <v>33428565.502877798</v>
      </c>
      <c r="Q27" s="175">
        <v>68228.460097382791</v>
      </c>
      <c r="R27" s="266">
        <v>991.3</v>
      </c>
      <c r="S27" s="266">
        <v>5738</v>
      </c>
      <c r="T27" s="266">
        <v>61.954999999999998</v>
      </c>
      <c r="U27" s="266">
        <v>20.045999999999999</v>
      </c>
      <c r="V27" s="266">
        <v>0</v>
      </c>
      <c r="W27" s="267">
        <v>0.83199999999999996</v>
      </c>
      <c r="X27" s="266">
        <f t="shared" si="1"/>
        <v>70.609660039999994</v>
      </c>
      <c r="Z27" s="265">
        <v>2010</v>
      </c>
      <c r="AA27" s="175">
        <v>694869.15004635137</v>
      </c>
      <c r="AB27" s="175">
        <v>33618227.570388019</v>
      </c>
      <c r="AC27" s="175">
        <v>118054.93143371012</v>
      </c>
      <c r="AD27" s="266">
        <v>992</v>
      </c>
      <c r="AE27" s="266">
        <v>5798</v>
      </c>
      <c r="AF27" s="266">
        <v>66.593000000000004</v>
      </c>
      <c r="AG27" s="266">
        <v>18.452999999999999</v>
      </c>
      <c r="AH27" s="266">
        <v>0</v>
      </c>
      <c r="AI27" s="267">
        <v>0.82699999999999996</v>
      </c>
      <c r="AJ27" s="266">
        <f t="shared" si="2"/>
        <v>74.559898220000008</v>
      </c>
      <c r="AL27" s="265">
        <v>2011</v>
      </c>
      <c r="AM27" s="268">
        <v>991483.60429447843</v>
      </c>
      <c r="AN27" s="268">
        <v>33197564.322085891</v>
      </c>
      <c r="AO27" s="268">
        <v>1156721.5750604896</v>
      </c>
      <c r="AP27" s="269">
        <v>995.1</v>
      </c>
      <c r="AQ27" s="269">
        <v>5810</v>
      </c>
      <c r="AR27" s="269">
        <v>60.043999999999997</v>
      </c>
      <c r="AS27" s="269">
        <v>20.055</v>
      </c>
      <c r="AT27" s="269">
        <v>0</v>
      </c>
      <c r="AU27" s="270">
        <v>0.80600000000000005</v>
      </c>
      <c r="AV27" s="269">
        <f t="shared" si="3"/>
        <v>68.702545700000002</v>
      </c>
      <c r="AX27" s="265">
        <v>2012</v>
      </c>
      <c r="AY27" s="268">
        <v>1083722.6504347827</v>
      </c>
      <c r="AZ27" s="268">
        <v>33398227.83204969</v>
      </c>
      <c r="BA27" s="268">
        <v>183866.97427911664</v>
      </c>
      <c r="BB27" s="269">
        <v>1000.1</v>
      </c>
      <c r="BC27" s="269">
        <v>5806</v>
      </c>
      <c r="BD27" s="269">
        <v>62.314999999999998</v>
      </c>
      <c r="BE27" s="269">
        <v>19.847999999999999</v>
      </c>
      <c r="BF27" s="269">
        <v>0</v>
      </c>
      <c r="BG27" s="270">
        <v>0.80300000000000005</v>
      </c>
      <c r="BH27" s="269">
        <f t="shared" si="4"/>
        <v>70.884175519999999</v>
      </c>
      <c r="BJ27" s="265">
        <v>2013</v>
      </c>
      <c r="BK27" s="268">
        <v>886326.75816952495</v>
      </c>
      <c r="BL27" s="268">
        <v>34062242.658500738</v>
      </c>
      <c r="BM27" s="268">
        <v>412647.77416896779</v>
      </c>
      <c r="BN27" s="269">
        <v>981.6</v>
      </c>
      <c r="BO27" s="269">
        <v>5791</v>
      </c>
      <c r="BP27" s="269">
        <v>58.478000000000002</v>
      </c>
      <c r="BQ27" s="269">
        <v>19.396000000000001</v>
      </c>
      <c r="BR27" s="269">
        <v>0</v>
      </c>
      <c r="BS27" s="270">
        <v>0.80200000000000005</v>
      </c>
      <c r="BT27" s="269">
        <f t="shared" si="5"/>
        <v>66.852029040000005</v>
      </c>
      <c r="BU27" s="268"/>
      <c r="BV27" s="265">
        <v>2014</v>
      </c>
      <c r="BW27" s="268">
        <v>948070</v>
      </c>
      <c r="BX27" s="268">
        <v>34300459</v>
      </c>
      <c r="BY27" s="268">
        <v>135304.67465512289</v>
      </c>
      <c r="BZ27" s="269">
        <v>981.8</v>
      </c>
      <c r="CA27" s="269">
        <v>5791</v>
      </c>
      <c r="CB27" s="269">
        <v>57.070999999999998</v>
      </c>
      <c r="CC27" s="269">
        <v>20.579000000000001</v>
      </c>
      <c r="CD27" s="269">
        <v>0</v>
      </c>
      <c r="CE27" s="270">
        <v>0.80200000000000005</v>
      </c>
      <c r="CF27" s="269">
        <f t="shared" si="6"/>
        <v>65.955777459999993</v>
      </c>
      <c r="CG27" s="268"/>
      <c r="CH27" s="268" t="s">
        <v>202</v>
      </c>
      <c r="CI27" s="269">
        <f t="shared" si="7"/>
        <v>977400.7532246965</v>
      </c>
      <c r="CJ27" s="269">
        <f t="shared" si="7"/>
        <v>33739623.453159079</v>
      </c>
      <c r="CK27" s="269">
        <f t="shared" si="7"/>
        <v>472135.24954092421</v>
      </c>
      <c r="CL27" s="269">
        <f t="shared" si="7"/>
        <v>989.65000000000009</v>
      </c>
      <c r="CM27" s="269">
        <f t="shared" si="7"/>
        <v>5799.5</v>
      </c>
      <c r="CN27" s="269">
        <f t="shared" ref="CN27:CR58" si="8">AVERAGE(AR27,BD27,BP27,CB27)</f>
        <v>59.476999999999997</v>
      </c>
      <c r="CO27" s="269">
        <f t="shared" si="8"/>
        <v>19.9695</v>
      </c>
      <c r="CP27" s="269">
        <f t="shared" si="8"/>
        <v>0</v>
      </c>
      <c r="CQ27" s="269">
        <f t="shared" si="8"/>
        <v>0.80325000000000002</v>
      </c>
      <c r="CR27" s="269">
        <f t="shared" si="8"/>
        <v>68.098631929999996</v>
      </c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  <c r="IW27" s="175"/>
      <c r="IX27" s="175"/>
      <c r="IY27" s="175"/>
      <c r="IZ27" s="175"/>
      <c r="JA27" s="175"/>
      <c r="JB27" s="175"/>
      <c r="JC27" s="175"/>
      <c r="JD27" s="175"/>
      <c r="JE27" s="175"/>
      <c r="JF27" s="175"/>
      <c r="JG27" s="175"/>
      <c r="JH27" s="175"/>
      <c r="JI27" s="175"/>
      <c r="JJ27" s="175"/>
    </row>
    <row r="28" spans="1:270" x14ac:dyDescent="0.25">
      <c r="A28" s="265" t="s">
        <v>243</v>
      </c>
      <c r="B28" s="265">
        <v>2008</v>
      </c>
      <c r="C28" s="175">
        <v>2051469.5138165795</v>
      </c>
      <c r="D28" s="175">
        <v>72674491.105593368</v>
      </c>
      <c r="E28" s="175">
        <v>420380.06771261647</v>
      </c>
      <c r="F28" s="266">
        <v>1328.6</v>
      </c>
      <c r="G28" s="266">
        <v>20690</v>
      </c>
      <c r="H28" s="266">
        <v>276.29300000000001</v>
      </c>
      <c r="I28" s="266">
        <v>121.753</v>
      </c>
      <c r="J28" s="266">
        <v>0</v>
      </c>
      <c r="K28" s="267">
        <v>0.53100000000000003</v>
      </c>
      <c r="L28" s="266">
        <f t="shared" si="0"/>
        <v>328.85864021999998</v>
      </c>
      <c r="N28" s="265">
        <v>2009</v>
      </c>
      <c r="O28" s="175">
        <v>2342890.1608887701</v>
      </c>
      <c r="P28" s="175">
        <v>73844910.353098661</v>
      </c>
      <c r="Q28" s="175">
        <v>45108.409588595321</v>
      </c>
      <c r="R28" s="266">
        <v>1344.8</v>
      </c>
      <c r="S28" s="266">
        <v>20901</v>
      </c>
      <c r="T28" s="266">
        <v>282.06599999999997</v>
      </c>
      <c r="U28" s="266">
        <v>115.96</v>
      </c>
      <c r="V28" s="266">
        <v>0</v>
      </c>
      <c r="W28" s="267">
        <v>0.53200000000000003</v>
      </c>
      <c r="X28" s="266">
        <f t="shared" si="1"/>
        <v>332.13057039999995</v>
      </c>
      <c r="Z28" s="265">
        <v>2010</v>
      </c>
      <c r="AA28" s="175">
        <v>2113435.5809826511</v>
      </c>
      <c r="AB28" s="175">
        <v>75682008.44921203</v>
      </c>
      <c r="AC28" s="175">
        <v>640857.33353210497</v>
      </c>
      <c r="AD28" s="266">
        <v>1368.5</v>
      </c>
      <c r="AE28" s="266">
        <v>21115</v>
      </c>
      <c r="AF28" s="266">
        <v>303.04000000000002</v>
      </c>
      <c r="AG28" s="266">
        <v>122.245</v>
      </c>
      <c r="AH28" s="266">
        <v>0</v>
      </c>
      <c r="AI28" s="267">
        <v>0.53400000000000003</v>
      </c>
      <c r="AJ28" s="266">
        <f t="shared" si="2"/>
        <v>355.81805630000002</v>
      </c>
      <c r="AL28" s="265">
        <v>2011</v>
      </c>
      <c r="AM28" s="268">
        <v>1914476.3394683024</v>
      </c>
      <c r="AN28" s="268">
        <v>73721192.209611461</v>
      </c>
      <c r="AO28" s="268">
        <v>358068.26112441818</v>
      </c>
      <c r="AP28" s="269">
        <v>1382.2</v>
      </c>
      <c r="AQ28" s="269">
        <v>21568</v>
      </c>
      <c r="AR28" s="269">
        <v>289.10000000000002</v>
      </c>
      <c r="AS28" s="269">
        <v>124.313</v>
      </c>
      <c r="AT28" s="269">
        <v>0</v>
      </c>
      <c r="AU28" s="270">
        <v>0.52700000000000002</v>
      </c>
      <c r="AV28" s="269">
        <f t="shared" si="3"/>
        <v>342.77089462000004</v>
      </c>
      <c r="AX28" s="265">
        <v>2012</v>
      </c>
      <c r="AY28" s="268">
        <v>2047996.8427329196</v>
      </c>
      <c r="AZ28" s="268">
        <v>74763158.904844716</v>
      </c>
      <c r="BA28" s="268">
        <v>564123.08731149347</v>
      </c>
      <c r="BB28" s="269">
        <v>1394.3</v>
      </c>
      <c r="BC28" s="269">
        <v>21794</v>
      </c>
      <c r="BD28" s="269">
        <v>296.60000000000002</v>
      </c>
      <c r="BE28" s="269">
        <v>118.8</v>
      </c>
      <c r="BF28" s="269">
        <v>0</v>
      </c>
      <c r="BG28" s="270">
        <v>0.52600000000000002</v>
      </c>
      <c r="BH28" s="269">
        <f t="shared" si="4"/>
        <v>347.89071200000001</v>
      </c>
      <c r="BJ28" s="265">
        <v>2013</v>
      </c>
      <c r="BK28" s="268">
        <v>2334285.0289073987</v>
      </c>
      <c r="BL28" s="268">
        <v>79172169.100440979</v>
      </c>
      <c r="BM28" s="268">
        <v>385613.92965559755</v>
      </c>
      <c r="BN28" s="269">
        <v>1414.1</v>
      </c>
      <c r="BO28" s="269">
        <v>22035</v>
      </c>
      <c r="BP28" s="269">
        <v>284.745</v>
      </c>
      <c r="BQ28" s="269">
        <v>114.29</v>
      </c>
      <c r="BR28" s="269">
        <v>0</v>
      </c>
      <c r="BS28" s="270">
        <v>0.52500000000000002</v>
      </c>
      <c r="BT28" s="269">
        <f t="shared" si="5"/>
        <v>334.08856460000004</v>
      </c>
      <c r="BU28" s="268"/>
      <c r="BV28" s="265">
        <v>2014</v>
      </c>
      <c r="BW28" s="268">
        <v>2284461</v>
      </c>
      <c r="BX28" s="268">
        <v>82491919</v>
      </c>
      <c r="BY28" s="268">
        <v>309612.72230983491</v>
      </c>
      <c r="BZ28" s="269">
        <v>1460.6</v>
      </c>
      <c r="CA28" s="269">
        <v>22218</v>
      </c>
      <c r="CB28" s="269">
        <v>277.21300000000002</v>
      </c>
      <c r="CC28" s="269">
        <v>159.97999999999999</v>
      </c>
      <c r="CD28" s="269">
        <v>0</v>
      </c>
      <c r="CE28" s="270">
        <v>0.52500000000000002</v>
      </c>
      <c r="CF28" s="269">
        <f t="shared" si="6"/>
        <v>346.28276520000003</v>
      </c>
      <c r="CG28" s="268"/>
      <c r="CH28" s="268" t="s">
        <v>202</v>
      </c>
      <c r="CI28" s="269">
        <f t="shared" ref="CI28:CR59" si="9">AVERAGE(AM28,AY28,BK28,BW28)</f>
        <v>2145304.8027771553</v>
      </c>
      <c r="CJ28" s="269">
        <f t="shared" si="9"/>
        <v>77537109.803724289</v>
      </c>
      <c r="CK28" s="269">
        <f t="shared" si="9"/>
        <v>404354.50010033604</v>
      </c>
      <c r="CL28" s="269">
        <f t="shared" si="9"/>
        <v>1412.8000000000002</v>
      </c>
      <c r="CM28" s="269">
        <f t="shared" si="9"/>
        <v>21903.75</v>
      </c>
      <c r="CN28" s="269">
        <f t="shared" si="8"/>
        <v>286.91450000000003</v>
      </c>
      <c r="CO28" s="269">
        <f t="shared" si="8"/>
        <v>129.34575000000001</v>
      </c>
      <c r="CP28" s="269">
        <f t="shared" si="8"/>
        <v>0</v>
      </c>
      <c r="CQ28" s="269">
        <f t="shared" si="8"/>
        <v>0.52574999999999994</v>
      </c>
      <c r="CR28" s="269">
        <f t="shared" si="8"/>
        <v>342.75823410500004</v>
      </c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  <c r="IW28" s="175"/>
      <c r="IX28" s="175"/>
      <c r="IY28" s="175"/>
      <c r="IZ28" s="175"/>
      <c r="JA28" s="175"/>
      <c r="JB28" s="175"/>
      <c r="JC28" s="175"/>
      <c r="JD28" s="175"/>
      <c r="JE28" s="175"/>
      <c r="JF28" s="175"/>
      <c r="JG28" s="175"/>
      <c r="JH28" s="175"/>
      <c r="JI28" s="175"/>
      <c r="JJ28" s="175"/>
    </row>
    <row r="29" spans="1:270" x14ac:dyDescent="0.25">
      <c r="A29" s="265" t="s">
        <v>244</v>
      </c>
      <c r="B29" s="265">
        <v>2008</v>
      </c>
      <c r="C29" s="175">
        <v>479644.70751568541</v>
      </c>
      <c r="D29" s="175">
        <v>19956262.266720064</v>
      </c>
      <c r="E29" s="175">
        <v>101922.9701259656</v>
      </c>
      <c r="F29" s="266">
        <v>655.5</v>
      </c>
      <c r="G29" s="266">
        <v>3015</v>
      </c>
      <c r="H29" s="266">
        <v>40.988</v>
      </c>
      <c r="I29" s="266">
        <v>0</v>
      </c>
      <c r="J29" s="266">
        <v>0</v>
      </c>
      <c r="K29" s="267">
        <v>0.85</v>
      </c>
      <c r="L29" s="266">
        <f t="shared" si="0"/>
        <v>40.988</v>
      </c>
      <c r="N29" s="265">
        <v>2009</v>
      </c>
      <c r="O29" s="175">
        <v>485614.11002543173</v>
      </c>
      <c r="P29" s="175">
        <v>20037839.798688263</v>
      </c>
      <c r="Q29" s="175">
        <v>46359.454744317663</v>
      </c>
      <c r="R29" s="266">
        <v>665.6</v>
      </c>
      <c r="S29" s="266">
        <v>3051</v>
      </c>
      <c r="T29" s="266">
        <v>42.512</v>
      </c>
      <c r="U29" s="266">
        <v>0</v>
      </c>
      <c r="V29" s="266">
        <v>0</v>
      </c>
      <c r="W29" s="267">
        <v>0.85099999999999998</v>
      </c>
      <c r="X29" s="266">
        <f t="shared" si="1"/>
        <v>42.512</v>
      </c>
      <c r="Z29" s="265">
        <v>2010</v>
      </c>
      <c r="AA29" s="175">
        <v>534234.68043967686</v>
      </c>
      <c r="AB29" s="175">
        <v>20256219.617004368</v>
      </c>
      <c r="AC29" s="175">
        <v>124442.98526719974</v>
      </c>
      <c r="AD29" s="266">
        <v>675.9</v>
      </c>
      <c r="AE29" s="266">
        <v>3082</v>
      </c>
      <c r="AF29" s="266">
        <v>46.857999999999997</v>
      </c>
      <c r="AG29" s="266">
        <v>0</v>
      </c>
      <c r="AH29" s="266">
        <v>0</v>
      </c>
      <c r="AI29" s="267">
        <v>0.85299999999999998</v>
      </c>
      <c r="AJ29" s="266">
        <f t="shared" si="2"/>
        <v>46.857999999999997</v>
      </c>
      <c r="AL29" s="265">
        <v>2011</v>
      </c>
      <c r="AM29" s="268">
        <v>528145.03578732105</v>
      </c>
      <c r="AN29" s="268">
        <v>20209462.757668708</v>
      </c>
      <c r="AO29" s="268">
        <v>62149.100046914398</v>
      </c>
      <c r="AP29" s="269">
        <v>682.7</v>
      </c>
      <c r="AQ29" s="269">
        <v>3115</v>
      </c>
      <c r="AR29" s="269">
        <v>46.865000000000002</v>
      </c>
      <c r="AS29" s="269">
        <v>0</v>
      </c>
      <c r="AT29" s="269">
        <v>0</v>
      </c>
      <c r="AU29" s="270">
        <v>0.85299999999999998</v>
      </c>
      <c r="AV29" s="269">
        <f t="shared" si="3"/>
        <v>46.865000000000002</v>
      </c>
      <c r="AX29" s="265">
        <v>2012</v>
      </c>
      <c r="AY29" s="268">
        <v>558009.4747826088</v>
      </c>
      <c r="AZ29" s="268">
        <v>20746182.104844719</v>
      </c>
      <c r="BA29" s="268">
        <v>91002.132593695424</v>
      </c>
      <c r="BB29" s="269">
        <v>695.4</v>
      </c>
      <c r="BC29" s="269">
        <v>3151</v>
      </c>
      <c r="BD29" s="269">
        <v>45.25</v>
      </c>
      <c r="BE29" s="269">
        <v>0</v>
      </c>
      <c r="BF29" s="269">
        <v>0</v>
      </c>
      <c r="BG29" s="270">
        <v>0.85399999999999998</v>
      </c>
      <c r="BH29" s="269">
        <f t="shared" si="4"/>
        <v>45.25</v>
      </c>
      <c r="BJ29" s="265">
        <v>2013</v>
      </c>
      <c r="BK29" s="268">
        <v>689164.65066144068</v>
      </c>
      <c r="BL29" s="268">
        <v>21065524.347868696</v>
      </c>
      <c r="BM29" s="268">
        <v>190038.77089618976</v>
      </c>
      <c r="BN29" s="269">
        <v>674.5</v>
      </c>
      <c r="BO29" s="269">
        <v>3181</v>
      </c>
      <c r="BP29" s="269">
        <v>48.09</v>
      </c>
      <c r="BQ29" s="269">
        <v>0</v>
      </c>
      <c r="BR29" s="269">
        <v>0</v>
      </c>
      <c r="BS29" s="270">
        <v>0.85899999999999999</v>
      </c>
      <c r="BT29" s="269">
        <f t="shared" si="5"/>
        <v>48.09</v>
      </c>
      <c r="BU29" s="268"/>
      <c r="BV29" s="265">
        <v>2014</v>
      </c>
      <c r="BW29" s="268">
        <v>621939</v>
      </c>
      <c r="BX29" s="268">
        <v>21573643</v>
      </c>
      <c r="BY29" s="268">
        <v>151797.00293745357</v>
      </c>
      <c r="BZ29" s="269">
        <v>683.2</v>
      </c>
      <c r="CA29" s="269">
        <v>3202</v>
      </c>
      <c r="CB29" s="269">
        <v>45.938000000000002</v>
      </c>
      <c r="CC29" s="269">
        <v>0</v>
      </c>
      <c r="CD29" s="269">
        <v>0</v>
      </c>
      <c r="CE29" s="270">
        <v>0.86199999999999999</v>
      </c>
      <c r="CF29" s="269">
        <f t="shared" si="6"/>
        <v>45.938000000000002</v>
      </c>
      <c r="CG29" s="268"/>
      <c r="CH29" s="268" t="s">
        <v>202</v>
      </c>
      <c r="CI29" s="269">
        <f t="shared" si="9"/>
        <v>599314.54030784266</v>
      </c>
      <c r="CJ29" s="269">
        <f t="shared" si="9"/>
        <v>20898703.05259553</v>
      </c>
      <c r="CK29" s="269">
        <f t="shared" si="9"/>
        <v>123746.75161856328</v>
      </c>
      <c r="CL29" s="269">
        <f t="shared" si="9"/>
        <v>683.95</v>
      </c>
      <c r="CM29" s="269">
        <f t="shared" si="9"/>
        <v>3162.25</v>
      </c>
      <c r="CN29" s="269">
        <f t="shared" si="8"/>
        <v>46.535750000000007</v>
      </c>
      <c r="CO29" s="269">
        <f t="shared" si="8"/>
        <v>0</v>
      </c>
      <c r="CP29" s="269">
        <f t="shared" si="8"/>
        <v>0</v>
      </c>
      <c r="CQ29" s="269">
        <f t="shared" si="8"/>
        <v>0.85699999999999998</v>
      </c>
      <c r="CR29" s="269">
        <f t="shared" si="8"/>
        <v>46.535750000000007</v>
      </c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  <c r="IW29" s="175"/>
      <c r="IX29" s="175"/>
      <c r="IY29" s="175"/>
      <c r="IZ29" s="175"/>
      <c r="JA29" s="175"/>
      <c r="JB29" s="175"/>
      <c r="JC29" s="175"/>
      <c r="JD29" s="175"/>
      <c r="JE29" s="175"/>
      <c r="JF29" s="175"/>
      <c r="JG29" s="175"/>
      <c r="JH29" s="175"/>
      <c r="JI29" s="175"/>
      <c r="JJ29" s="175"/>
    </row>
    <row r="30" spans="1:270" x14ac:dyDescent="0.25">
      <c r="A30" s="265" t="s">
        <v>139</v>
      </c>
      <c r="B30" s="265">
        <v>2008</v>
      </c>
      <c r="C30" s="175">
        <v>4953925.4091576561</v>
      </c>
      <c r="D30" s="175">
        <v>159202324.55266321</v>
      </c>
      <c r="E30" s="175">
        <v>735788.1229624619</v>
      </c>
      <c r="F30" s="266">
        <v>3333.3</v>
      </c>
      <c r="G30" s="266">
        <v>43710</v>
      </c>
      <c r="H30" s="266">
        <v>423.4</v>
      </c>
      <c r="I30" s="266">
        <v>109.5</v>
      </c>
      <c r="J30" s="266">
        <v>23.7</v>
      </c>
      <c r="K30" s="267">
        <v>0.48</v>
      </c>
      <c r="L30" s="266">
        <f t="shared" si="0"/>
        <v>477.10059999999999</v>
      </c>
      <c r="N30" s="265">
        <v>2009</v>
      </c>
      <c r="O30" s="175">
        <v>4750289.374916343</v>
      </c>
      <c r="P30" s="175">
        <v>158872670.19140679</v>
      </c>
      <c r="Q30" s="175">
        <v>466479.77600185265</v>
      </c>
      <c r="R30" s="266">
        <v>3304.4</v>
      </c>
      <c r="S30" s="266">
        <v>43978</v>
      </c>
      <c r="T30" s="266">
        <v>439.1</v>
      </c>
      <c r="U30" s="266">
        <v>102.8</v>
      </c>
      <c r="V30" s="266">
        <v>18.100000000000001</v>
      </c>
      <c r="W30" s="267">
        <v>0.48</v>
      </c>
      <c r="X30" s="266">
        <f t="shared" si="1"/>
        <v>488.38978200000003</v>
      </c>
      <c r="Z30" s="265">
        <v>2010</v>
      </c>
      <c r="AA30" s="175">
        <v>4507599.1767977746</v>
      </c>
      <c r="AB30" s="175">
        <v>192808834.03946495</v>
      </c>
      <c r="AC30" s="175">
        <v>547059.08835947094</v>
      </c>
      <c r="AD30" s="266">
        <v>3326.8</v>
      </c>
      <c r="AE30" s="266">
        <v>44118</v>
      </c>
      <c r="AF30" s="266">
        <v>456.6</v>
      </c>
      <c r="AG30" s="266">
        <v>116.8</v>
      </c>
      <c r="AH30" s="266">
        <v>14.9</v>
      </c>
      <c r="AI30" s="267">
        <v>0.48099999999999998</v>
      </c>
      <c r="AJ30" s="266">
        <f t="shared" si="2"/>
        <v>511.06662200000005</v>
      </c>
      <c r="AL30" s="265">
        <v>2011</v>
      </c>
      <c r="AM30" s="268">
        <v>6063045.3435582826</v>
      </c>
      <c r="AN30" s="268">
        <v>187579348.30163598</v>
      </c>
      <c r="AO30" s="268">
        <v>1800426.6717084749</v>
      </c>
      <c r="AP30" s="269">
        <v>4421.5</v>
      </c>
      <c r="AQ30" s="269">
        <v>50499</v>
      </c>
      <c r="AR30" s="269">
        <v>494.1</v>
      </c>
      <c r="AS30" s="269">
        <v>122.9</v>
      </c>
      <c r="AT30" s="269">
        <v>9.8000000000000007</v>
      </c>
      <c r="AU30" s="270">
        <v>0.51400000000000001</v>
      </c>
      <c r="AV30" s="269">
        <f t="shared" si="3"/>
        <v>549.81762600000002</v>
      </c>
      <c r="AX30" s="265">
        <v>2012</v>
      </c>
      <c r="AY30" s="268">
        <v>5839205.4034802495</v>
      </c>
      <c r="AZ30" s="268">
        <v>194655974.19925469</v>
      </c>
      <c r="BA30" s="268">
        <v>3707363.2188578984</v>
      </c>
      <c r="BB30" s="269">
        <v>4426.6000000000004</v>
      </c>
      <c r="BC30" s="269">
        <v>50520</v>
      </c>
      <c r="BD30" s="269">
        <v>510.4</v>
      </c>
      <c r="BE30" s="269">
        <v>133.4</v>
      </c>
      <c r="BF30" s="269">
        <v>132.69999999999999</v>
      </c>
      <c r="BG30" s="270">
        <v>0.51700000000000002</v>
      </c>
      <c r="BH30" s="269">
        <f t="shared" si="4"/>
        <v>603.96908599999995</v>
      </c>
      <c r="BJ30" s="265">
        <v>2013</v>
      </c>
      <c r="BK30" s="268">
        <v>5342500.3938422352</v>
      </c>
      <c r="BL30" s="268">
        <v>195304950.68985796</v>
      </c>
      <c r="BM30" s="268">
        <v>2188191.3048658296</v>
      </c>
      <c r="BN30" s="269">
        <v>4394.2</v>
      </c>
      <c r="BO30" s="269">
        <v>50863</v>
      </c>
      <c r="BP30" s="269">
        <v>499.67</v>
      </c>
      <c r="BQ30" s="269">
        <v>127.2</v>
      </c>
      <c r="BR30" s="269">
        <v>217</v>
      </c>
      <c r="BS30" s="270">
        <v>0.51500000000000001</v>
      </c>
      <c r="BT30" s="269">
        <f t="shared" si="5"/>
        <v>613.4160280000001</v>
      </c>
      <c r="BU30" s="268"/>
      <c r="BV30" s="265">
        <v>2014</v>
      </c>
      <c r="BW30" s="268">
        <v>5678428.2319999998</v>
      </c>
      <c r="BX30" s="268">
        <v>196145461</v>
      </c>
      <c r="BY30" s="268">
        <v>1884107.912376343</v>
      </c>
      <c r="BZ30" s="269">
        <v>4402.5</v>
      </c>
      <c r="CA30" s="269">
        <v>50846</v>
      </c>
      <c r="CB30" s="269">
        <v>490.65</v>
      </c>
      <c r="CC30" s="269">
        <v>123.3</v>
      </c>
      <c r="CD30" s="269">
        <v>200.7</v>
      </c>
      <c r="CE30" s="270">
        <v>0.51700000000000002</v>
      </c>
      <c r="CF30" s="269">
        <f t="shared" si="6"/>
        <v>598.29331200000001</v>
      </c>
      <c r="CG30" s="268"/>
      <c r="CH30" s="268" t="s">
        <v>202</v>
      </c>
      <c r="CI30" s="269">
        <f t="shared" si="9"/>
        <v>5730794.843220192</v>
      </c>
      <c r="CJ30" s="269">
        <f t="shared" si="9"/>
        <v>193421433.54768717</v>
      </c>
      <c r="CK30" s="269">
        <f t="shared" si="9"/>
        <v>2395022.2769521363</v>
      </c>
      <c r="CL30" s="269">
        <f t="shared" si="9"/>
        <v>4411.2</v>
      </c>
      <c r="CM30" s="269">
        <f t="shared" si="9"/>
        <v>50682</v>
      </c>
      <c r="CN30" s="269">
        <f t="shared" si="8"/>
        <v>498.70500000000004</v>
      </c>
      <c r="CO30" s="269">
        <f t="shared" si="8"/>
        <v>126.7</v>
      </c>
      <c r="CP30" s="269">
        <f t="shared" si="8"/>
        <v>140.05000000000001</v>
      </c>
      <c r="CQ30" s="269">
        <f t="shared" si="8"/>
        <v>0.51575000000000004</v>
      </c>
      <c r="CR30" s="269">
        <f t="shared" si="8"/>
        <v>591.3740130000001</v>
      </c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  <c r="IW30" s="175"/>
      <c r="IX30" s="175"/>
      <c r="IY30" s="175"/>
      <c r="IZ30" s="175"/>
      <c r="JA30" s="175"/>
      <c r="JB30" s="175"/>
      <c r="JC30" s="175"/>
      <c r="JD30" s="175"/>
      <c r="JE30" s="175"/>
      <c r="JF30" s="175"/>
      <c r="JG30" s="175"/>
      <c r="JH30" s="175"/>
      <c r="JI30" s="175"/>
      <c r="JJ30" s="175"/>
    </row>
    <row r="31" spans="1:270" x14ac:dyDescent="0.25">
      <c r="A31" s="265" t="s">
        <v>245</v>
      </c>
      <c r="B31" s="265">
        <v>2008</v>
      </c>
      <c r="C31" s="175">
        <v>4177896.6226138026</v>
      </c>
      <c r="D31" s="175">
        <v>145673286.83273262</v>
      </c>
      <c r="E31" s="175">
        <v>193958.33721382881</v>
      </c>
      <c r="F31" s="266">
        <v>1418.7</v>
      </c>
      <c r="G31" s="266">
        <v>49943</v>
      </c>
      <c r="H31" s="266">
        <v>372.45299999999997</v>
      </c>
      <c r="I31" s="266">
        <v>197.73399999999998</v>
      </c>
      <c r="J31" s="266">
        <v>0</v>
      </c>
      <c r="K31" s="267">
        <v>0.19700000000000001</v>
      </c>
      <c r="L31" s="266">
        <f t="shared" si="0"/>
        <v>457.82267715999996</v>
      </c>
      <c r="N31" s="265">
        <v>2009</v>
      </c>
      <c r="O31" s="175">
        <v>4408403.0957033867</v>
      </c>
      <c r="P31" s="175">
        <v>146801025.01405436</v>
      </c>
      <c r="Q31" s="175">
        <v>161078.92857805165</v>
      </c>
      <c r="R31" s="266">
        <v>1434.7</v>
      </c>
      <c r="S31" s="266">
        <v>50496</v>
      </c>
      <c r="T31" s="266">
        <v>371.57499999999999</v>
      </c>
      <c r="U31" s="266">
        <v>194.56</v>
      </c>
      <c r="V31" s="266">
        <v>0</v>
      </c>
      <c r="W31" s="267">
        <v>0.2</v>
      </c>
      <c r="X31" s="266">
        <f t="shared" si="1"/>
        <v>455.5743344</v>
      </c>
      <c r="Z31" s="265">
        <v>2010</v>
      </c>
      <c r="AA31" s="175">
        <v>4694590.9818567066</v>
      </c>
      <c r="AB31" s="175">
        <v>148914626.32869816</v>
      </c>
      <c r="AC31" s="175">
        <v>244988.86429551448</v>
      </c>
      <c r="AD31" s="266">
        <v>1456.7</v>
      </c>
      <c r="AE31" s="266">
        <v>50623</v>
      </c>
      <c r="AF31" s="266">
        <v>394.577</v>
      </c>
      <c r="AG31" s="266">
        <v>194.744</v>
      </c>
      <c r="AH31" s="266">
        <v>0.82699999999999996</v>
      </c>
      <c r="AI31" s="267">
        <v>0.2</v>
      </c>
      <c r="AJ31" s="266">
        <f t="shared" si="2"/>
        <v>478.87997425999998</v>
      </c>
      <c r="AL31" s="265">
        <v>2011</v>
      </c>
      <c r="AM31" s="268">
        <v>4484203.7801635992</v>
      </c>
      <c r="AN31" s="268">
        <v>142765206.53476483</v>
      </c>
      <c r="AO31" s="268">
        <v>383412.37411901692</v>
      </c>
      <c r="AP31" s="269">
        <v>1480.7</v>
      </c>
      <c r="AQ31" s="269">
        <v>51310</v>
      </c>
      <c r="AR31" s="269">
        <v>380.01499999999999</v>
      </c>
      <c r="AS31" s="269">
        <v>189.65299999999999</v>
      </c>
      <c r="AT31" s="269">
        <v>146.24100000000001</v>
      </c>
      <c r="AU31" s="270">
        <v>0.20899999999999999</v>
      </c>
      <c r="AV31" s="269">
        <f t="shared" si="3"/>
        <v>501.54172131999997</v>
      </c>
      <c r="AX31" s="265">
        <v>2012</v>
      </c>
      <c r="AY31" s="268">
        <v>4362720.6857142858</v>
      </c>
      <c r="AZ31" s="268">
        <v>149694633.36248448</v>
      </c>
      <c r="BA31" s="268">
        <v>144664.32652277261</v>
      </c>
      <c r="BB31" s="269">
        <v>1543.3</v>
      </c>
      <c r="BC31" s="269">
        <v>52212</v>
      </c>
      <c r="BD31" s="269">
        <v>385.74400000000003</v>
      </c>
      <c r="BE31" s="269">
        <v>197.89099999999999</v>
      </c>
      <c r="BF31" s="269">
        <v>182.71600000000001</v>
      </c>
      <c r="BG31" s="270">
        <v>0.2</v>
      </c>
      <c r="BH31" s="269">
        <f t="shared" si="4"/>
        <v>520.71576794000009</v>
      </c>
      <c r="BJ31" s="265">
        <v>2013</v>
      </c>
      <c r="BK31" s="268">
        <v>4730090.6006859392</v>
      </c>
      <c r="BL31" s="268">
        <v>155364423.89808917</v>
      </c>
      <c r="BM31" s="268">
        <v>165218.46621216243</v>
      </c>
      <c r="BN31" s="269">
        <v>1558.1</v>
      </c>
      <c r="BO31" s="269">
        <v>53015</v>
      </c>
      <c r="BP31" s="269">
        <v>375.24900000000002</v>
      </c>
      <c r="BQ31" s="269">
        <v>202.839</v>
      </c>
      <c r="BR31" s="269">
        <v>157.77900000000002</v>
      </c>
      <c r="BS31" s="270">
        <v>0.19900000000000001</v>
      </c>
      <c r="BT31" s="269">
        <f t="shared" si="5"/>
        <v>505.59659676000001</v>
      </c>
      <c r="BU31" s="268"/>
      <c r="BV31" s="265">
        <v>2014</v>
      </c>
      <c r="BW31" s="268">
        <v>4692337</v>
      </c>
      <c r="BX31" s="268">
        <v>155805195</v>
      </c>
      <c r="BY31" s="268">
        <v>128042.07341794546</v>
      </c>
      <c r="BZ31" s="269">
        <v>1560.7</v>
      </c>
      <c r="CA31" s="269">
        <v>53984</v>
      </c>
      <c r="CB31" s="269">
        <v>379.44400000000002</v>
      </c>
      <c r="CC31" s="269">
        <v>197.25899999999999</v>
      </c>
      <c r="CD31" s="269">
        <v>159.32900000000001</v>
      </c>
      <c r="CE31" s="270">
        <v>0.19900000000000001</v>
      </c>
      <c r="CF31" s="269">
        <f t="shared" si="6"/>
        <v>507.80269255999997</v>
      </c>
      <c r="CG31" s="268"/>
      <c r="CH31" s="268" t="s">
        <v>202</v>
      </c>
      <c r="CI31" s="269">
        <f t="shared" si="9"/>
        <v>4567338.0166409556</v>
      </c>
      <c r="CJ31" s="269">
        <f t="shared" si="9"/>
        <v>150907364.69883463</v>
      </c>
      <c r="CK31" s="269">
        <f t="shared" si="9"/>
        <v>205334.31006797432</v>
      </c>
      <c r="CL31" s="269">
        <f t="shared" si="9"/>
        <v>1535.7</v>
      </c>
      <c r="CM31" s="269">
        <f t="shared" si="9"/>
        <v>52630.25</v>
      </c>
      <c r="CN31" s="269">
        <f t="shared" si="8"/>
        <v>380.113</v>
      </c>
      <c r="CO31" s="269">
        <f t="shared" si="8"/>
        <v>196.91050000000001</v>
      </c>
      <c r="CP31" s="269">
        <f t="shared" si="8"/>
        <v>161.51625000000001</v>
      </c>
      <c r="CQ31" s="269">
        <f t="shared" si="8"/>
        <v>0.20175000000000004</v>
      </c>
      <c r="CR31" s="269">
        <f t="shared" si="8"/>
        <v>508.91419464500001</v>
      </c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  <c r="IW31" s="175"/>
      <c r="IX31" s="175"/>
      <c r="IY31" s="175"/>
      <c r="IZ31" s="175"/>
      <c r="JA31" s="175"/>
      <c r="JB31" s="175"/>
      <c r="JC31" s="175"/>
      <c r="JD31" s="175"/>
      <c r="JE31" s="175"/>
      <c r="JF31" s="175"/>
      <c r="JG31" s="175"/>
      <c r="JH31" s="175"/>
      <c r="JI31" s="175"/>
      <c r="JJ31" s="175"/>
    </row>
    <row r="32" spans="1:270" ht="14.5" x14ac:dyDescent="0.35">
      <c r="A32" s="265" t="s">
        <v>138</v>
      </c>
      <c r="B32" s="265">
        <v>2008</v>
      </c>
      <c r="C32" s="175">
        <v>465375.03991456411</v>
      </c>
      <c r="D32" s="175">
        <v>22633371.923641697</v>
      </c>
      <c r="E32" s="175">
        <v>38199.707138989499</v>
      </c>
      <c r="F32" s="266">
        <v>639.70000000000005</v>
      </c>
      <c r="G32" s="266">
        <v>2220</v>
      </c>
      <c r="H32" s="266">
        <v>12.885</v>
      </c>
      <c r="I32" s="266">
        <v>19.085999999999999</v>
      </c>
      <c r="J32" s="266">
        <v>0</v>
      </c>
      <c r="K32" s="272">
        <v>0.85</v>
      </c>
      <c r="L32" s="266">
        <f t="shared" si="0"/>
        <v>21.125189639999999</v>
      </c>
      <c r="N32" s="265">
        <v>2009</v>
      </c>
      <c r="O32" s="175">
        <v>488793.63619328075</v>
      </c>
      <c r="P32" s="175">
        <v>23068289.245348684</v>
      </c>
      <c r="Q32" s="175">
        <v>30318.785909003265</v>
      </c>
      <c r="R32" s="266">
        <v>648.1</v>
      </c>
      <c r="S32" s="266">
        <v>2235</v>
      </c>
      <c r="T32" s="266">
        <v>17.724</v>
      </c>
      <c r="U32" s="266">
        <v>18.213000000000001</v>
      </c>
      <c r="V32" s="266">
        <v>0</v>
      </c>
      <c r="W32" s="272">
        <v>0.85</v>
      </c>
      <c r="X32" s="266">
        <f t="shared" si="1"/>
        <v>25.587280620000001</v>
      </c>
      <c r="Z32" s="265">
        <v>2010</v>
      </c>
      <c r="AA32" s="175">
        <v>498331.68586942123</v>
      </c>
      <c r="AB32" s="175">
        <v>23479497.820156265</v>
      </c>
      <c r="AC32" s="175">
        <v>42528.900248565209</v>
      </c>
      <c r="AD32" s="266">
        <v>653.9</v>
      </c>
      <c r="AE32" s="266">
        <v>2238</v>
      </c>
      <c r="AF32" s="266">
        <v>19.338999999999999</v>
      </c>
      <c r="AG32" s="266">
        <v>18.181000000000001</v>
      </c>
      <c r="AH32" s="266">
        <v>0</v>
      </c>
      <c r="AI32" s="272">
        <v>0.85</v>
      </c>
      <c r="AJ32" s="266">
        <f t="shared" si="2"/>
        <v>27.188464939999999</v>
      </c>
      <c r="AL32" s="265">
        <v>2011</v>
      </c>
      <c r="AM32" s="268">
        <v>424366.13599181996</v>
      </c>
      <c r="AN32" s="268">
        <v>23068204.377300613</v>
      </c>
      <c r="AO32" s="268">
        <v>54164.145240675163</v>
      </c>
      <c r="AP32" s="269">
        <v>660.80000000000007</v>
      </c>
      <c r="AQ32" s="269">
        <v>2240</v>
      </c>
      <c r="AR32" s="269">
        <v>15.733000000000001</v>
      </c>
      <c r="AS32" s="269">
        <v>17.259</v>
      </c>
      <c r="AT32" s="269">
        <v>0</v>
      </c>
      <c r="AU32" s="270">
        <v>0.85199999999999998</v>
      </c>
      <c r="AV32" s="269">
        <f t="shared" si="3"/>
        <v>23.184400660000001</v>
      </c>
      <c r="AX32" s="265">
        <v>2012</v>
      </c>
      <c r="AY32" s="268">
        <v>499483.51105590066</v>
      </c>
      <c r="AZ32" s="268">
        <v>22969132.859627333</v>
      </c>
      <c r="BA32" s="268">
        <v>22642.408988496998</v>
      </c>
      <c r="BB32" s="269">
        <v>642.6</v>
      </c>
      <c r="BC32" s="269">
        <v>2249</v>
      </c>
      <c r="BD32" s="269">
        <v>16.940999999999999</v>
      </c>
      <c r="BE32" s="269">
        <v>16.37</v>
      </c>
      <c r="BF32" s="269">
        <v>0</v>
      </c>
      <c r="BG32" s="270">
        <v>0.85299999999999998</v>
      </c>
      <c r="BH32" s="269">
        <f t="shared" si="4"/>
        <v>24.0085838</v>
      </c>
      <c r="BJ32" s="265">
        <v>2013</v>
      </c>
      <c r="BK32" s="268">
        <v>593105.35521803051</v>
      </c>
      <c r="BL32" s="268">
        <v>23298937.064184226</v>
      </c>
      <c r="BM32" s="268">
        <v>68336.263445770208</v>
      </c>
      <c r="BN32" s="269">
        <v>645.29999999999995</v>
      </c>
      <c r="BO32" s="269">
        <v>2275</v>
      </c>
      <c r="BP32" s="269">
        <v>15.756</v>
      </c>
      <c r="BQ32" s="269">
        <v>16.053000000000001</v>
      </c>
      <c r="BR32" s="269">
        <v>0</v>
      </c>
      <c r="BS32" s="270">
        <v>0.85499999999999998</v>
      </c>
      <c r="BT32" s="269">
        <f t="shared" si="5"/>
        <v>22.68672222</v>
      </c>
      <c r="BU32" s="268"/>
      <c r="BV32" s="265">
        <v>2014</v>
      </c>
      <c r="BW32" s="268">
        <v>569622.99999999988</v>
      </c>
      <c r="BX32" s="268">
        <v>23679839</v>
      </c>
      <c r="BY32" s="268">
        <v>28059.029830976746</v>
      </c>
      <c r="BZ32" s="269">
        <v>655.9</v>
      </c>
      <c r="CA32" s="269">
        <v>2304</v>
      </c>
      <c r="CB32" s="269">
        <v>17.225999999999999</v>
      </c>
      <c r="CC32" s="269">
        <v>13.826000000000001</v>
      </c>
      <c r="CD32" s="269">
        <v>0</v>
      </c>
      <c r="CE32" s="270">
        <v>0.85299999999999998</v>
      </c>
      <c r="CF32" s="269">
        <f t="shared" si="6"/>
        <v>23.195237239999997</v>
      </c>
      <c r="CG32" s="268"/>
      <c r="CH32" s="268" t="s">
        <v>202</v>
      </c>
      <c r="CI32" s="269">
        <f t="shared" si="9"/>
        <v>521644.50056643772</v>
      </c>
      <c r="CJ32" s="269">
        <f t="shared" si="9"/>
        <v>23254028.325278044</v>
      </c>
      <c r="CK32" s="269">
        <f t="shared" si="9"/>
        <v>43300.461876479778</v>
      </c>
      <c r="CL32" s="269">
        <f t="shared" si="9"/>
        <v>651.15</v>
      </c>
      <c r="CM32" s="269">
        <f t="shared" si="9"/>
        <v>2267</v>
      </c>
      <c r="CN32" s="269">
        <f t="shared" si="8"/>
        <v>16.414000000000001</v>
      </c>
      <c r="CO32" s="269">
        <f t="shared" si="8"/>
        <v>15.877000000000001</v>
      </c>
      <c r="CP32" s="269">
        <f t="shared" si="8"/>
        <v>0</v>
      </c>
      <c r="CQ32" s="269">
        <f t="shared" si="8"/>
        <v>0.85325000000000006</v>
      </c>
      <c r="CR32" s="269">
        <f t="shared" si="8"/>
        <v>23.268735979999999</v>
      </c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  <c r="IW32" s="175"/>
      <c r="IX32" s="175"/>
      <c r="IY32" s="175"/>
      <c r="IZ32" s="175"/>
      <c r="JA32" s="175"/>
      <c r="JB32" s="175"/>
      <c r="JC32" s="175"/>
      <c r="JD32" s="175"/>
      <c r="JE32" s="175"/>
      <c r="JF32" s="175"/>
      <c r="JG32" s="175"/>
      <c r="JH32" s="175"/>
      <c r="JI32" s="175"/>
      <c r="JJ32" s="175"/>
    </row>
    <row r="33" spans="1:270" x14ac:dyDescent="0.25">
      <c r="A33" s="265" t="s">
        <v>137</v>
      </c>
      <c r="B33" s="265">
        <v>2008</v>
      </c>
      <c r="C33" s="175">
        <v>12993954.9133627</v>
      </c>
      <c r="D33" s="175">
        <v>526259665.19289815</v>
      </c>
      <c r="E33" s="175">
        <v>6321126.9707160462</v>
      </c>
      <c r="F33" s="266">
        <v>12652</v>
      </c>
      <c r="G33" s="266">
        <v>100047</v>
      </c>
      <c r="H33" s="266">
        <v>1103.904</v>
      </c>
      <c r="I33" s="266">
        <v>168.988</v>
      </c>
      <c r="J33" s="266">
        <v>279.69799999999998</v>
      </c>
      <c r="K33" s="267">
        <v>0.622</v>
      </c>
      <c r="L33" s="266">
        <f t="shared" si="0"/>
        <v>1252.6890069199999</v>
      </c>
      <c r="N33" s="265">
        <v>2009</v>
      </c>
      <c r="O33" s="175">
        <v>12531914.710212825</v>
      </c>
      <c r="P33" s="175">
        <v>527533892.72011781</v>
      </c>
      <c r="Q33" s="175">
        <v>2622659.0575959086</v>
      </c>
      <c r="R33" s="266">
        <v>12688</v>
      </c>
      <c r="S33" s="266">
        <v>100522</v>
      </c>
      <c r="T33" s="266">
        <v>1155.306</v>
      </c>
      <c r="U33" s="266">
        <v>160.684</v>
      </c>
      <c r="V33" s="266">
        <v>190.68100000000001</v>
      </c>
      <c r="W33" s="267">
        <v>0.623</v>
      </c>
      <c r="X33" s="266">
        <f t="shared" si="1"/>
        <v>1276.37332926</v>
      </c>
      <c r="Z33" s="265">
        <v>2010</v>
      </c>
      <c r="AA33" s="175">
        <v>13697782.711693814</v>
      </c>
      <c r="AB33" s="175">
        <v>534436673.97059989</v>
      </c>
      <c r="AC33" s="175">
        <v>7220353.5746742282</v>
      </c>
      <c r="AD33" s="266">
        <v>12750</v>
      </c>
      <c r="AE33" s="266">
        <v>100843</v>
      </c>
      <c r="AF33" s="266">
        <v>1234.537</v>
      </c>
      <c r="AG33" s="266">
        <v>173.916</v>
      </c>
      <c r="AH33" s="266">
        <v>144.36699999999999</v>
      </c>
      <c r="AI33" s="267">
        <v>0.626</v>
      </c>
      <c r="AJ33" s="266">
        <f t="shared" si="2"/>
        <v>1348.76138754</v>
      </c>
      <c r="AL33" s="265">
        <v>2011</v>
      </c>
      <c r="AM33" s="268">
        <v>13161389.683026584</v>
      </c>
      <c r="AN33" s="268">
        <v>525995449.28016365</v>
      </c>
      <c r="AO33" s="268">
        <v>7759737.5477816071</v>
      </c>
      <c r="AP33" s="269">
        <v>12771</v>
      </c>
      <c r="AQ33" s="269">
        <v>101377</v>
      </c>
      <c r="AR33" s="269">
        <v>1133.1110000000001</v>
      </c>
      <c r="AS33" s="269">
        <v>164.82499999999999</v>
      </c>
      <c r="AT33" s="269">
        <v>96.774000000000001</v>
      </c>
      <c r="AU33" s="270">
        <v>0.626</v>
      </c>
      <c r="AV33" s="269">
        <f t="shared" si="3"/>
        <v>1230.5079769000001</v>
      </c>
      <c r="AX33" s="265">
        <v>2012</v>
      </c>
      <c r="AY33" s="268">
        <v>13241803.342111802</v>
      </c>
      <c r="AZ33" s="268">
        <v>536412249.69341618</v>
      </c>
      <c r="BA33" s="268">
        <v>5815684.6013466725</v>
      </c>
      <c r="BB33" s="269">
        <v>12888</v>
      </c>
      <c r="BC33" s="269">
        <v>101830</v>
      </c>
      <c r="BD33" s="269">
        <v>1190.415</v>
      </c>
      <c r="BE33" s="269">
        <v>157.14400000000001</v>
      </c>
      <c r="BF33" s="269">
        <v>92.707999999999998</v>
      </c>
      <c r="BG33" s="270">
        <v>0.627</v>
      </c>
      <c r="BH33" s="269">
        <f t="shared" si="4"/>
        <v>1283.3934893600001</v>
      </c>
      <c r="BJ33" s="265">
        <v>2013</v>
      </c>
      <c r="BK33" s="268">
        <v>13789670.968152868</v>
      </c>
      <c r="BL33" s="268">
        <v>550524524.81626666</v>
      </c>
      <c r="BM33" s="268">
        <v>7287040.790717856</v>
      </c>
      <c r="BN33" s="269">
        <v>12972.5</v>
      </c>
      <c r="BO33" s="269">
        <v>102136</v>
      </c>
      <c r="BP33" s="269">
        <v>1124.884</v>
      </c>
      <c r="BQ33" s="269">
        <v>163.82900000000001</v>
      </c>
      <c r="BR33" s="269">
        <v>72.671999999999997</v>
      </c>
      <c r="BS33" s="270">
        <v>0.628</v>
      </c>
      <c r="BT33" s="269">
        <f t="shared" si="5"/>
        <v>1215.31691166</v>
      </c>
      <c r="BU33" s="268"/>
      <c r="BV33" s="265">
        <v>2014</v>
      </c>
      <c r="BW33" s="268">
        <v>12508665</v>
      </c>
      <c r="BX33" s="268">
        <v>556703420</v>
      </c>
      <c r="BY33" s="268">
        <v>4788767.5803040955</v>
      </c>
      <c r="BZ33" s="269">
        <v>13031.2</v>
      </c>
      <c r="CA33" s="269">
        <v>102316</v>
      </c>
      <c r="CB33" s="269">
        <v>1108.578</v>
      </c>
      <c r="CC33" s="269">
        <v>163.369</v>
      </c>
      <c r="CD33" s="269">
        <v>74.382000000000005</v>
      </c>
      <c r="CE33" s="270">
        <v>0.629</v>
      </c>
      <c r="CF33" s="269">
        <f t="shared" si="6"/>
        <v>1199.2758922599999</v>
      </c>
      <c r="CG33" s="268"/>
      <c r="CH33" s="268" t="s">
        <v>202</v>
      </c>
      <c r="CI33" s="269">
        <f t="shared" si="9"/>
        <v>13175382.248322813</v>
      </c>
      <c r="CJ33" s="269">
        <f t="shared" si="9"/>
        <v>542408910.94746161</v>
      </c>
      <c r="CK33" s="269">
        <f t="shared" si="9"/>
        <v>6412807.6300375573</v>
      </c>
      <c r="CL33" s="269">
        <f t="shared" si="9"/>
        <v>12915.674999999999</v>
      </c>
      <c r="CM33" s="269">
        <f t="shared" si="9"/>
        <v>101914.75</v>
      </c>
      <c r="CN33" s="269">
        <f t="shared" si="8"/>
        <v>1139.2469999999998</v>
      </c>
      <c r="CO33" s="269">
        <f t="shared" si="8"/>
        <v>162.29175000000001</v>
      </c>
      <c r="CP33" s="269">
        <f t="shared" si="8"/>
        <v>84.134</v>
      </c>
      <c r="CQ33" s="269">
        <f t="shared" si="8"/>
        <v>0.62750000000000006</v>
      </c>
      <c r="CR33" s="269">
        <f t="shared" si="8"/>
        <v>1232.123567545</v>
      </c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  <c r="IW33" s="175"/>
      <c r="IX33" s="175"/>
      <c r="IY33" s="175"/>
      <c r="IZ33" s="175"/>
      <c r="JA33" s="175"/>
      <c r="JB33" s="175"/>
      <c r="JC33" s="175"/>
      <c r="JD33" s="175"/>
      <c r="JE33" s="175"/>
      <c r="JF33" s="175"/>
      <c r="JG33" s="175"/>
      <c r="JH33" s="175"/>
      <c r="JI33" s="175"/>
      <c r="JJ33" s="175"/>
    </row>
    <row r="34" spans="1:270" ht="14.5" x14ac:dyDescent="0.35">
      <c r="A34" s="265" t="s">
        <v>136</v>
      </c>
      <c r="B34" s="265">
        <v>2008</v>
      </c>
      <c r="C34" s="175">
        <v>837988.43198504858</v>
      </c>
      <c r="D34" s="175">
        <v>37400530.125216924</v>
      </c>
      <c r="E34" s="175">
        <v>129238.28656826663</v>
      </c>
      <c r="F34" s="266">
        <v>908.1</v>
      </c>
      <c r="G34" s="266">
        <v>6125</v>
      </c>
      <c r="H34" s="266">
        <v>68.754999999999995</v>
      </c>
      <c r="I34" s="266">
        <v>37.037999999999997</v>
      </c>
      <c r="J34" s="266">
        <v>0</v>
      </c>
      <c r="K34" s="272">
        <v>0.76</v>
      </c>
      <c r="L34" s="266">
        <f t="shared" ref="L34:L65" si="10">H34*$B$111+I34*$C$111+J34*$D$111</f>
        <v>84.745786119999991</v>
      </c>
      <c r="N34" s="265">
        <v>2009</v>
      </c>
      <c r="O34" s="175">
        <v>684600.56003212428</v>
      </c>
      <c r="P34" s="175">
        <v>37694419.842055954</v>
      </c>
      <c r="Q34" s="175">
        <v>63558.487392295559</v>
      </c>
      <c r="R34" s="266">
        <v>905.8</v>
      </c>
      <c r="S34" s="266">
        <v>6141</v>
      </c>
      <c r="T34" s="266">
        <v>80.849999999999994</v>
      </c>
      <c r="U34" s="266">
        <v>33.94</v>
      </c>
      <c r="V34" s="266">
        <v>0</v>
      </c>
      <c r="W34" s="272">
        <v>0.76</v>
      </c>
      <c r="X34" s="266">
        <f t="shared" ref="X34:X65" si="11">T34*$B$111+U34*$C$111+V34*$D$111</f>
        <v>95.503255599999989</v>
      </c>
      <c r="Z34" s="265">
        <v>2010</v>
      </c>
      <c r="AA34" s="175">
        <v>769369.85723745194</v>
      </c>
      <c r="AB34" s="175">
        <v>38414848.638855778</v>
      </c>
      <c r="AC34" s="175">
        <v>105843.68970326229</v>
      </c>
      <c r="AD34" s="266">
        <v>912.9</v>
      </c>
      <c r="AE34" s="266">
        <v>6219</v>
      </c>
      <c r="AF34" s="266">
        <v>87.57</v>
      </c>
      <c r="AG34" s="266">
        <v>36.46</v>
      </c>
      <c r="AH34" s="266">
        <v>0</v>
      </c>
      <c r="AI34" s="272">
        <v>0.76</v>
      </c>
      <c r="AJ34" s="266">
        <f t="shared" ref="AJ34:AJ65" si="12">AF34*$B$111+AG34*$C$111+AH34*$D$111</f>
        <v>103.31124039999999</v>
      </c>
      <c r="AL34" s="265">
        <v>2011</v>
      </c>
      <c r="AM34" s="268">
        <v>887291.46114519425</v>
      </c>
      <c r="AN34" s="268">
        <v>37081131.537832312</v>
      </c>
      <c r="AO34" s="268">
        <v>1122421.6017595071</v>
      </c>
      <c r="AP34" s="269">
        <v>914.8</v>
      </c>
      <c r="AQ34" s="269">
        <v>6284</v>
      </c>
      <c r="AR34" s="269">
        <v>86.063000000000002</v>
      </c>
      <c r="AS34" s="269">
        <v>32.46</v>
      </c>
      <c r="AT34" s="269">
        <v>0</v>
      </c>
      <c r="AU34" s="272">
        <v>0.76</v>
      </c>
      <c r="AV34" s="269">
        <f t="shared" ref="AV34:AV65" si="13">AR34*$B$111+AS34*$C$111+AT34*$D$111</f>
        <v>100.07728040000001</v>
      </c>
      <c r="AX34" s="265">
        <v>2012</v>
      </c>
      <c r="AY34" s="268">
        <v>970353.12198757776</v>
      </c>
      <c r="AZ34" s="268">
        <v>37736750.627577648</v>
      </c>
      <c r="BA34" s="268">
        <v>174302.3158839792</v>
      </c>
      <c r="BB34" s="269">
        <v>922</v>
      </c>
      <c r="BC34" s="269">
        <v>6288</v>
      </c>
      <c r="BD34" s="269">
        <v>80.209999999999994</v>
      </c>
      <c r="BE34" s="269">
        <v>40.317</v>
      </c>
      <c r="BF34" s="269">
        <v>0</v>
      </c>
      <c r="BG34" s="272">
        <v>0.76</v>
      </c>
      <c r="BH34" s="269">
        <f t="shared" ref="BH34:BH65" si="14">BD34*$B$111+BE34*$C$111+BF34*$D$111</f>
        <v>97.616461579999992</v>
      </c>
      <c r="BJ34" s="265">
        <v>2013</v>
      </c>
      <c r="BK34" s="268">
        <v>1055000.4272415484</v>
      </c>
      <c r="BL34" s="268">
        <v>38368735.215090647</v>
      </c>
      <c r="BM34" s="268">
        <v>288155.91175331088</v>
      </c>
      <c r="BN34" s="269">
        <v>896.3</v>
      </c>
      <c r="BO34" s="269">
        <v>6321</v>
      </c>
      <c r="BP34" s="269">
        <v>77.570999999999998</v>
      </c>
      <c r="BQ34" s="269">
        <v>40.817</v>
      </c>
      <c r="BR34" s="269">
        <v>0</v>
      </c>
      <c r="BS34" s="270">
        <v>0.76300000000000001</v>
      </c>
      <c r="BT34" s="269">
        <f t="shared" ref="BT34:BT65" si="15">BP34*$B$111+BQ34*$C$111+BR34*$D$111</f>
        <v>95.193331580000006</v>
      </c>
      <c r="BU34" s="268"/>
      <c r="BV34" s="265">
        <v>2014</v>
      </c>
      <c r="BW34" s="268">
        <v>935223</v>
      </c>
      <c r="BX34" s="268">
        <v>39018733</v>
      </c>
      <c r="BY34" s="268">
        <v>142925.4402246617</v>
      </c>
      <c r="BZ34" s="269">
        <v>899.7</v>
      </c>
      <c r="CA34" s="269">
        <v>6337</v>
      </c>
      <c r="CB34" s="269">
        <v>84.257999999999996</v>
      </c>
      <c r="CC34" s="269">
        <v>36.845999999999997</v>
      </c>
      <c r="CD34" s="269">
        <v>0</v>
      </c>
      <c r="CE34" s="270">
        <v>0.76300000000000001</v>
      </c>
      <c r="CF34" s="269">
        <f t="shared" ref="CF34:CF65" si="16">CB34*$B$111+CC34*$C$111+CD34*$D$111</f>
        <v>100.16589203999999</v>
      </c>
      <c r="CG34" s="268"/>
      <c r="CH34" s="268" t="s">
        <v>202</v>
      </c>
      <c r="CI34" s="269">
        <f t="shared" si="9"/>
        <v>961967.00259358017</v>
      </c>
      <c r="CJ34" s="269">
        <f t="shared" si="9"/>
        <v>38051337.595125154</v>
      </c>
      <c r="CK34" s="269">
        <f t="shared" si="9"/>
        <v>431951.31740536471</v>
      </c>
      <c r="CL34" s="269">
        <f t="shared" si="9"/>
        <v>908.2</v>
      </c>
      <c r="CM34" s="269">
        <f t="shared" si="9"/>
        <v>6307.5</v>
      </c>
      <c r="CN34" s="269">
        <f t="shared" si="8"/>
        <v>82.025499999999994</v>
      </c>
      <c r="CO34" s="269">
        <f t="shared" si="8"/>
        <v>37.61</v>
      </c>
      <c r="CP34" s="269">
        <f t="shared" si="8"/>
        <v>0</v>
      </c>
      <c r="CQ34" s="269">
        <f t="shared" si="8"/>
        <v>0.76149999999999995</v>
      </c>
      <c r="CR34" s="269">
        <f t="shared" si="8"/>
        <v>98.263241399999998</v>
      </c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  <c r="IW34" s="175"/>
      <c r="IX34" s="175"/>
      <c r="IY34" s="175"/>
      <c r="IZ34" s="175"/>
      <c r="JA34" s="175"/>
      <c r="JB34" s="175"/>
      <c r="JC34" s="175"/>
      <c r="JD34" s="175"/>
      <c r="JE34" s="175"/>
      <c r="JF34" s="175"/>
      <c r="JG34" s="175"/>
      <c r="JH34" s="175"/>
      <c r="JI34" s="175"/>
      <c r="JJ34" s="175"/>
    </row>
    <row r="35" spans="1:270" x14ac:dyDescent="0.25">
      <c r="A35" s="265" t="s">
        <v>135</v>
      </c>
      <c r="B35" s="265">
        <v>2008</v>
      </c>
      <c r="C35" s="175">
        <v>1136523.9716993724</v>
      </c>
      <c r="D35" s="175">
        <v>34067872.379121609</v>
      </c>
      <c r="E35" s="175">
        <v>115458.52458662608</v>
      </c>
      <c r="F35" s="266">
        <v>803.5</v>
      </c>
      <c r="G35" s="266">
        <v>7247</v>
      </c>
      <c r="H35" s="266">
        <v>94.930999999999997</v>
      </c>
      <c r="I35" s="266">
        <v>11.784000000000001</v>
      </c>
      <c r="J35" s="266">
        <v>0</v>
      </c>
      <c r="K35" s="267">
        <v>0.68100000000000005</v>
      </c>
      <c r="L35" s="266">
        <f t="shared" si="10"/>
        <v>100.01862416</v>
      </c>
      <c r="N35" s="265">
        <v>2009</v>
      </c>
      <c r="O35" s="175">
        <v>1183736.4882880473</v>
      </c>
      <c r="P35" s="175">
        <v>34602018.211216711</v>
      </c>
      <c r="Q35" s="175">
        <v>71576.17751792018</v>
      </c>
      <c r="R35" s="266">
        <v>816.6</v>
      </c>
      <c r="S35" s="266">
        <v>7252</v>
      </c>
      <c r="T35" s="266">
        <v>93.5</v>
      </c>
      <c r="U35" s="266">
        <v>11</v>
      </c>
      <c r="V35" s="266">
        <v>0</v>
      </c>
      <c r="W35" s="267">
        <v>0.68500000000000005</v>
      </c>
      <c r="X35" s="266">
        <f t="shared" si="11"/>
        <v>98.249139999999997</v>
      </c>
      <c r="Z35" s="265">
        <v>2010</v>
      </c>
      <c r="AA35" s="175">
        <v>1258061.9457025558</v>
      </c>
      <c r="AB35" s="175">
        <v>35334581.645874716</v>
      </c>
      <c r="AC35" s="175">
        <v>109655.03050045244</v>
      </c>
      <c r="AD35" s="266">
        <v>823.4</v>
      </c>
      <c r="AE35" s="266">
        <v>7277</v>
      </c>
      <c r="AF35" s="266">
        <v>104.2</v>
      </c>
      <c r="AG35" s="266">
        <v>8.6329999999999991</v>
      </c>
      <c r="AH35" s="266">
        <v>0</v>
      </c>
      <c r="AI35" s="267">
        <v>0.68700000000000006</v>
      </c>
      <c r="AJ35" s="266">
        <f t="shared" si="12"/>
        <v>107.92721142000001</v>
      </c>
      <c r="AL35" s="265">
        <v>2011</v>
      </c>
      <c r="AM35" s="268">
        <v>1263594.8650306745</v>
      </c>
      <c r="AN35" s="268">
        <v>34341686.527607359</v>
      </c>
      <c r="AO35" s="268">
        <v>508677.36401304323</v>
      </c>
      <c r="AP35" s="269">
        <v>824.6</v>
      </c>
      <c r="AQ35" s="269">
        <v>7327</v>
      </c>
      <c r="AR35" s="269">
        <v>93.4</v>
      </c>
      <c r="AS35" s="269">
        <v>8.6999999999999993</v>
      </c>
      <c r="AT35" s="269">
        <v>0</v>
      </c>
      <c r="AU35" s="270">
        <v>0.67800000000000005</v>
      </c>
      <c r="AV35" s="269">
        <f t="shared" si="13"/>
        <v>97.156137999999999</v>
      </c>
      <c r="AX35" s="265">
        <v>2012</v>
      </c>
      <c r="AY35" s="268">
        <v>1140692.2524223602</v>
      </c>
      <c r="AZ35" s="268">
        <v>34711311.481242239</v>
      </c>
      <c r="BA35" s="268">
        <v>106924.56028819857</v>
      </c>
      <c r="BB35" s="269">
        <v>831.6</v>
      </c>
      <c r="BC35" s="269">
        <v>7387</v>
      </c>
      <c r="BD35" s="269">
        <v>96.819000000000003</v>
      </c>
      <c r="BE35" s="269">
        <v>8.3710000000000004</v>
      </c>
      <c r="BF35" s="269">
        <v>0</v>
      </c>
      <c r="BG35" s="270">
        <v>0.67700000000000005</v>
      </c>
      <c r="BH35" s="269">
        <f t="shared" si="14"/>
        <v>100.43309554</v>
      </c>
      <c r="BJ35" s="265">
        <v>2013</v>
      </c>
      <c r="BK35" s="268">
        <v>1171118.001959824</v>
      </c>
      <c r="BL35" s="268">
        <v>35863125.365017153</v>
      </c>
      <c r="BM35" s="268">
        <v>257083.39409006675</v>
      </c>
      <c r="BN35" s="269">
        <v>804.9</v>
      </c>
      <c r="BO35" s="269">
        <v>7443</v>
      </c>
      <c r="BP35" s="269">
        <v>93.051000000000002</v>
      </c>
      <c r="BQ35" s="269">
        <v>8.5449999999999999</v>
      </c>
      <c r="BR35" s="269">
        <v>0</v>
      </c>
      <c r="BS35" s="270">
        <v>0.69899999999999995</v>
      </c>
      <c r="BT35" s="269">
        <f t="shared" si="15"/>
        <v>96.740218300000009</v>
      </c>
      <c r="BU35" s="268"/>
      <c r="BV35" s="265">
        <v>2014</v>
      </c>
      <c r="BW35" s="268">
        <v>995496.00000000012</v>
      </c>
      <c r="BX35" s="268">
        <v>36788900</v>
      </c>
      <c r="BY35" s="268">
        <v>124213.45347861414</v>
      </c>
      <c r="BZ35" s="269">
        <v>808.5</v>
      </c>
      <c r="CA35" s="269">
        <v>7461</v>
      </c>
      <c r="CB35" s="269">
        <v>90.605000000000004</v>
      </c>
      <c r="CC35" s="269">
        <v>7.82</v>
      </c>
      <c r="CD35" s="269">
        <v>0</v>
      </c>
      <c r="CE35" s="270">
        <v>0.69899999999999995</v>
      </c>
      <c r="CF35" s="269">
        <f t="shared" si="16"/>
        <v>93.98120680000001</v>
      </c>
      <c r="CG35" s="268"/>
      <c r="CH35" s="268" t="s">
        <v>202</v>
      </c>
      <c r="CI35" s="269">
        <f t="shared" si="9"/>
        <v>1142725.2798532147</v>
      </c>
      <c r="CJ35" s="269">
        <f t="shared" si="9"/>
        <v>35426255.843466684</v>
      </c>
      <c r="CK35" s="269">
        <f t="shared" si="9"/>
        <v>249224.69296748066</v>
      </c>
      <c r="CL35" s="269">
        <f t="shared" si="9"/>
        <v>817.4</v>
      </c>
      <c r="CM35" s="269">
        <f t="shared" si="9"/>
        <v>7404.5</v>
      </c>
      <c r="CN35" s="269">
        <f t="shared" si="8"/>
        <v>93.46875</v>
      </c>
      <c r="CO35" s="269">
        <f t="shared" si="8"/>
        <v>8.359</v>
      </c>
      <c r="CP35" s="269">
        <f t="shared" si="8"/>
        <v>0</v>
      </c>
      <c r="CQ35" s="269">
        <f t="shared" si="8"/>
        <v>0.68824999999999992</v>
      </c>
      <c r="CR35" s="269">
        <f t="shared" si="8"/>
        <v>97.077664660000011</v>
      </c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  <c r="IX35" s="175"/>
      <c r="IY35" s="175"/>
      <c r="IZ35" s="175"/>
      <c r="JA35" s="175"/>
      <c r="JB35" s="175"/>
      <c r="JC35" s="175"/>
      <c r="JD35" s="175"/>
      <c r="JE35" s="175"/>
      <c r="JF35" s="175"/>
      <c r="JG35" s="175"/>
      <c r="JH35" s="175"/>
      <c r="JI35" s="175"/>
      <c r="JJ35" s="175"/>
    </row>
    <row r="36" spans="1:270" x14ac:dyDescent="0.25">
      <c r="A36" s="265" t="s">
        <v>134</v>
      </c>
      <c r="B36" s="265">
        <v>2008</v>
      </c>
      <c r="C36" s="175">
        <v>479558.82525697502</v>
      </c>
      <c r="D36" s="175">
        <v>27805221.362167928</v>
      </c>
      <c r="E36" s="175">
        <v>211526.84471538398</v>
      </c>
      <c r="F36" s="266">
        <v>1087.8</v>
      </c>
      <c r="G36" s="266">
        <v>3465</v>
      </c>
      <c r="H36" s="266">
        <v>23.588999999999999</v>
      </c>
      <c r="I36" s="266">
        <v>1.671</v>
      </c>
      <c r="J36" s="266">
        <v>0</v>
      </c>
      <c r="K36" s="267">
        <v>0.95599999999999996</v>
      </c>
      <c r="L36" s="266">
        <f t="shared" si="10"/>
        <v>24.310437539999999</v>
      </c>
      <c r="N36" s="265">
        <v>2009</v>
      </c>
      <c r="O36" s="175">
        <v>545001.69722928666</v>
      </c>
      <c r="P36" s="175">
        <v>27540573.216972295</v>
      </c>
      <c r="Q36" s="175">
        <v>107241.07723400768</v>
      </c>
      <c r="R36" s="266">
        <v>1086.9000000000001</v>
      </c>
      <c r="S36" s="266">
        <v>3476</v>
      </c>
      <c r="T36" s="266">
        <v>23.277999999999999</v>
      </c>
      <c r="U36" s="266">
        <v>1.4590000000000001</v>
      </c>
      <c r="V36" s="266">
        <v>0</v>
      </c>
      <c r="W36" s="267">
        <v>0.95699999999999996</v>
      </c>
      <c r="X36" s="266">
        <f t="shared" si="11"/>
        <v>23.90790866</v>
      </c>
      <c r="Z36" s="265">
        <v>2010</v>
      </c>
      <c r="AA36" s="175">
        <v>631562.39120646263</v>
      </c>
      <c r="AB36" s="175">
        <v>27564734.07707588</v>
      </c>
      <c r="AC36" s="175">
        <v>338099.00203647168</v>
      </c>
      <c r="AD36" s="266">
        <v>1088.8</v>
      </c>
      <c r="AE36" s="266">
        <v>3505</v>
      </c>
      <c r="AF36" s="266">
        <v>26.972999999999999</v>
      </c>
      <c r="AG36" s="266">
        <v>1.0740000000000001</v>
      </c>
      <c r="AH36" s="266">
        <v>0</v>
      </c>
      <c r="AI36" s="267">
        <v>0.95699999999999996</v>
      </c>
      <c r="AJ36" s="266">
        <f t="shared" si="12"/>
        <v>27.436688759999999</v>
      </c>
      <c r="AL36" s="265">
        <v>2011</v>
      </c>
      <c r="AM36" s="268">
        <v>1125026.5674846626</v>
      </c>
      <c r="AN36" s="268">
        <v>28489145.450920247</v>
      </c>
      <c r="AO36" s="268">
        <v>3284057.4833985684</v>
      </c>
      <c r="AP36" s="269">
        <v>1088.2</v>
      </c>
      <c r="AQ36" s="269">
        <v>3508</v>
      </c>
      <c r="AR36" s="269">
        <v>25.097000000000001</v>
      </c>
      <c r="AS36" s="269">
        <v>1.3140000000000001</v>
      </c>
      <c r="AT36" s="269">
        <v>0</v>
      </c>
      <c r="AU36" s="270">
        <v>0.94199999999999995</v>
      </c>
      <c r="AV36" s="269">
        <f t="shared" si="13"/>
        <v>25.664306360000001</v>
      </c>
      <c r="AX36" s="265">
        <v>2012</v>
      </c>
      <c r="AY36" s="268">
        <v>1027805.9973485715</v>
      </c>
      <c r="AZ36" s="268">
        <v>28216307.589565221</v>
      </c>
      <c r="BA36" s="268">
        <v>569594.47162624134</v>
      </c>
      <c r="BB36" s="269">
        <v>1090</v>
      </c>
      <c r="BC36" s="269">
        <v>3549</v>
      </c>
      <c r="BD36" s="269">
        <v>25.363</v>
      </c>
      <c r="BE36" s="269">
        <v>0.91400000000000003</v>
      </c>
      <c r="BF36" s="269">
        <v>0</v>
      </c>
      <c r="BG36" s="270">
        <v>0.97199999999999998</v>
      </c>
      <c r="BH36" s="269">
        <f t="shared" si="14"/>
        <v>25.757610360000001</v>
      </c>
      <c r="BJ36" s="265">
        <v>2013</v>
      </c>
      <c r="BK36" s="268">
        <v>798315.39316021593</v>
      </c>
      <c r="BL36" s="268">
        <v>28530733.177853998</v>
      </c>
      <c r="BM36" s="268">
        <v>446028.49512117502</v>
      </c>
      <c r="BN36" s="269">
        <v>1093.5</v>
      </c>
      <c r="BO36" s="269">
        <v>3560</v>
      </c>
      <c r="BP36" s="269">
        <v>23.224</v>
      </c>
      <c r="BQ36" s="269">
        <v>1.081</v>
      </c>
      <c r="BR36" s="269">
        <v>0</v>
      </c>
      <c r="BS36" s="270">
        <v>0.97399999999999998</v>
      </c>
      <c r="BT36" s="269">
        <f t="shared" si="15"/>
        <v>23.690710939999999</v>
      </c>
      <c r="BU36" s="268"/>
      <c r="BV36" s="265">
        <v>2014</v>
      </c>
      <c r="BW36" s="268">
        <v>809634</v>
      </c>
      <c r="BX36" s="268">
        <v>28915238</v>
      </c>
      <c r="BY36" s="268">
        <v>235821.95401213269</v>
      </c>
      <c r="BZ36" s="269">
        <v>1114.2</v>
      </c>
      <c r="CA36" s="269">
        <v>3537</v>
      </c>
      <c r="CB36" s="269">
        <v>22.422999999999998</v>
      </c>
      <c r="CC36" s="269">
        <v>1.288</v>
      </c>
      <c r="CD36" s="269">
        <v>0</v>
      </c>
      <c r="CE36" s="270">
        <v>0.97699999999999998</v>
      </c>
      <c r="CF36" s="269">
        <f t="shared" si="16"/>
        <v>22.979081119999996</v>
      </c>
      <c r="CG36" s="268"/>
      <c r="CH36" s="268" t="s">
        <v>202</v>
      </c>
      <c r="CI36" s="269">
        <f t="shared" si="9"/>
        <v>940195.48949836253</v>
      </c>
      <c r="CJ36" s="269">
        <f t="shared" si="9"/>
        <v>28537856.054584868</v>
      </c>
      <c r="CK36" s="269">
        <f t="shared" si="9"/>
        <v>1133875.6010395293</v>
      </c>
      <c r="CL36" s="269">
        <f t="shared" si="9"/>
        <v>1096.4749999999999</v>
      </c>
      <c r="CM36" s="269">
        <f t="shared" si="9"/>
        <v>3538.5</v>
      </c>
      <c r="CN36" s="269">
        <f t="shared" si="8"/>
        <v>24.02675</v>
      </c>
      <c r="CO36" s="269">
        <f t="shared" si="8"/>
        <v>1.1492500000000001</v>
      </c>
      <c r="CP36" s="269">
        <f t="shared" si="8"/>
        <v>0</v>
      </c>
      <c r="CQ36" s="269">
        <f t="shared" si="8"/>
        <v>0.96624999999999994</v>
      </c>
      <c r="CR36" s="269">
        <f t="shared" si="8"/>
        <v>24.522927195000001</v>
      </c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  <c r="IX36" s="175"/>
      <c r="IY36" s="175"/>
      <c r="IZ36" s="175"/>
      <c r="JA36" s="175"/>
      <c r="JB36" s="175"/>
      <c r="JC36" s="175"/>
      <c r="JD36" s="175"/>
      <c r="JE36" s="175"/>
      <c r="JF36" s="175"/>
      <c r="JG36" s="175"/>
      <c r="JH36" s="175"/>
      <c r="JI36" s="175"/>
      <c r="JJ36" s="175"/>
    </row>
    <row r="37" spans="1:270" x14ac:dyDescent="0.25">
      <c r="A37" s="265" t="s">
        <v>133</v>
      </c>
      <c r="B37" s="265">
        <v>2008</v>
      </c>
      <c r="C37" s="175">
        <v>5410986.385796288</v>
      </c>
      <c r="D37" s="175">
        <v>263506170.30570015</v>
      </c>
      <c r="E37" s="175">
        <v>1768694.0591265208</v>
      </c>
      <c r="F37" s="266">
        <v>4830.8999999999996</v>
      </c>
      <c r="G37" s="266">
        <v>45458</v>
      </c>
      <c r="H37" s="266">
        <v>425.80200000000002</v>
      </c>
      <c r="I37" s="266">
        <v>121.703</v>
      </c>
      <c r="J37" s="266">
        <v>136.77000000000001</v>
      </c>
      <c r="K37" s="267">
        <v>0.48799999999999999</v>
      </c>
      <c r="L37" s="266">
        <f t="shared" si="10"/>
        <v>515.42440022000005</v>
      </c>
      <c r="N37" s="265">
        <v>2009</v>
      </c>
      <c r="O37" s="175">
        <v>5950522.9672065321</v>
      </c>
      <c r="P37" s="175">
        <v>266290508.67942715</v>
      </c>
      <c r="Q37" s="175">
        <v>587464.10214841599</v>
      </c>
      <c r="R37" s="266">
        <v>5891.6</v>
      </c>
      <c r="S37" s="266">
        <v>52736</v>
      </c>
      <c r="T37" s="266">
        <v>521.13099999999997</v>
      </c>
      <c r="U37" s="266">
        <v>132.15899999999999</v>
      </c>
      <c r="V37" s="266">
        <v>86.745999999999995</v>
      </c>
      <c r="W37" s="267">
        <v>0.51</v>
      </c>
      <c r="X37" s="266">
        <f t="shared" si="11"/>
        <v>601.70616726000003</v>
      </c>
      <c r="Z37" s="265">
        <v>2010</v>
      </c>
      <c r="AA37" s="175">
        <v>5884829.4848364452</v>
      </c>
      <c r="AB37" s="175">
        <v>272435848.54562306</v>
      </c>
      <c r="AC37" s="175">
        <v>910363.9956024678</v>
      </c>
      <c r="AD37" s="266">
        <v>5973.9</v>
      </c>
      <c r="AE37" s="266">
        <v>54265</v>
      </c>
      <c r="AF37" s="266">
        <v>546.17399999999998</v>
      </c>
      <c r="AG37" s="266">
        <v>141.01599999999999</v>
      </c>
      <c r="AH37" s="266">
        <v>113.251</v>
      </c>
      <c r="AI37" s="267">
        <v>0.503</v>
      </c>
      <c r="AJ37" s="266">
        <f t="shared" si="12"/>
        <v>637.75859393999997</v>
      </c>
      <c r="AL37" s="265">
        <v>2011</v>
      </c>
      <c r="AM37" s="268">
        <v>7486804.6881390596</v>
      </c>
      <c r="AN37" s="268">
        <v>269987177.24744374</v>
      </c>
      <c r="AO37" s="268">
        <v>2591207.2673801742</v>
      </c>
      <c r="AP37" s="269">
        <v>6029.1</v>
      </c>
      <c r="AQ37" s="269">
        <v>54541</v>
      </c>
      <c r="AR37" s="269">
        <v>514.94899999999996</v>
      </c>
      <c r="AS37" s="269">
        <v>141.91300000000001</v>
      </c>
      <c r="AT37" s="269">
        <v>122.071</v>
      </c>
      <c r="AU37" s="270">
        <v>0.499</v>
      </c>
      <c r="AV37" s="269">
        <f t="shared" si="13"/>
        <v>609.31196671999999</v>
      </c>
      <c r="AX37" s="265">
        <v>2012</v>
      </c>
      <c r="AY37" s="268">
        <v>8177138.9217391293</v>
      </c>
      <c r="AZ37" s="268">
        <v>273863511.03900629</v>
      </c>
      <c r="BA37" s="268">
        <v>2707810.5481146853</v>
      </c>
      <c r="BB37" s="269">
        <v>6122.5</v>
      </c>
      <c r="BC37" s="269">
        <v>55128</v>
      </c>
      <c r="BD37" s="269">
        <v>536.45899999999995</v>
      </c>
      <c r="BE37" s="269">
        <v>145.75399999999999</v>
      </c>
      <c r="BF37" s="269">
        <v>110.03400000000001</v>
      </c>
      <c r="BG37" s="270">
        <v>0.5</v>
      </c>
      <c r="BH37" s="269">
        <f t="shared" si="14"/>
        <v>629.21704936000003</v>
      </c>
      <c r="BJ37" s="265">
        <v>2013</v>
      </c>
      <c r="BK37" s="268">
        <v>7593033.8668593857</v>
      </c>
      <c r="BL37" s="268">
        <v>283186699.65213138</v>
      </c>
      <c r="BM37" s="268">
        <v>6343177.1969400765</v>
      </c>
      <c r="BN37" s="269">
        <v>6171.4</v>
      </c>
      <c r="BO37" s="269">
        <v>55639</v>
      </c>
      <c r="BP37" s="269">
        <v>522.29999999999995</v>
      </c>
      <c r="BQ37" s="269">
        <v>135.5</v>
      </c>
      <c r="BR37" s="269">
        <v>111.4</v>
      </c>
      <c r="BS37" s="270">
        <v>0.499</v>
      </c>
      <c r="BT37" s="269">
        <f t="shared" si="15"/>
        <v>611.00130999999999</v>
      </c>
      <c r="BU37" s="268"/>
      <c r="BV37" s="265">
        <v>2014</v>
      </c>
      <c r="BW37" s="268">
        <v>6759777</v>
      </c>
      <c r="BX37" s="268">
        <v>279223742</v>
      </c>
      <c r="BY37" s="268">
        <v>1651000.8983953733</v>
      </c>
      <c r="BZ37" s="269">
        <v>5978.7</v>
      </c>
      <c r="CA37" s="269">
        <v>55915</v>
      </c>
      <c r="CB37" s="269">
        <v>507.71100000000001</v>
      </c>
      <c r="CC37" s="269">
        <v>140.40100000000001</v>
      </c>
      <c r="CD37" s="269">
        <v>95.652000000000001</v>
      </c>
      <c r="CE37" s="270">
        <v>0.5</v>
      </c>
      <c r="CF37" s="269">
        <f t="shared" si="16"/>
        <v>594.25898494</v>
      </c>
      <c r="CG37" s="268"/>
      <c r="CH37" s="268" t="s">
        <v>202</v>
      </c>
      <c r="CI37" s="269">
        <f t="shared" si="9"/>
        <v>7504188.6191843934</v>
      </c>
      <c r="CJ37" s="269">
        <f t="shared" si="9"/>
        <v>276565282.48464537</v>
      </c>
      <c r="CK37" s="269">
        <f t="shared" si="9"/>
        <v>3323298.9777075774</v>
      </c>
      <c r="CL37" s="269">
        <f t="shared" si="9"/>
        <v>6075.4250000000002</v>
      </c>
      <c r="CM37" s="269">
        <f t="shared" si="9"/>
        <v>55305.75</v>
      </c>
      <c r="CN37" s="269">
        <f t="shared" si="8"/>
        <v>520.35474999999997</v>
      </c>
      <c r="CO37" s="269">
        <f t="shared" si="8"/>
        <v>140.892</v>
      </c>
      <c r="CP37" s="269">
        <f t="shared" si="8"/>
        <v>109.78925</v>
      </c>
      <c r="CQ37" s="269">
        <f t="shared" si="8"/>
        <v>0.4995</v>
      </c>
      <c r="CR37" s="269">
        <f t="shared" si="8"/>
        <v>610.94732775500006</v>
      </c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  <c r="GN37" s="175"/>
      <c r="GO37" s="175"/>
      <c r="GP37" s="175"/>
      <c r="GQ37" s="175"/>
      <c r="GR37" s="175"/>
      <c r="GS37" s="175"/>
      <c r="GT37" s="175"/>
      <c r="GU37" s="175"/>
      <c r="GV37" s="175"/>
      <c r="GW37" s="175"/>
      <c r="GX37" s="175"/>
      <c r="GY37" s="175"/>
      <c r="GZ37" s="175"/>
      <c r="HA37" s="175"/>
      <c r="HB37" s="175"/>
      <c r="HC37" s="175"/>
      <c r="HD37" s="175"/>
      <c r="HE37" s="175"/>
      <c r="HF37" s="175"/>
      <c r="HG37" s="175"/>
      <c r="HH37" s="175"/>
      <c r="HI37" s="175"/>
      <c r="HJ37" s="175"/>
      <c r="HK37" s="175"/>
      <c r="HL37" s="175"/>
      <c r="HM37" s="175"/>
      <c r="HN37" s="175"/>
      <c r="HO37" s="175"/>
      <c r="HP37" s="175"/>
      <c r="HQ37" s="175"/>
      <c r="HR37" s="175"/>
      <c r="HS37" s="175"/>
      <c r="HT37" s="175"/>
      <c r="HU37" s="175"/>
      <c r="HV37" s="175"/>
      <c r="HW37" s="175"/>
      <c r="HX37" s="175"/>
      <c r="HY37" s="175"/>
      <c r="HZ37" s="175"/>
      <c r="IA37" s="175"/>
      <c r="IB37" s="175"/>
      <c r="IC37" s="175"/>
      <c r="ID37" s="175"/>
      <c r="IE37" s="175"/>
      <c r="IF37" s="175"/>
      <c r="IG37" s="175"/>
      <c r="IH37" s="175"/>
      <c r="II37" s="175"/>
      <c r="IJ37" s="175"/>
      <c r="IK37" s="175"/>
      <c r="IL37" s="175"/>
      <c r="IM37" s="175"/>
      <c r="IN37" s="175"/>
      <c r="IO37" s="175"/>
      <c r="IP37" s="175"/>
      <c r="IQ37" s="175"/>
      <c r="IR37" s="175"/>
      <c r="IS37" s="175"/>
      <c r="IT37" s="175"/>
      <c r="IU37" s="175"/>
      <c r="IV37" s="175"/>
      <c r="IW37" s="175"/>
      <c r="IX37" s="175"/>
      <c r="IY37" s="175"/>
      <c r="IZ37" s="175"/>
      <c r="JA37" s="175"/>
      <c r="JB37" s="175"/>
      <c r="JC37" s="175"/>
      <c r="JD37" s="175"/>
      <c r="JE37" s="175"/>
      <c r="JF37" s="175"/>
      <c r="JG37" s="175"/>
      <c r="JH37" s="175"/>
      <c r="JI37" s="175"/>
      <c r="JJ37" s="175"/>
    </row>
    <row r="38" spans="1:270" x14ac:dyDescent="0.25">
      <c r="A38" s="265" t="s">
        <v>132</v>
      </c>
      <c r="B38" s="265">
        <v>2008</v>
      </c>
      <c r="C38" s="175">
        <v>375119.39233747154</v>
      </c>
      <c r="D38" s="175">
        <v>13130777.46308904</v>
      </c>
      <c r="E38" s="175">
        <v>57042.783097765998</v>
      </c>
      <c r="F38" s="266">
        <v>449.3</v>
      </c>
      <c r="G38" s="266">
        <v>1760</v>
      </c>
      <c r="H38" s="266">
        <v>17.617999999999999</v>
      </c>
      <c r="I38" s="266">
        <v>0</v>
      </c>
      <c r="J38" s="266">
        <v>0</v>
      </c>
      <c r="K38" s="267">
        <v>0.93700000000000006</v>
      </c>
      <c r="L38" s="266">
        <f t="shared" si="10"/>
        <v>17.617999999999999</v>
      </c>
      <c r="N38" s="265">
        <v>2009</v>
      </c>
      <c r="O38" s="175">
        <v>366297.97456833092</v>
      </c>
      <c r="P38" s="175">
        <v>13168286.936688529</v>
      </c>
      <c r="Q38" s="175">
        <v>60592.094365776982</v>
      </c>
      <c r="R38" s="266">
        <v>453.7</v>
      </c>
      <c r="S38" s="266">
        <v>1777</v>
      </c>
      <c r="T38" s="266">
        <v>16.863</v>
      </c>
      <c r="U38" s="266">
        <v>0</v>
      </c>
      <c r="V38" s="266">
        <v>0</v>
      </c>
      <c r="W38" s="267">
        <v>0.93799999999999994</v>
      </c>
      <c r="X38" s="266">
        <f t="shared" si="11"/>
        <v>16.863</v>
      </c>
      <c r="Z38" s="265">
        <v>2010</v>
      </c>
      <c r="AA38" s="175">
        <v>365490.93365117197</v>
      </c>
      <c r="AB38" s="175">
        <v>13167485.793139979</v>
      </c>
      <c r="AC38" s="175">
        <v>72957.417249402075</v>
      </c>
      <c r="AD38" s="266">
        <v>452.8</v>
      </c>
      <c r="AE38" s="266">
        <v>1777</v>
      </c>
      <c r="AF38" s="266">
        <v>18.024999999999999</v>
      </c>
      <c r="AG38" s="266">
        <v>0</v>
      </c>
      <c r="AH38" s="266">
        <v>0</v>
      </c>
      <c r="AI38" s="267">
        <v>0.93899999999999995</v>
      </c>
      <c r="AJ38" s="266">
        <f t="shared" si="12"/>
        <v>18.024999999999999</v>
      </c>
      <c r="AL38" s="265">
        <v>2011</v>
      </c>
      <c r="AM38" s="268">
        <v>368602.52965235175</v>
      </c>
      <c r="AN38" s="268">
        <v>13785888.942740286</v>
      </c>
      <c r="AO38" s="268">
        <v>65857.000023762987</v>
      </c>
      <c r="AP38" s="269">
        <v>455.09999999999997</v>
      </c>
      <c r="AQ38" s="269">
        <v>1777</v>
      </c>
      <c r="AR38" s="269">
        <v>16.908999999999999</v>
      </c>
      <c r="AS38" s="269">
        <v>0</v>
      </c>
      <c r="AT38" s="269">
        <v>0</v>
      </c>
      <c r="AU38" s="270">
        <v>0.93899999999999995</v>
      </c>
      <c r="AV38" s="269">
        <f t="shared" si="13"/>
        <v>16.908999999999999</v>
      </c>
      <c r="AX38" s="265">
        <v>2012</v>
      </c>
      <c r="AY38" s="268">
        <v>374655.92248447204</v>
      </c>
      <c r="AZ38" s="268">
        <v>13661253.589068325</v>
      </c>
      <c r="BA38" s="268">
        <v>71247.408578271526</v>
      </c>
      <c r="BB38" s="269">
        <v>455.1</v>
      </c>
      <c r="BC38" s="269">
        <v>1785</v>
      </c>
      <c r="BD38" s="269">
        <v>17.414000000000001</v>
      </c>
      <c r="BE38" s="269">
        <v>0</v>
      </c>
      <c r="BF38" s="269">
        <v>0</v>
      </c>
      <c r="BG38" s="270">
        <v>0.93700000000000006</v>
      </c>
      <c r="BH38" s="269">
        <f t="shared" si="14"/>
        <v>17.414000000000001</v>
      </c>
      <c r="BJ38" s="265">
        <v>2013</v>
      </c>
      <c r="BK38" s="268">
        <v>415161.12003919657</v>
      </c>
      <c r="BL38" s="268">
        <v>13666336.898579132</v>
      </c>
      <c r="BM38" s="268">
        <v>90639.923944977534</v>
      </c>
      <c r="BN38" s="269">
        <v>455.8</v>
      </c>
      <c r="BO38" s="269">
        <v>1792</v>
      </c>
      <c r="BP38" s="269">
        <v>16.672000000000001</v>
      </c>
      <c r="BQ38" s="269">
        <v>0</v>
      </c>
      <c r="BR38" s="269">
        <v>0</v>
      </c>
      <c r="BS38" s="270">
        <v>0.93700000000000006</v>
      </c>
      <c r="BT38" s="269">
        <f t="shared" si="15"/>
        <v>16.672000000000001</v>
      </c>
      <c r="BU38" s="268"/>
      <c r="BV38" s="265">
        <v>2014</v>
      </c>
      <c r="BW38" s="268">
        <v>395467</v>
      </c>
      <c r="BX38" s="268">
        <v>13656216</v>
      </c>
      <c r="BY38" s="268">
        <v>75605.3342153993</v>
      </c>
      <c r="BZ38" s="269">
        <v>456.7</v>
      </c>
      <c r="CA38" s="269">
        <v>1783</v>
      </c>
      <c r="CB38" s="269">
        <v>16.382999999999999</v>
      </c>
      <c r="CC38" s="269">
        <v>0</v>
      </c>
      <c r="CD38" s="269">
        <v>0</v>
      </c>
      <c r="CE38" s="270">
        <v>0.93899999999999995</v>
      </c>
      <c r="CF38" s="269">
        <f t="shared" si="16"/>
        <v>16.382999999999999</v>
      </c>
      <c r="CG38" s="268"/>
      <c r="CH38" s="268" t="s">
        <v>202</v>
      </c>
      <c r="CI38" s="269">
        <f t="shared" si="9"/>
        <v>388471.64304400509</v>
      </c>
      <c r="CJ38" s="269">
        <f t="shared" si="9"/>
        <v>13692423.857596936</v>
      </c>
      <c r="CK38" s="269">
        <f t="shared" si="9"/>
        <v>75837.416690602826</v>
      </c>
      <c r="CL38" s="269">
        <f t="shared" si="9"/>
        <v>455.67500000000001</v>
      </c>
      <c r="CM38" s="269">
        <f t="shared" si="9"/>
        <v>1784.25</v>
      </c>
      <c r="CN38" s="269">
        <f t="shared" si="8"/>
        <v>16.8445</v>
      </c>
      <c r="CO38" s="269">
        <f t="shared" si="8"/>
        <v>0</v>
      </c>
      <c r="CP38" s="269">
        <f t="shared" si="8"/>
        <v>0</v>
      </c>
      <c r="CQ38" s="269">
        <f t="shared" si="8"/>
        <v>0.93799999999999994</v>
      </c>
      <c r="CR38" s="269">
        <f t="shared" si="8"/>
        <v>16.8445</v>
      </c>
      <c r="EM38" s="175"/>
      <c r="EN38" s="175"/>
      <c r="EO38" s="175"/>
      <c r="EP38" s="175"/>
      <c r="EQ38" s="175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5"/>
      <c r="FH38" s="175"/>
      <c r="FI38" s="175"/>
      <c r="FJ38" s="175"/>
      <c r="FK38" s="175"/>
      <c r="FL38" s="175"/>
      <c r="FM38" s="175"/>
      <c r="FN38" s="175"/>
      <c r="FO38" s="175"/>
      <c r="FP38" s="175"/>
      <c r="FQ38" s="175"/>
      <c r="FR38" s="175"/>
      <c r="FS38" s="175"/>
      <c r="FT38" s="175"/>
      <c r="FU38" s="175"/>
      <c r="FV38" s="175"/>
      <c r="FW38" s="175"/>
      <c r="FX38" s="175"/>
      <c r="FY38" s="175"/>
      <c r="FZ38" s="175"/>
      <c r="GA38" s="175"/>
      <c r="GB38" s="175"/>
      <c r="GC38" s="175"/>
      <c r="GD38" s="175"/>
      <c r="GE38" s="175"/>
      <c r="GF38" s="175"/>
      <c r="GG38" s="175"/>
      <c r="GH38" s="175"/>
      <c r="GI38" s="175"/>
      <c r="GJ38" s="175"/>
      <c r="GK38" s="175"/>
      <c r="GL38" s="175"/>
      <c r="GM38" s="175"/>
      <c r="GN38" s="175"/>
      <c r="GO38" s="175"/>
      <c r="GP38" s="175"/>
      <c r="GQ38" s="175"/>
      <c r="GR38" s="175"/>
      <c r="GS38" s="175"/>
      <c r="GT38" s="175"/>
      <c r="GU38" s="175"/>
      <c r="GV38" s="175"/>
      <c r="GW38" s="175"/>
      <c r="GX38" s="175"/>
      <c r="GY38" s="175"/>
      <c r="GZ38" s="175"/>
      <c r="HA38" s="175"/>
      <c r="HB38" s="175"/>
      <c r="HC38" s="175"/>
      <c r="HD38" s="175"/>
      <c r="HE38" s="175"/>
      <c r="HF38" s="175"/>
      <c r="HG38" s="175"/>
      <c r="HH38" s="175"/>
      <c r="HI38" s="175"/>
      <c r="HJ38" s="175"/>
      <c r="HK38" s="175"/>
      <c r="HL38" s="175"/>
      <c r="HM38" s="175"/>
      <c r="HN38" s="175"/>
      <c r="HO38" s="175"/>
      <c r="HP38" s="175"/>
      <c r="HQ38" s="175"/>
      <c r="HR38" s="175"/>
      <c r="HS38" s="175"/>
      <c r="HT38" s="175"/>
      <c r="HU38" s="175"/>
      <c r="HV38" s="175"/>
      <c r="HW38" s="175"/>
      <c r="HX38" s="175"/>
      <c r="HY38" s="175"/>
      <c r="HZ38" s="175"/>
      <c r="IA38" s="175"/>
      <c r="IB38" s="175"/>
      <c r="IC38" s="175"/>
      <c r="ID38" s="175"/>
      <c r="IE38" s="175"/>
      <c r="IF38" s="175"/>
      <c r="IG38" s="175"/>
      <c r="IH38" s="175"/>
      <c r="II38" s="175"/>
      <c r="IJ38" s="175"/>
      <c r="IK38" s="175"/>
      <c r="IL38" s="175"/>
      <c r="IM38" s="175"/>
      <c r="IN38" s="175"/>
      <c r="IO38" s="175"/>
      <c r="IP38" s="175"/>
      <c r="IQ38" s="175"/>
      <c r="IR38" s="175"/>
      <c r="IS38" s="175"/>
      <c r="IT38" s="175"/>
      <c r="IU38" s="175"/>
      <c r="IV38" s="175"/>
      <c r="IW38" s="175"/>
      <c r="IX38" s="175"/>
      <c r="IY38" s="175"/>
      <c r="IZ38" s="175"/>
      <c r="JA38" s="175"/>
      <c r="JB38" s="175"/>
      <c r="JC38" s="175"/>
      <c r="JD38" s="175"/>
      <c r="JE38" s="175"/>
      <c r="JF38" s="175"/>
      <c r="JG38" s="175"/>
      <c r="JH38" s="175"/>
      <c r="JI38" s="175"/>
      <c r="JJ38" s="175"/>
    </row>
    <row r="39" spans="1:270" x14ac:dyDescent="0.25">
      <c r="A39" s="265" t="s">
        <v>131</v>
      </c>
      <c r="B39" s="265">
        <v>2008</v>
      </c>
      <c r="C39" s="175">
        <v>3841017.9575490584</v>
      </c>
      <c r="D39" s="175">
        <v>135054731.69616872</v>
      </c>
      <c r="E39" s="175">
        <v>1095047.1294750471</v>
      </c>
      <c r="F39" s="266">
        <v>4103.8999999999996</v>
      </c>
      <c r="G39" s="266">
        <v>26858</v>
      </c>
      <c r="H39" s="266">
        <v>298.56700000000001</v>
      </c>
      <c r="I39" s="266">
        <v>52.061999999999998</v>
      </c>
      <c r="J39" s="266">
        <v>0</v>
      </c>
      <c r="K39" s="267">
        <v>0.66100000000000003</v>
      </c>
      <c r="L39" s="266">
        <f t="shared" si="10"/>
        <v>321.04424788</v>
      </c>
      <c r="N39" s="265">
        <v>2009</v>
      </c>
      <c r="O39" s="175">
        <v>4328945.8535671262</v>
      </c>
      <c r="P39" s="175">
        <v>136593167.29219651</v>
      </c>
      <c r="Q39" s="175">
        <v>613067.16472943814</v>
      </c>
      <c r="R39" s="266">
        <v>4145.1000000000004</v>
      </c>
      <c r="S39" s="266">
        <v>27211</v>
      </c>
      <c r="T39" s="266">
        <v>307.70600000000002</v>
      </c>
      <c r="U39" s="266">
        <v>50.822000000000003</v>
      </c>
      <c r="V39" s="266">
        <v>0</v>
      </c>
      <c r="W39" s="267">
        <v>0.66400000000000003</v>
      </c>
      <c r="X39" s="266">
        <f t="shared" si="11"/>
        <v>329.64789028000001</v>
      </c>
      <c r="Z39" s="265">
        <v>2010</v>
      </c>
      <c r="AA39" s="175">
        <v>4506268.7485101307</v>
      </c>
      <c r="AB39" s="175">
        <v>138954000.29241157</v>
      </c>
      <c r="AC39" s="175">
        <v>1105656.2665573682</v>
      </c>
      <c r="AD39" s="266">
        <v>4177.5</v>
      </c>
      <c r="AE39" s="266">
        <v>27591</v>
      </c>
      <c r="AF39" s="266">
        <v>329.88299999999998</v>
      </c>
      <c r="AG39" s="266">
        <v>53.866999999999997</v>
      </c>
      <c r="AH39" s="266">
        <v>0</v>
      </c>
      <c r="AI39" s="267">
        <v>0.66100000000000003</v>
      </c>
      <c r="AJ39" s="266">
        <f t="shared" si="12"/>
        <v>353.13953857999996</v>
      </c>
      <c r="AL39" s="265">
        <v>2011</v>
      </c>
      <c r="AM39" s="268">
        <v>4721619.4662576681</v>
      </c>
      <c r="AN39" s="268">
        <v>131413333.5961145</v>
      </c>
      <c r="AO39" s="268">
        <v>2600461.6401598956</v>
      </c>
      <c r="AP39" s="269">
        <v>4207.7000000000007</v>
      </c>
      <c r="AQ39" s="269">
        <v>28005</v>
      </c>
      <c r="AR39" s="269">
        <v>303.303</v>
      </c>
      <c r="AS39" s="269">
        <v>56.396999999999998</v>
      </c>
      <c r="AT39" s="269">
        <v>0</v>
      </c>
      <c r="AU39" s="270">
        <v>0.65800000000000003</v>
      </c>
      <c r="AV39" s="269">
        <f t="shared" si="13"/>
        <v>327.65184077999999</v>
      </c>
      <c r="AX39" s="265">
        <v>2012</v>
      </c>
      <c r="AY39" s="268">
        <v>4608065.3863354037</v>
      </c>
      <c r="AZ39" s="268">
        <v>131908587.76049691</v>
      </c>
      <c r="BA39" s="268">
        <v>1190052.37968811</v>
      </c>
      <c r="BB39" s="269">
        <v>4203.5</v>
      </c>
      <c r="BC39" s="269">
        <v>28470</v>
      </c>
      <c r="BD39" s="269">
        <v>321.392</v>
      </c>
      <c r="BE39" s="269">
        <v>53.720999999999997</v>
      </c>
      <c r="BF39" s="269">
        <v>0</v>
      </c>
      <c r="BG39" s="270">
        <v>0.65300000000000002</v>
      </c>
      <c r="BH39" s="269">
        <f t="shared" si="14"/>
        <v>344.58550453999999</v>
      </c>
      <c r="BJ39" s="265">
        <v>2013</v>
      </c>
      <c r="BK39" s="268">
        <v>4309596.1646251846</v>
      </c>
      <c r="BL39" s="268">
        <v>135964936.95345423</v>
      </c>
      <c r="BM39" s="268">
        <v>901857.18595699559</v>
      </c>
      <c r="BN39" s="269">
        <v>4126.7</v>
      </c>
      <c r="BO39" s="269">
        <v>28604</v>
      </c>
      <c r="BP39" s="269">
        <v>308.69900000000001</v>
      </c>
      <c r="BQ39" s="269">
        <v>49.094999999999999</v>
      </c>
      <c r="BR39" s="269">
        <v>0</v>
      </c>
      <c r="BS39" s="270">
        <v>0.65700000000000003</v>
      </c>
      <c r="BT39" s="269">
        <f t="shared" si="15"/>
        <v>329.89527530000004</v>
      </c>
      <c r="BU39" s="268"/>
      <c r="BV39" s="265">
        <v>2014</v>
      </c>
      <c r="BW39" s="268">
        <v>3782577</v>
      </c>
      <c r="BX39" s="268">
        <v>140646406</v>
      </c>
      <c r="BY39" s="268">
        <v>491578.16564803495</v>
      </c>
      <c r="BZ39" s="269">
        <v>4153.7</v>
      </c>
      <c r="CA39" s="269">
        <v>28937</v>
      </c>
      <c r="CB39" s="269">
        <v>316.67500000000001</v>
      </c>
      <c r="CC39" s="269">
        <v>48.180999999999997</v>
      </c>
      <c r="CD39" s="269">
        <v>0</v>
      </c>
      <c r="CE39" s="270">
        <v>0.65500000000000003</v>
      </c>
      <c r="CF39" s="269">
        <f t="shared" si="16"/>
        <v>337.47666494000003</v>
      </c>
      <c r="CG39" s="268"/>
      <c r="CH39" s="268" t="s">
        <v>202</v>
      </c>
      <c r="CI39" s="269">
        <f t="shared" si="9"/>
        <v>4355464.5043045636</v>
      </c>
      <c r="CJ39" s="269">
        <f t="shared" si="9"/>
        <v>134983316.07751641</v>
      </c>
      <c r="CK39" s="269">
        <f t="shared" si="9"/>
        <v>1295987.3428632591</v>
      </c>
      <c r="CL39" s="269">
        <f t="shared" si="9"/>
        <v>4172.9000000000005</v>
      </c>
      <c r="CM39" s="269">
        <f t="shared" si="9"/>
        <v>28504</v>
      </c>
      <c r="CN39" s="269">
        <f t="shared" si="8"/>
        <v>312.51724999999999</v>
      </c>
      <c r="CO39" s="269">
        <f t="shared" si="8"/>
        <v>51.848500000000001</v>
      </c>
      <c r="CP39" s="269">
        <f t="shared" si="8"/>
        <v>0</v>
      </c>
      <c r="CQ39" s="269">
        <f t="shared" si="8"/>
        <v>0.65575000000000006</v>
      </c>
      <c r="CR39" s="269">
        <f t="shared" si="8"/>
        <v>334.90232139000005</v>
      </c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  <c r="IW39" s="175"/>
      <c r="IX39" s="175"/>
      <c r="IY39" s="175"/>
      <c r="IZ39" s="175"/>
      <c r="JA39" s="175"/>
      <c r="JB39" s="175"/>
      <c r="JC39" s="175"/>
      <c r="JD39" s="175"/>
      <c r="JE39" s="175"/>
      <c r="JF39" s="175"/>
      <c r="JG39" s="175"/>
      <c r="JH39" s="175"/>
      <c r="JI39" s="175"/>
      <c r="JJ39" s="175"/>
    </row>
    <row r="40" spans="1:270" x14ac:dyDescent="0.25">
      <c r="A40" s="265" t="s">
        <v>130</v>
      </c>
      <c r="B40" s="265">
        <v>2008</v>
      </c>
      <c r="C40" s="175">
        <v>6423974.2336136689</v>
      </c>
      <c r="D40" s="175">
        <v>310234587.25510609</v>
      </c>
      <c r="E40" s="175">
        <v>911007.00221764355</v>
      </c>
      <c r="F40" s="266">
        <v>4377.8999999999996</v>
      </c>
      <c r="G40" s="266">
        <v>79246</v>
      </c>
      <c r="H40" s="266">
        <v>868.423</v>
      </c>
      <c r="I40" s="266">
        <v>348.22500000000002</v>
      </c>
      <c r="J40" s="266">
        <v>80.567999999999998</v>
      </c>
      <c r="K40" s="267">
        <v>0.33100000000000002</v>
      </c>
      <c r="L40" s="266">
        <f t="shared" si="10"/>
        <v>1040.6076463000002</v>
      </c>
      <c r="N40" s="265">
        <v>2009</v>
      </c>
      <c r="O40" s="175">
        <v>6674728.5000669267</v>
      </c>
      <c r="P40" s="175">
        <v>312313159.66912061</v>
      </c>
      <c r="Q40" s="175">
        <v>715480.1690045601</v>
      </c>
      <c r="R40" s="266">
        <v>4430.2</v>
      </c>
      <c r="S40" s="266">
        <v>79629</v>
      </c>
      <c r="T40" s="266">
        <v>881.01800000000003</v>
      </c>
      <c r="U40" s="266">
        <v>321.92200000000003</v>
      </c>
      <c r="V40" s="266">
        <v>80.751000000000005</v>
      </c>
      <c r="W40" s="267">
        <v>0.33300000000000002</v>
      </c>
      <c r="X40" s="266">
        <f t="shared" si="11"/>
        <v>1041.89620038</v>
      </c>
      <c r="Z40" s="265">
        <v>2010</v>
      </c>
      <c r="AA40" s="175">
        <v>7415322.2916170033</v>
      </c>
      <c r="AB40" s="175">
        <v>316858661.19348425</v>
      </c>
      <c r="AC40" s="175">
        <v>4582762.1611175202</v>
      </c>
      <c r="AD40" s="266">
        <v>4459.3</v>
      </c>
      <c r="AE40" s="266">
        <v>80722</v>
      </c>
      <c r="AF40" s="266">
        <v>922.51099999999997</v>
      </c>
      <c r="AG40" s="266">
        <v>318.65100000000001</v>
      </c>
      <c r="AH40" s="266">
        <v>89.486999999999995</v>
      </c>
      <c r="AI40" s="267">
        <v>0.33300000000000002</v>
      </c>
      <c r="AJ40" s="266">
        <f t="shared" si="12"/>
        <v>1084.3453084399998</v>
      </c>
      <c r="AL40" s="265">
        <v>2011</v>
      </c>
      <c r="AM40" s="268">
        <v>7373793.1728016352</v>
      </c>
      <c r="AN40" s="268">
        <v>291612632.06134969</v>
      </c>
      <c r="AO40" s="268">
        <v>1499491.239363031</v>
      </c>
      <c r="AP40" s="269">
        <v>4496.5999999999995</v>
      </c>
      <c r="AQ40" s="269">
        <v>81722</v>
      </c>
      <c r="AR40" s="269">
        <v>876.49599999999998</v>
      </c>
      <c r="AS40" s="269">
        <v>321.15100000000001</v>
      </c>
      <c r="AT40" s="269">
        <v>76.569999999999993</v>
      </c>
      <c r="AU40" s="270">
        <v>0.33300000000000002</v>
      </c>
      <c r="AV40" s="269">
        <f t="shared" si="13"/>
        <v>1035.90785974</v>
      </c>
      <c r="AX40" s="265">
        <v>2012</v>
      </c>
      <c r="AY40" s="268">
        <v>6928883.5279503111</v>
      </c>
      <c r="AZ40" s="268">
        <v>303226659.48322988</v>
      </c>
      <c r="BA40" s="268">
        <v>1059095.9445119761</v>
      </c>
      <c r="BB40" s="269">
        <v>4531.6000000000004</v>
      </c>
      <c r="BC40" s="269">
        <v>82496</v>
      </c>
      <c r="BD40" s="269">
        <v>880.08399999999995</v>
      </c>
      <c r="BE40" s="269">
        <v>325.00400000000002</v>
      </c>
      <c r="BF40" s="269">
        <v>95.917000000000002</v>
      </c>
      <c r="BG40" s="270">
        <v>0.33500000000000002</v>
      </c>
      <c r="BH40" s="269">
        <f t="shared" si="14"/>
        <v>1046.4043256599998</v>
      </c>
      <c r="BJ40" s="265">
        <v>2013</v>
      </c>
      <c r="BK40" s="268">
        <v>7134115.884370409</v>
      </c>
      <c r="BL40" s="268">
        <v>306486852.09407157</v>
      </c>
      <c r="BM40" s="268">
        <v>862741.65252913116</v>
      </c>
      <c r="BN40" s="269">
        <v>4464.5</v>
      </c>
      <c r="BO40" s="269">
        <v>83161</v>
      </c>
      <c r="BP40" s="269">
        <v>847.75</v>
      </c>
      <c r="BQ40" s="269">
        <v>316.87799999999999</v>
      </c>
      <c r="BR40" s="269">
        <v>96.103999999999999</v>
      </c>
      <c r="BS40" s="270">
        <v>0.33500000000000002</v>
      </c>
      <c r="BT40" s="269">
        <f t="shared" si="15"/>
        <v>1010.61270212</v>
      </c>
      <c r="BU40" s="268"/>
      <c r="BV40" s="265">
        <v>2014</v>
      </c>
      <c r="BW40" s="268">
        <v>6654446</v>
      </c>
      <c r="BX40" s="268">
        <v>307534604</v>
      </c>
      <c r="BY40" s="268">
        <v>377695.28220337833</v>
      </c>
      <c r="BZ40" s="269">
        <v>4476.8</v>
      </c>
      <c r="CA40" s="269">
        <v>83799</v>
      </c>
      <c r="CB40" s="269">
        <v>841.23099999999999</v>
      </c>
      <c r="CC40" s="269">
        <v>314.45100000000002</v>
      </c>
      <c r="CD40" s="269">
        <v>86.51</v>
      </c>
      <c r="CE40" s="270">
        <v>0.33500000000000002</v>
      </c>
      <c r="CF40" s="269">
        <f t="shared" si="16"/>
        <v>1000.44493574</v>
      </c>
      <c r="CG40" s="268"/>
      <c r="CH40" s="268" t="s">
        <v>202</v>
      </c>
      <c r="CI40" s="269">
        <f t="shared" si="9"/>
        <v>7022809.6462805886</v>
      </c>
      <c r="CJ40" s="269">
        <f t="shared" si="9"/>
        <v>302215186.90966278</v>
      </c>
      <c r="CK40" s="269">
        <f t="shared" si="9"/>
        <v>949756.0296518791</v>
      </c>
      <c r="CL40" s="269">
        <f t="shared" si="9"/>
        <v>4492.375</v>
      </c>
      <c r="CM40" s="269">
        <f t="shared" si="9"/>
        <v>82794.5</v>
      </c>
      <c r="CN40" s="269">
        <f t="shared" si="8"/>
        <v>861.39024999999992</v>
      </c>
      <c r="CO40" s="269">
        <f t="shared" si="8"/>
        <v>319.37099999999998</v>
      </c>
      <c r="CP40" s="269">
        <f t="shared" si="8"/>
        <v>88.77525</v>
      </c>
      <c r="CQ40" s="269">
        <f t="shared" si="8"/>
        <v>0.33450000000000002</v>
      </c>
      <c r="CR40" s="269">
        <f t="shared" si="8"/>
        <v>1023.342455815</v>
      </c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75"/>
      <c r="HM40" s="175"/>
      <c r="HN40" s="175"/>
      <c r="HO40" s="175"/>
      <c r="HP40" s="175"/>
      <c r="HQ40" s="175"/>
      <c r="HR40" s="175"/>
      <c r="HS40" s="175"/>
      <c r="HT40" s="175"/>
      <c r="HU40" s="175"/>
      <c r="HV40" s="175"/>
      <c r="HW40" s="175"/>
      <c r="HX40" s="175"/>
      <c r="HY40" s="175"/>
      <c r="HZ40" s="175"/>
      <c r="IA40" s="175"/>
      <c r="IB40" s="175"/>
      <c r="IC40" s="175"/>
      <c r="ID40" s="175"/>
      <c r="IE40" s="175"/>
      <c r="IF40" s="175"/>
      <c r="IG40" s="175"/>
      <c r="IH40" s="175"/>
      <c r="II40" s="175"/>
      <c r="IJ40" s="175"/>
      <c r="IK40" s="175"/>
      <c r="IL40" s="175"/>
      <c r="IM40" s="175"/>
      <c r="IN40" s="175"/>
      <c r="IO40" s="175"/>
      <c r="IP40" s="175"/>
      <c r="IQ40" s="175"/>
      <c r="IR40" s="175"/>
      <c r="IS40" s="175"/>
      <c r="IT40" s="175"/>
      <c r="IU40" s="175"/>
      <c r="IV40" s="175"/>
      <c r="IW40" s="175"/>
      <c r="IX40" s="175"/>
      <c r="IY40" s="175"/>
      <c r="IZ40" s="175"/>
      <c r="JA40" s="175"/>
      <c r="JB40" s="175"/>
      <c r="JC40" s="175"/>
      <c r="JD40" s="175"/>
      <c r="JE40" s="175"/>
      <c r="JF40" s="175"/>
      <c r="JG40" s="175"/>
      <c r="JH40" s="175"/>
      <c r="JI40" s="175"/>
      <c r="JJ40" s="175"/>
    </row>
    <row r="41" spans="1:270" x14ac:dyDescent="0.25">
      <c r="A41" s="265" t="s">
        <v>129</v>
      </c>
      <c r="B41" s="265">
        <v>2008</v>
      </c>
      <c r="C41" s="175">
        <v>506485.11547189957</v>
      </c>
      <c r="D41" s="175">
        <v>25657680.430383123</v>
      </c>
      <c r="E41" s="175">
        <v>203565.93184245634</v>
      </c>
      <c r="F41" s="266">
        <v>618</v>
      </c>
      <c r="G41" s="266">
        <v>2243</v>
      </c>
      <c r="H41" s="266">
        <v>39.344000000000001</v>
      </c>
      <c r="I41" s="266">
        <v>0</v>
      </c>
      <c r="J41" s="266">
        <v>0</v>
      </c>
      <c r="K41" s="267">
        <v>1</v>
      </c>
      <c r="L41" s="266">
        <f t="shared" si="10"/>
        <v>39.344000000000001</v>
      </c>
      <c r="N41" s="265">
        <v>2009</v>
      </c>
      <c r="O41" s="175">
        <v>517777.00441707938</v>
      </c>
      <c r="P41" s="175">
        <v>25720258.053808063</v>
      </c>
      <c r="Q41" s="175">
        <v>256896.46754848713</v>
      </c>
      <c r="R41" s="266">
        <v>614.9</v>
      </c>
      <c r="S41" s="266">
        <v>2262</v>
      </c>
      <c r="T41" s="266">
        <v>39.869999999999997</v>
      </c>
      <c r="U41" s="266">
        <v>0</v>
      </c>
      <c r="V41" s="266">
        <v>0</v>
      </c>
      <c r="W41" s="267">
        <v>1</v>
      </c>
      <c r="X41" s="266">
        <f t="shared" si="11"/>
        <v>39.869999999999997</v>
      </c>
      <c r="Z41" s="265">
        <v>2010</v>
      </c>
      <c r="AA41" s="175">
        <v>763521.65276122349</v>
      </c>
      <c r="AB41" s="175">
        <v>25858218.398622699</v>
      </c>
      <c r="AC41" s="175">
        <v>288679.54400211741</v>
      </c>
      <c r="AD41" s="266">
        <v>621.5</v>
      </c>
      <c r="AE41" s="266">
        <v>2343</v>
      </c>
      <c r="AF41" s="266">
        <v>41.65</v>
      </c>
      <c r="AG41" s="266">
        <v>0</v>
      </c>
      <c r="AH41" s="266">
        <v>0</v>
      </c>
      <c r="AI41" s="267">
        <v>1</v>
      </c>
      <c r="AJ41" s="266">
        <f t="shared" si="12"/>
        <v>41.65</v>
      </c>
      <c r="AL41" s="265">
        <v>2011</v>
      </c>
      <c r="AM41" s="268">
        <v>727392.63803680975</v>
      </c>
      <c r="AN41" s="268">
        <v>25577182.936605316</v>
      </c>
      <c r="AO41" s="268">
        <v>683482.62368185783</v>
      </c>
      <c r="AP41" s="269">
        <v>596.79999999999995</v>
      </c>
      <c r="AQ41" s="269">
        <v>2364</v>
      </c>
      <c r="AR41" s="269">
        <v>39.097999999999999</v>
      </c>
      <c r="AS41" s="269">
        <v>0</v>
      </c>
      <c r="AT41" s="269">
        <v>0</v>
      </c>
      <c r="AU41" s="270">
        <v>1</v>
      </c>
      <c r="AV41" s="269">
        <f t="shared" si="13"/>
        <v>39.097999999999999</v>
      </c>
      <c r="AX41" s="265">
        <v>2012</v>
      </c>
      <c r="AY41" s="268">
        <v>754102.85714285728</v>
      </c>
      <c r="AZ41" s="268">
        <v>25629361.836521741</v>
      </c>
      <c r="BA41" s="268">
        <v>233099.28745098013</v>
      </c>
      <c r="BB41" s="269">
        <v>642.20000000000005</v>
      </c>
      <c r="BC41" s="269">
        <v>2365</v>
      </c>
      <c r="BD41" s="269">
        <v>41</v>
      </c>
      <c r="BE41" s="269">
        <v>0</v>
      </c>
      <c r="BF41" s="269">
        <v>0</v>
      </c>
      <c r="BG41" s="270">
        <v>1</v>
      </c>
      <c r="BH41" s="269">
        <f t="shared" si="14"/>
        <v>41</v>
      </c>
      <c r="BJ41" s="265">
        <v>2013</v>
      </c>
      <c r="BK41" s="268">
        <v>855714.84566389036</v>
      </c>
      <c r="BL41" s="268">
        <v>25868046.613424793</v>
      </c>
      <c r="BM41" s="268">
        <v>196189.95922921249</v>
      </c>
      <c r="BN41" s="269">
        <v>645.5</v>
      </c>
      <c r="BO41" s="269">
        <v>2383</v>
      </c>
      <c r="BP41" s="269">
        <v>38.869999999999997</v>
      </c>
      <c r="BQ41" s="269">
        <v>3.3000000000000002E-2</v>
      </c>
      <c r="BR41" s="269">
        <v>0</v>
      </c>
      <c r="BS41" s="270">
        <v>0.997</v>
      </c>
      <c r="BT41" s="269">
        <f t="shared" si="15"/>
        <v>38.884247419999994</v>
      </c>
      <c r="BU41" s="268"/>
      <c r="BV41" s="265">
        <v>2014</v>
      </c>
      <c r="BW41" s="268">
        <v>611999.77800000005</v>
      </c>
      <c r="BX41" s="268">
        <v>25879473</v>
      </c>
      <c r="BY41" s="268">
        <v>719042.69489369029</v>
      </c>
      <c r="BZ41" s="269">
        <v>648</v>
      </c>
      <c r="CA41" s="269">
        <v>2395</v>
      </c>
      <c r="CB41" s="269">
        <v>39.491999999999997</v>
      </c>
      <c r="CC41" s="269">
        <v>0.17799999999999999</v>
      </c>
      <c r="CD41" s="269">
        <v>0</v>
      </c>
      <c r="CE41" s="270">
        <v>0.996</v>
      </c>
      <c r="CF41" s="269">
        <f t="shared" si="16"/>
        <v>39.568849719999996</v>
      </c>
      <c r="CG41" s="268"/>
      <c r="CH41" s="268" t="s">
        <v>202</v>
      </c>
      <c r="CI41" s="269">
        <f t="shared" si="9"/>
        <v>737302.52971088933</v>
      </c>
      <c r="CJ41" s="269">
        <f t="shared" si="9"/>
        <v>25738516.096637964</v>
      </c>
      <c r="CK41" s="269">
        <f t="shared" si="9"/>
        <v>457953.64131393516</v>
      </c>
      <c r="CL41" s="269">
        <f t="shared" si="9"/>
        <v>633.125</v>
      </c>
      <c r="CM41" s="269">
        <f t="shared" si="9"/>
        <v>2376.75</v>
      </c>
      <c r="CN41" s="269">
        <f t="shared" si="8"/>
        <v>39.614999999999995</v>
      </c>
      <c r="CO41" s="269">
        <f t="shared" si="8"/>
        <v>5.2749999999999998E-2</v>
      </c>
      <c r="CP41" s="269">
        <f t="shared" si="8"/>
        <v>0</v>
      </c>
      <c r="CQ41" s="269">
        <f t="shared" si="8"/>
        <v>0.99824999999999997</v>
      </c>
      <c r="CR41" s="269">
        <f t="shared" si="8"/>
        <v>39.637774284999999</v>
      </c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75"/>
      <c r="HM41" s="175"/>
      <c r="HN41" s="175"/>
      <c r="HO41" s="175"/>
      <c r="HP41" s="175"/>
      <c r="HQ41" s="175"/>
      <c r="HR41" s="175"/>
      <c r="HS41" s="175"/>
      <c r="HT41" s="175"/>
      <c r="HU41" s="175"/>
      <c r="HV41" s="175"/>
      <c r="HW41" s="175"/>
      <c r="HX41" s="175"/>
      <c r="HY41" s="175"/>
      <c r="HZ41" s="175"/>
      <c r="IA41" s="175"/>
      <c r="IB41" s="175"/>
      <c r="IC41" s="175"/>
      <c r="ID41" s="175"/>
      <c r="IE41" s="175"/>
      <c r="IF41" s="175"/>
      <c r="IG41" s="175"/>
      <c r="IH41" s="175"/>
      <c r="II41" s="175"/>
      <c r="IJ41" s="175"/>
      <c r="IK41" s="175"/>
      <c r="IL41" s="175"/>
      <c r="IM41" s="175"/>
      <c r="IN41" s="175"/>
      <c r="IO41" s="175"/>
      <c r="IP41" s="175"/>
      <c r="IQ41" s="175"/>
      <c r="IR41" s="175"/>
      <c r="IS41" s="175"/>
      <c r="IT41" s="175"/>
      <c r="IU41" s="175"/>
      <c r="IV41" s="175"/>
      <c r="IW41" s="175"/>
      <c r="IX41" s="175"/>
      <c r="IY41" s="175"/>
      <c r="IZ41" s="175"/>
      <c r="JA41" s="175"/>
      <c r="JB41" s="175"/>
      <c r="JC41" s="175"/>
      <c r="JD41" s="175"/>
      <c r="JE41" s="175"/>
      <c r="JF41" s="175"/>
      <c r="JG41" s="175"/>
      <c r="JH41" s="175"/>
      <c r="JI41" s="175"/>
      <c r="JJ41" s="175"/>
    </row>
    <row r="42" spans="1:270" x14ac:dyDescent="0.25">
      <c r="A42" s="265" t="s">
        <v>128</v>
      </c>
      <c r="B42" s="265">
        <v>2008</v>
      </c>
      <c r="C42" s="175">
        <v>992339.77092511009</v>
      </c>
      <c r="D42" s="175">
        <v>33456646.141770121</v>
      </c>
      <c r="E42" s="175">
        <v>108740.8117733814</v>
      </c>
      <c r="F42" s="266">
        <v>429.6</v>
      </c>
      <c r="G42" s="266">
        <v>5351</v>
      </c>
      <c r="H42" s="266">
        <v>84.088999999999999</v>
      </c>
      <c r="I42" s="266">
        <v>33.468000000000004</v>
      </c>
      <c r="J42" s="266">
        <v>0</v>
      </c>
      <c r="K42" s="267">
        <v>0.56599999999999995</v>
      </c>
      <c r="L42" s="266">
        <f t="shared" si="10"/>
        <v>98.538474320000006</v>
      </c>
      <c r="N42" s="265">
        <v>2009</v>
      </c>
      <c r="O42" s="175">
        <v>990538.32150983822</v>
      </c>
      <c r="P42" s="175">
        <v>33433362.39218311</v>
      </c>
      <c r="Q42" s="175">
        <v>77622.274762600864</v>
      </c>
      <c r="R42" s="266">
        <v>431</v>
      </c>
      <c r="S42" s="266">
        <v>5451</v>
      </c>
      <c r="T42" s="266">
        <v>87.218000000000004</v>
      </c>
      <c r="U42" s="266">
        <v>34.204000000000001</v>
      </c>
      <c r="V42" s="266">
        <v>0</v>
      </c>
      <c r="W42" s="267">
        <v>0.56799999999999995</v>
      </c>
      <c r="X42" s="266">
        <f t="shared" si="11"/>
        <v>101.98523496</v>
      </c>
      <c r="Z42" s="265">
        <v>2010</v>
      </c>
      <c r="AA42" s="175">
        <v>1061204.435968746</v>
      </c>
      <c r="AB42" s="175">
        <v>33822092.220897891</v>
      </c>
      <c r="AC42" s="175">
        <v>31250.602958679177</v>
      </c>
      <c r="AD42" s="266">
        <v>438.1</v>
      </c>
      <c r="AE42" s="266">
        <v>5642</v>
      </c>
      <c r="AF42" s="266">
        <v>93.102999999999994</v>
      </c>
      <c r="AG42" s="266">
        <v>34.597000000000001</v>
      </c>
      <c r="AH42" s="266">
        <v>0</v>
      </c>
      <c r="AI42" s="267">
        <v>0.55500000000000005</v>
      </c>
      <c r="AJ42" s="266">
        <f t="shared" si="12"/>
        <v>108.03990877999999</v>
      </c>
      <c r="AL42" s="265">
        <v>2011</v>
      </c>
      <c r="AM42" s="268">
        <v>1108723.4846625768</v>
      </c>
      <c r="AN42" s="268">
        <v>29078649.745398771</v>
      </c>
      <c r="AO42" s="268">
        <v>141857.68808670528</v>
      </c>
      <c r="AP42" s="269">
        <v>444.9</v>
      </c>
      <c r="AQ42" s="269">
        <v>5751</v>
      </c>
      <c r="AR42" s="269">
        <v>87.29</v>
      </c>
      <c r="AS42" s="269">
        <v>36.06</v>
      </c>
      <c r="AT42" s="269">
        <v>0</v>
      </c>
      <c r="AU42" s="270">
        <v>0.55100000000000005</v>
      </c>
      <c r="AV42" s="269">
        <f t="shared" si="13"/>
        <v>102.85854440000001</v>
      </c>
      <c r="AX42" s="265">
        <v>2012</v>
      </c>
      <c r="AY42" s="268">
        <v>1127786.4377639752</v>
      </c>
      <c r="AZ42" s="268">
        <v>29185342.056149073</v>
      </c>
      <c r="BA42" s="268">
        <v>44052.611909006417</v>
      </c>
      <c r="BB42" s="269">
        <v>447.8</v>
      </c>
      <c r="BC42" s="269">
        <v>5854</v>
      </c>
      <c r="BD42" s="269">
        <v>89.153000000000006</v>
      </c>
      <c r="BE42" s="269">
        <v>35.046999999999997</v>
      </c>
      <c r="BF42" s="269">
        <v>0</v>
      </c>
      <c r="BG42" s="270">
        <v>0.54800000000000004</v>
      </c>
      <c r="BH42" s="269">
        <f t="shared" si="14"/>
        <v>104.28419178</v>
      </c>
      <c r="BJ42" s="265">
        <v>2013</v>
      </c>
      <c r="BK42" s="268">
        <v>1145175.7991180795</v>
      </c>
      <c r="BL42" s="268">
        <v>29965862.95149437</v>
      </c>
      <c r="BM42" s="268">
        <v>57516.238933462882</v>
      </c>
      <c r="BN42" s="269">
        <v>453</v>
      </c>
      <c r="BO42" s="269">
        <v>5892</v>
      </c>
      <c r="BP42" s="269">
        <v>87.016999999999996</v>
      </c>
      <c r="BQ42" s="269">
        <v>35.103000000000002</v>
      </c>
      <c r="BR42" s="269">
        <v>0</v>
      </c>
      <c r="BS42" s="270">
        <v>0.55000000000000004</v>
      </c>
      <c r="BT42" s="269">
        <f t="shared" si="15"/>
        <v>102.17236921999999</v>
      </c>
      <c r="BU42" s="268"/>
      <c r="BV42" s="265">
        <v>2014</v>
      </c>
      <c r="BW42" s="268">
        <v>1131233</v>
      </c>
      <c r="BX42" s="268">
        <v>30366998</v>
      </c>
      <c r="BY42" s="268">
        <v>42850.636584276879</v>
      </c>
      <c r="BZ42" s="269">
        <v>460.1</v>
      </c>
      <c r="CA42" s="269">
        <v>5967</v>
      </c>
      <c r="CB42" s="269">
        <v>85.983999999999995</v>
      </c>
      <c r="CC42" s="269">
        <v>34.265999999999998</v>
      </c>
      <c r="CD42" s="269">
        <v>0</v>
      </c>
      <c r="CE42" s="270">
        <v>0.54700000000000004</v>
      </c>
      <c r="CF42" s="269">
        <f t="shared" si="16"/>
        <v>100.77800284</v>
      </c>
      <c r="CG42" s="268"/>
      <c r="CH42" s="268" t="s">
        <v>202</v>
      </c>
      <c r="CI42" s="269">
        <f t="shared" si="9"/>
        <v>1128229.6803861579</v>
      </c>
      <c r="CJ42" s="269">
        <f t="shared" si="9"/>
        <v>29649213.188260552</v>
      </c>
      <c r="CK42" s="269">
        <f t="shared" si="9"/>
        <v>71569.293878362863</v>
      </c>
      <c r="CL42" s="269">
        <f t="shared" si="9"/>
        <v>451.45000000000005</v>
      </c>
      <c r="CM42" s="269">
        <f t="shared" si="9"/>
        <v>5866</v>
      </c>
      <c r="CN42" s="269">
        <f t="shared" si="8"/>
        <v>87.361000000000004</v>
      </c>
      <c r="CO42" s="269">
        <f t="shared" si="8"/>
        <v>35.119</v>
      </c>
      <c r="CP42" s="269">
        <f t="shared" si="8"/>
        <v>0</v>
      </c>
      <c r="CQ42" s="269">
        <f t="shared" si="8"/>
        <v>0.54900000000000004</v>
      </c>
      <c r="CR42" s="269">
        <f t="shared" si="8"/>
        <v>102.52327706</v>
      </c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  <c r="IT42" s="175"/>
      <c r="IU42" s="175"/>
      <c r="IV42" s="175"/>
      <c r="IW42" s="175"/>
      <c r="IX42" s="175"/>
      <c r="IY42" s="175"/>
      <c r="IZ42" s="175"/>
      <c r="JA42" s="175"/>
      <c r="JB42" s="175"/>
      <c r="JC42" s="175"/>
      <c r="JD42" s="175"/>
      <c r="JE42" s="175"/>
      <c r="JF42" s="175"/>
      <c r="JG42" s="175"/>
      <c r="JH42" s="175"/>
      <c r="JI42" s="175"/>
      <c r="JJ42" s="175"/>
    </row>
    <row r="43" spans="1:270" ht="14.5" x14ac:dyDescent="0.35">
      <c r="A43" s="265" t="s">
        <v>269</v>
      </c>
      <c r="B43" s="265">
        <v>2008</v>
      </c>
      <c r="C43" s="175">
        <v>2550645.8288612999</v>
      </c>
      <c r="D43" s="175">
        <v>88498634.195701495</v>
      </c>
      <c r="E43" s="175">
        <v>598637.29449950065</v>
      </c>
      <c r="F43" s="266">
        <v>2156.5</v>
      </c>
      <c r="G43" s="266">
        <v>13301</v>
      </c>
      <c r="H43" s="266">
        <v>182.441</v>
      </c>
      <c r="I43" s="266">
        <v>78.105999999999995</v>
      </c>
      <c r="J43" s="266">
        <v>42.875999999999998</v>
      </c>
      <c r="K43" s="272">
        <v>0.75</v>
      </c>
      <c r="L43" s="266">
        <f t="shared" si="10"/>
        <v>227.78616804000001</v>
      </c>
      <c r="N43" s="265">
        <v>2009</v>
      </c>
      <c r="O43" s="175">
        <v>2710497.4819970555</v>
      </c>
      <c r="P43" s="175">
        <v>89426034.818364352</v>
      </c>
      <c r="Q43" s="175">
        <v>219667.09758303195</v>
      </c>
      <c r="R43" s="266">
        <v>2165.3000000000002</v>
      </c>
      <c r="S43" s="266">
        <v>13417</v>
      </c>
      <c r="T43" s="266">
        <v>198.91200000000001</v>
      </c>
      <c r="U43" s="266">
        <v>64.491</v>
      </c>
      <c r="V43" s="266">
        <v>44.595999999999997</v>
      </c>
      <c r="W43" s="272">
        <v>0.75</v>
      </c>
      <c r="X43" s="266">
        <f t="shared" si="11"/>
        <v>238.84531994000002</v>
      </c>
      <c r="Z43" s="265">
        <v>2010</v>
      </c>
      <c r="AA43" s="175">
        <v>3174258.8022778435</v>
      </c>
      <c r="AB43" s="175">
        <v>90510116.698715389</v>
      </c>
      <c r="AC43" s="175">
        <v>2272627.1499470491</v>
      </c>
      <c r="AD43" s="266">
        <v>2176.1999999999998</v>
      </c>
      <c r="AE43" s="266">
        <v>13628</v>
      </c>
      <c r="AF43" s="266">
        <v>214.75399999999999</v>
      </c>
      <c r="AG43" s="266">
        <v>71.965999999999994</v>
      </c>
      <c r="AH43" s="266">
        <v>48.003999999999998</v>
      </c>
      <c r="AI43" s="272">
        <v>0.75</v>
      </c>
      <c r="AJ43" s="266">
        <f t="shared" si="12"/>
        <v>258.83848524000001</v>
      </c>
      <c r="AL43" s="265">
        <v>2011</v>
      </c>
      <c r="AM43" s="268">
        <v>3445058.036809816</v>
      </c>
      <c r="AN43" s="268">
        <v>95496261.147239268</v>
      </c>
      <c r="AO43" s="268">
        <v>979669.21883703372</v>
      </c>
      <c r="AP43" s="269">
        <v>2202.1999999999998</v>
      </c>
      <c r="AQ43" s="269">
        <v>13840</v>
      </c>
      <c r="AR43" s="269">
        <v>194.49700000000001</v>
      </c>
      <c r="AS43" s="269">
        <v>77.382999999999996</v>
      </c>
      <c r="AT43" s="269">
        <v>43.322000000000003</v>
      </c>
      <c r="AU43" s="270">
        <v>0.746</v>
      </c>
      <c r="AV43" s="269">
        <f t="shared" si="13"/>
        <v>239.65093062</v>
      </c>
      <c r="AX43" s="265">
        <v>2012</v>
      </c>
      <c r="AY43" s="268">
        <v>3537844.8655900629</v>
      </c>
      <c r="AZ43" s="268">
        <v>98154179.52596274</v>
      </c>
      <c r="BA43" s="268">
        <v>536901.33646726841</v>
      </c>
      <c r="BB43" s="269">
        <v>2205.3000000000002</v>
      </c>
      <c r="BC43" s="269">
        <v>13931</v>
      </c>
      <c r="BD43" s="269">
        <v>199.7</v>
      </c>
      <c r="BE43" s="269">
        <v>78.727000000000004</v>
      </c>
      <c r="BF43" s="269">
        <v>50.923999999999999</v>
      </c>
      <c r="BG43" s="270">
        <v>0.747</v>
      </c>
      <c r="BH43" s="269">
        <f t="shared" si="14"/>
        <v>247.49509137999999</v>
      </c>
      <c r="BJ43" s="265">
        <v>2013</v>
      </c>
      <c r="BK43" s="268">
        <v>3717078.7976482129</v>
      </c>
      <c r="BL43" s="268">
        <v>99768958.719255283</v>
      </c>
      <c r="BM43" s="268">
        <v>381298.39077749307</v>
      </c>
      <c r="BN43" s="269">
        <v>2210.4</v>
      </c>
      <c r="BO43" s="269">
        <v>13928</v>
      </c>
      <c r="BP43" s="269">
        <v>189.572</v>
      </c>
      <c r="BQ43" s="269">
        <v>91.918999999999997</v>
      </c>
      <c r="BR43" s="269">
        <v>55.606999999999999</v>
      </c>
      <c r="BS43" s="270">
        <v>0.754</v>
      </c>
      <c r="BT43" s="269">
        <f t="shared" si="15"/>
        <v>244.33216676000001</v>
      </c>
      <c r="BU43" s="268"/>
      <c r="BV43" s="265">
        <v>2014</v>
      </c>
      <c r="BW43" s="268">
        <v>3607266</v>
      </c>
      <c r="BX43" s="268">
        <v>109476606</v>
      </c>
      <c r="BY43" s="268">
        <v>259969.99908108296</v>
      </c>
      <c r="BZ43" s="269">
        <v>2222.8000000000002</v>
      </c>
      <c r="CA43" s="269">
        <v>14242</v>
      </c>
      <c r="CB43" s="269">
        <v>190.94</v>
      </c>
      <c r="CC43" s="269">
        <v>95.849000000000004</v>
      </c>
      <c r="CD43" s="269">
        <v>49.427</v>
      </c>
      <c r="CE43" s="270">
        <v>0.75900000000000001</v>
      </c>
      <c r="CF43" s="269">
        <f t="shared" si="16"/>
        <v>245.72150696</v>
      </c>
      <c r="CG43" s="268"/>
      <c r="CH43" s="268" t="s">
        <v>202</v>
      </c>
      <c r="CI43" s="269">
        <f t="shared" si="9"/>
        <v>3576811.9250120232</v>
      </c>
      <c r="CJ43" s="269">
        <f t="shared" si="9"/>
        <v>100724001.34811433</v>
      </c>
      <c r="CK43" s="269">
        <f t="shared" si="9"/>
        <v>539459.73629071959</v>
      </c>
      <c r="CL43" s="269">
        <f t="shared" si="9"/>
        <v>2210.1750000000002</v>
      </c>
      <c r="CM43" s="269">
        <f t="shared" si="9"/>
        <v>13985.25</v>
      </c>
      <c r="CN43" s="269">
        <f t="shared" si="8"/>
        <v>193.67725000000002</v>
      </c>
      <c r="CO43" s="269">
        <f t="shared" si="8"/>
        <v>85.969499999999996</v>
      </c>
      <c r="CP43" s="269">
        <f t="shared" si="8"/>
        <v>49.82</v>
      </c>
      <c r="CQ43" s="269">
        <f t="shared" si="8"/>
        <v>0.75149999999999995</v>
      </c>
      <c r="CR43" s="269">
        <f t="shared" si="8"/>
        <v>244.29992392999998</v>
      </c>
      <c r="EM43" s="175"/>
      <c r="EN43" s="175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175"/>
      <c r="FA43" s="175"/>
      <c r="FB43" s="175"/>
      <c r="FC43" s="175"/>
      <c r="FD43" s="175"/>
      <c r="FE43" s="175"/>
      <c r="FF43" s="175"/>
      <c r="FG43" s="175"/>
      <c r="FH43" s="175"/>
      <c r="FI43" s="175"/>
      <c r="FJ43" s="175"/>
      <c r="FK43" s="175"/>
      <c r="FL43" s="175"/>
      <c r="FM43" s="175"/>
      <c r="FN43" s="175"/>
      <c r="FO43" s="175"/>
      <c r="FP43" s="175"/>
      <c r="FQ43" s="175"/>
      <c r="FR43" s="175"/>
      <c r="FS43" s="175"/>
      <c r="FT43" s="175"/>
      <c r="FU43" s="175"/>
      <c r="FV43" s="175"/>
      <c r="FW43" s="175"/>
      <c r="FX43" s="175"/>
      <c r="FY43" s="175"/>
      <c r="FZ43" s="175"/>
      <c r="GA43" s="175"/>
      <c r="GB43" s="175"/>
      <c r="GC43" s="175"/>
      <c r="GD43" s="175"/>
      <c r="GE43" s="175"/>
      <c r="GF43" s="175"/>
      <c r="GG43" s="175"/>
      <c r="GH43" s="175"/>
      <c r="GI43" s="175"/>
      <c r="GJ43" s="175"/>
      <c r="GK43" s="175"/>
      <c r="GL43" s="175"/>
      <c r="GM43" s="175"/>
      <c r="GN43" s="175"/>
      <c r="GO43" s="175"/>
      <c r="GP43" s="175"/>
      <c r="GQ43" s="175"/>
      <c r="GR43" s="175"/>
      <c r="GS43" s="175"/>
      <c r="GT43" s="175"/>
      <c r="GU43" s="175"/>
      <c r="GV43" s="175"/>
      <c r="GW43" s="175"/>
      <c r="GX43" s="175"/>
      <c r="GY43" s="175"/>
      <c r="GZ43" s="175"/>
      <c r="HA43" s="175"/>
      <c r="HB43" s="175"/>
      <c r="HC43" s="175"/>
      <c r="HD43" s="175"/>
      <c r="HE43" s="175"/>
      <c r="HF43" s="175"/>
      <c r="HG43" s="175"/>
      <c r="HH43" s="175"/>
      <c r="HI43" s="175"/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175"/>
      <c r="HV43" s="175"/>
      <c r="HW43" s="175"/>
      <c r="HX43" s="175"/>
      <c r="HY43" s="175"/>
      <c r="HZ43" s="175"/>
      <c r="IA43" s="175"/>
      <c r="IB43" s="175"/>
      <c r="IC43" s="175"/>
      <c r="ID43" s="175"/>
      <c r="IE43" s="175"/>
      <c r="IF43" s="175"/>
      <c r="IG43" s="175"/>
      <c r="IH43" s="175"/>
      <c r="II43" s="175"/>
      <c r="IJ43" s="175"/>
      <c r="IK43" s="175"/>
      <c r="IL43" s="175"/>
      <c r="IM43" s="175"/>
      <c r="IN43" s="175"/>
      <c r="IO43" s="175"/>
      <c r="IP43" s="175"/>
      <c r="IQ43" s="175"/>
      <c r="IR43" s="175"/>
      <c r="IS43" s="175"/>
      <c r="IT43" s="175"/>
      <c r="IU43" s="175"/>
      <c r="IV43" s="175"/>
      <c r="IW43" s="175"/>
      <c r="IX43" s="175"/>
      <c r="IY43" s="175"/>
      <c r="IZ43" s="175"/>
      <c r="JA43" s="175"/>
      <c r="JB43" s="175"/>
      <c r="JC43" s="175"/>
      <c r="JD43" s="175"/>
      <c r="JE43" s="175"/>
      <c r="JF43" s="175"/>
      <c r="JG43" s="175"/>
      <c r="JH43" s="175"/>
      <c r="JI43" s="175"/>
      <c r="JJ43" s="175"/>
    </row>
    <row r="44" spans="1:270" x14ac:dyDescent="0.25">
      <c r="A44" s="265" t="s">
        <v>127</v>
      </c>
      <c r="B44" s="265">
        <v>2008</v>
      </c>
      <c r="C44" s="175">
        <v>2542691.8104391936</v>
      </c>
      <c r="D44" s="175">
        <v>96926415.491656646</v>
      </c>
      <c r="E44" s="175">
        <v>879936.05891862593</v>
      </c>
      <c r="F44" s="266">
        <v>2166.5</v>
      </c>
      <c r="G44" s="266">
        <v>21664</v>
      </c>
      <c r="H44" s="266">
        <v>318.82400000000001</v>
      </c>
      <c r="I44" s="266">
        <v>63.710999999999999</v>
      </c>
      <c r="J44" s="266">
        <v>0</v>
      </c>
      <c r="K44" s="267">
        <v>0.59899999999999998</v>
      </c>
      <c r="L44" s="266">
        <f t="shared" si="10"/>
        <v>346.33058714000003</v>
      </c>
      <c r="N44" s="265">
        <v>2009</v>
      </c>
      <c r="O44" s="175">
        <v>3173090.9393655472</v>
      </c>
      <c r="P44" s="175">
        <v>98553306.2840316</v>
      </c>
      <c r="Q44" s="175">
        <v>479326.67547632731</v>
      </c>
      <c r="R44" s="266">
        <v>2201.6999999999998</v>
      </c>
      <c r="S44" s="266">
        <v>21808</v>
      </c>
      <c r="T44" s="266">
        <v>338.60500000000002</v>
      </c>
      <c r="U44" s="266">
        <v>63.441000000000003</v>
      </c>
      <c r="V44" s="266">
        <v>0</v>
      </c>
      <c r="W44" s="267">
        <v>0.6</v>
      </c>
      <c r="X44" s="266">
        <f t="shared" si="11"/>
        <v>365.99501734</v>
      </c>
      <c r="Z44" s="265">
        <v>2010</v>
      </c>
      <c r="AA44" s="175">
        <v>2709442.3308171099</v>
      </c>
      <c r="AB44" s="175">
        <v>100123926.9511323</v>
      </c>
      <c r="AC44" s="175">
        <v>790825.08657579136</v>
      </c>
      <c r="AD44" s="266">
        <v>2230</v>
      </c>
      <c r="AE44" s="266">
        <v>22375</v>
      </c>
      <c r="AF44" s="266">
        <v>365.709</v>
      </c>
      <c r="AG44" s="266">
        <v>59.935000000000002</v>
      </c>
      <c r="AH44" s="266">
        <v>0</v>
      </c>
      <c r="AI44" s="267">
        <v>0.59399999999999997</v>
      </c>
      <c r="AJ44" s="266">
        <f t="shared" si="12"/>
        <v>391.58533690000002</v>
      </c>
      <c r="AL44" s="265">
        <v>2011</v>
      </c>
      <c r="AM44" s="268">
        <v>3624567.9979550103</v>
      </c>
      <c r="AN44" s="268">
        <v>101672180.96114519</v>
      </c>
      <c r="AO44" s="268">
        <v>2571126.3676503482</v>
      </c>
      <c r="AP44" s="269">
        <v>2248.6999999999998</v>
      </c>
      <c r="AQ44" s="269">
        <v>22721</v>
      </c>
      <c r="AR44" s="269">
        <v>337.952</v>
      </c>
      <c r="AS44" s="269">
        <v>61.52</v>
      </c>
      <c r="AT44" s="269">
        <v>0</v>
      </c>
      <c r="AU44" s="270">
        <v>0.59199999999999997</v>
      </c>
      <c r="AV44" s="269">
        <f t="shared" si="13"/>
        <v>364.51264479999998</v>
      </c>
      <c r="AX44" s="265">
        <v>2012</v>
      </c>
      <c r="AY44" s="268">
        <v>3370029.3157763979</v>
      </c>
      <c r="AZ44" s="268">
        <v>102379034.63552797</v>
      </c>
      <c r="BA44" s="268">
        <v>350598.47023776633</v>
      </c>
      <c r="BB44" s="269">
        <v>2270.6</v>
      </c>
      <c r="BC44" s="269">
        <v>23204</v>
      </c>
      <c r="BD44" s="269">
        <v>355.56400000000002</v>
      </c>
      <c r="BE44" s="269">
        <v>58.256999999999998</v>
      </c>
      <c r="BF44" s="269">
        <v>0</v>
      </c>
      <c r="BG44" s="270">
        <v>0.58699999999999997</v>
      </c>
      <c r="BH44" s="269">
        <f t="shared" si="14"/>
        <v>380.71587718000001</v>
      </c>
      <c r="BJ44" s="265">
        <v>2013</v>
      </c>
      <c r="BK44" s="268">
        <v>3750950.7594316523</v>
      </c>
      <c r="BL44" s="268">
        <v>103479914.15482607</v>
      </c>
      <c r="BM44" s="268">
        <v>569309.47312641516</v>
      </c>
      <c r="BN44" s="269">
        <v>2039.3</v>
      </c>
      <c r="BO44" s="269">
        <v>23474</v>
      </c>
      <c r="BP44" s="269">
        <v>343.79399999999998</v>
      </c>
      <c r="BQ44" s="269">
        <v>53.972999999999999</v>
      </c>
      <c r="BR44" s="269">
        <v>0</v>
      </c>
      <c r="BS44" s="270">
        <v>0.58199999999999996</v>
      </c>
      <c r="BT44" s="269">
        <f t="shared" si="15"/>
        <v>367.09630301999999</v>
      </c>
      <c r="BU44" s="268"/>
      <c r="BV44" s="265">
        <v>2014</v>
      </c>
      <c r="BW44" s="268">
        <v>3573755</v>
      </c>
      <c r="BX44" s="268">
        <v>108780810</v>
      </c>
      <c r="BY44" s="268">
        <v>329627.78471054789</v>
      </c>
      <c r="BZ44" s="269">
        <v>2055.3000000000002</v>
      </c>
      <c r="CA44" s="269">
        <v>23776</v>
      </c>
      <c r="CB44" s="269">
        <v>341.72399999999999</v>
      </c>
      <c r="CC44" s="269">
        <v>58.253999999999998</v>
      </c>
      <c r="CD44" s="269">
        <v>0</v>
      </c>
      <c r="CE44" s="270">
        <v>0.58099999999999996</v>
      </c>
      <c r="CF44" s="269">
        <f t="shared" si="16"/>
        <v>366.87458196</v>
      </c>
      <c r="CG44" s="268"/>
      <c r="CH44" s="268" t="s">
        <v>202</v>
      </c>
      <c r="CI44" s="269">
        <f t="shared" si="9"/>
        <v>3579825.7682907651</v>
      </c>
      <c r="CJ44" s="269">
        <f t="shared" si="9"/>
        <v>104077984.93787481</v>
      </c>
      <c r="CK44" s="269">
        <f t="shared" si="9"/>
        <v>955165.52393126942</v>
      </c>
      <c r="CL44" s="269">
        <f t="shared" si="9"/>
        <v>2153.4749999999999</v>
      </c>
      <c r="CM44" s="269">
        <f t="shared" si="9"/>
        <v>23293.75</v>
      </c>
      <c r="CN44" s="269">
        <f t="shared" si="8"/>
        <v>344.75849999999997</v>
      </c>
      <c r="CO44" s="269">
        <f t="shared" si="8"/>
        <v>58.000999999999998</v>
      </c>
      <c r="CP44" s="269">
        <f t="shared" si="8"/>
        <v>0</v>
      </c>
      <c r="CQ44" s="269">
        <f t="shared" si="8"/>
        <v>0.58549999999999991</v>
      </c>
      <c r="CR44" s="269">
        <f t="shared" si="8"/>
        <v>369.79985174000001</v>
      </c>
      <c r="EM44" s="175"/>
      <c r="EN44" s="175"/>
      <c r="EO44" s="175"/>
      <c r="EP44" s="175"/>
      <c r="EQ44" s="175"/>
      <c r="ER44" s="175"/>
      <c r="ES44" s="175"/>
      <c r="ET44" s="175"/>
      <c r="EU44" s="175"/>
      <c r="EV44" s="175"/>
      <c r="EW44" s="175"/>
      <c r="EX44" s="175"/>
      <c r="EY44" s="175"/>
      <c r="EZ44" s="175"/>
      <c r="FA44" s="175"/>
      <c r="FB44" s="175"/>
      <c r="FC44" s="175"/>
      <c r="FD44" s="175"/>
      <c r="FE44" s="175"/>
      <c r="FF44" s="175"/>
      <c r="FG44" s="175"/>
      <c r="FH44" s="175"/>
      <c r="FI44" s="175"/>
      <c r="FJ44" s="175"/>
      <c r="FK44" s="175"/>
      <c r="FL44" s="175"/>
      <c r="FM44" s="175"/>
      <c r="FN44" s="175"/>
      <c r="FO44" s="175"/>
      <c r="FP44" s="175"/>
      <c r="FQ44" s="175"/>
      <c r="FR44" s="175"/>
      <c r="FS44" s="175"/>
      <c r="FT44" s="175"/>
      <c r="FU44" s="175"/>
      <c r="FV44" s="175"/>
      <c r="FW44" s="175"/>
      <c r="FX44" s="175"/>
      <c r="FY44" s="175"/>
      <c r="FZ44" s="175"/>
      <c r="GA44" s="175"/>
      <c r="GB44" s="175"/>
      <c r="GC44" s="175"/>
      <c r="GD44" s="175"/>
      <c r="GE44" s="175"/>
      <c r="GF44" s="175"/>
      <c r="GG44" s="175"/>
      <c r="GH44" s="175"/>
      <c r="GI44" s="175"/>
      <c r="GJ44" s="175"/>
      <c r="GK44" s="175"/>
      <c r="GL44" s="175"/>
      <c r="GM44" s="175"/>
      <c r="GN44" s="175"/>
      <c r="GO44" s="175"/>
      <c r="GP44" s="175"/>
      <c r="GQ44" s="175"/>
      <c r="GR44" s="175"/>
      <c r="GS44" s="175"/>
      <c r="GT44" s="175"/>
      <c r="GU44" s="175"/>
      <c r="GV44" s="175"/>
      <c r="GW44" s="175"/>
      <c r="GX44" s="175"/>
      <c r="GY44" s="175"/>
      <c r="GZ44" s="175"/>
      <c r="HA44" s="175"/>
      <c r="HB44" s="175"/>
      <c r="HC44" s="175"/>
      <c r="HD44" s="175"/>
      <c r="HE44" s="175"/>
      <c r="HF44" s="175"/>
      <c r="HG44" s="175"/>
      <c r="HH44" s="175"/>
      <c r="HI44" s="175"/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175"/>
      <c r="HV44" s="175"/>
      <c r="HW44" s="175"/>
      <c r="HX44" s="175"/>
      <c r="HY44" s="175"/>
      <c r="HZ44" s="175"/>
      <c r="IA44" s="175"/>
      <c r="IB44" s="175"/>
      <c r="IC44" s="175"/>
      <c r="ID44" s="175"/>
      <c r="IE44" s="175"/>
      <c r="IF44" s="175"/>
      <c r="IG44" s="175"/>
      <c r="IH44" s="175"/>
      <c r="II44" s="175"/>
      <c r="IJ44" s="175"/>
      <c r="IK44" s="175"/>
      <c r="IL44" s="175"/>
      <c r="IM44" s="175"/>
      <c r="IN44" s="175"/>
      <c r="IO44" s="175"/>
      <c r="IP44" s="175"/>
      <c r="IQ44" s="175"/>
      <c r="IR44" s="175"/>
      <c r="IS44" s="175"/>
      <c r="IT44" s="175"/>
      <c r="IU44" s="175"/>
      <c r="IV44" s="175"/>
      <c r="IW44" s="175"/>
      <c r="IX44" s="175"/>
      <c r="IY44" s="175"/>
      <c r="IZ44" s="175"/>
      <c r="JA44" s="175"/>
      <c r="JB44" s="175"/>
      <c r="JC44" s="175"/>
      <c r="JD44" s="175"/>
      <c r="JE44" s="175"/>
      <c r="JF44" s="175"/>
      <c r="JG44" s="175"/>
      <c r="JH44" s="175"/>
      <c r="JI44" s="175"/>
      <c r="JJ44" s="175"/>
    </row>
    <row r="45" spans="1:270" x14ac:dyDescent="0.25">
      <c r="A45" s="265" t="s">
        <v>126</v>
      </c>
      <c r="B45" s="265">
        <v>2008</v>
      </c>
      <c r="C45" s="175">
        <v>922683.75383793877</v>
      </c>
      <c r="D45" s="175">
        <v>28110593.349886525</v>
      </c>
      <c r="E45" s="175">
        <v>153528.39383667454</v>
      </c>
      <c r="F45" s="266">
        <v>794.9</v>
      </c>
      <c r="G45" s="266">
        <v>4633</v>
      </c>
      <c r="H45" s="266">
        <v>57.99</v>
      </c>
      <c r="I45" s="266">
        <v>41.17</v>
      </c>
      <c r="J45" s="266">
        <v>0</v>
      </c>
      <c r="K45" s="267">
        <v>0.88800000000000001</v>
      </c>
      <c r="L45" s="266">
        <f t="shared" si="10"/>
        <v>75.764735800000011</v>
      </c>
      <c r="N45" s="265">
        <v>2009</v>
      </c>
      <c r="O45" s="175">
        <v>863928.04390309204</v>
      </c>
      <c r="P45" s="175">
        <v>27939775.975371439</v>
      </c>
      <c r="Q45" s="175">
        <v>268468.44675116031</v>
      </c>
      <c r="R45" s="266">
        <v>796.2</v>
      </c>
      <c r="S45" s="266">
        <v>4653</v>
      </c>
      <c r="T45" s="266">
        <v>62.162999999999997</v>
      </c>
      <c r="U45" s="266">
        <v>37.536999999999999</v>
      </c>
      <c r="V45" s="266">
        <v>0</v>
      </c>
      <c r="W45" s="267">
        <v>0.88900000000000001</v>
      </c>
      <c r="X45" s="266">
        <f t="shared" si="11"/>
        <v>78.369224379999991</v>
      </c>
      <c r="Z45" s="265">
        <v>2010</v>
      </c>
      <c r="AA45" s="175">
        <v>1232120.7787048072</v>
      </c>
      <c r="AB45" s="175">
        <v>28508064.532909546</v>
      </c>
      <c r="AC45" s="175">
        <v>259164.40497414503</v>
      </c>
      <c r="AD45" s="266">
        <v>803.8</v>
      </c>
      <c r="AE45" s="266">
        <v>4704</v>
      </c>
      <c r="AF45" s="266">
        <v>69.396000000000001</v>
      </c>
      <c r="AG45" s="266">
        <v>41.314</v>
      </c>
      <c r="AH45" s="266">
        <v>0</v>
      </c>
      <c r="AI45" s="267">
        <v>0.88700000000000001</v>
      </c>
      <c r="AJ45" s="266">
        <f t="shared" si="12"/>
        <v>87.232906360000001</v>
      </c>
      <c r="AL45" s="265">
        <v>2011</v>
      </c>
      <c r="AM45" s="268">
        <v>1387316.9734151328</v>
      </c>
      <c r="AN45" s="268">
        <v>27122957.652351741</v>
      </c>
      <c r="AO45" s="268">
        <v>639926.41959487949</v>
      </c>
      <c r="AP45" s="269">
        <v>811.9</v>
      </c>
      <c r="AQ45" s="269">
        <v>4938</v>
      </c>
      <c r="AR45" s="269">
        <v>64.599999999999994</v>
      </c>
      <c r="AS45" s="269">
        <v>38.200000000000003</v>
      </c>
      <c r="AT45" s="269">
        <v>0</v>
      </c>
      <c r="AU45" s="270">
        <v>0.85499999999999998</v>
      </c>
      <c r="AV45" s="269">
        <f t="shared" si="13"/>
        <v>81.092467999999997</v>
      </c>
      <c r="AX45" s="265">
        <v>2012</v>
      </c>
      <c r="AY45" s="268">
        <v>1151646.2111801242</v>
      </c>
      <c r="AZ45" s="268">
        <v>29697056.172919255</v>
      </c>
      <c r="BA45" s="268">
        <v>242221.36827398269</v>
      </c>
      <c r="BB45" s="269">
        <v>830.5</v>
      </c>
      <c r="BC45" s="269">
        <v>4990</v>
      </c>
      <c r="BD45" s="269">
        <v>65.900000000000006</v>
      </c>
      <c r="BE45" s="269">
        <v>41</v>
      </c>
      <c r="BF45" s="269">
        <v>0</v>
      </c>
      <c r="BG45" s="270">
        <v>0.85699999999999998</v>
      </c>
      <c r="BH45" s="269">
        <f t="shared" si="14"/>
        <v>83.601340000000008</v>
      </c>
      <c r="BJ45" s="265">
        <v>2013</v>
      </c>
      <c r="BK45" s="268">
        <v>1328530.0353003433</v>
      </c>
      <c r="BL45" s="268">
        <v>31987079.602155808</v>
      </c>
      <c r="BM45" s="268">
        <v>546562.63036056166</v>
      </c>
      <c r="BN45" s="269">
        <v>841.9</v>
      </c>
      <c r="BO45" s="269">
        <v>5053</v>
      </c>
      <c r="BP45" s="269">
        <v>68.400000000000006</v>
      </c>
      <c r="BQ45" s="269">
        <v>37.700000000000003</v>
      </c>
      <c r="BR45" s="269">
        <v>0</v>
      </c>
      <c r="BS45" s="270">
        <v>0.85399999999999998</v>
      </c>
      <c r="BT45" s="269">
        <f t="shared" si="15"/>
        <v>84.676598000000013</v>
      </c>
      <c r="BU45" s="268"/>
      <c r="BV45" s="265">
        <v>2014</v>
      </c>
      <c r="BW45" s="268">
        <v>1207000</v>
      </c>
      <c r="BX45" s="268">
        <v>32236550</v>
      </c>
      <c r="BY45" s="268">
        <v>431568.10044903535</v>
      </c>
      <c r="BZ45" s="269">
        <v>856.8</v>
      </c>
      <c r="CA45" s="269">
        <v>5105</v>
      </c>
      <c r="CB45" s="269">
        <v>67.42</v>
      </c>
      <c r="CC45" s="269">
        <v>42.959999999999994</v>
      </c>
      <c r="CD45" s="269">
        <v>0</v>
      </c>
      <c r="CE45" s="270">
        <v>0.85499999999999998</v>
      </c>
      <c r="CF45" s="269">
        <f t="shared" si="16"/>
        <v>85.967550399999993</v>
      </c>
      <c r="CG45" s="268"/>
      <c r="CH45" s="268" t="s">
        <v>202</v>
      </c>
      <c r="CI45" s="269">
        <f t="shared" si="9"/>
        <v>1268623.3049739001</v>
      </c>
      <c r="CJ45" s="269">
        <f t="shared" si="9"/>
        <v>30260910.8568567</v>
      </c>
      <c r="CK45" s="269">
        <f t="shared" si="9"/>
        <v>465069.62966961483</v>
      </c>
      <c r="CL45" s="269">
        <f t="shared" si="9"/>
        <v>835.27500000000009</v>
      </c>
      <c r="CM45" s="269">
        <f t="shared" si="9"/>
        <v>5021.5</v>
      </c>
      <c r="CN45" s="269">
        <f t="shared" si="8"/>
        <v>66.58</v>
      </c>
      <c r="CO45" s="269">
        <f t="shared" si="8"/>
        <v>39.965000000000003</v>
      </c>
      <c r="CP45" s="269">
        <f t="shared" si="8"/>
        <v>0</v>
      </c>
      <c r="CQ45" s="269">
        <f t="shared" si="8"/>
        <v>0.85524999999999995</v>
      </c>
      <c r="CR45" s="269">
        <f t="shared" si="8"/>
        <v>83.834489099999999</v>
      </c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R45" s="175"/>
      <c r="GS45" s="175"/>
      <c r="GT45" s="175"/>
      <c r="GU45" s="175"/>
      <c r="GV45" s="175"/>
      <c r="GW45" s="175"/>
      <c r="GX45" s="175"/>
      <c r="GY45" s="175"/>
      <c r="GZ45" s="175"/>
      <c r="HA45" s="175"/>
      <c r="HB45" s="175"/>
      <c r="HC45" s="175"/>
      <c r="HD45" s="175"/>
      <c r="HE45" s="175"/>
      <c r="HF45" s="175"/>
      <c r="HG45" s="175"/>
      <c r="HH45" s="175"/>
      <c r="HI45" s="175"/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175"/>
      <c r="HV45" s="175"/>
      <c r="HW45" s="175"/>
      <c r="HX45" s="175"/>
      <c r="HY45" s="175"/>
      <c r="HZ45" s="175"/>
      <c r="IA45" s="175"/>
      <c r="IB45" s="175"/>
      <c r="IC45" s="175"/>
      <c r="ID45" s="175"/>
      <c r="IE45" s="175"/>
      <c r="IF45" s="175"/>
      <c r="IG45" s="175"/>
      <c r="IH45" s="175"/>
      <c r="II45" s="175"/>
      <c r="IJ45" s="175"/>
      <c r="IK45" s="175"/>
      <c r="IL45" s="175"/>
      <c r="IM45" s="175"/>
      <c r="IN45" s="175"/>
      <c r="IO45" s="175"/>
      <c r="IP45" s="175"/>
      <c r="IQ45" s="175"/>
      <c r="IR45" s="175"/>
      <c r="IS45" s="175"/>
      <c r="IT45" s="175"/>
      <c r="IU45" s="175"/>
      <c r="IV45" s="175"/>
      <c r="IW45" s="175"/>
      <c r="IX45" s="175"/>
      <c r="IY45" s="175"/>
      <c r="IZ45" s="175"/>
      <c r="JA45" s="175"/>
      <c r="JB45" s="175"/>
      <c r="JC45" s="175"/>
      <c r="JD45" s="175"/>
      <c r="JE45" s="175"/>
      <c r="JF45" s="175"/>
      <c r="JG45" s="175"/>
      <c r="JH45" s="175"/>
      <c r="JI45" s="175"/>
      <c r="JJ45" s="175"/>
    </row>
    <row r="46" spans="1:270" x14ac:dyDescent="0.25">
      <c r="A46" s="265" t="s">
        <v>125</v>
      </c>
      <c r="B46" s="265">
        <v>2008</v>
      </c>
      <c r="C46" s="175">
        <v>6023227.795487918</v>
      </c>
      <c r="D46" s="175">
        <v>272407392.96756107</v>
      </c>
      <c r="E46" s="175">
        <v>549105.16275101225</v>
      </c>
      <c r="F46" s="266">
        <v>3303.6</v>
      </c>
      <c r="G46" s="266">
        <v>85601</v>
      </c>
      <c r="H46" s="266">
        <v>817.31799999999998</v>
      </c>
      <c r="I46" s="266">
        <v>350.90300000000002</v>
      </c>
      <c r="J46" s="266">
        <v>79.766000000000005</v>
      </c>
      <c r="K46" s="267">
        <v>0.28499999999999998</v>
      </c>
      <c r="L46" s="266">
        <f t="shared" si="10"/>
        <v>990.44142381999995</v>
      </c>
      <c r="N46" s="265">
        <v>2009</v>
      </c>
      <c r="O46" s="175">
        <v>6455421.7866416825</v>
      </c>
      <c r="P46" s="175">
        <v>278483473.75612372</v>
      </c>
      <c r="Q46" s="175">
        <v>452616.47404565295</v>
      </c>
      <c r="R46" s="266">
        <v>3369.5</v>
      </c>
      <c r="S46" s="266">
        <v>87521</v>
      </c>
      <c r="T46" s="266">
        <v>827.46900000000005</v>
      </c>
      <c r="U46" s="266">
        <v>353.43700000000001</v>
      </c>
      <c r="V46" s="266">
        <v>21.457999999999998</v>
      </c>
      <c r="W46" s="267">
        <v>0.27900000000000003</v>
      </c>
      <c r="X46" s="266">
        <f t="shared" si="11"/>
        <v>985.87915418</v>
      </c>
      <c r="Z46" s="265">
        <v>2010</v>
      </c>
      <c r="AA46" s="175">
        <v>6579374.2201032965</v>
      </c>
      <c r="AB46" s="175">
        <v>288794067.29492778</v>
      </c>
      <c r="AC46" s="175">
        <v>427011.60378021246</v>
      </c>
      <c r="AD46" s="266">
        <v>3455.8</v>
      </c>
      <c r="AE46" s="266">
        <v>89265</v>
      </c>
      <c r="AF46" s="266">
        <v>871.22900000000004</v>
      </c>
      <c r="AG46" s="266">
        <v>353.62700000000001</v>
      </c>
      <c r="AH46" s="266">
        <v>106.378</v>
      </c>
      <c r="AI46" s="267">
        <v>0.27800000000000002</v>
      </c>
      <c r="AJ46" s="266">
        <f t="shared" si="12"/>
        <v>1052.7429967800001</v>
      </c>
      <c r="AL46" s="265">
        <v>2011</v>
      </c>
      <c r="AM46" s="268">
        <v>6247895.8425357873</v>
      </c>
      <c r="AN46" s="268">
        <v>260781248.5817996</v>
      </c>
      <c r="AO46" s="268">
        <v>642368.47718009085</v>
      </c>
      <c r="AP46" s="269">
        <v>3509.7000000000003</v>
      </c>
      <c r="AQ46" s="269">
        <v>90897</v>
      </c>
      <c r="AR46" s="269">
        <v>824.34799999999996</v>
      </c>
      <c r="AS46" s="269">
        <v>343.73500000000001</v>
      </c>
      <c r="AT46" s="269">
        <v>91.757000000000005</v>
      </c>
      <c r="AU46" s="270">
        <v>0.27800000000000002</v>
      </c>
      <c r="AV46" s="269">
        <f t="shared" si="13"/>
        <v>997.62747159999992</v>
      </c>
      <c r="AX46" s="265">
        <v>2012</v>
      </c>
      <c r="AY46" s="268">
        <v>6114224.9818633543</v>
      </c>
      <c r="AZ46" s="268">
        <v>263677053.78385097</v>
      </c>
      <c r="BA46" s="268">
        <v>363108.22459967207</v>
      </c>
      <c r="BB46" s="269">
        <v>3536.2</v>
      </c>
      <c r="BC46" s="269">
        <v>93362</v>
      </c>
      <c r="BD46" s="269">
        <v>849.23900000000003</v>
      </c>
      <c r="BE46" s="269">
        <v>342.36599999999999</v>
      </c>
      <c r="BF46" s="269">
        <v>43.78</v>
      </c>
      <c r="BG46" s="270">
        <v>0.27500000000000002</v>
      </c>
      <c r="BH46" s="269">
        <f t="shared" si="14"/>
        <v>1008.9208548399999</v>
      </c>
      <c r="BJ46" s="265">
        <v>2013</v>
      </c>
      <c r="BK46" s="268">
        <v>6745461.7187653128</v>
      </c>
      <c r="BL46" s="268">
        <v>282981614.0009799</v>
      </c>
      <c r="BM46" s="268">
        <v>757166.14106780931</v>
      </c>
      <c r="BN46" s="269">
        <v>3930</v>
      </c>
      <c r="BO46" s="269">
        <v>95578</v>
      </c>
      <c r="BP46" s="269">
        <v>839.09500000000003</v>
      </c>
      <c r="BQ46" s="269">
        <v>333.529</v>
      </c>
      <c r="BR46" s="269">
        <v>140.43599999999998</v>
      </c>
      <c r="BS46" s="273">
        <v>0.28699999999999998</v>
      </c>
      <c r="BT46" s="269">
        <f t="shared" si="15"/>
        <v>1021.16501006</v>
      </c>
      <c r="BU46" s="268"/>
      <c r="BV46" s="265">
        <v>2014</v>
      </c>
      <c r="BW46" s="268">
        <v>5551415.9999999991</v>
      </c>
      <c r="BX46" s="268">
        <v>286736312</v>
      </c>
      <c r="BY46" s="268">
        <v>643544.93292398658</v>
      </c>
      <c r="BZ46" s="269">
        <v>3948.3</v>
      </c>
      <c r="CA46" s="269">
        <v>97413</v>
      </c>
      <c r="CB46" s="269">
        <v>823.07100000000003</v>
      </c>
      <c r="CC46" s="269">
        <v>331.22500000000002</v>
      </c>
      <c r="CD46" s="269">
        <v>89.997</v>
      </c>
      <c r="CE46" s="270">
        <v>0.28199999999999997</v>
      </c>
      <c r="CF46" s="269">
        <f t="shared" si="16"/>
        <v>990.47226820000003</v>
      </c>
      <c r="CG46" s="268"/>
      <c r="CH46" s="268" t="s">
        <v>202</v>
      </c>
      <c r="CI46" s="269">
        <f t="shared" si="9"/>
        <v>6164749.6357911136</v>
      </c>
      <c r="CJ46" s="269">
        <f t="shared" si="9"/>
        <v>273544057.09165764</v>
      </c>
      <c r="CK46" s="269">
        <f t="shared" si="9"/>
        <v>601546.94394288969</v>
      </c>
      <c r="CL46" s="269">
        <f t="shared" si="9"/>
        <v>3731.05</v>
      </c>
      <c r="CM46" s="269">
        <f t="shared" si="9"/>
        <v>94312.5</v>
      </c>
      <c r="CN46" s="269">
        <f t="shared" si="8"/>
        <v>833.93824999999993</v>
      </c>
      <c r="CO46" s="269">
        <f t="shared" si="8"/>
        <v>337.71375</v>
      </c>
      <c r="CP46" s="269">
        <f t="shared" si="8"/>
        <v>91.492499999999993</v>
      </c>
      <c r="CQ46" s="269">
        <f t="shared" si="8"/>
        <v>0.28050000000000003</v>
      </c>
      <c r="CR46" s="269">
        <f t="shared" si="8"/>
        <v>1004.546401175</v>
      </c>
      <c r="EM46" s="175"/>
      <c r="EN46" s="175"/>
      <c r="EO46" s="175"/>
      <c r="EP46" s="175"/>
      <c r="EQ46" s="175"/>
      <c r="ER46" s="175"/>
      <c r="ES46" s="175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E46" s="175"/>
      <c r="FF46" s="175"/>
      <c r="FG46" s="175"/>
      <c r="FH46" s="175"/>
      <c r="FI46" s="175"/>
      <c r="FJ46" s="175"/>
      <c r="FK46" s="175"/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R46" s="175"/>
      <c r="GS46" s="175"/>
      <c r="GT46" s="175"/>
      <c r="GU46" s="175"/>
      <c r="GV46" s="175"/>
      <c r="GW46" s="175"/>
      <c r="GX46" s="175"/>
      <c r="GY46" s="175"/>
      <c r="GZ46" s="175"/>
      <c r="HA46" s="175"/>
      <c r="HB46" s="175"/>
      <c r="HC46" s="175"/>
      <c r="HD46" s="175"/>
      <c r="HE46" s="175"/>
      <c r="HF46" s="175"/>
      <c r="HG46" s="175"/>
      <c r="HH46" s="175"/>
      <c r="HI46" s="175"/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175"/>
      <c r="HV46" s="175"/>
      <c r="HW46" s="175"/>
      <c r="HX46" s="175"/>
      <c r="HY46" s="175"/>
      <c r="HZ46" s="175"/>
      <c r="IA46" s="175"/>
      <c r="IB46" s="175"/>
      <c r="IC46" s="175"/>
      <c r="ID46" s="175"/>
      <c r="IE46" s="175"/>
      <c r="IF46" s="175"/>
      <c r="IG46" s="175"/>
      <c r="IH46" s="175"/>
      <c r="II46" s="175"/>
      <c r="IJ46" s="175"/>
      <c r="IK46" s="175"/>
      <c r="IL46" s="175"/>
      <c r="IM46" s="175"/>
      <c r="IN46" s="175"/>
      <c r="IO46" s="175"/>
      <c r="IP46" s="175"/>
      <c r="IQ46" s="175"/>
      <c r="IR46" s="175"/>
      <c r="IS46" s="175"/>
      <c r="IT46" s="175"/>
      <c r="IU46" s="175"/>
      <c r="IV46" s="175"/>
      <c r="IW46" s="175"/>
      <c r="IX46" s="175"/>
      <c r="IY46" s="175"/>
      <c r="IZ46" s="175"/>
      <c r="JA46" s="175"/>
      <c r="JB46" s="175"/>
      <c r="JC46" s="175"/>
      <c r="JD46" s="175"/>
      <c r="JE46" s="175"/>
      <c r="JF46" s="175"/>
      <c r="JG46" s="175"/>
      <c r="JH46" s="175"/>
      <c r="JI46" s="175"/>
      <c r="JJ46" s="175"/>
    </row>
    <row r="47" spans="1:270" x14ac:dyDescent="0.25">
      <c r="A47" s="265" t="s">
        <v>124</v>
      </c>
      <c r="B47" s="265">
        <v>2008</v>
      </c>
      <c r="C47" s="175">
        <v>1904802.4349219061</v>
      </c>
      <c r="D47" s="175">
        <v>131370170.29395275</v>
      </c>
      <c r="E47" s="175">
        <v>1231565.7256125524</v>
      </c>
      <c r="F47" s="266">
        <v>3269.6</v>
      </c>
      <c r="G47" s="266">
        <v>26796</v>
      </c>
      <c r="H47" s="266">
        <v>399.91399999999999</v>
      </c>
      <c r="I47" s="266">
        <v>22.129000000000001</v>
      </c>
      <c r="J47" s="266">
        <v>0</v>
      </c>
      <c r="K47" s="267">
        <v>0.71699999999999997</v>
      </c>
      <c r="L47" s="266">
        <f t="shared" si="10"/>
        <v>409.46797445999999</v>
      </c>
      <c r="N47" s="265">
        <v>2009</v>
      </c>
      <c r="O47" s="175">
        <v>2066562.8408512915</v>
      </c>
      <c r="P47" s="175">
        <v>132643548.84647304</v>
      </c>
      <c r="Q47" s="175">
        <v>1050313.3307505122</v>
      </c>
      <c r="R47" s="266">
        <v>3291.4</v>
      </c>
      <c r="S47" s="266">
        <v>27047</v>
      </c>
      <c r="T47" s="266">
        <v>415.19299999999998</v>
      </c>
      <c r="U47" s="266">
        <v>16.859000000000002</v>
      </c>
      <c r="V47" s="266">
        <v>0</v>
      </c>
      <c r="W47" s="267">
        <v>0.71799999999999997</v>
      </c>
      <c r="X47" s="266">
        <f t="shared" si="11"/>
        <v>422.47170466</v>
      </c>
      <c r="Z47" s="265">
        <v>2010</v>
      </c>
      <c r="AA47" s="175">
        <v>1904296.1864653686</v>
      </c>
      <c r="AB47" s="175">
        <v>134621717.26552773</v>
      </c>
      <c r="AC47" s="175">
        <v>555208.14608679537</v>
      </c>
      <c r="AD47" s="266">
        <v>3315.8</v>
      </c>
      <c r="AE47" s="266">
        <v>27350</v>
      </c>
      <c r="AF47" s="266">
        <v>450.04399999999998</v>
      </c>
      <c r="AG47" s="266">
        <v>15.863</v>
      </c>
      <c r="AH47" s="266">
        <v>0</v>
      </c>
      <c r="AI47" s="267">
        <v>0.72</v>
      </c>
      <c r="AJ47" s="266">
        <f t="shared" si="12"/>
        <v>456.89269161999999</v>
      </c>
      <c r="AL47" s="265">
        <v>2011</v>
      </c>
      <c r="AM47" s="268">
        <v>2130274.7597137019</v>
      </c>
      <c r="AN47" s="268">
        <v>133312945.82515338</v>
      </c>
      <c r="AO47" s="268">
        <v>672536.25532699004</v>
      </c>
      <c r="AP47" s="269">
        <v>3352.6000000000004</v>
      </c>
      <c r="AQ47" s="269">
        <v>27920</v>
      </c>
      <c r="AR47" s="269">
        <v>410.27199999999999</v>
      </c>
      <c r="AS47" s="269">
        <v>16.73</v>
      </c>
      <c r="AT47" s="269">
        <v>0</v>
      </c>
      <c r="AU47" s="270">
        <v>0.71699999999999997</v>
      </c>
      <c r="AV47" s="269">
        <f t="shared" si="13"/>
        <v>417.49501019999997</v>
      </c>
      <c r="AX47" s="265">
        <v>2012</v>
      </c>
      <c r="AY47" s="268">
        <v>2430107.7277018633</v>
      </c>
      <c r="AZ47" s="268">
        <v>134971922.62459627</v>
      </c>
      <c r="BA47" s="268">
        <v>786706.50689470163</v>
      </c>
      <c r="BB47" s="269">
        <v>3390.2</v>
      </c>
      <c r="BC47" s="269">
        <v>28458</v>
      </c>
      <c r="BD47" s="269">
        <v>431.541</v>
      </c>
      <c r="BE47" s="269">
        <v>16.434000000000001</v>
      </c>
      <c r="BF47" s="269">
        <v>0</v>
      </c>
      <c r="BG47" s="270">
        <v>0.71399999999999997</v>
      </c>
      <c r="BH47" s="269">
        <f t="shared" si="14"/>
        <v>438.63621516000001</v>
      </c>
      <c r="BJ47" s="265">
        <v>2013</v>
      </c>
      <c r="BK47" s="268">
        <v>2862071.1543361102</v>
      </c>
      <c r="BL47" s="268">
        <v>138290974.99265069</v>
      </c>
      <c r="BM47" s="268">
        <v>1235316.0885764088</v>
      </c>
      <c r="BN47" s="269">
        <v>3472</v>
      </c>
      <c r="BO47" s="269">
        <v>28836</v>
      </c>
      <c r="BP47" s="269">
        <v>414.33699999999999</v>
      </c>
      <c r="BQ47" s="269">
        <v>16.172000000000001</v>
      </c>
      <c r="BR47" s="269">
        <v>0</v>
      </c>
      <c r="BS47" s="270">
        <v>0.71199999999999997</v>
      </c>
      <c r="BT47" s="269">
        <f t="shared" si="15"/>
        <v>421.31909927999999</v>
      </c>
      <c r="BU47" s="268"/>
      <c r="BV47" s="265">
        <v>2014</v>
      </c>
      <c r="BW47" s="268">
        <v>3134142</v>
      </c>
      <c r="BX47" s="268">
        <v>140596640</v>
      </c>
      <c r="BY47" s="268">
        <v>695877.7592967361</v>
      </c>
      <c r="BZ47" s="269">
        <v>3498.4</v>
      </c>
      <c r="CA47" s="269">
        <v>28995</v>
      </c>
      <c r="CB47" s="269">
        <v>414.51900000000001</v>
      </c>
      <c r="CC47" s="269">
        <v>16.29</v>
      </c>
      <c r="CD47" s="269">
        <v>0</v>
      </c>
      <c r="CE47" s="270">
        <v>0.71399999999999997</v>
      </c>
      <c r="CF47" s="269">
        <f t="shared" si="16"/>
        <v>421.55204459999999</v>
      </c>
      <c r="CG47" s="268"/>
      <c r="CH47" s="268" t="s">
        <v>202</v>
      </c>
      <c r="CI47" s="269">
        <f t="shared" si="9"/>
        <v>2639148.9104379187</v>
      </c>
      <c r="CJ47" s="269">
        <f t="shared" si="9"/>
        <v>136793120.86060008</v>
      </c>
      <c r="CK47" s="269">
        <f t="shared" si="9"/>
        <v>847609.15252370911</v>
      </c>
      <c r="CL47" s="269">
        <f t="shared" si="9"/>
        <v>3428.2999999999997</v>
      </c>
      <c r="CM47" s="269">
        <f t="shared" si="9"/>
        <v>28552.25</v>
      </c>
      <c r="CN47" s="269">
        <f t="shared" si="8"/>
        <v>417.66725000000002</v>
      </c>
      <c r="CO47" s="269">
        <f t="shared" si="8"/>
        <v>16.406500000000001</v>
      </c>
      <c r="CP47" s="269">
        <f t="shared" si="8"/>
        <v>0</v>
      </c>
      <c r="CQ47" s="269">
        <f t="shared" si="8"/>
        <v>0.71424999999999994</v>
      </c>
      <c r="CR47" s="269">
        <f t="shared" si="8"/>
        <v>424.75059231</v>
      </c>
      <c r="EM47" s="175"/>
      <c r="EN47" s="175"/>
      <c r="EO47" s="175"/>
      <c r="EP47" s="175"/>
      <c r="EQ47" s="175"/>
      <c r="ER47" s="175"/>
      <c r="ES47" s="175"/>
      <c r="ET47" s="175"/>
      <c r="EU47" s="175"/>
      <c r="EV47" s="175"/>
      <c r="EW47" s="175"/>
      <c r="EX47" s="175"/>
      <c r="EY47" s="175"/>
      <c r="EZ47" s="175"/>
      <c r="FA47" s="175"/>
      <c r="FB47" s="175"/>
      <c r="FC47" s="175"/>
      <c r="FD47" s="175"/>
      <c r="FE47" s="175"/>
      <c r="FF47" s="175"/>
      <c r="FG47" s="175"/>
      <c r="FH47" s="175"/>
      <c r="FI47" s="175"/>
      <c r="FJ47" s="175"/>
      <c r="FK47" s="175"/>
      <c r="FL47" s="175"/>
      <c r="FM47" s="175"/>
      <c r="FN47" s="175"/>
      <c r="FO47" s="175"/>
      <c r="FP47" s="175"/>
      <c r="FQ47" s="175"/>
      <c r="FR47" s="175"/>
      <c r="FS47" s="175"/>
      <c r="FT47" s="175"/>
      <c r="FU47" s="175"/>
      <c r="FV47" s="175"/>
      <c r="FW47" s="175"/>
      <c r="FX47" s="175"/>
      <c r="FY47" s="175"/>
      <c r="FZ47" s="175"/>
      <c r="GA47" s="175"/>
      <c r="GB47" s="175"/>
      <c r="GC47" s="175"/>
      <c r="GD47" s="175"/>
      <c r="GE47" s="175"/>
      <c r="GF47" s="175"/>
      <c r="GG47" s="175"/>
      <c r="GH47" s="175"/>
      <c r="GI47" s="175"/>
      <c r="GJ47" s="175"/>
      <c r="GK47" s="175"/>
      <c r="GL47" s="175"/>
      <c r="GM47" s="175"/>
      <c r="GN47" s="175"/>
      <c r="GO47" s="175"/>
      <c r="GP47" s="175"/>
      <c r="GQ47" s="175"/>
      <c r="GR47" s="175"/>
      <c r="GS47" s="175"/>
      <c r="GT47" s="175"/>
      <c r="GU47" s="175"/>
      <c r="GV47" s="175"/>
      <c r="GW47" s="175"/>
      <c r="GX47" s="175"/>
      <c r="GY47" s="175"/>
      <c r="GZ47" s="175"/>
      <c r="HA47" s="175"/>
      <c r="HB47" s="175"/>
      <c r="HC47" s="175"/>
      <c r="HD47" s="175"/>
      <c r="HE47" s="175"/>
      <c r="HF47" s="175"/>
      <c r="HG47" s="175"/>
      <c r="HH47" s="175"/>
      <c r="HI47" s="175"/>
      <c r="HJ47" s="175"/>
      <c r="HK47" s="175"/>
      <c r="HL47" s="175"/>
      <c r="HM47" s="175"/>
      <c r="HN47" s="175"/>
      <c r="HO47" s="175"/>
      <c r="HP47" s="175"/>
      <c r="HQ47" s="175"/>
      <c r="HR47" s="175"/>
      <c r="HS47" s="175"/>
      <c r="HT47" s="175"/>
      <c r="HU47" s="175"/>
      <c r="HV47" s="175"/>
      <c r="HW47" s="175"/>
      <c r="HX47" s="175"/>
      <c r="HY47" s="175"/>
      <c r="HZ47" s="175"/>
      <c r="IA47" s="175"/>
      <c r="IB47" s="175"/>
      <c r="IC47" s="175"/>
      <c r="ID47" s="175"/>
      <c r="IE47" s="175"/>
      <c r="IF47" s="175"/>
      <c r="IG47" s="175"/>
      <c r="IH47" s="175"/>
      <c r="II47" s="175"/>
      <c r="IJ47" s="175"/>
      <c r="IK47" s="175"/>
      <c r="IL47" s="175"/>
      <c r="IM47" s="175"/>
      <c r="IN47" s="175"/>
      <c r="IO47" s="175"/>
      <c r="IP47" s="175"/>
      <c r="IQ47" s="175"/>
      <c r="IR47" s="175"/>
      <c r="IS47" s="175"/>
      <c r="IT47" s="175"/>
      <c r="IU47" s="175"/>
      <c r="IV47" s="175"/>
      <c r="IW47" s="175"/>
      <c r="IX47" s="175"/>
      <c r="IY47" s="175"/>
      <c r="IZ47" s="175"/>
      <c r="JA47" s="175"/>
      <c r="JB47" s="175"/>
      <c r="JC47" s="175"/>
      <c r="JD47" s="175"/>
      <c r="JE47" s="175"/>
      <c r="JF47" s="175"/>
      <c r="JG47" s="175"/>
      <c r="JH47" s="175"/>
      <c r="JI47" s="175"/>
      <c r="JJ47" s="175"/>
    </row>
    <row r="48" spans="1:270" x14ac:dyDescent="0.25">
      <c r="A48" s="265" t="s">
        <v>123</v>
      </c>
      <c r="B48" s="265">
        <v>2008</v>
      </c>
      <c r="C48" s="175">
        <v>954092.43732478959</v>
      </c>
      <c r="D48" s="175">
        <v>36652511.066613264</v>
      </c>
      <c r="E48" s="175">
        <v>412641.47267456067</v>
      </c>
      <c r="F48" s="266">
        <v>909.3</v>
      </c>
      <c r="G48" s="266">
        <v>5416</v>
      </c>
      <c r="H48" s="266">
        <v>76.933999999999997</v>
      </c>
      <c r="I48" s="266">
        <v>132.791</v>
      </c>
      <c r="J48" s="266">
        <v>0</v>
      </c>
      <c r="K48" s="267">
        <v>0.61099999999999999</v>
      </c>
      <c r="L48" s="266">
        <f t="shared" si="10"/>
        <v>134.26518634000001</v>
      </c>
      <c r="N48" s="265">
        <v>2009</v>
      </c>
      <c r="O48" s="175">
        <v>1084962.5206799626</v>
      </c>
      <c r="P48" s="175">
        <v>36594711.164770454</v>
      </c>
      <c r="Q48" s="175">
        <v>695735.96156792913</v>
      </c>
      <c r="R48" s="266">
        <v>865.5</v>
      </c>
      <c r="S48" s="266">
        <v>5467</v>
      </c>
      <c r="T48" s="266">
        <v>72</v>
      </c>
      <c r="U48" s="266">
        <v>95.12</v>
      </c>
      <c r="V48" s="266">
        <v>0</v>
      </c>
      <c r="W48" s="267">
        <v>0.60599999999999998</v>
      </c>
      <c r="X48" s="266">
        <f t="shared" si="11"/>
        <v>113.0671088</v>
      </c>
      <c r="Z48" s="265">
        <v>2010</v>
      </c>
      <c r="AA48" s="175">
        <v>1112727.4014037875</v>
      </c>
      <c r="AB48" s="175">
        <v>37331577.444047146</v>
      </c>
      <c r="AC48" s="175">
        <v>333918.39457648853</v>
      </c>
      <c r="AD48" s="266">
        <v>872.9</v>
      </c>
      <c r="AE48" s="266">
        <v>5478</v>
      </c>
      <c r="AF48" s="266">
        <v>75.366</v>
      </c>
      <c r="AG48" s="266">
        <v>104.902</v>
      </c>
      <c r="AH48" s="266">
        <v>0</v>
      </c>
      <c r="AI48" s="267">
        <v>0.60599999999999998</v>
      </c>
      <c r="AJ48" s="266">
        <f t="shared" si="12"/>
        <v>120.65638948</v>
      </c>
      <c r="AL48" s="265">
        <v>2011</v>
      </c>
      <c r="AM48" s="268">
        <v>1024481.9294478528</v>
      </c>
      <c r="AN48" s="268">
        <v>35635204.639059305</v>
      </c>
      <c r="AO48" s="268">
        <v>751677.12522839371</v>
      </c>
      <c r="AP48" s="269">
        <v>876.59999999999991</v>
      </c>
      <c r="AQ48" s="269">
        <v>5456</v>
      </c>
      <c r="AR48" s="269">
        <v>77.064999999999998</v>
      </c>
      <c r="AS48" s="269">
        <v>106.571</v>
      </c>
      <c r="AT48" s="269">
        <v>0</v>
      </c>
      <c r="AU48" s="270">
        <v>0.61099999999999999</v>
      </c>
      <c r="AV48" s="269">
        <f t="shared" si="13"/>
        <v>123.07596354</v>
      </c>
      <c r="AX48" s="265">
        <v>2012</v>
      </c>
      <c r="AY48" s="268">
        <v>1209845.3286956523</v>
      </c>
      <c r="AZ48" s="268">
        <v>35571612.717515528</v>
      </c>
      <c r="BA48" s="268">
        <v>368558.45628683973</v>
      </c>
      <c r="BB48" s="269">
        <v>868.4</v>
      </c>
      <c r="BC48" s="269">
        <v>5466</v>
      </c>
      <c r="BD48" s="269">
        <v>83.225999999999999</v>
      </c>
      <c r="BE48" s="269">
        <v>104.471</v>
      </c>
      <c r="BF48" s="269">
        <v>0</v>
      </c>
      <c r="BG48" s="270">
        <v>0.61299999999999999</v>
      </c>
      <c r="BH48" s="269">
        <f t="shared" si="14"/>
        <v>128.33030954</v>
      </c>
      <c r="BJ48" s="265">
        <v>2013</v>
      </c>
      <c r="BK48" s="268">
        <v>1206491.2533072026</v>
      </c>
      <c r="BL48" s="268">
        <v>37479871.774620287</v>
      </c>
      <c r="BM48" s="268">
        <v>463993.45123529033</v>
      </c>
      <c r="BN48" s="269">
        <v>873.9</v>
      </c>
      <c r="BO48" s="269">
        <v>5470</v>
      </c>
      <c r="BP48" s="269">
        <v>72.06</v>
      </c>
      <c r="BQ48" s="269">
        <v>93.73</v>
      </c>
      <c r="BR48" s="269">
        <v>0</v>
      </c>
      <c r="BS48" s="270">
        <v>0.61199999999999999</v>
      </c>
      <c r="BT48" s="269">
        <f t="shared" si="15"/>
        <v>112.5269902</v>
      </c>
      <c r="BU48" s="268"/>
      <c r="BV48" s="265">
        <v>2014</v>
      </c>
      <c r="BW48" s="268">
        <v>1141613.2359999998</v>
      </c>
      <c r="BX48" s="268">
        <v>38066939</v>
      </c>
      <c r="BY48" s="268">
        <v>609568.37390218314</v>
      </c>
      <c r="BZ48" s="269">
        <v>882.5</v>
      </c>
      <c r="CA48" s="269">
        <v>5464</v>
      </c>
      <c r="CB48" s="269">
        <v>70.221000000000004</v>
      </c>
      <c r="CC48" s="269">
        <v>93.475999999999999</v>
      </c>
      <c r="CD48" s="269">
        <v>0</v>
      </c>
      <c r="CE48" s="270">
        <v>0.61399999999999999</v>
      </c>
      <c r="CF48" s="269">
        <f t="shared" si="16"/>
        <v>110.57832824</v>
      </c>
      <c r="CG48" s="268"/>
      <c r="CH48" s="268" t="s">
        <v>202</v>
      </c>
      <c r="CI48" s="269">
        <f t="shared" si="9"/>
        <v>1145607.9368626769</v>
      </c>
      <c r="CJ48" s="269">
        <f t="shared" si="9"/>
        <v>36688407.032798782</v>
      </c>
      <c r="CK48" s="269">
        <f t="shared" si="9"/>
        <v>548449.35166317679</v>
      </c>
      <c r="CL48" s="269">
        <f t="shared" si="9"/>
        <v>875.35</v>
      </c>
      <c r="CM48" s="269">
        <f t="shared" si="9"/>
        <v>5464</v>
      </c>
      <c r="CN48" s="269">
        <f t="shared" si="8"/>
        <v>75.643000000000001</v>
      </c>
      <c r="CO48" s="269">
        <f t="shared" si="8"/>
        <v>99.561999999999998</v>
      </c>
      <c r="CP48" s="269">
        <f t="shared" si="8"/>
        <v>0</v>
      </c>
      <c r="CQ48" s="269">
        <f t="shared" si="8"/>
        <v>0.61249999999999993</v>
      </c>
      <c r="CR48" s="269">
        <f t="shared" si="8"/>
        <v>118.62789788000001</v>
      </c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  <c r="IX48" s="175"/>
      <c r="IY48" s="175"/>
      <c r="IZ48" s="175"/>
      <c r="JA48" s="175"/>
      <c r="JB48" s="175"/>
      <c r="JC48" s="175"/>
      <c r="JD48" s="175"/>
      <c r="JE48" s="175"/>
      <c r="JF48" s="175"/>
      <c r="JG48" s="175"/>
      <c r="JH48" s="175"/>
      <c r="JI48" s="175"/>
      <c r="JJ48" s="175"/>
    </row>
    <row r="49" spans="1:270" x14ac:dyDescent="0.25">
      <c r="A49" s="265" t="s">
        <v>122</v>
      </c>
      <c r="B49" s="265">
        <v>2008</v>
      </c>
      <c r="C49" s="175">
        <v>1158255.4863169135</v>
      </c>
      <c r="D49" s="175">
        <v>53986538.035509273</v>
      </c>
      <c r="E49" s="175">
        <v>266091.17208142148</v>
      </c>
      <c r="F49" s="266">
        <v>1457.3</v>
      </c>
      <c r="G49" s="266">
        <v>9105</v>
      </c>
      <c r="H49" s="266">
        <v>129.589</v>
      </c>
      <c r="I49" s="266">
        <v>26.052</v>
      </c>
      <c r="J49" s="266">
        <v>0</v>
      </c>
      <c r="K49" s="267">
        <v>0.754</v>
      </c>
      <c r="L49" s="266">
        <f t="shared" si="10"/>
        <v>140.83669047999999</v>
      </c>
      <c r="N49" s="265">
        <v>2009</v>
      </c>
      <c r="O49" s="175">
        <v>1001484.5027439432</v>
      </c>
      <c r="P49" s="175">
        <v>54157218.081649043</v>
      </c>
      <c r="Q49" s="175">
        <v>180075.27122300884</v>
      </c>
      <c r="R49" s="266">
        <v>1462.8</v>
      </c>
      <c r="S49" s="266">
        <v>9180</v>
      </c>
      <c r="T49" s="266">
        <v>136.26400000000001</v>
      </c>
      <c r="U49" s="266">
        <v>24.257999999999999</v>
      </c>
      <c r="V49" s="266">
        <v>0</v>
      </c>
      <c r="W49" s="267">
        <v>0.754</v>
      </c>
      <c r="X49" s="266">
        <f t="shared" si="11"/>
        <v>146.73714892000001</v>
      </c>
      <c r="Z49" s="265">
        <v>2010</v>
      </c>
      <c r="AA49" s="175">
        <v>989486.92358627985</v>
      </c>
      <c r="AB49" s="175">
        <v>54798803.201695129</v>
      </c>
      <c r="AC49" s="175">
        <v>398748.51157462393</v>
      </c>
      <c r="AD49" s="266">
        <v>1472.7</v>
      </c>
      <c r="AE49" s="266">
        <v>9303</v>
      </c>
      <c r="AF49" s="266">
        <v>146.36000000000001</v>
      </c>
      <c r="AG49" s="266">
        <v>24.8</v>
      </c>
      <c r="AH49" s="266">
        <v>0</v>
      </c>
      <c r="AI49" s="267">
        <v>0.75</v>
      </c>
      <c r="AJ49" s="266">
        <f t="shared" si="12"/>
        <v>157.06715200000002</v>
      </c>
      <c r="AL49" s="265">
        <v>2011</v>
      </c>
      <c r="AM49" s="268">
        <v>1432129.6308793456</v>
      </c>
      <c r="AN49" s="268">
        <v>55083398.291411035</v>
      </c>
      <c r="AO49" s="268">
        <v>2108921.4133876651</v>
      </c>
      <c r="AP49" s="269">
        <v>1496.9</v>
      </c>
      <c r="AQ49" s="269">
        <v>9368</v>
      </c>
      <c r="AR49" s="269">
        <v>133.21</v>
      </c>
      <c r="AS49" s="269">
        <v>24.966999999999999</v>
      </c>
      <c r="AT49" s="269">
        <v>0</v>
      </c>
      <c r="AU49" s="270">
        <v>0.75</v>
      </c>
      <c r="AV49" s="269">
        <f t="shared" si="13"/>
        <v>143.98925258</v>
      </c>
      <c r="AX49" s="265">
        <v>2012</v>
      </c>
      <c r="AY49" s="268">
        <v>1379108.6330434785</v>
      </c>
      <c r="AZ49" s="268">
        <v>56805559.001242243</v>
      </c>
      <c r="BA49" s="268">
        <v>266989.26502589864</v>
      </c>
      <c r="BB49" s="269">
        <v>1473.2</v>
      </c>
      <c r="BC49" s="269">
        <v>9432</v>
      </c>
      <c r="BD49" s="269">
        <v>135.71199999999999</v>
      </c>
      <c r="BE49" s="269">
        <v>27.98</v>
      </c>
      <c r="BF49" s="269">
        <v>0</v>
      </c>
      <c r="BG49" s="270">
        <v>0.75</v>
      </c>
      <c r="BH49" s="269">
        <f t="shared" si="14"/>
        <v>147.7920852</v>
      </c>
      <c r="BJ49" s="265">
        <v>2013</v>
      </c>
      <c r="BK49" s="268">
        <v>1358927.787738364</v>
      </c>
      <c r="BL49" s="268">
        <v>56717064.87212152</v>
      </c>
      <c r="BM49" s="268">
        <v>732935.15662091412</v>
      </c>
      <c r="BN49" s="269">
        <v>1415.7</v>
      </c>
      <c r="BO49" s="269">
        <v>9477</v>
      </c>
      <c r="BP49" s="269">
        <v>127.40600000000001</v>
      </c>
      <c r="BQ49" s="269">
        <v>28.890999999999998</v>
      </c>
      <c r="BR49" s="269">
        <v>0</v>
      </c>
      <c r="BS49" s="270">
        <v>0.749</v>
      </c>
      <c r="BT49" s="269">
        <f t="shared" si="15"/>
        <v>139.87940034000002</v>
      </c>
      <c r="BU49" s="268"/>
      <c r="BV49" s="265">
        <v>2014</v>
      </c>
      <c r="BW49" s="268">
        <v>1287765.9999999998</v>
      </c>
      <c r="BX49" s="268">
        <v>58278146</v>
      </c>
      <c r="BY49" s="268">
        <v>151460.71719807325</v>
      </c>
      <c r="BZ49" s="269">
        <v>1425.3</v>
      </c>
      <c r="CA49" s="269">
        <v>9538</v>
      </c>
      <c r="CB49" s="269">
        <v>124.202</v>
      </c>
      <c r="CC49" s="269">
        <v>28.312000000000001</v>
      </c>
      <c r="CD49" s="269">
        <v>0</v>
      </c>
      <c r="CE49" s="270">
        <v>0.748</v>
      </c>
      <c r="CF49" s="269">
        <f t="shared" si="16"/>
        <v>136.42542287999999</v>
      </c>
      <c r="CG49" s="268"/>
      <c r="CH49" s="268" t="s">
        <v>202</v>
      </c>
      <c r="CI49" s="269">
        <f t="shared" si="9"/>
        <v>1364483.0129152969</v>
      </c>
      <c r="CJ49" s="269">
        <f t="shared" si="9"/>
        <v>56721042.041193701</v>
      </c>
      <c r="CK49" s="269">
        <f t="shared" si="9"/>
        <v>815076.63805813785</v>
      </c>
      <c r="CL49" s="269">
        <f t="shared" si="9"/>
        <v>1452.7750000000001</v>
      </c>
      <c r="CM49" s="269">
        <f t="shared" si="9"/>
        <v>9453.75</v>
      </c>
      <c r="CN49" s="269">
        <f t="shared" si="8"/>
        <v>130.13249999999999</v>
      </c>
      <c r="CO49" s="269">
        <f t="shared" si="8"/>
        <v>27.537499999999998</v>
      </c>
      <c r="CP49" s="269">
        <f t="shared" si="8"/>
        <v>0</v>
      </c>
      <c r="CQ49" s="269">
        <f t="shared" si="8"/>
        <v>0.74924999999999997</v>
      </c>
      <c r="CR49" s="269">
        <f t="shared" si="8"/>
        <v>142.02154024999999</v>
      </c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  <c r="IX49" s="175"/>
      <c r="IY49" s="175"/>
      <c r="IZ49" s="175"/>
      <c r="JA49" s="175"/>
      <c r="JB49" s="175"/>
      <c r="JC49" s="175"/>
      <c r="JD49" s="175"/>
      <c r="JE49" s="175"/>
      <c r="JF49" s="175"/>
      <c r="JG49" s="175"/>
      <c r="JH49" s="175"/>
      <c r="JI49" s="175"/>
      <c r="JJ49" s="175"/>
    </row>
    <row r="50" spans="1:270" x14ac:dyDescent="0.25">
      <c r="A50" s="265" t="s">
        <v>121</v>
      </c>
      <c r="B50" s="265">
        <v>2008</v>
      </c>
      <c r="C50" s="175">
        <v>2237349.5511947665</v>
      </c>
      <c r="D50" s="175">
        <v>73446301.751969025</v>
      </c>
      <c r="E50" s="175">
        <v>534343.52446497779</v>
      </c>
      <c r="F50" s="266">
        <v>2610.6999999999998</v>
      </c>
      <c r="G50" s="266">
        <v>10060</v>
      </c>
      <c r="H50" s="266">
        <v>90.542000000000002</v>
      </c>
      <c r="I50" s="266">
        <v>55.012</v>
      </c>
      <c r="J50" s="266">
        <v>0</v>
      </c>
      <c r="K50" s="267">
        <v>0.78200000000000003</v>
      </c>
      <c r="L50" s="266">
        <f t="shared" si="10"/>
        <v>114.29288088</v>
      </c>
      <c r="N50" s="265">
        <v>2009</v>
      </c>
      <c r="O50" s="175">
        <v>2155643.6696560029</v>
      </c>
      <c r="P50" s="175">
        <v>73723158.788917154</v>
      </c>
      <c r="Q50" s="175">
        <v>460512.67971335159</v>
      </c>
      <c r="R50" s="266">
        <v>2612.5</v>
      </c>
      <c r="S50" s="266">
        <v>10104</v>
      </c>
      <c r="T50" s="266">
        <v>94.171000000000006</v>
      </c>
      <c r="U50" s="266">
        <v>43.683</v>
      </c>
      <c r="V50" s="266">
        <v>0</v>
      </c>
      <c r="W50" s="267">
        <v>0.78100000000000003</v>
      </c>
      <c r="X50" s="266">
        <f t="shared" si="11"/>
        <v>113.03069842000001</v>
      </c>
      <c r="Z50" s="265">
        <v>2010</v>
      </c>
      <c r="AA50" s="175">
        <v>5016249.8741888497</v>
      </c>
      <c r="AB50" s="175">
        <v>75070666.820288688</v>
      </c>
      <c r="AC50" s="175">
        <v>7529446.1549423179</v>
      </c>
      <c r="AD50" s="266">
        <v>2649.7</v>
      </c>
      <c r="AE50" s="266">
        <v>10119</v>
      </c>
      <c r="AF50" s="266">
        <v>99.763999999999996</v>
      </c>
      <c r="AG50" s="266">
        <v>49.874000000000002</v>
      </c>
      <c r="AH50" s="266">
        <v>0</v>
      </c>
      <c r="AI50" s="267">
        <v>0.78100000000000003</v>
      </c>
      <c r="AJ50" s="266">
        <f t="shared" si="12"/>
        <v>121.29660075999999</v>
      </c>
      <c r="AL50" s="265">
        <v>2011</v>
      </c>
      <c r="AM50" s="268">
        <v>2431104.3251533741</v>
      </c>
      <c r="AN50" s="268">
        <v>73627763.369120643</v>
      </c>
      <c r="AO50" s="268">
        <v>1123821.5554761952</v>
      </c>
      <c r="AP50" s="269">
        <v>2664.8</v>
      </c>
      <c r="AQ50" s="269">
        <v>10111</v>
      </c>
      <c r="AR50" s="269">
        <v>95.992000000000004</v>
      </c>
      <c r="AS50" s="269">
        <v>45.825000000000003</v>
      </c>
      <c r="AT50" s="269">
        <v>0</v>
      </c>
      <c r="AU50" s="270">
        <v>0.78100000000000003</v>
      </c>
      <c r="AV50" s="269">
        <f t="shared" si="13"/>
        <v>115.77648550000001</v>
      </c>
      <c r="AX50" s="265">
        <v>2012</v>
      </c>
      <c r="AY50" s="268">
        <v>2376450.6454658392</v>
      </c>
      <c r="AZ50" s="268">
        <v>74618852.716521755</v>
      </c>
      <c r="BA50" s="268">
        <v>1098375.1378238974</v>
      </c>
      <c r="BB50" s="269">
        <v>2604.8000000000002</v>
      </c>
      <c r="BC50" s="269">
        <v>10130</v>
      </c>
      <c r="BD50" s="269">
        <v>94.769000000000005</v>
      </c>
      <c r="BE50" s="269">
        <v>44.616999999999997</v>
      </c>
      <c r="BF50" s="269">
        <v>0</v>
      </c>
      <c r="BG50" s="270">
        <v>0.78200000000000003</v>
      </c>
      <c r="BH50" s="269">
        <f t="shared" si="14"/>
        <v>114.03194358</v>
      </c>
      <c r="BJ50" s="265">
        <v>2013</v>
      </c>
      <c r="BK50" s="268">
        <v>2579485.7797511029</v>
      </c>
      <c r="BL50" s="268">
        <v>75620391.780499756</v>
      </c>
      <c r="BM50" s="268">
        <v>2555208.5448522405</v>
      </c>
      <c r="BN50" s="269">
        <v>2611.1</v>
      </c>
      <c r="BO50" s="269">
        <v>10164</v>
      </c>
      <c r="BP50" s="269">
        <v>88.561000000000007</v>
      </c>
      <c r="BQ50" s="269">
        <v>48.395000000000003</v>
      </c>
      <c r="BR50" s="269">
        <v>0</v>
      </c>
      <c r="BS50" s="270">
        <v>0.78100000000000003</v>
      </c>
      <c r="BT50" s="269">
        <f t="shared" si="15"/>
        <v>109.45505730000001</v>
      </c>
      <c r="BU50" s="268"/>
      <c r="BV50" s="265">
        <v>2014</v>
      </c>
      <c r="BW50" s="268">
        <v>2255214</v>
      </c>
      <c r="BX50" s="268">
        <v>76779273</v>
      </c>
      <c r="BY50" s="268">
        <v>446107.85868957773</v>
      </c>
      <c r="BZ50" s="269">
        <v>2632.7</v>
      </c>
      <c r="CA50" s="269">
        <v>10154</v>
      </c>
      <c r="CB50" s="269">
        <v>86.744</v>
      </c>
      <c r="CC50" s="269">
        <v>49.883000000000003</v>
      </c>
      <c r="CD50" s="269">
        <v>0</v>
      </c>
      <c r="CE50" s="270">
        <v>0.78400000000000003</v>
      </c>
      <c r="CF50" s="269">
        <f t="shared" si="16"/>
        <v>108.28048642</v>
      </c>
      <c r="CG50" s="268"/>
      <c r="CH50" s="268" t="s">
        <v>202</v>
      </c>
      <c r="CI50" s="269">
        <f t="shared" si="9"/>
        <v>2410563.6875925791</v>
      </c>
      <c r="CJ50" s="269">
        <f t="shared" si="9"/>
        <v>75161570.216535538</v>
      </c>
      <c r="CK50" s="269">
        <f t="shared" si="9"/>
        <v>1305878.2742104775</v>
      </c>
      <c r="CL50" s="269">
        <f t="shared" si="9"/>
        <v>2628.3500000000004</v>
      </c>
      <c r="CM50" s="269">
        <f t="shared" si="9"/>
        <v>10139.75</v>
      </c>
      <c r="CN50" s="269">
        <f t="shared" si="8"/>
        <v>91.516500000000008</v>
      </c>
      <c r="CO50" s="269">
        <f t="shared" si="8"/>
        <v>47.180000000000007</v>
      </c>
      <c r="CP50" s="269">
        <f t="shared" si="8"/>
        <v>0</v>
      </c>
      <c r="CQ50" s="269">
        <f t="shared" si="8"/>
        <v>0.78200000000000003</v>
      </c>
      <c r="CR50" s="269">
        <f t="shared" si="8"/>
        <v>111.8859932</v>
      </c>
      <c r="EM50" s="175"/>
      <c r="EN50" s="175"/>
      <c r="EO50" s="175"/>
      <c r="EP50" s="175"/>
      <c r="EQ50" s="175"/>
      <c r="ER50" s="175"/>
      <c r="ES50" s="175"/>
      <c r="ET50" s="175"/>
      <c r="EU50" s="175"/>
      <c r="EV50" s="175"/>
      <c r="EW50" s="175"/>
      <c r="EX50" s="175"/>
      <c r="EY50" s="175"/>
      <c r="EZ50" s="175"/>
      <c r="FA50" s="175"/>
      <c r="FB50" s="175"/>
      <c r="FC50" s="175"/>
      <c r="FD50" s="175"/>
      <c r="FE50" s="175"/>
      <c r="FF50" s="175"/>
      <c r="FG50" s="175"/>
      <c r="FH50" s="175"/>
      <c r="FI50" s="175"/>
      <c r="FJ50" s="175"/>
      <c r="FK50" s="175"/>
      <c r="FL50" s="175"/>
      <c r="FM50" s="175"/>
      <c r="FN50" s="175"/>
      <c r="FO50" s="175"/>
      <c r="FP50" s="175"/>
      <c r="FQ50" s="175"/>
      <c r="FR50" s="175"/>
      <c r="FS50" s="175"/>
      <c r="FT50" s="175"/>
      <c r="FU50" s="175"/>
      <c r="FV50" s="175"/>
      <c r="FW50" s="175"/>
      <c r="FX50" s="175"/>
      <c r="FY50" s="175"/>
      <c r="FZ50" s="175"/>
      <c r="GA50" s="175"/>
      <c r="GB50" s="175"/>
      <c r="GC50" s="175"/>
      <c r="GD50" s="175"/>
      <c r="GE50" s="175"/>
      <c r="GF50" s="175"/>
      <c r="GG50" s="175"/>
      <c r="GH50" s="175"/>
      <c r="GI50" s="175"/>
      <c r="GJ50" s="175"/>
      <c r="GK50" s="175"/>
      <c r="GL50" s="175"/>
      <c r="GM50" s="175"/>
      <c r="GN50" s="175"/>
      <c r="GO50" s="175"/>
      <c r="GP50" s="175"/>
      <c r="GQ50" s="175"/>
      <c r="GR50" s="175"/>
      <c r="GS50" s="175"/>
      <c r="GT50" s="175"/>
      <c r="GU50" s="175"/>
      <c r="GV50" s="175"/>
      <c r="GW50" s="175"/>
      <c r="GX50" s="175"/>
      <c r="GY50" s="175"/>
      <c r="GZ50" s="175"/>
      <c r="HA50" s="175"/>
      <c r="HB50" s="175"/>
      <c r="HC50" s="175"/>
      <c r="HD50" s="175"/>
      <c r="HE50" s="175"/>
      <c r="HF50" s="175"/>
      <c r="HG50" s="175"/>
      <c r="HH50" s="175"/>
      <c r="HI50" s="175"/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175"/>
      <c r="HV50" s="175"/>
      <c r="HW50" s="175"/>
      <c r="HX50" s="175"/>
      <c r="HY50" s="175"/>
      <c r="HZ50" s="175"/>
      <c r="IA50" s="175"/>
      <c r="IB50" s="175"/>
      <c r="IC50" s="175"/>
      <c r="ID50" s="175"/>
      <c r="IE50" s="175"/>
      <c r="IF50" s="175"/>
      <c r="IG50" s="175"/>
      <c r="IH50" s="175"/>
      <c r="II50" s="175"/>
      <c r="IJ50" s="175"/>
      <c r="IK50" s="175"/>
      <c r="IL50" s="175"/>
      <c r="IM50" s="175"/>
      <c r="IN50" s="175"/>
      <c r="IO50" s="175"/>
      <c r="IP50" s="175"/>
      <c r="IQ50" s="175"/>
      <c r="IR50" s="175"/>
      <c r="IS50" s="175"/>
      <c r="IT50" s="175"/>
      <c r="IU50" s="175"/>
      <c r="IV50" s="175"/>
      <c r="IW50" s="175"/>
      <c r="IX50" s="175"/>
      <c r="IY50" s="175"/>
      <c r="IZ50" s="175"/>
      <c r="JA50" s="175"/>
      <c r="JB50" s="175"/>
      <c r="JC50" s="175"/>
      <c r="JD50" s="175"/>
      <c r="JE50" s="175"/>
      <c r="JF50" s="175"/>
      <c r="JG50" s="175"/>
      <c r="JH50" s="175"/>
      <c r="JI50" s="175"/>
      <c r="JJ50" s="175"/>
    </row>
    <row r="51" spans="1:270" x14ac:dyDescent="0.25">
      <c r="A51" s="265" t="s">
        <v>119</v>
      </c>
      <c r="B51" s="265">
        <v>2008</v>
      </c>
      <c r="C51" s="175">
        <v>15172699.732478974</v>
      </c>
      <c r="D51" s="175">
        <v>653087199.11360288</v>
      </c>
      <c r="E51" s="175">
        <v>6844461.9606414698</v>
      </c>
      <c r="F51" s="266">
        <v>21124</v>
      </c>
      <c r="G51" s="266">
        <v>85621</v>
      </c>
      <c r="H51" s="266">
        <v>936.21299999999997</v>
      </c>
      <c r="I51" s="266">
        <v>73.138000000000005</v>
      </c>
      <c r="J51" s="266">
        <v>64.325000000000003</v>
      </c>
      <c r="K51" s="267">
        <v>0.754</v>
      </c>
      <c r="L51" s="266">
        <f t="shared" si="10"/>
        <v>985.22810761999995</v>
      </c>
      <c r="N51" s="265">
        <v>2009</v>
      </c>
      <c r="O51" s="175">
        <v>16065316.620532727</v>
      </c>
      <c r="P51" s="175">
        <v>650724214.57261419</v>
      </c>
      <c r="Q51" s="175">
        <v>9528297.064142378</v>
      </c>
      <c r="R51" s="266">
        <v>21169</v>
      </c>
      <c r="S51" s="266">
        <v>86264</v>
      </c>
      <c r="T51" s="266">
        <v>964.67600000000004</v>
      </c>
      <c r="U51" s="266">
        <v>67.084000000000003</v>
      </c>
      <c r="V51" s="266">
        <v>52.228999999999999</v>
      </c>
      <c r="W51" s="267">
        <v>0.754</v>
      </c>
      <c r="X51" s="266">
        <f t="shared" si="11"/>
        <v>1007.7981280600001</v>
      </c>
      <c r="Z51" s="265">
        <v>2010</v>
      </c>
      <c r="AA51" s="175">
        <v>16840142.911932193</v>
      </c>
      <c r="AB51" s="175">
        <v>655246977.05946219</v>
      </c>
      <c r="AC51" s="175">
        <v>8758434.4456221666</v>
      </c>
      <c r="AD51" s="266">
        <v>21254</v>
      </c>
      <c r="AE51" s="266">
        <v>86818</v>
      </c>
      <c r="AF51" s="266">
        <v>1032.8969999999999</v>
      </c>
      <c r="AG51" s="266">
        <v>74.37</v>
      </c>
      <c r="AH51" s="266">
        <v>64.353999999999999</v>
      </c>
      <c r="AI51" s="267">
        <v>0.75600000000000001</v>
      </c>
      <c r="AJ51" s="266">
        <f t="shared" si="12"/>
        <v>1082.4518732000001</v>
      </c>
      <c r="AL51" s="265">
        <v>2011</v>
      </c>
      <c r="AM51" s="268">
        <v>17310678.700408995</v>
      </c>
      <c r="AN51" s="268">
        <v>677745965.23926389</v>
      </c>
      <c r="AO51" s="268">
        <v>16289785.30153843</v>
      </c>
      <c r="AP51" s="269">
        <v>21306.300000000003</v>
      </c>
      <c r="AQ51" s="269">
        <v>87461</v>
      </c>
      <c r="AR51" s="269">
        <v>948.94899999999996</v>
      </c>
      <c r="AS51" s="269">
        <v>75.400999999999996</v>
      </c>
      <c r="AT51" s="269">
        <v>70.572999999999993</v>
      </c>
      <c r="AU51" s="270">
        <v>0.75600000000000001</v>
      </c>
      <c r="AV51" s="269">
        <f t="shared" si="13"/>
        <v>1000.63496804</v>
      </c>
      <c r="AX51" s="265">
        <v>2012</v>
      </c>
      <c r="AY51" s="268">
        <v>14645168.267329194</v>
      </c>
      <c r="AZ51" s="268">
        <v>696039800.88944113</v>
      </c>
      <c r="BA51" s="268">
        <v>6578642.4244516883</v>
      </c>
      <c r="BB51" s="269">
        <v>21351.8</v>
      </c>
      <c r="BC51" s="269">
        <v>87945</v>
      </c>
      <c r="BD51" s="269">
        <v>983.58699999999999</v>
      </c>
      <c r="BE51" s="269">
        <v>83.509</v>
      </c>
      <c r="BF51" s="269">
        <v>108.46600000000001</v>
      </c>
      <c r="BG51" s="270">
        <v>0.75600000000000001</v>
      </c>
      <c r="BH51" s="269">
        <f t="shared" si="14"/>
        <v>1049.0463082599999</v>
      </c>
      <c r="BJ51" s="265">
        <v>2013</v>
      </c>
      <c r="BK51" s="268">
        <v>17588446.402807452</v>
      </c>
      <c r="BL51" s="268">
        <v>713242289.24546814</v>
      </c>
      <c r="BM51" s="268">
        <v>9243021.2309719119</v>
      </c>
      <c r="BN51" s="269">
        <v>21906</v>
      </c>
      <c r="BO51" s="269">
        <v>88364</v>
      </c>
      <c r="BP51" s="269">
        <v>920.59799999999996</v>
      </c>
      <c r="BQ51" s="269">
        <v>85.941000000000003</v>
      </c>
      <c r="BR51" s="269">
        <v>79.829000000000008</v>
      </c>
      <c r="BS51" s="270">
        <v>0.75600000000000001</v>
      </c>
      <c r="BT51" s="269">
        <f t="shared" si="15"/>
        <v>979.34380923999993</v>
      </c>
      <c r="BU51" s="268"/>
      <c r="BV51" s="265">
        <v>2014</v>
      </c>
      <c r="BW51" s="268">
        <v>15685525.915999999</v>
      </c>
      <c r="BX51" s="268">
        <v>717646774</v>
      </c>
      <c r="BY51" s="268">
        <v>10557243.491168376</v>
      </c>
      <c r="BZ51" s="269">
        <v>21905</v>
      </c>
      <c r="CA51" s="269">
        <v>88528</v>
      </c>
      <c r="CB51" s="269">
        <v>904.08500000000004</v>
      </c>
      <c r="CC51" s="269">
        <v>81.028999999999996</v>
      </c>
      <c r="CD51" s="269">
        <v>83.150999999999996</v>
      </c>
      <c r="CE51" s="270">
        <v>0.75600000000000001</v>
      </c>
      <c r="CF51" s="269">
        <f t="shared" si="16"/>
        <v>961.61069655999995</v>
      </c>
      <c r="CG51" s="268"/>
      <c r="CH51" s="268" t="s">
        <v>202</v>
      </c>
      <c r="CI51" s="269">
        <f t="shared" si="9"/>
        <v>16307454.82163641</v>
      </c>
      <c r="CJ51" s="269">
        <f t="shared" si="9"/>
        <v>701168707.34354329</v>
      </c>
      <c r="CK51" s="269">
        <f t="shared" si="9"/>
        <v>10667173.1120326</v>
      </c>
      <c r="CL51" s="269">
        <f t="shared" si="9"/>
        <v>21617.275000000001</v>
      </c>
      <c r="CM51" s="269">
        <f t="shared" si="9"/>
        <v>88074.5</v>
      </c>
      <c r="CN51" s="269">
        <f t="shared" si="8"/>
        <v>939.30475000000001</v>
      </c>
      <c r="CO51" s="269">
        <f t="shared" si="8"/>
        <v>81.47</v>
      </c>
      <c r="CP51" s="269">
        <f t="shared" si="8"/>
        <v>85.504750000000001</v>
      </c>
      <c r="CQ51" s="269">
        <f t="shared" si="8"/>
        <v>0.75600000000000001</v>
      </c>
      <c r="CR51" s="269">
        <f t="shared" si="8"/>
        <v>997.65894552500004</v>
      </c>
      <c r="EM51" s="175"/>
      <c r="EN51" s="175"/>
      <c r="EO51" s="175"/>
      <c r="EP51" s="175"/>
      <c r="EQ51" s="175"/>
      <c r="ER51" s="175"/>
      <c r="ES51" s="175"/>
      <c r="ET51" s="175"/>
      <c r="EU51" s="175"/>
      <c r="EV51" s="175"/>
      <c r="EW51" s="175"/>
      <c r="EX51" s="175"/>
      <c r="EY51" s="175"/>
      <c r="EZ51" s="175"/>
      <c r="FA51" s="175"/>
      <c r="FB51" s="175"/>
      <c r="FC51" s="175"/>
      <c r="FD51" s="175"/>
      <c r="FE51" s="175"/>
      <c r="FF51" s="175"/>
      <c r="FG51" s="175"/>
      <c r="FH51" s="175"/>
      <c r="FI51" s="175"/>
      <c r="FJ51" s="175"/>
      <c r="FK51" s="175"/>
      <c r="FL51" s="175"/>
      <c r="FM51" s="175"/>
      <c r="FN51" s="175"/>
      <c r="FO51" s="175"/>
      <c r="FP51" s="175"/>
      <c r="FQ51" s="175"/>
      <c r="FR51" s="175"/>
      <c r="FS51" s="175"/>
      <c r="FT51" s="175"/>
      <c r="FU51" s="175"/>
      <c r="FV51" s="175"/>
      <c r="FW51" s="175"/>
      <c r="FX51" s="175"/>
      <c r="FY51" s="175"/>
      <c r="FZ51" s="175"/>
      <c r="GA51" s="175"/>
      <c r="GB51" s="175"/>
      <c r="GC51" s="175"/>
      <c r="GD51" s="175"/>
      <c r="GE51" s="175"/>
      <c r="GF51" s="175"/>
      <c r="GG51" s="175"/>
      <c r="GH51" s="175"/>
      <c r="GI51" s="175"/>
      <c r="GJ51" s="175"/>
      <c r="GK51" s="175"/>
      <c r="GL51" s="175"/>
      <c r="GM51" s="175"/>
      <c r="GN51" s="175"/>
      <c r="GO51" s="175"/>
      <c r="GP51" s="175"/>
      <c r="GQ51" s="175"/>
      <c r="GR51" s="175"/>
      <c r="GS51" s="175"/>
      <c r="GT51" s="175"/>
      <c r="GU51" s="175"/>
      <c r="GV51" s="175"/>
      <c r="GW51" s="175"/>
      <c r="GX51" s="175"/>
      <c r="GY51" s="175"/>
      <c r="GZ51" s="175"/>
      <c r="HA51" s="175"/>
      <c r="HB51" s="175"/>
      <c r="HC51" s="175"/>
      <c r="HD51" s="175"/>
      <c r="HE51" s="175"/>
      <c r="HF51" s="175"/>
      <c r="HG51" s="175"/>
      <c r="HH51" s="175"/>
      <c r="HI51" s="175"/>
      <c r="HJ51" s="175"/>
      <c r="HK51" s="175"/>
      <c r="HL51" s="175"/>
      <c r="HM51" s="175"/>
      <c r="HN51" s="175"/>
      <c r="HO51" s="175"/>
      <c r="HP51" s="175"/>
      <c r="HQ51" s="175"/>
      <c r="HR51" s="175"/>
      <c r="HS51" s="175"/>
      <c r="HT51" s="175"/>
      <c r="HU51" s="175"/>
      <c r="HV51" s="175"/>
      <c r="HW51" s="175"/>
      <c r="HX51" s="175"/>
      <c r="HY51" s="175"/>
      <c r="HZ51" s="175"/>
      <c r="IA51" s="175"/>
      <c r="IB51" s="175"/>
      <c r="IC51" s="175"/>
      <c r="ID51" s="175"/>
      <c r="IE51" s="175"/>
      <c r="IF51" s="175"/>
      <c r="IG51" s="175"/>
      <c r="IH51" s="175"/>
      <c r="II51" s="175"/>
      <c r="IJ51" s="175"/>
      <c r="IK51" s="175"/>
      <c r="IL51" s="175"/>
      <c r="IM51" s="175"/>
      <c r="IN51" s="175"/>
      <c r="IO51" s="175"/>
      <c r="IP51" s="175"/>
      <c r="IQ51" s="175"/>
      <c r="IR51" s="175"/>
      <c r="IS51" s="175"/>
      <c r="IT51" s="175"/>
      <c r="IU51" s="175"/>
      <c r="IV51" s="175"/>
      <c r="IW51" s="175"/>
      <c r="IX51" s="175"/>
      <c r="IY51" s="175"/>
      <c r="IZ51" s="175"/>
      <c r="JA51" s="175"/>
      <c r="JB51" s="175"/>
      <c r="JC51" s="175"/>
      <c r="JD51" s="175"/>
      <c r="JE51" s="175"/>
      <c r="JF51" s="175"/>
      <c r="JG51" s="175"/>
      <c r="JH51" s="175"/>
      <c r="JI51" s="175"/>
      <c r="JJ51" s="175"/>
    </row>
    <row r="52" spans="1:270" x14ac:dyDescent="0.25">
      <c r="A52" s="265" t="s">
        <v>118</v>
      </c>
      <c r="B52" s="265">
        <v>2008</v>
      </c>
      <c r="C52" s="175">
        <v>4437250.033373381</v>
      </c>
      <c r="D52" s="175">
        <v>217545721.32211986</v>
      </c>
      <c r="E52" s="175">
        <v>2102590.5115010934</v>
      </c>
      <c r="F52" s="266">
        <v>3292</v>
      </c>
      <c r="G52" s="266">
        <v>48479</v>
      </c>
      <c r="H52" s="266">
        <v>588.6</v>
      </c>
      <c r="I52" s="266">
        <v>287.8</v>
      </c>
      <c r="J52" s="266">
        <v>191.5</v>
      </c>
      <c r="K52" s="267">
        <v>0.44400000000000001</v>
      </c>
      <c r="L52" s="266">
        <f t="shared" si="10"/>
        <v>764.77042200000005</v>
      </c>
      <c r="N52" s="265">
        <v>2009</v>
      </c>
      <c r="O52" s="175">
        <v>4888521.4830678627</v>
      </c>
      <c r="P52" s="175">
        <v>218914786.0409584</v>
      </c>
      <c r="Q52" s="175">
        <v>705467.51351593505</v>
      </c>
      <c r="R52" s="266">
        <v>3300.8</v>
      </c>
      <c r="S52" s="266">
        <v>48608</v>
      </c>
      <c r="T52" s="266">
        <v>657.8</v>
      </c>
      <c r="U52" s="266">
        <v>186.1</v>
      </c>
      <c r="V52" s="266">
        <v>307.59999999999997</v>
      </c>
      <c r="W52" s="267">
        <v>0.45100000000000001</v>
      </c>
      <c r="X52" s="266">
        <f t="shared" si="11"/>
        <v>821.53717399999994</v>
      </c>
      <c r="Z52" s="265">
        <v>2010</v>
      </c>
      <c r="AA52" s="175">
        <v>4846654.1289895372</v>
      </c>
      <c r="AB52" s="175">
        <v>222612191.75632364</v>
      </c>
      <c r="AC52" s="175">
        <v>1160901.0271932674</v>
      </c>
      <c r="AD52" s="266">
        <v>3382.9</v>
      </c>
      <c r="AE52" s="266">
        <v>48442</v>
      </c>
      <c r="AF52" s="266">
        <v>703.6</v>
      </c>
      <c r="AG52" s="266">
        <v>198.5</v>
      </c>
      <c r="AH52" s="266">
        <v>322.60000000000002</v>
      </c>
      <c r="AI52" s="267">
        <v>0.44800000000000001</v>
      </c>
      <c r="AJ52" s="266">
        <f t="shared" si="12"/>
        <v>876.75725</v>
      </c>
      <c r="AL52" s="265">
        <v>2011</v>
      </c>
      <c r="AM52" s="268">
        <v>4950669.0828220854</v>
      </c>
      <c r="AN52" s="268">
        <v>206905764.83026582</v>
      </c>
      <c r="AO52" s="268">
        <v>5907699.9231186062</v>
      </c>
      <c r="AP52" s="269">
        <v>3386.7</v>
      </c>
      <c r="AQ52" s="269">
        <v>49380</v>
      </c>
      <c r="AR52" s="269">
        <v>702.8</v>
      </c>
      <c r="AS52" s="269">
        <v>204</v>
      </c>
      <c r="AT52" s="269">
        <v>318.8</v>
      </c>
      <c r="AU52" s="270">
        <v>0.45100000000000001</v>
      </c>
      <c r="AV52" s="269">
        <f t="shared" si="13"/>
        <v>877.30164000000002</v>
      </c>
      <c r="AX52" s="265">
        <v>2012</v>
      </c>
      <c r="AY52" s="268">
        <v>4908840.7453416158</v>
      </c>
      <c r="AZ52" s="268">
        <v>197836113.03850934</v>
      </c>
      <c r="BA52" s="268">
        <v>1433572.144079366</v>
      </c>
      <c r="BB52" s="269">
        <v>3063.6</v>
      </c>
      <c r="BC52" s="269">
        <v>49767</v>
      </c>
      <c r="BD52" s="269">
        <v>694.1</v>
      </c>
      <c r="BE52" s="269">
        <v>196.60000000000002</v>
      </c>
      <c r="BF52" s="269">
        <v>328.5</v>
      </c>
      <c r="BG52" s="270">
        <v>0.45200000000000001</v>
      </c>
      <c r="BH52" s="269">
        <f t="shared" si="14"/>
        <v>868.0364340000001</v>
      </c>
      <c r="BJ52" s="265">
        <v>2013</v>
      </c>
      <c r="BK52" s="268">
        <v>4435169.0347868698</v>
      </c>
      <c r="BL52" s="268">
        <v>214446166.32533076</v>
      </c>
      <c r="BM52" s="268">
        <v>2875845.9568169811</v>
      </c>
      <c r="BN52" s="269">
        <v>3116.3</v>
      </c>
      <c r="BO52" s="269">
        <v>50536</v>
      </c>
      <c r="BP52" s="269">
        <v>659.51</v>
      </c>
      <c r="BQ52" s="269">
        <v>189.11699999999999</v>
      </c>
      <c r="BR52" s="269">
        <v>311.77600000000001</v>
      </c>
      <c r="BS52" s="270">
        <v>0.45100000000000001</v>
      </c>
      <c r="BT52" s="269">
        <f t="shared" si="15"/>
        <v>825.68184717999998</v>
      </c>
      <c r="BU52" s="268"/>
      <c r="BV52" s="265">
        <v>2014</v>
      </c>
      <c r="BW52" s="268">
        <v>4829000</v>
      </c>
      <c r="BX52" s="268">
        <v>213166673</v>
      </c>
      <c r="BY52" s="268">
        <v>2060789.649542152</v>
      </c>
      <c r="BZ52" s="269">
        <v>3159</v>
      </c>
      <c r="CA52" s="269">
        <v>50850</v>
      </c>
      <c r="CB52" s="269">
        <v>628.89300000000003</v>
      </c>
      <c r="CC52" s="269">
        <v>178.79300000000001</v>
      </c>
      <c r="CD52" s="269">
        <v>357.81700000000001</v>
      </c>
      <c r="CE52" s="270">
        <v>0.44700000000000001</v>
      </c>
      <c r="CF52" s="269">
        <f t="shared" si="16"/>
        <v>803.08927851999999</v>
      </c>
      <c r="CG52" s="268"/>
      <c r="CH52" s="268" t="s">
        <v>202</v>
      </c>
      <c r="CI52" s="269">
        <f t="shared" si="9"/>
        <v>4780919.7157376427</v>
      </c>
      <c r="CJ52" s="269">
        <f t="shared" si="9"/>
        <v>208088679.29852647</v>
      </c>
      <c r="CK52" s="269">
        <f t="shared" si="9"/>
        <v>3069476.9183892766</v>
      </c>
      <c r="CL52" s="269">
        <f t="shared" si="9"/>
        <v>3181.3999999999996</v>
      </c>
      <c r="CM52" s="269">
        <f t="shared" si="9"/>
        <v>50133.25</v>
      </c>
      <c r="CN52" s="269">
        <f t="shared" si="8"/>
        <v>671.32574999999997</v>
      </c>
      <c r="CO52" s="269">
        <f t="shared" si="8"/>
        <v>192.1275</v>
      </c>
      <c r="CP52" s="269">
        <f t="shared" si="8"/>
        <v>329.22325000000001</v>
      </c>
      <c r="CQ52" s="269">
        <f t="shared" si="8"/>
        <v>0.45025000000000004</v>
      </c>
      <c r="CR52" s="269">
        <f t="shared" si="8"/>
        <v>843.52729992499997</v>
      </c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75"/>
      <c r="EY52" s="175"/>
      <c r="EZ52" s="175"/>
      <c r="FA52" s="175"/>
      <c r="FB52" s="175"/>
      <c r="FC52" s="175"/>
      <c r="FD52" s="175"/>
      <c r="FE52" s="175"/>
      <c r="FF52" s="175"/>
      <c r="FG52" s="175"/>
      <c r="FH52" s="175"/>
      <c r="FI52" s="175"/>
      <c r="FJ52" s="175"/>
      <c r="FK52" s="175"/>
      <c r="FL52" s="175"/>
      <c r="FM52" s="175"/>
      <c r="FN52" s="175"/>
      <c r="FO52" s="175"/>
      <c r="FP52" s="175"/>
      <c r="FQ52" s="175"/>
      <c r="FR52" s="175"/>
      <c r="FS52" s="175"/>
      <c r="FT52" s="175"/>
      <c r="FU52" s="175"/>
      <c r="FV52" s="175"/>
      <c r="FW52" s="175"/>
      <c r="FX52" s="175"/>
      <c r="FY52" s="175"/>
      <c r="FZ52" s="175"/>
      <c r="GA52" s="175"/>
      <c r="GB52" s="175"/>
      <c r="GC52" s="175"/>
      <c r="GD52" s="175"/>
      <c r="GE52" s="175"/>
      <c r="GF52" s="175"/>
      <c r="GG52" s="175"/>
      <c r="GH52" s="175"/>
      <c r="GI52" s="175"/>
      <c r="GJ52" s="175"/>
      <c r="GK52" s="175"/>
      <c r="GL52" s="175"/>
      <c r="GM52" s="175"/>
      <c r="GN52" s="175"/>
      <c r="GO52" s="175"/>
      <c r="GP52" s="175"/>
      <c r="GQ52" s="175"/>
      <c r="GR52" s="175"/>
      <c r="GS52" s="175"/>
      <c r="GT52" s="175"/>
      <c r="GU52" s="175"/>
      <c r="GV52" s="175"/>
      <c r="GW52" s="175"/>
      <c r="GX52" s="175"/>
      <c r="GY52" s="175"/>
      <c r="GZ52" s="175"/>
      <c r="HA52" s="175"/>
      <c r="HB52" s="175"/>
      <c r="HC52" s="175"/>
      <c r="HD52" s="175"/>
      <c r="HE52" s="175"/>
      <c r="HF52" s="175"/>
      <c r="HG52" s="175"/>
      <c r="HH52" s="175"/>
      <c r="HI52" s="175"/>
      <c r="HJ52" s="175"/>
      <c r="HK52" s="175"/>
      <c r="HL52" s="175"/>
      <c r="HM52" s="175"/>
      <c r="HN52" s="175"/>
      <c r="HO52" s="175"/>
      <c r="HP52" s="175"/>
      <c r="HQ52" s="175"/>
      <c r="HR52" s="175"/>
      <c r="HS52" s="175"/>
      <c r="HT52" s="175"/>
      <c r="HU52" s="175"/>
      <c r="HV52" s="175"/>
      <c r="HW52" s="175"/>
      <c r="HX52" s="175"/>
      <c r="HY52" s="175"/>
      <c r="HZ52" s="175"/>
      <c r="IA52" s="175"/>
      <c r="IB52" s="175"/>
      <c r="IC52" s="175"/>
      <c r="ID52" s="175"/>
      <c r="IE52" s="175"/>
      <c r="IF52" s="175"/>
      <c r="IG52" s="175"/>
      <c r="IH52" s="175"/>
      <c r="II52" s="175"/>
      <c r="IJ52" s="175"/>
      <c r="IK52" s="175"/>
      <c r="IL52" s="175"/>
      <c r="IM52" s="175"/>
      <c r="IN52" s="175"/>
      <c r="IO52" s="175"/>
      <c r="IP52" s="175"/>
      <c r="IQ52" s="175"/>
      <c r="IR52" s="175"/>
      <c r="IS52" s="175"/>
      <c r="IT52" s="175"/>
      <c r="IU52" s="175"/>
      <c r="IV52" s="175"/>
      <c r="IW52" s="175"/>
      <c r="IX52" s="175"/>
      <c r="IY52" s="175"/>
      <c r="IZ52" s="175"/>
      <c r="JA52" s="175"/>
      <c r="JB52" s="175"/>
      <c r="JC52" s="175"/>
      <c r="JD52" s="175"/>
      <c r="JE52" s="175"/>
      <c r="JF52" s="175"/>
      <c r="JG52" s="175"/>
      <c r="JH52" s="175"/>
      <c r="JI52" s="175"/>
      <c r="JJ52" s="175"/>
    </row>
    <row r="53" spans="1:270" x14ac:dyDescent="0.25">
      <c r="A53" s="265" t="s">
        <v>117</v>
      </c>
      <c r="B53" s="265">
        <v>2008</v>
      </c>
      <c r="C53" s="175">
        <v>3344080.0865038042</v>
      </c>
      <c r="D53" s="175">
        <v>141927343.83873981</v>
      </c>
      <c r="E53" s="175">
        <v>2148253.2263942589</v>
      </c>
      <c r="F53" s="266">
        <v>3553</v>
      </c>
      <c r="G53" s="266">
        <v>32397</v>
      </c>
      <c r="H53" s="266">
        <v>361.55799999999999</v>
      </c>
      <c r="I53" s="266">
        <v>45.881</v>
      </c>
      <c r="J53" s="266">
        <v>0</v>
      </c>
      <c r="K53" s="267">
        <v>0.57099999999999995</v>
      </c>
      <c r="L53" s="266">
        <f t="shared" si="10"/>
        <v>381.36666293999997</v>
      </c>
      <c r="N53" s="265">
        <v>2009</v>
      </c>
      <c r="O53" s="175">
        <v>2912424.9937090087</v>
      </c>
      <c r="P53" s="175">
        <v>142462699.55829209</v>
      </c>
      <c r="Q53" s="175">
        <v>800616.28699231567</v>
      </c>
      <c r="R53" s="266">
        <v>3541</v>
      </c>
      <c r="S53" s="266">
        <v>32460</v>
      </c>
      <c r="T53" s="266">
        <v>387.29500000000002</v>
      </c>
      <c r="U53" s="266">
        <v>40.44</v>
      </c>
      <c r="V53" s="266">
        <v>0</v>
      </c>
      <c r="W53" s="267">
        <v>0.57199999999999995</v>
      </c>
      <c r="X53" s="266">
        <f t="shared" si="11"/>
        <v>404.75456560000003</v>
      </c>
      <c r="Z53" s="265">
        <v>2010</v>
      </c>
      <c r="AA53" s="175">
        <v>3191392.7087802934</v>
      </c>
      <c r="AB53" s="175">
        <v>144101846.78267777</v>
      </c>
      <c r="AC53" s="175">
        <v>2126328.0278425622</v>
      </c>
      <c r="AD53" s="266">
        <v>3538</v>
      </c>
      <c r="AE53" s="266">
        <v>32700</v>
      </c>
      <c r="AF53" s="266">
        <v>421.12299999999999</v>
      </c>
      <c r="AG53" s="266">
        <v>35.674999999999997</v>
      </c>
      <c r="AH53" s="266">
        <v>0</v>
      </c>
      <c r="AI53" s="267">
        <v>0.57399999999999995</v>
      </c>
      <c r="AJ53" s="266">
        <f t="shared" si="12"/>
        <v>436.52532450000001</v>
      </c>
      <c r="AL53" s="265">
        <v>2011</v>
      </c>
      <c r="AM53" s="268">
        <v>3670604.5725971367</v>
      </c>
      <c r="AN53" s="268">
        <v>138225660.82515338</v>
      </c>
      <c r="AO53" s="268">
        <v>2863253.3487221631</v>
      </c>
      <c r="AP53" s="269">
        <v>3544</v>
      </c>
      <c r="AQ53" s="269">
        <v>32950</v>
      </c>
      <c r="AR53" s="269">
        <v>391.86799999999999</v>
      </c>
      <c r="AS53" s="269">
        <v>27.17</v>
      </c>
      <c r="AT53" s="269">
        <v>0</v>
      </c>
      <c r="AU53" s="270">
        <v>0.57499999999999996</v>
      </c>
      <c r="AV53" s="269">
        <f t="shared" si="13"/>
        <v>403.59837579999999</v>
      </c>
      <c r="AX53" s="265">
        <v>2012</v>
      </c>
      <c r="AY53" s="268">
        <v>3714309.032546584</v>
      </c>
      <c r="AZ53" s="268">
        <v>140087127.30534163</v>
      </c>
      <c r="BA53" s="268">
        <v>1127852.7823127126</v>
      </c>
      <c r="BB53" s="269">
        <v>3537</v>
      </c>
      <c r="BC53" s="269">
        <v>33291</v>
      </c>
      <c r="BD53" s="269">
        <v>407.76799999999997</v>
      </c>
      <c r="BE53" s="269">
        <v>32.692999999999998</v>
      </c>
      <c r="BF53" s="269">
        <v>0</v>
      </c>
      <c r="BG53" s="270">
        <v>0.57699999999999996</v>
      </c>
      <c r="BH53" s="269">
        <f t="shared" si="14"/>
        <v>421.88287581999998</v>
      </c>
      <c r="BJ53" s="265">
        <v>2013</v>
      </c>
      <c r="BK53" s="268">
        <v>4008955.3522782964</v>
      </c>
      <c r="BL53" s="268">
        <v>143999050.67417935</v>
      </c>
      <c r="BM53" s="268">
        <v>1994463.8355821511</v>
      </c>
      <c r="BN53" s="269">
        <v>3563</v>
      </c>
      <c r="BO53" s="269">
        <v>33786</v>
      </c>
      <c r="BP53" s="269">
        <v>393.57799999999997</v>
      </c>
      <c r="BQ53" s="269">
        <v>33.212000000000003</v>
      </c>
      <c r="BR53" s="269">
        <v>0</v>
      </c>
      <c r="BS53" s="270">
        <v>0.57099999999999995</v>
      </c>
      <c r="BT53" s="269">
        <f t="shared" si="15"/>
        <v>407.91694887999995</v>
      </c>
      <c r="BU53" s="268"/>
      <c r="BV53" s="265">
        <v>2014</v>
      </c>
      <c r="BW53" s="268">
        <v>3878035.0000000009</v>
      </c>
      <c r="BX53" s="268">
        <v>148177543</v>
      </c>
      <c r="BY53" s="268">
        <v>1204557.4421043941</v>
      </c>
      <c r="BZ53" s="269">
        <v>3605</v>
      </c>
      <c r="CA53" s="269">
        <v>34313</v>
      </c>
      <c r="CB53" s="269">
        <v>388.93299999999999</v>
      </c>
      <c r="CC53" s="269">
        <v>34.061</v>
      </c>
      <c r="CD53" s="269">
        <v>0</v>
      </c>
      <c r="CE53" s="270">
        <v>0.56599999999999995</v>
      </c>
      <c r="CF53" s="269">
        <f t="shared" si="16"/>
        <v>403.63849613999997</v>
      </c>
      <c r="CG53" s="268"/>
      <c r="CH53" s="268" t="s">
        <v>202</v>
      </c>
      <c r="CI53" s="269">
        <f t="shared" si="9"/>
        <v>3817975.9893555045</v>
      </c>
      <c r="CJ53" s="269">
        <f t="shared" si="9"/>
        <v>142622345.4511686</v>
      </c>
      <c r="CK53" s="269">
        <f t="shared" si="9"/>
        <v>1797531.8521803552</v>
      </c>
      <c r="CL53" s="269">
        <f t="shared" si="9"/>
        <v>3562.25</v>
      </c>
      <c r="CM53" s="269">
        <f t="shared" si="9"/>
        <v>33585</v>
      </c>
      <c r="CN53" s="269">
        <f t="shared" si="8"/>
        <v>395.53674999999998</v>
      </c>
      <c r="CO53" s="269">
        <f t="shared" si="8"/>
        <v>31.783999999999999</v>
      </c>
      <c r="CP53" s="269">
        <f t="shared" si="8"/>
        <v>0</v>
      </c>
      <c r="CQ53" s="269">
        <f t="shared" si="8"/>
        <v>0.57224999999999993</v>
      </c>
      <c r="CR53" s="269">
        <f t="shared" si="8"/>
        <v>409.25917415999993</v>
      </c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  <c r="IF53" s="175"/>
      <c r="IG53" s="175"/>
      <c r="IH53" s="175"/>
      <c r="II53" s="175"/>
      <c r="IJ53" s="175"/>
      <c r="IK53" s="175"/>
      <c r="IL53" s="175"/>
      <c r="IM53" s="175"/>
      <c r="IN53" s="175"/>
      <c r="IO53" s="175"/>
      <c r="IP53" s="175"/>
      <c r="IQ53" s="175"/>
      <c r="IR53" s="175"/>
      <c r="IS53" s="175"/>
      <c r="IT53" s="175"/>
      <c r="IU53" s="175"/>
      <c r="IV53" s="175"/>
      <c r="IW53" s="175"/>
      <c r="IX53" s="175"/>
      <c r="IY53" s="175"/>
      <c r="IZ53" s="175"/>
      <c r="JA53" s="175"/>
      <c r="JB53" s="175"/>
      <c r="JC53" s="175"/>
      <c r="JD53" s="175"/>
      <c r="JE53" s="175"/>
      <c r="JF53" s="175"/>
      <c r="JG53" s="175"/>
      <c r="JH53" s="175"/>
      <c r="JI53" s="175"/>
      <c r="JJ53" s="175"/>
    </row>
    <row r="54" spans="1:270" x14ac:dyDescent="0.25">
      <c r="A54" s="265" t="s">
        <v>116</v>
      </c>
      <c r="B54" s="265">
        <v>2008</v>
      </c>
      <c r="C54" s="175">
        <v>1265865.9564811105</v>
      </c>
      <c r="D54" s="175">
        <v>27652664.742223997</v>
      </c>
      <c r="E54" s="175">
        <v>38095.736812656112</v>
      </c>
      <c r="F54" s="266">
        <v>343.6</v>
      </c>
      <c r="G54" s="266">
        <v>7887</v>
      </c>
      <c r="H54" s="266">
        <v>80.606999999999999</v>
      </c>
      <c r="I54" s="266">
        <v>35.573999999999998</v>
      </c>
      <c r="J54" s="266">
        <v>0</v>
      </c>
      <c r="K54" s="267">
        <v>0.373</v>
      </c>
      <c r="L54" s="266">
        <f t="shared" si="10"/>
        <v>95.965718760000001</v>
      </c>
      <c r="N54" s="265">
        <v>2009</v>
      </c>
      <c r="O54" s="175">
        <v>1180649.6983000936</v>
      </c>
      <c r="P54" s="175">
        <v>28708427.530451078</v>
      </c>
      <c r="Q54" s="175">
        <v>40411.032402443299</v>
      </c>
      <c r="R54" s="266">
        <v>359.4</v>
      </c>
      <c r="S54" s="266">
        <v>7872</v>
      </c>
      <c r="T54" s="266">
        <v>79.381</v>
      </c>
      <c r="U54" s="266">
        <v>25.585999999999999</v>
      </c>
      <c r="V54" s="266">
        <v>0</v>
      </c>
      <c r="W54" s="267">
        <v>0.376</v>
      </c>
      <c r="X54" s="266">
        <f t="shared" si="11"/>
        <v>90.427499640000008</v>
      </c>
      <c r="Z54" s="265">
        <v>2010</v>
      </c>
      <c r="AA54" s="175">
        <v>1218994.5416501123</v>
      </c>
      <c r="AB54" s="175">
        <v>30525058.263011515</v>
      </c>
      <c r="AC54" s="175">
        <v>18819.944276543949</v>
      </c>
      <c r="AD54" s="266">
        <v>378.4</v>
      </c>
      <c r="AE54" s="266">
        <v>7889</v>
      </c>
      <c r="AF54" s="266">
        <v>88.396000000000001</v>
      </c>
      <c r="AG54" s="266">
        <v>23.34</v>
      </c>
      <c r="AH54" s="266">
        <v>0</v>
      </c>
      <c r="AI54" s="267">
        <v>0.38</v>
      </c>
      <c r="AJ54" s="266">
        <f t="shared" si="12"/>
        <v>98.4728116</v>
      </c>
      <c r="AL54" s="265">
        <v>2011</v>
      </c>
      <c r="AM54" s="268">
        <v>1754985.4887525563</v>
      </c>
      <c r="AN54" s="268">
        <v>23765966.834355827</v>
      </c>
      <c r="AO54" s="268">
        <v>23132.621025327499</v>
      </c>
      <c r="AP54" s="269">
        <v>390.29999999999995</v>
      </c>
      <c r="AQ54" s="269">
        <v>7805</v>
      </c>
      <c r="AR54" s="269">
        <v>82.742000000000004</v>
      </c>
      <c r="AS54" s="269">
        <v>28.722999999999999</v>
      </c>
      <c r="AT54" s="269">
        <v>0</v>
      </c>
      <c r="AU54" s="270">
        <v>0.38800000000000001</v>
      </c>
      <c r="AV54" s="269">
        <f t="shared" si="13"/>
        <v>95.142868020000009</v>
      </c>
      <c r="AX54" s="265">
        <v>2012</v>
      </c>
      <c r="AY54" s="268">
        <v>1399325.9667080748</v>
      </c>
      <c r="AZ54" s="268">
        <v>24038544.973913044</v>
      </c>
      <c r="BA54" s="268">
        <v>55185.807431084686</v>
      </c>
      <c r="BB54" s="269">
        <v>385.2</v>
      </c>
      <c r="BC54" s="269">
        <v>7870</v>
      </c>
      <c r="BD54" s="269">
        <v>82.055999999999997</v>
      </c>
      <c r="BE54" s="269">
        <v>25.507999999999999</v>
      </c>
      <c r="BF54" s="269">
        <v>0</v>
      </c>
      <c r="BG54" s="270">
        <v>0.39</v>
      </c>
      <c r="BH54" s="269">
        <f t="shared" si="14"/>
        <v>93.06882392</v>
      </c>
      <c r="BJ54" s="265">
        <v>2013</v>
      </c>
      <c r="BK54" s="268">
        <v>1489349.9676629107</v>
      </c>
      <c r="BL54" s="268">
        <v>24393460.000000004</v>
      </c>
      <c r="BM54" s="268">
        <v>22685.802141611581</v>
      </c>
      <c r="BN54" s="269">
        <v>382.9</v>
      </c>
      <c r="BO54" s="269">
        <v>7993</v>
      </c>
      <c r="BP54" s="269">
        <v>78.040999999999997</v>
      </c>
      <c r="BQ54" s="269">
        <v>23.201000000000001</v>
      </c>
      <c r="BR54" s="269">
        <v>0</v>
      </c>
      <c r="BS54" s="270">
        <v>0.38700000000000001</v>
      </c>
      <c r="BT54" s="269">
        <f t="shared" si="15"/>
        <v>88.057799739999993</v>
      </c>
      <c r="BU54" s="268"/>
      <c r="BV54" s="265">
        <v>2014</v>
      </c>
      <c r="BW54" s="268">
        <v>1493522.0000000002</v>
      </c>
      <c r="BX54" s="268">
        <v>24654334</v>
      </c>
      <c r="BY54" s="268">
        <v>23801.195562658548</v>
      </c>
      <c r="BZ54" s="269">
        <v>386.2</v>
      </c>
      <c r="CA54" s="269">
        <v>8070</v>
      </c>
      <c r="CB54" s="269">
        <v>76.980999999999995</v>
      </c>
      <c r="CC54" s="269">
        <v>41.676000000000002</v>
      </c>
      <c r="CD54" s="269">
        <v>0</v>
      </c>
      <c r="CE54" s="270">
        <v>0.38700000000000001</v>
      </c>
      <c r="CF54" s="269">
        <f t="shared" si="16"/>
        <v>94.974196239999998</v>
      </c>
      <c r="CG54" s="268"/>
      <c r="CH54" s="268" t="s">
        <v>202</v>
      </c>
      <c r="CI54" s="269">
        <f t="shared" si="9"/>
        <v>1534295.8557808856</v>
      </c>
      <c r="CJ54" s="269">
        <f t="shared" si="9"/>
        <v>24213076.452067219</v>
      </c>
      <c r="CK54" s="269">
        <f t="shared" si="9"/>
        <v>31201.356540170578</v>
      </c>
      <c r="CL54" s="269">
        <f t="shared" si="9"/>
        <v>386.15000000000003</v>
      </c>
      <c r="CM54" s="269">
        <f t="shared" si="9"/>
        <v>7934.5</v>
      </c>
      <c r="CN54" s="269">
        <f t="shared" si="8"/>
        <v>79.954999999999998</v>
      </c>
      <c r="CO54" s="269">
        <f t="shared" si="8"/>
        <v>29.776999999999997</v>
      </c>
      <c r="CP54" s="269">
        <f t="shared" si="8"/>
        <v>0</v>
      </c>
      <c r="CQ54" s="269">
        <f t="shared" si="8"/>
        <v>0.38800000000000001</v>
      </c>
      <c r="CR54" s="269">
        <f t="shared" si="8"/>
        <v>92.810921979999989</v>
      </c>
      <c r="EM54" s="175"/>
      <c r="EN54" s="175"/>
      <c r="EO54" s="175"/>
      <c r="EP54" s="175"/>
      <c r="EQ54" s="175"/>
      <c r="ER54" s="175"/>
      <c r="ES54" s="175"/>
      <c r="ET54" s="175"/>
      <c r="EU54" s="175"/>
      <c r="EV54" s="175"/>
      <c r="EW54" s="175"/>
      <c r="EX54" s="175"/>
      <c r="EY54" s="175"/>
      <c r="EZ54" s="175"/>
      <c r="FA54" s="175"/>
      <c r="FB54" s="175"/>
      <c r="FC54" s="175"/>
      <c r="FD54" s="175"/>
      <c r="FE54" s="175"/>
      <c r="FF54" s="175"/>
      <c r="FG54" s="175"/>
      <c r="FH54" s="175"/>
      <c r="FI54" s="175"/>
      <c r="FJ54" s="175"/>
      <c r="FK54" s="175"/>
      <c r="FL54" s="175"/>
      <c r="FM54" s="175"/>
      <c r="FN54" s="175"/>
      <c r="FO54" s="175"/>
      <c r="FP54" s="175"/>
      <c r="FQ54" s="175"/>
      <c r="FR54" s="175"/>
      <c r="FS54" s="175"/>
      <c r="FT54" s="175"/>
      <c r="FU54" s="175"/>
      <c r="FV54" s="175"/>
      <c r="FW54" s="175"/>
      <c r="FX54" s="175"/>
      <c r="FY54" s="175"/>
      <c r="FZ54" s="175"/>
      <c r="GA54" s="175"/>
      <c r="GB54" s="175"/>
      <c r="GC54" s="175"/>
      <c r="GD54" s="175"/>
      <c r="GE54" s="175"/>
      <c r="GF54" s="175"/>
      <c r="GG54" s="175"/>
      <c r="GH54" s="175"/>
      <c r="GI54" s="175"/>
      <c r="GJ54" s="175"/>
      <c r="GK54" s="175"/>
      <c r="GL54" s="175"/>
      <c r="GM54" s="175"/>
      <c r="GN54" s="175"/>
      <c r="GO54" s="175"/>
      <c r="GP54" s="175"/>
      <c r="GQ54" s="175"/>
      <c r="GR54" s="175"/>
      <c r="GS54" s="175"/>
      <c r="GT54" s="175"/>
      <c r="GU54" s="175"/>
      <c r="GV54" s="175"/>
      <c r="GW54" s="175"/>
      <c r="GX54" s="175"/>
      <c r="GY54" s="175"/>
      <c r="GZ54" s="175"/>
      <c r="HA54" s="175"/>
      <c r="HB54" s="175"/>
      <c r="HC54" s="175"/>
      <c r="HD54" s="175"/>
      <c r="HE54" s="175"/>
      <c r="HF54" s="175"/>
      <c r="HG54" s="175"/>
      <c r="HH54" s="175"/>
      <c r="HI54" s="175"/>
      <c r="HJ54" s="175"/>
      <c r="HK54" s="175"/>
      <c r="HL54" s="175"/>
      <c r="HM54" s="175"/>
      <c r="HN54" s="175"/>
      <c r="HO54" s="175"/>
      <c r="HP54" s="175"/>
      <c r="HQ54" s="175"/>
      <c r="HR54" s="175"/>
      <c r="HS54" s="175"/>
      <c r="HT54" s="175"/>
      <c r="HU54" s="175"/>
      <c r="HV54" s="175"/>
      <c r="HW54" s="175"/>
      <c r="HX54" s="175"/>
      <c r="HY54" s="175"/>
      <c r="HZ54" s="175"/>
      <c r="IA54" s="175"/>
      <c r="IB54" s="175"/>
      <c r="IC54" s="175"/>
      <c r="ID54" s="175"/>
      <c r="IE54" s="175"/>
      <c r="IF54" s="175"/>
      <c r="IG54" s="175"/>
      <c r="IH54" s="175"/>
      <c r="II54" s="175"/>
      <c r="IJ54" s="175"/>
      <c r="IK54" s="175"/>
      <c r="IL54" s="175"/>
      <c r="IM54" s="175"/>
      <c r="IN54" s="175"/>
      <c r="IO54" s="175"/>
      <c r="IP54" s="175"/>
      <c r="IQ54" s="175"/>
      <c r="IR54" s="175"/>
      <c r="IS54" s="175"/>
      <c r="IT54" s="175"/>
      <c r="IU54" s="175"/>
      <c r="IV54" s="175"/>
      <c r="IW54" s="175"/>
      <c r="IX54" s="175"/>
      <c r="IY54" s="175"/>
      <c r="IZ54" s="175"/>
      <c r="JA54" s="175"/>
      <c r="JB54" s="175"/>
      <c r="JC54" s="175"/>
      <c r="JD54" s="175"/>
      <c r="JE54" s="175"/>
      <c r="JF54" s="175"/>
      <c r="JG54" s="175"/>
      <c r="JH54" s="175"/>
      <c r="JI54" s="175"/>
      <c r="JJ54" s="175"/>
    </row>
    <row r="55" spans="1:270" ht="14.5" x14ac:dyDescent="0.35">
      <c r="A55" s="265" t="s">
        <v>115</v>
      </c>
      <c r="B55" s="265">
        <v>2008</v>
      </c>
      <c r="C55" s="175">
        <v>629803.23054331855</v>
      </c>
      <c r="D55" s="175">
        <v>30498506.612201303</v>
      </c>
      <c r="E55" s="175">
        <v>87750.353061242349</v>
      </c>
      <c r="F55" s="266">
        <v>958</v>
      </c>
      <c r="G55" s="266">
        <v>4356</v>
      </c>
      <c r="H55" s="266">
        <v>42.232999999999997</v>
      </c>
      <c r="I55" s="266">
        <v>0</v>
      </c>
      <c r="J55" s="266">
        <v>0</v>
      </c>
      <c r="K55" s="272">
        <v>0.89</v>
      </c>
      <c r="L55" s="266">
        <f t="shared" si="10"/>
        <v>42.232999999999997</v>
      </c>
      <c r="N55" s="265">
        <v>2009</v>
      </c>
      <c r="O55" s="175">
        <v>613825.19073751848</v>
      </c>
      <c r="P55" s="175">
        <v>30350552.33195021</v>
      </c>
      <c r="Q55" s="175">
        <v>82647.675282710275</v>
      </c>
      <c r="R55" s="266">
        <v>963</v>
      </c>
      <c r="S55" s="266">
        <v>4384</v>
      </c>
      <c r="T55" s="266">
        <v>41.804000000000002</v>
      </c>
      <c r="U55" s="266">
        <v>0</v>
      </c>
      <c r="V55" s="266">
        <v>0</v>
      </c>
      <c r="W55" s="272">
        <v>0.89</v>
      </c>
      <c r="X55" s="266">
        <f t="shared" si="11"/>
        <v>41.804000000000002</v>
      </c>
      <c r="Z55" s="265">
        <v>2010</v>
      </c>
      <c r="AA55" s="175">
        <v>598630.46801748103</v>
      </c>
      <c r="AB55" s="175">
        <v>30472451.730366834</v>
      </c>
      <c r="AC55" s="175">
        <v>209676.17543856386</v>
      </c>
      <c r="AD55" s="266">
        <v>969</v>
      </c>
      <c r="AE55" s="266">
        <v>4300</v>
      </c>
      <c r="AF55" s="266">
        <v>45.613999999999997</v>
      </c>
      <c r="AG55" s="266">
        <v>0</v>
      </c>
      <c r="AH55" s="266">
        <v>0</v>
      </c>
      <c r="AI55" s="272">
        <v>0.89</v>
      </c>
      <c r="AJ55" s="266">
        <f t="shared" si="12"/>
        <v>45.613999999999997</v>
      </c>
      <c r="AL55" s="265">
        <v>2011</v>
      </c>
      <c r="AM55" s="268">
        <v>584022.49488752556</v>
      </c>
      <c r="AN55" s="268">
        <v>31416643.596114516</v>
      </c>
      <c r="AO55" s="268">
        <v>169823.58836657225</v>
      </c>
      <c r="AP55" s="269">
        <v>972</v>
      </c>
      <c r="AQ55" s="269">
        <v>4301</v>
      </c>
      <c r="AR55" s="269">
        <v>41.042000000000002</v>
      </c>
      <c r="AS55" s="269">
        <v>0</v>
      </c>
      <c r="AT55" s="269">
        <v>0</v>
      </c>
      <c r="AU55" s="272">
        <v>0.89</v>
      </c>
      <c r="AV55" s="269">
        <f t="shared" si="13"/>
        <v>41.042000000000002</v>
      </c>
      <c r="AX55" s="265">
        <v>2012</v>
      </c>
      <c r="AY55" s="268">
        <v>602462.60869565222</v>
      </c>
      <c r="AZ55" s="268">
        <v>31540312.040745348</v>
      </c>
      <c r="BA55" s="268">
        <v>156315.51973292365</v>
      </c>
      <c r="BB55" s="269">
        <v>975</v>
      </c>
      <c r="BC55" s="269">
        <v>4302</v>
      </c>
      <c r="BD55" s="269">
        <v>39.805</v>
      </c>
      <c r="BE55" s="269">
        <v>0.2</v>
      </c>
      <c r="BF55" s="269">
        <v>48.915999999999997</v>
      </c>
      <c r="BG55" s="272">
        <v>0.89</v>
      </c>
      <c r="BH55" s="269">
        <f t="shared" si="14"/>
        <v>53.152475600000002</v>
      </c>
      <c r="BJ55" s="265">
        <v>2013</v>
      </c>
      <c r="BK55" s="268">
        <v>698109.75012248917</v>
      </c>
      <c r="BL55" s="268">
        <v>31721091.705046549</v>
      </c>
      <c r="BM55" s="268">
        <v>131296.88623332235</v>
      </c>
      <c r="BN55" s="269">
        <v>977</v>
      </c>
      <c r="BO55" s="269">
        <v>4324</v>
      </c>
      <c r="BP55" s="269">
        <v>39.658999999999999</v>
      </c>
      <c r="BQ55" s="269">
        <v>0.24099999999999999</v>
      </c>
      <c r="BR55" s="269">
        <v>54.216000000000001</v>
      </c>
      <c r="BS55" s="270">
        <v>0.89100000000000001</v>
      </c>
      <c r="BT55" s="269">
        <f t="shared" si="15"/>
        <v>54.461006940000004</v>
      </c>
      <c r="BU55" s="268"/>
      <c r="BV55" s="265">
        <v>2014</v>
      </c>
      <c r="BW55" s="268">
        <v>827000</v>
      </c>
      <c r="BX55" s="268">
        <v>31751309</v>
      </c>
      <c r="BY55" s="268">
        <v>120830.81386573028</v>
      </c>
      <c r="BZ55" s="269">
        <v>979</v>
      </c>
      <c r="CA55" s="269">
        <v>4327</v>
      </c>
      <c r="CB55" s="269">
        <v>38.912999999999997</v>
      </c>
      <c r="CC55" s="269">
        <v>0.22</v>
      </c>
      <c r="CD55" s="269">
        <v>53.959000000000003</v>
      </c>
      <c r="CE55" s="270">
        <v>0.89100000000000001</v>
      </c>
      <c r="CF55" s="269">
        <f t="shared" si="16"/>
        <v>53.636267699999991</v>
      </c>
      <c r="CG55" s="268"/>
      <c r="CH55" s="268" t="s">
        <v>202</v>
      </c>
      <c r="CI55" s="269">
        <f t="shared" si="9"/>
        <v>677898.71342641674</v>
      </c>
      <c r="CJ55" s="269">
        <f t="shared" si="9"/>
        <v>31607339.085476603</v>
      </c>
      <c r="CK55" s="269">
        <f t="shared" si="9"/>
        <v>144566.70204963713</v>
      </c>
      <c r="CL55" s="269">
        <f t="shared" si="9"/>
        <v>975.75</v>
      </c>
      <c r="CM55" s="269">
        <f t="shared" si="9"/>
        <v>4313.5</v>
      </c>
      <c r="CN55" s="269">
        <f t="shared" si="8"/>
        <v>39.854749999999996</v>
      </c>
      <c r="CO55" s="269">
        <f t="shared" si="8"/>
        <v>0.16525000000000001</v>
      </c>
      <c r="CP55" s="269">
        <f t="shared" si="8"/>
        <v>39.272750000000002</v>
      </c>
      <c r="CQ55" s="269">
        <f t="shared" si="8"/>
        <v>0.89050000000000007</v>
      </c>
      <c r="CR55" s="269">
        <f t="shared" si="8"/>
        <v>50.57293756</v>
      </c>
      <c r="EM55" s="175"/>
      <c r="EN55" s="175"/>
      <c r="EO55" s="175"/>
      <c r="EP55" s="175"/>
      <c r="EQ55" s="175"/>
      <c r="ER55" s="175"/>
      <c r="ES55" s="175"/>
      <c r="ET55" s="175"/>
      <c r="EU55" s="175"/>
      <c r="EV55" s="175"/>
      <c r="EW55" s="175"/>
      <c r="EX55" s="175"/>
      <c r="EY55" s="175"/>
      <c r="EZ55" s="175"/>
      <c r="FA55" s="175"/>
      <c r="FB55" s="175"/>
      <c r="FC55" s="175"/>
      <c r="FD55" s="175"/>
      <c r="FE55" s="175"/>
      <c r="FF55" s="175"/>
      <c r="FG55" s="175"/>
      <c r="FH55" s="175"/>
      <c r="FI55" s="175"/>
      <c r="FJ55" s="175"/>
      <c r="FK55" s="175"/>
      <c r="FL55" s="175"/>
      <c r="FM55" s="175"/>
      <c r="FN55" s="175"/>
      <c r="FO55" s="175"/>
      <c r="FP55" s="175"/>
      <c r="FQ55" s="175"/>
      <c r="FR55" s="175"/>
      <c r="FS55" s="175"/>
      <c r="FT55" s="175"/>
      <c r="FU55" s="175"/>
      <c r="FV55" s="175"/>
      <c r="FW55" s="175"/>
      <c r="FX55" s="175"/>
      <c r="FY55" s="175"/>
      <c r="FZ55" s="175"/>
      <c r="GA55" s="175"/>
      <c r="GB55" s="175"/>
      <c r="GC55" s="175"/>
      <c r="GD55" s="175"/>
      <c r="GE55" s="175"/>
      <c r="GF55" s="175"/>
      <c r="GG55" s="175"/>
      <c r="GH55" s="175"/>
      <c r="GI55" s="175"/>
      <c r="GJ55" s="175"/>
      <c r="GK55" s="175"/>
      <c r="GL55" s="175"/>
      <c r="GM55" s="175"/>
      <c r="GN55" s="175"/>
      <c r="GO55" s="175"/>
      <c r="GP55" s="175"/>
      <c r="GQ55" s="175"/>
      <c r="GR55" s="175"/>
      <c r="GS55" s="175"/>
      <c r="GT55" s="175"/>
      <c r="GU55" s="175"/>
      <c r="GV55" s="175"/>
      <c r="GW55" s="175"/>
      <c r="GX55" s="175"/>
      <c r="GY55" s="175"/>
      <c r="GZ55" s="175"/>
      <c r="HA55" s="175"/>
      <c r="HB55" s="175"/>
      <c r="HC55" s="175"/>
      <c r="HD55" s="175"/>
      <c r="HE55" s="175"/>
      <c r="HF55" s="175"/>
      <c r="HG55" s="175"/>
      <c r="HH55" s="175"/>
      <c r="HI55" s="175"/>
      <c r="HJ55" s="175"/>
      <c r="HK55" s="175"/>
      <c r="HL55" s="175"/>
      <c r="HM55" s="175"/>
      <c r="HN55" s="175"/>
      <c r="HO55" s="175"/>
      <c r="HP55" s="175"/>
      <c r="HQ55" s="175"/>
      <c r="HR55" s="175"/>
      <c r="HS55" s="175"/>
      <c r="HT55" s="175"/>
      <c r="HU55" s="175"/>
      <c r="HV55" s="175"/>
      <c r="HW55" s="175"/>
      <c r="HX55" s="175"/>
      <c r="HY55" s="175"/>
      <c r="HZ55" s="175"/>
      <c r="IA55" s="175"/>
      <c r="IB55" s="175"/>
      <c r="IC55" s="175"/>
      <c r="ID55" s="175"/>
      <c r="IE55" s="175"/>
      <c r="IF55" s="175"/>
      <c r="IG55" s="175"/>
      <c r="IH55" s="175"/>
      <c r="II55" s="175"/>
      <c r="IJ55" s="175"/>
      <c r="IK55" s="175"/>
      <c r="IL55" s="175"/>
      <c r="IM55" s="175"/>
      <c r="IN55" s="175"/>
      <c r="IO55" s="175"/>
      <c r="IP55" s="175"/>
      <c r="IQ55" s="175"/>
      <c r="IR55" s="175"/>
      <c r="IS55" s="175"/>
      <c r="IT55" s="175"/>
      <c r="IU55" s="175"/>
      <c r="IV55" s="175"/>
      <c r="IW55" s="175"/>
      <c r="IX55" s="175"/>
      <c r="IY55" s="175"/>
      <c r="IZ55" s="175"/>
      <c r="JA55" s="175"/>
      <c r="JB55" s="175"/>
      <c r="JC55" s="175"/>
      <c r="JD55" s="175"/>
      <c r="JE55" s="175"/>
      <c r="JF55" s="175"/>
      <c r="JG55" s="175"/>
      <c r="JH55" s="175"/>
      <c r="JI55" s="175"/>
      <c r="JJ55" s="175"/>
    </row>
    <row r="56" spans="1:270" ht="14.5" x14ac:dyDescent="0.35">
      <c r="A56" s="265" t="s">
        <v>246</v>
      </c>
      <c r="B56" s="265">
        <v>2008</v>
      </c>
      <c r="C56" s="175">
        <v>1042130.5609397944</v>
      </c>
      <c r="D56" s="175">
        <v>46179469.663329318</v>
      </c>
      <c r="E56" s="175">
        <v>21513.390356752796</v>
      </c>
      <c r="F56" s="266">
        <v>718.4</v>
      </c>
      <c r="G56" s="266">
        <v>6192</v>
      </c>
      <c r="H56" s="266">
        <v>70.861999999999995</v>
      </c>
      <c r="I56" s="266">
        <v>27.388999999999999</v>
      </c>
      <c r="J56" s="266">
        <v>0</v>
      </c>
      <c r="K56" s="272">
        <v>0.43</v>
      </c>
      <c r="L56" s="266">
        <f t="shared" si="10"/>
        <v>82.68692686</v>
      </c>
      <c r="N56" s="265">
        <v>2009</v>
      </c>
      <c r="O56" s="175">
        <v>1188601.8257261412</v>
      </c>
      <c r="P56" s="175">
        <v>46263643.617186457</v>
      </c>
      <c r="Q56" s="175">
        <v>108281.48595373082</v>
      </c>
      <c r="R56" s="266">
        <v>660.5</v>
      </c>
      <c r="S56" s="266">
        <v>6213</v>
      </c>
      <c r="T56" s="266">
        <v>63.841000000000001</v>
      </c>
      <c r="U56" s="266">
        <v>30.402999999999999</v>
      </c>
      <c r="V56" s="266">
        <v>0</v>
      </c>
      <c r="W56" s="272">
        <v>0.43</v>
      </c>
      <c r="X56" s="266">
        <f t="shared" si="11"/>
        <v>76.967191220000004</v>
      </c>
      <c r="Z56" s="265">
        <v>2010</v>
      </c>
      <c r="AA56" s="175">
        <v>1291197.0377433451</v>
      </c>
      <c r="AB56" s="175">
        <v>46583000.00317838</v>
      </c>
      <c r="AC56" s="175">
        <v>57168.607683455557</v>
      </c>
      <c r="AD56" s="266">
        <v>663.4</v>
      </c>
      <c r="AE56" s="266">
        <v>6676</v>
      </c>
      <c r="AF56" s="266">
        <v>67.700999999999993</v>
      </c>
      <c r="AG56" s="266">
        <v>27.628</v>
      </c>
      <c r="AH56" s="266">
        <v>0</v>
      </c>
      <c r="AI56" s="272">
        <v>0.43</v>
      </c>
      <c r="AJ56" s="266">
        <f t="shared" si="12"/>
        <v>79.629112719999995</v>
      </c>
      <c r="AL56" s="265">
        <v>2011</v>
      </c>
      <c r="AM56" s="268">
        <v>1527823.9304703476</v>
      </c>
      <c r="AN56" s="268">
        <v>35160153.994887523</v>
      </c>
      <c r="AO56" s="268">
        <v>53779.721581826598</v>
      </c>
      <c r="AP56" s="269">
        <v>664.90000000000009</v>
      </c>
      <c r="AQ56" s="269">
        <v>6551</v>
      </c>
      <c r="AR56" s="269">
        <v>60.151000000000003</v>
      </c>
      <c r="AS56" s="269">
        <v>29.527000000000001</v>
      </c>
      <c r="AT56" s="269">
        <v>0</v>
      </c>
      <c r="AU56" s="272">
        <v>0.43</v>
      </c>
      <c r="AV56" s="269">
        <f t="shared" si="13"/>
        <v>72.898986980000004</v>
      </c>
      <c r="AX56" s="271">
        <v>2012</v>
      </c>
      <c r="AY56" s="268">
        <v>1403893.61689441</v>
      </c>
      <c r="AZ56" s="268">
        <v>31971301.290931683</v>
      </c>
      <c r="BA56" s="268">
        <v>2255.5971465775028</v>
      </c>
      <c r="BB56" s="269">
        <v>403.5</v>
      </c>
      <c r="BC56" s="269">
        <v>6567</v>
      </c>
      <c r="BD56" s="269">
        <v>65.7</v>
      </c>
      <c r="BE56" s="269">
        <v>25.2</v>
      </c>
      <c r="BF56" s="269">
        <v>0</v>
      </c>
      <c r="BG56" s="272">
        <v>0.43</v>
      </c>
      <c r="BH56" s="269">
        <f t="shared" si="14"/>
        <v>76.579847999999998</v>
      </c>
      <c r="BJ56" s="265">
        <v>2013</v>
      </c>
      <c r="BK56" s="268">
        <v>1593905.7942185206</v>
      </c>
      <c r="BL56" s="268">
        <v>35166697.746202849</v>
      </c>
      <c r="BM56" s="268">
        <v>29636.474217758478</v>
      </c>
      <c r="BN56" s="269">
        <v>423.2</v>
      </c>
      <c r="BO56" s="269">
        <v>6694</v>
      </c>
      <c r="BP56" s="269">
        <v>66.099999999999994</v>
      </c>
      <c r="BQ56" s="269">
        <v>20.68</v>
      </c>
      <c r="BR56" s="269">
        <v>0</v>
      </c>
      <c r="BS56" s="272">
        <v>0.43</v>
      </c>
      <c r="BT56" s="269">
        <f t="shared" si="15"/>
        <v>75.028383199999993</v>
      </c>
      <c r="BU56" s="268"/>
      <c r="BV56" s="265">
        <v>2014</v>
      </c>
      <c r="BW56" s="268">
        <v>1126233.0000000002</v>
      </c>
      <c r="BX56" s="268">
        <v>36057316</v>
      </c>
      <c r="BY56" s="268">
        <v>61776.125878555773</v>
      </c>
      <c r="BZ56" s="269">
        <v>429.1</v>
      </c>
      <c r="CA56" s="269">
        <v>6694</v>
      </c>
      <c r="CB56" s="269">
        <v>60.680999999999997</v>
      </c>
      <c r="CC56" s="269">
        <v>24.899000000000001</v>
      </c>
      <c r="CD56" s="269">
        <v>0</v>
      </c>
      <c r="CE56" s="272">
        <v>0.43</v>
      </c>
      <c r="CF56" s="269">
        <f t="shared" si="16"/>
        <v>71.430894260000002</v>
      </c>
      <c r="CG56" s="268"/>
      <c r="CH56" s="268" t="s">
        <v>202</v>
      </c>
      <c r="CI56" s="269">
        <f t="shared" si="9"/>
        <v>1412964.0853958195</v>
      </c>
      <c r="CJ56" s="269">
        <f t="shared" si="9"/>
        <v>34588867.258005515</v>
      </c>
      <c r="CK56" s="269">
        <f t="shared" si="9"/>
        <v>36861.979706179583</v>
      </c>
      <c r="CL56" s="269">
        <f t="shared" si="9"/>
        <v>480.17500000000007</v>
      </c>
      <c r="CM56" s="269">
        <f t="shared" si="9"/>
        <v>6626.5</v>
      </c>
      <c r="CN56" s="269">
        <f t="shared" si="8"/>
        <v>63.158000000000001</v>
      </c>
      <c r="CO56" s="269">
        <f t="shared" si="8"/>
        <v>25.076500000000003</v>
      </c>
      <c r="CP56" s="269">
        <f t="shared" si="8"/>
        <v>0</v>
      </c>
      <c r="CQ56" s="269">
        <f t="shared" si="8"/>
        <v>0.43</v>
      </c>
      <c r="CR56" s="269">
        <f t="shared" si="8"/>
        <v>73.984528109999999</v>
      </c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  <c r="IX56" s="175"/>
      <c r="IY56" s="175"/>
      <c r="IZ56" s="175"/>
      <c r="JA56" s="175"/>
      <c r="JB56" s="175"/>
      <c r="JC56" s="175"/>
      <c r="JD56" s="175"/>
      <c r="JE56" s="175"/>
      <c r="JF56" s="175"/>
      <c r="JG56" s="175"/>
      <c r="JH56" s="175"/>
      <c r="JI56" s="175"/>
      <c r="JJ56" s="175"/>
    </row>
    <row r="57" spans="1:270" x14ac:dyDescent="0.25">
      <c r="A57" s="265" t="s">
        <v>247</v>
      </c>
      <c r="B57" s="265">
        <v>2008</v>
      </c>
      <c r="C57" s="175">
        <v>2004529.3541583233</v>
      </c>
      <c r="D57" s="175">
        <v>72883319.322920829</v>
      </c>
      <c r="E57" s="175">
        <v>222617.35760691104</v>
      </c>
      <c r="F57" s="266">
        <v>902.3</v>
      </c>
      <c r="G57" s="266">
        <v>19594</v>
      </c>
      <c r="H57" s="266">
        <v>197.22399999999999</v>
      </c>
      <c r="I57" s="266">
        <v>85.903999999999996</v>
      </c>
      <c r="J57" s="266">
        <v>0</v>
      </c>
      <c r="K57" s="267">
        <v>0.40200000000000002</v>
      </c>
      <c r="L57" s="266">
        <f t="shared" si="10"/>
        <v>234.31219296</v>
      </c>
      <c r="N57" s="265">
        <v>2009</v>
      </c>
      <c r="O57" s="175">
        <v>1988738.417882479</v>
      </c>
      <c r="P57" s="175">
        <v>72797913.362066656</v>
      </c>
      <c r="Q57" s="175">
        <v>77604.332913355087</v>
      </c>
      <c r="R57" s="266">
        <v>913.1</v>
      </c>
      <c r="S57" s="266">
        <v>19594</v>
      </c>
      <c r="T57" s="266">
        <v>201.71</v>
      </c>
      <c r="U57" s="266">
        <v>77.777000000000001</v>
      </c>
      <c r="V57" s="266">
        <v>0</v>
      </c>
      <c r="W57" s="267">
        <v>0.40200000000000002</v>
      </c>
      <c r="X57" s="266">
        <f t="shared" si="11"/>
        <v>235.28944197999999</v>
      </c>
      <c r="Z57" s="265">
        <v>2010</v>
      </c>
      <c r="AA57" s="175">
        <v>2238356.0248973644</v>
      </c>
      <c r="AB57" s="175">
        <v>73237060.286584556</v>
      </c>
      <c r="AC57" s="175">
        <v>234622.73501865208</v>
      </c>
      <c r="AD57" s="266">
        <v>919.7</v>
      </c>
      <c r="AE57" s="266">
        <v>20221</v>
      </c>
      <c r="AF57" s="266">
        <v>216</v>
      </c>
      <c r="AG57" s="266">
        <v>85</v>
      </c>
      <c r="AH57" s="266">
        <v>0</v>
      </c>
      <c r="AI57" s="267">
        <v>0.39300000000000002</v>
      </c>
      <c r="AJ57" s="266">
        <f t="shared" si="12"/>
        <v>252.6979</v>
      </c>
      <c r="AL57" s="265">
        <v>2011</v>
      </c>
      <c r="AM57" s="268">
        <v>2175692.5235173828</v>
      </c>
      <c r="AN57" s="268">
        <v>63068122.215746425</v>
      </c>
      <c r="AO57" s="268">
        <v>203899.98517987152</v>
      </c>
      <c r="AP57" s="269">
        <v>953.50000000000011</v>
      </c>
      <c r="AQ57" s="269">
        <v>20173</v>
      </c>
      <c r="AR57" s="269">
        <v>204.58699999999999</v>
      </c>
      <c r="AS57" s="269">
        <v>82.902999999999992</v>
      </c>
      <c r="AT57" s="269">
        <v>0</v>
      </c>
      <c r="AU57" s="270">
        <v>0.4</v>
      </c>
      <c r="AV57" s="269">
        <f t="shared" si="13"/>
        <v>240.37954121999999</v>
      </c>
      <c r="AX57" s="265">
        <v>2012</v>
      </c>
      <c r="AY57" s="268">
        <v>2050905.671552795</v>
      </c>
      <c r="AZ57" s="268">
        <v>63582253.097142868</v>
      </c>
      <c r="BA57" s="268">
        <v>60836.363198015279</v>
      </c>
      <c r="BB57" s="269">
        <v>969.1</v>
      </c>
      <c r="BC57" s="269">
        <v>20266</v>
      </c>
      <c r="BD57" s="269">
        <v>214.08</v>
      </c>
      <c r="BE57" s="269">
        <v>76.394000000000005</v>
      </c>
      <c r="BF57" s="269">
        <v>0</v>
      </c>
      <c r="BG57" s="270">
        <v>0.39</v>
      </c>
      <c r="BH57" s="269">
        <f t="shared" si="14"/>
        <v>247.06234556000001</v>
      </c>
      <c r="BJ57" s="265">
        <v>2013</v>
      </c>
      <c r="BK57" s="268">
        <v>2045034.5479657038</v>
      </c>
      <c r="BL57" s="268">
        <v>66244694.992650665</v>
      </c>
      <c r="BM57" s="268">
        <v>619603.68478292006</v>
      </c>
      <c r="BN57" s="269">
        <v>961.1</v>
      </c>
      <c r="BO57" s="269">
        <v>20873</v>
      </c>
      <c r="BP57" s="269">
        <v>202.53899999999999</v>
      </c>
      <c r="BQ57" s="269">
        <v>73.304000000000002</v>
      </c>
      <c r="BR57" s="269">
        <v>0</v>
      </c>
      <c r="BS57" s="270">
        <v>0.38100000000000001</v>
      </c>
      <c r="BT57" s="269">
        <f t="shared" si="15"/>
        <v>234.18726895999998</v>
      </c>
      <c r="BU57" s="268"/>
      <c r="BV57" s="265">
        <v>2014</v>
      </c>
      <c r="BW57" s="268">
        <v>1983452</v>
      </c>
      <c r="BX57" s="268">
        <v>68947792</v>
      </c>
      <c r="BY57" s="268">
        <v>176573.72047686137</v>
      </c>
      <c r="BZ57" s="269">
        <v>970.8</v>
      </c>
      <c r="CA57" s="269">
        <v>21287</v>
      </c>
      <c r="CB57" s="269">
        <v>201.00399999999999</v>
      </c>
      <c r="CC57" s="269">
        <v>70.073999999999998</v>
      </c>
      <c r="CD57" s="269">
        <v>0</v>
      </c>
      <c r="CE57" s="270">
        <v>0.376</v>
      </c>
      <c r="CF57" s="269">
        <f t="shared" si="16"/>
        <v>231.25774876</v>
      </c>
      <c r="CG57" s="268"/>
      <c r="CH57" s="268" t="s">
        <v>202</v>
      </c>
      <c r="CI57" s="269">
        <f t="shared" si="9"/>
        <v>2063771.1857589702</v>
      </c>
      <c r="CJ57" s="269">
        <f t="shared" si="9"/>
        <v>65460715.576384991</v>
      </c>
      <c r="CK57" s="269">
        <f t="shared" si="9"/>
        <v>265228.43840941705</v>
      </c>
      <c r="CL57" s="269">
        <f t="shared" si="9"/>
        <v>963.625</v>
      </c>
      <c r="CM57" s="269">
        <f t="shared" si="9"/>
        <v>20649.75</v>
      </c>
      <c r="CN57" s="269">
        <f t="shared" si="8"/>
        <v>205.55250000000001</v>
      </c>
      <c r="CO57" s="269">
        <f t="shared" si="8"/>
        <v>75.668750000000003</v>
      </c>
      <c r="CP57" s="269">
        <f t="shared" si="8"/>
        <v>0</v>
      </c>
      <c r="CQ57" s="269">
        <f t="shared" si="8"/>
        <v>0.38675000000000004</v>
      </c>
      <c r="CR57" s="269">
        <f t="shared" si="8"/>
        <v>238.221726125</v>
      </c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  <c r="IX57" s="175"/>
      <c r="IY57" s="175"/>
      <c r="IZ57" s="175"/>
      <c r="JA57" s="175"/>
      <c r="JB57" s="175"/>
      <c r="JC57" s="175"/>
      <c r="JD57" s="175"/>
      <c r="JE57" s="175"/>
      <c r="JF57" s="175"/>
      <c r="JG57" s="175"/>
      <c r="JH57" s="175"/>
      <c r="JI57" s="175"/>
      <c r="JJ57" s="175"/>
    </row>
    <row r="58" spans="1:270" x14ac:dyDescent="0.25">
      <c r="A58" s="265" t="s">
        <v>114</v>
      </c>
      <c r="B58" s="265">
        <v>2008</v>
      </c>
      <c r="C58" s="175">
        <v>5462931.9396609263</v>
      </c>
      <c r="D58" s="175">
        <v>216397138.60045385</v>
      </c>
      <c r="E58" s="175">
        <v>1215648.1505118702</v>
      </c>
      <c r="F58" s="266">
        <v>6446.5</v>
      </c>
      <c r="G58" s="266">
        <v>27628</v>
      </c>
      <c r="H58" s="266">
        <v>434.9</v>
      </c>
      <c r="I58" s="266">
        <v>69.100000000000009</v>
      </c>
      <c r="J58" s="266">
        <v>0</v>
      </c>
      <c r="K58" s="267">
        <v>0.748</v>
      </c>
      <c r="L58" s="266">
        <f t="shared" si="10"/>
        <v>464.73323399999998</v>
      </c>
      <c r="N58" s="265">
        <v>2009</v>
      </c>
      <c r="O58" s="175">
        <v>5335591.5663231164</v>
      </c>
      <c r="P58" s="175">
        <v>216216780.34319368</v>
      </c>
      <c r="Q58" s="175">
        <v>1744311.9924530445</v>
      </c>
      <c r="R58" s="266">
        <v>6506</v>
      </c>
      <c r="S58" s="266">
        <v>28047</v>
      </c>
      <c r="T58" s="266">
        <v>442.37400000000002</v>
      </c>
      <c r="U58" s="266">
        <v>151.05700000000002</v>
      </c>
      <c r="V58" s="266">
        <v>0</v>
      </c>
      <c r="W58" s="267">
        <v>0.74399999999999999</v>
      </c>
      <c r="X58" s="266">
        <f t="shared" si="11"/>
        <v>507.59134918000007</v>
      </c>
      <c r="Z58" s="265">
        <v>2010</v>
      </c>
      <c r="AA58" s="175">
        <v>5302841.3857767172</v>
      </c>
      <c r="AB58" s="175">
        <v>218788651.18050587</v>
      </c>
      <c r="AC58" s="175">
        <v>1739257.1657085533</v>
      </c>
      <c r="AD58" s="266">
        <v>6613.5</v>
      </c>
      <c r="AE58" s="266">
        <v>28378</v>
      </c>
      <c r="AF58" s="266">
        <v>473.05399999999997</v>
      </c>
      <c r="AG58" s="266">
        <v>158.51500000000001</v>
      </c>
      <c r="AH58" s="266">
        <v>0</v>
      </c>
      <c r="AI58" s="267">
        <v>0.745</v>
      </c>
      <c r="AJ58" s="266">
        <f t="shared" si="12"/>
        <v>541.49126609999996</v>
      </c>
      <c r="AL58" s="265">
        <v>2011</v>
      </c>
      <c r="AM58" s="268">
        <v>5737405.3640081799</v>
      </c>
      <c r="AN58" s="268">
        <v>223785343.21472391</v>
      </c>
      <c r="AO58" s="268">
        <v>1560288.1537383131</v>
      </c>
      <c r="AP58" s="269">
        <v>6645.0000000000009</v>
      </c>
      <c r="AQ58" s="269">
        <v>28899</v>
      </c>
      <c r="AR58" s="269">
        <v>435.1</v>
      </c>
      <c r="AS58" s="269">
        <v>171.67000000000002</v>
      </c>
      <c r="AT58" s="269">
        <v>0</v>
      </c>
      <c r="AU58" s="270">
        <v>0.74299999999999999</v>
      </c>
      <c r="AV58" s="269">
        <f t="shared" si="13"/>
        <v>509.21680580000003</v>
      </c>
      <c r="AX58" s="265">
        <v>2012</v>
      </c>
      <c r="AY58" s="268">
        <v>5833565.5214906838</v>
      </c>
      <c r="AZ58" s="268">
        <v>226091589.91900626</v>
      </c>
      <c r="BA58" s="268">
        <v>1290418.3016254809</v>
      </c>
      <c r="BB58" s="269">
        <v>6674.6</v>
      </c>
      <c r="BC58" s="269">
        <v>29169</v>
      </c>
      <c r="BD58" s="269">
        <v>457.3</v>
      </c>
      <c r="BE58" s="269">
        <v>188.54599999999999</v>
      </c>
      <c r="BF58" s="269">
        <v>0</v>
      </c>
      <c r="BG58" s="270">
        <v>0.74199999999999999</v>
      </c>
      <c r="BH58" s="269">
        <f t="shared" si="14"/>
        <v>538.70285004000004</v>
      </c>
      <c r="BJ58" s="265">
        <v>2013</v>
      </c>
      <c r="BK58" s="268">
        <v>6786644.919303284</v>
      </c>
      <c r="BL58" s="268">
        <v>227828530.16070557</v>
      </c>
      <c r="BM58" s="268">
        <v>2973551.6564509496</v>
      </c>
      <c r="BN58" s="269">
        <v>6361.8</v>
      </c>
      <c r="BO58" s="269">
        <v>29510</v>
      </c>
      <c r="BP58" s="269">
        <v>435.4</v>
      </c>
      <c r="BQ58" s="269">
        <v>180.21900000000002</v>
      </c>
      <c r="BR58" s="269">
        <v>0</v>
      </c>
      <c r="BS58" s="270">
        <v>0.73399999999999999</v>
      </c>
      <c r="BT58" s="269">
        <f t="shared" si="15"/>
        <v>513.20775105999996</v>
      </c>
      <c r="BU58" s="268"/>
      <c r="BV58" s="265">
        <v>2014</v>
      </c>
      <c r="BW58" s="268">
        <v>5414967</v>
      </c>
      <c r="BX58" s="268">
        <v>230228436</v>
      </c>
      <c r="BY58" s="268">
        <v>2029441.0205477725</v>
      </c>
      <c r="BZ58" s="269">
        <v>6415.2</v>
      </c>
      <c r="CA58" s="269">
        <v>29876</v>
      </c>
      <c r="CB58" s="269">
        <v>436.24299999999999</v>
      </c>
      <c r="CC58" s="269">
        <v>203.02100000000002</v>
      </c>
      <c r="CD58" s="269">
        <v>0</v>
      </c>
      <c r="CE58" s="270">
        <v>0.72399999999999998</v>
      </c>
      <c r="CF58" s="269">
        <f t="shared" si="16"/>
        <v>523.89528654000003</v>
      </c>
      <c r="CG58" s="268"/>
      <c r="CH58" s="268" t="s">
        <v>202</v>
      </c>
      <c r="CI58" s="269">
        <f t="shared" si="9"/>
        <v>5943145.7012005365</v>
      </c>
      <c r="CJ58" s="269">
        <f t="shared" si="9"/>
        <v>226983474.82360893</v>
      </c>
      <c r="CK58" s="269">
        <f t="shared" si="9"/>
        <v>1963424.7830906291</v>
      </c>
      <c r="CL58" s="269">
        <f t="shared" si="9"/>
        <v>6524.1500000000005</v>
      </c>
      <c r="CM58" s="269">
        <f t="shared" si="9"/>
        <v>29363.5</v>
      </c>
      <c r="CN58" s="269">
        <f t="shared" si="8"/>
        <v>441.01075000000003</v>
      </c>
      <c r="CO58" s="269">
        <f t="shared" si="8"/>
        <v>185.86400000000003</v>
      </c>
      <c r="CP58" s="269">
        <f t="shared" si="8"/>
        <v>0</v>
      </c>
      <c r="CQ58" s="269">
        <f t="shared" si="8"/>
        <v>0.7357499999999999</v>
      </c>
      <c r="CR58" s="269">
        <f t="shared" si="8"/>
        <v>521.25567336000006</v>
      </c>
      <c r="EM58" s="175"/>
      <c r="EN58" s="175"/>
      <c r="EO58" s="175"/>
      <c r="EP58" s="175"/>
      <c r="EQ58" s="175"/>
      <c r="ER58" s="175"/>
      <c r="ES58" s="175"/>
      <c r="ET58" s="175"/>
      <c r="EU58" s="175"/>
      <c r="EV58" s="175"/>
      <c r="EW58" s="175"/>
      <c r="EX58" s="175"/>
      <c r="EY58" s="175"/>
      <c r="EZ58" s="175"/>
      <c r="FA58" s="175"/>
      <c r="FB58" s="175"/>
      <c r="FC58" s="175"/>
      <c r="FD58" s="175"/>
      <c r="FE58" s="175"/>
      <c r="FF58" s="175"/>
      <c r="FG58" s="175"/>
      <c r="FH58" s="175"/>
      <c r="FI58" s="175"/>
      <c r="FJ58" s="175"/>
      <c r="FK58" s="175"/>
      <c r="FL58" s="175"/>
      <c r="FM58" s="175"/>
      <c r="FN58" s="175"/>
      <c r="FO58" s="175"/>
      <c r="FP58" s="175"/>
      <c r="FQ58" s="175"/>
      <c r="FR58" s="175"/>
      <c r="FS58" s="175"/>
      <c r="FT58" s="175"/>
      <c r="FU58" s="175"/>
      <c r="FV58" s="175"/>
      <c r="FW58" s="175"/>
      <c r="FX58" s="175"/>
      <c r="FY58" s="175"/>
      <c r="FZ58" s="175"/>
      <c r="GA58" s="175"/>
      <c r="GB58" s="175"/>
      <c r="GC58" s="175"/>
      <c r="GD58" s="175"/>
      <c r="GE58" s="175"/>
      <c r="GF58" s="175"/>
      <c r="GG58" s="175"/>
      <c r="GH58" s="175"/>
      <c r="GI58" s="175"/>
      <c r="GJ58" s="175"/>
      <c r="GK58" s="175"/>
      <c r="GL58" s="175"/>
      <c r="GM58" s="175"/>
      <c r="GN58" s="175"/>
      <c r="GO58" s="175"/>
      <c r="GP58" s="175"/>
      <c r="GQ58" s="175"/>
      <c r="GR58" s="175"/>
      <c r="GS58" s="175"/>
      <c r="GT58" s="175"/>
      <c r="GU58" s="175"/>
      <c r="GV58" s="175"/>
      <c r="GW58" s="175"/>
      <c r="GX58" s="175"/>
      <c r="GY58" s="175"/>
      <c r="GZ58" s="175"/>
      <c r="HA58" s="175"/>
      <c r="HB58" s="175"/>
      <c r="HC58" s="175"/>
      <c r="HD58" s="175"/>
      <c r="HE58" s="175"/>
      <c r="HF58" s="175"/>
      <c r="HG58" s="175"/>
      <c r="HH58" s="175"/>
      <c r="HI58" s="175"/>
      <c r="HJ58" s="175"/>
      <c r="HK58" s="175"/>
      <c r="HL58" s="175"/>
      <c r="HM58" s="175"/>
      <c r="HN58" s="175"/>
      <c r="HO58" s="175"/>
      <c r="HP58" s="175"/>
      <c r="HQ58" s="175"/>
      <c r="HR58" s="175"/>
      <c r="HS58" s="175"/>
      <c r="HT58" s="175"/>
      <c r="HU58" s="175"/>
      <c r="HV58" s="175"/>
      <c r="HW58" s="175"/>
      <c r="HX58" s="175"/>
      <c r="HY58" s="175"/>
      <c r="HZ58" s="175"/>
      <c r="IA58" s="175"/>
      <c r="IB58" s="175"/>
      <c r="IC58" s="175"/>
      <c r="ID58" s="175"/>
      <c r="IE58" s="175"/>
      <c r="IF58" s="175"/>
      <c r="IG58" s="175"/>
      <c r="IH58" s="175"/>
      <c r="II58" s="175"/>
      <c r="IJ58" s="175"/>
      <c r="IK58" s="175"/>
      <c r="IL58" s="175"/>
      <c r="IM58" s="175"/>
      <c r="IN58" s="175"/>
      <c r="IO58" s="175"/>
      <c r="IP58" s="175"/>
      <c r="IQ58" s="175"/>
      <c r="IR58" s="175"/>
      <c r="IS58" s="175"/>
      <c r="IT58" s="175"/>
      <c r="IU58" s="175"/>
      <c r="IV58" s="175"/>
      <c r="IW58" s="175"/>
      <c r="IX58" s="175"/>
      <c r="IY58" s="175"/>
      <c r="IZ58" s="175"/>
      <c r="JA58" s="175"/>
      <c r="JB58" s="175"/>
      <c r="JC58" s="175"/>
      <c r="JD58" s="175"/>
      <c r="JE58" s="175"/>
      <c r="JF58" s="175"/>
      <c r="JG58" s="175"/>
      <c r="JH58" s="175"/>
      <c r="JI58" s="175"/>
      <c r="JJ58" s="175"/>
    </row>
    <row r="59" spans="1:270" x14ac:dyDescent="0.25">
      <c r="A59" s="265" t="s">
        <v>113</v>
      </c>
      <c r="B59" s="265">
        <v>2008</v>
      </c>
      <c r="C59" s="175">
        <v>2645582.0595381125</v>
      </c>
      <c r="D59" s="175">
        <v>75850280.501935646</v>
      </c>
      <c r="E59" s="175">
        <v>139676.51863678018</v>
      </c>
      <c r="F59" s="266">
        <v>819.6</v>
      </c>
      <c r="G59" s="266">
        <v>22836</v>
      </c>
      <c r="H59" s="266">
        <v>232.14</v>
      </c>
      <c r="I59" s="266">
        <v>86.71</v>
      </c>
      <c r="J59" s="266">
        <v>0</v>
      </c>
      <c r="K59" s="267">
        <v>0.26900000000000002</v>
      </c>
      <c r="L59" s="266">
        <f t="shared" si="10"/>
        <v>269.57617540000001</v>
      </c>
      <c r="N59" s="265">
        <v>2009</v>
      </c>
      <c r="O59" s="175">
        <v>2703576.4925712761</v>
      </c>
      <c r="P59" s="175">
        <v>77636437.900147244</v>
      </c>
      <c r="Q59" s="175">
        <v>37624.494941445679</v>
      </c>
      <c r="R59" s="266">
        <v>833</v>
      </c>
      <c r="S59" s="266">
        <v>23408</v>
      </c>
      <c r="T59" s="266">
        <v>227.06800000000001</v>
      </c>
      <c r="U59" s="266">
        <v>91.087999999999994</v>
      </c>
      <c r="V59" s="266">
        <v>0</v>
      </c>
      <c r="W59" s="267">
        <v>0.26400000000000001</v>
      </c>
      <c r="X59" s="266">
        <f t="shared" si="11"/>
        <v>266.39433312</v>
      </c>
      <c r="Z59" s="265">
        <v>2010</v>
      </c>
      <c r="AA59" s="175">
        <v>3414670.9076943444</v>
      </c>
      <c r="AB59" s="175">
        <v>77978352.796715662</v>
      </c>
      <c r="AC59" s="175">
        <v>108160.32677700478</v>
      </c>
      <c r="AD59" s="266">
        <v>831.1</v>
      </c>
      <c r="AE59" s="266">
        <v>23733</v>
      </c>
      <c r="AF59" s="266">
        <v>242.06</v>
      </c>
      <c r="AG59" s="266">
        <v>89.516000000000005</v>
      </c>
      <c r="AH59" s="266">
        <v>0</v>
      </c>
      <c r="AI59" s="267">
        <v>0.26600000000000001</v>
      </c>
      <c r="AJ59" s="266">
        <f t="shared" si="12"/>
        <v>280.70763784000002</v>
      </c>
      <c r="AL59" s="265">
        <v>2011</v>
      </c>
      <c r="AM59" s="268">
        <v>3423929.9161554193</v>
      </c>
      <c r="AN59" s="268">
        <v>69038657.974437624</v>
      </c>
      <c r="AO59" s="268">
        <v>76381.017626567787</v>
      </c>
      <c r="AP59" s="269">
        <v>841.1</v>
      </c>
      <c r="AQ59" s="269">
        <v>25000</v>
      </c>
      <c r="AR59" s="269">
        <v>229.20699999999999</v>
      </c>
      <c r="AS59" s="269">
        <v>90.227000000000004</v>
      </c>
      <c r="AT59" s="269">
        <v>0</v>
      </c>
      <c r="AU59" s="270">
        <v>0.25700000000000001</v>
      </c>
      <c r="AV59" s="269">
        <f t="shared" si="13"/>
        <v>268.16160497999999</v>
      </c>
      <c r="AX59" s="265">
        <v>2012</v>
      </c>
      <c r="AY59" s="268">
        <v>3249115.6849689442</v>
      </c>
      <c r="AZ59" s="268">
        <v>71960256.946086973</v>
      </c>
      <c r="BA59" s="268">
        <v>248670.26164388173</v>
      </c>
      <c r="BB59" s="269">
        <v>857.6</v>
      </c>
      <c r="BC59" s="269">
        <v>24484</v>
      </c>
      <c r="BD59" s="269">
        <v>231.672</v>
      </c>
      <c r="BE59" s="269">
        <v>96.305999999999997</v>
      </c>
      <c r="BF59" s="269">
        <v>0</v>
      </c>
      <c r="BG59" s="270">
        <v>0.26800000000000002</v>
      </c>
      <c r="BH59" s="269">
        <f t="shared" si="14"/>
        <v>273.25115244</v>
      </c>
      <c r="BJ59" s="265">
        <v>2013</v>
      </c>
      <c r="BK59" s="268">
        <v>3112085.3708966202</v>
      </c>
      <c r="BL59" s="268">
        <v>73927549.387555137</v>
      </c>
      <c r="BM59" s="268">
        <v>91019.322997378244</v>
      </c>
      <c r="BN59" s="269">
        <v>781.1</v>
      </c>
      <c r="BO59" s="269">
        <v>24746</v>
      </c>
      <c r="BP59" s="269">
        <v>226.27600000000001</v>
      </c>
      <c r="BQ59" s="269">
        <v>92.423000000000002</v>
      </c>
      <c r="BR59" s="269">
        <v>0</v>
      </c>
      <c r="BS59" s="270">
        <v>0.26500000000000001</v>
      </c>
      <c r="BT59" s="269">
        <f t="shared" si="15"/>
        <v>266.17870601999999</v>
      </c>
      <c r="BU59" s="268"/>
      <c r="BV59" s="265">
        <v>2014</v>
      </c>
      <c r="BW59" s="268">
        <v>2698726</v>
      </c>
      <c r="BX59" s="268">
        <v>73875650</v>
      </c>
      <c r="BY59" s="268">
        <v>136421.35780117521</v>
      </c>
      <c r="BZ59" s="269">
        <v>791.9</v>
      </c>
      <c r="CA59" s="269">
        <v>25077</v>
      </c>
      <c r="CB59" s="269">
        <v>222.935</v>
      </c>
      <c r="CC59" s="269">
        <v>90.167000000000002</v>
      </c>
      <c r="CD59" s="269">
        <v>0.4</v>
      </c>
      <c r="CE59" s="270">
        <v>0.26200000000000001</v>
      </c>
      <c r="CF59" s="269">
        <f t="shared" si="16"/>
        <v>261.97214057999997</v>
      </c>
      <c r="CG59" s="268"/>
      <c r="CH59" s="268" t="s">
        <v>202</v>
      </c>
      <c r="CI59" s="269">
        <f t="shared" si="9"/>
        <v>3120964.2430052459</v>
      </c>
      <c r="CJ59" s="269">
        <f t="shared" si="9"/>
        <v>72200528.57701993</v>
      </c>
      <c r="CK59" s="269">
        <f t="shared" si="9"/>
        <v>138122.99001725076</v>
      </c>
      <c r="CL59" s="269">
        <f t="shared" si="9"/>
        <v>817.92500000000007</v>
      </c>
      <c r="CM59" s="269">
        <f t="shared" si="9"/>
        <v>24826.75</v>
      </c>
      <c r="CN59" s="269">
        <f t="shared" si="9"/>
        <v>227.52249999999998</v>
      </c>
      <c r="CO59" s="269">
        <f t="shared" si="9"/>
        <v>92.280750000000012</v>
      </c>
      <c r="CP59" s="269">
        <f t="shared" si="9"/>
        <v>0.1</v>
      </c>
      <c r="CQ59" s="269">
        <f t="shared" si="9"/>
        <v>0.26300000000000001</v>
      </c>
      <c r="CR59" s="269">
        <f t="shared" si="9"/>
        <v>267.39090100499993</v>
      </c>
      <c r="EM59" s="175"/>
      <c r="EN59" s="175"/>
      <c r="EO59" s="175"/>
      <c r="EP59" s="175"/>
      <c r="EQ59" s="175"/>
      <c r="ER59" s="175"/>
      <c r="ES59" s="175"/>
      <c r="ET59" s="175"/>
      <c r="EU59" s="175"/>
      <c r="EV59" s="175"/>
      <c r="EW59" s="175"/>
      <c r="EX59" s="175"/>
      <c r="EY59" s="175"/>
      <c r="EZ59" s="175"/>
      <c r="FA59" s="175"/>
      <c r="FB59" s="175"/>
      <c r="FC59" s="175"/>
      <c r="FD59" s="175"/>
      <c r="FE59" s="175"/>
      <c r="FF59" s="175"/>
      <c r="FG59" s="175"/>
      <c r="FH59" s="175"/>
      <c r="FI59" s="175"/>
      <c r="FJ59" s="175"/>
      <c r="FK59" s="175"/>
      <c r="FL59" s="175"/>
      <c r="FM59" s="175"/>
      <c r="FN59" s="175"/>
      <c r="FO59" s="175"/>
      <c r="FP59" s="175"/>
      <c r="FQ59" s="175"/>
      <c r="FR59" s="175"/>
      <c r="FS59" s="175"/>
      <c r="FT59" s="175"/>
      <c r="FU59" s="175"/>
      <c r="FV59" s="175"/>
      <c r="FW59" s="175"/>
      <c r="FX59" s="175"/>
      <c r="FY59" s="175"/>
      <c r="FZ59" s="175"/>
      <c r="GA59" s="175"/>
      <c r="GB59" s="175"/>
      <c r="GC59" s="175"/>
      <c r="GD59" s="175"/>
      <c r="GE59" s="175"/>
      <c r="GF59" s="175"/>
      <c r="GG59" s="175"/>
      <c r="GH59" s="175"/>
      <c r="GI59" s="175"/>
      <c r="GJ59" s="175"/>
      <c r="GK59" s="175"/>
      <c r="GL59" s="175"/>
      <c r="GM59" s="175"/>
      <c r="GN59" s="175"/>
      <c r="GO59" s="175"/>
      <c r="GP59" s="175"/>
      <c r="GQ59" s="175"/>
      <c r="GR59" s="175"/>
      <c r="GS59" s="175"/>
      <c r="GT59" s="175"/>
      <c r="GU59" s="175"/>
      <c r="GV59" s="175"/>
      <c r="GW59" s="175"/>
      <c r="GX59" s="175"/>
      <c r="GY59" s="175"/>
      <c r="GZ59" s="175"/>
      <c r="HA59" s="175"/>
      <c r="HB59" s="175"/>
      <c r="HC59" s="175"/>
      <c r="HD59" s="175"/>
      <c r="HE59" s="175"/>
      <c r="HF59" s="175"/>
      <c r="HG59" s="175"/>
      <c r="HH59" s="175"/>
      <c r="HI59" s="175"/>
      <c r="HJ59" s="175"/>
      <c r="HK59" s="175"/>
      <c r="HL59" s="175"/>
      <c r="HM59" s="175"/>
      <c r="HN59" s="175"/>
      <c r="HO59" s="175"/>
      <c r="HP59" s="175"/>
      <c r="HQ59" s="175"/>
      <c r="HR59" s="175"/>
      <c r="HS59" s="175"/>
      <c r="HT59" s="175"/>
      <c r="HU59" s="175"/>
      <c r="HV59" s="175"/>
      <c r="HW59" s="175"/>
      <c r="HX59" s="175"/>
      <c r="HY59" s="175"/>
      <c r="HZ59" s="175"/>
      <c r="IA59" s="175"/>
      <c r="IB59" s="175"/>
      <c r="IC59" s="175"/>
      <c r="ID59" s="175"/>
      <c r="IE59" s="175"/>
      <c r="IF59" s="175"/>
      <c r="IG59" s="175"/>
      <c r="IH59" s="175"/>
      <c r="II59" s="175"/>
      <c r="IJ59" s="175"/>
      <c r="IK59" s="175"/>
      <c r="IL59" s="175"/>
      <c r="IM59" s="175"/>
      <c r="IN59" s="175"/>
      <c r="IO59" s="175"/>
      <c r="IP59" s="175"/>
      <c r="IQ59" s="175"/>
      <c r="IR59" s="175"/>
      <c r="IS59" s="175"/>
      <c r="IT59" s="175"/>
      <c r="IU59" s="175"/>
      <c r="IV59" s="175"/>
      <c r="IW59" s="175"/>
      <c r="IX59" s="175"/>
      <c r="IY59" s="175"/>
      <c r="IZ59" s="175"/>
      <c r="JA59" s="175"/>
      <c r="JB59" s="175"/>
      <c r="JC59" s="175"/>
      <c r="JD59" s="175"/>
      <c r="JE59" s="175"/>
      <c r="JF59" s="175"/>
      <c r="JG59" s="175"/>
      <c r="JH59" s="175"/>
      <c r="JI59" s="175"/>
      <c r="JJ59" s="175"/>
    </row>
    <row r="60" spans="1:270" x14ac:dyDescent="0.25">
      <c r="A60" s="265" t="s">
        <v>112</v>
      </c>
      <c r="B60" s="265">
        <v>2008</v>
      </c>
      <c r="C60" s="175">
        <v>2829154.2864771052</v>
      </c>
      <c r="D60" s="175">
        <v>136025025.05086103</v>
      </c>
      <c r="E60" s="175">
        <v>472887.40104471956</v>
      </c>
      <c r="F60" s="266">
        <v>4170</v>
      </c>
      <c r="G60" s="266">
        <v>22502</v>
      </c>
      <c r="H60" s="266">
        <v>306.71199999999999</v>
      </c>
      <c r="I60" s="266">
        <v>15.645</v>
      </c>
      <c r="J60" s="266">
        <v>0</v>
      </c>
      <c r="K60" s="267">
        <v>0.70599999999999996</v>
      </c>
      <c r="L60" s="266">
        <f t="shared" si="10"/>
        <v>313.4665723</v>
      </c>
      <c r="N60" s="265">
        <v>2009</v>
      </c>
      <c r="O60" s="175">
        <v>3171232.9037612099</v>
      </c>
      <c r="P60" s="175">
        <v>140395645.43648773</v>
      </c>
      <c r="Q60" s="175">
        <v>421335.46086111263</v>
      </c>
      <c r="R60" s="266">
        <v>4222</v>
      </c>
      <c r="S60" s="266">
        <v>22609</v>
      </c>
      <c r="T60" s="266">
        <v>316.053</v>
      </c>
      <c r="U60" s="266">
        <v>13.294</v>
      </c>
      <c r="V60" s="266">
        <v>0</v>
      </c>
      <c r="W60" s="267">
        <v>0.70699999999999996</v>
      </c>
      <c r="X60" s="266">
        <f t="shared" si="11"/>
        <v>321.79255155999999</v>
      </c>
      <c r="Z60" s="265">
        <v>2010</v>
      </c>
      <c r="AA60" s="175">
        <v>3306947.7240100647</v>
      </c>
      <c r="AB60" s="175">
        <v>148102676.21242216</v>
      </c>
      <c r="AC60" s="175">
        <v>495205.16932416521</v>
      </c>
      <c r="AD60" s="266">
        <v>4272.7</v>
      </c>
      <c r="AE60" s="266">
        <v>22775</v>
      </c>
      <c r="AF60" s="266">
        <v>336.423</v>
      </c>
      <c r="AG60" s="266">
        <v>20.302</v>
      </c>
      <c r="AH60" s="266">
        <v>1.7490000000000001</v>
      </c>
      <c r="AI60" s="267">
        <v>0.70599999999999996</v>
      </c>
      <c r="AJ60" s="266">
        <f t="shared" si="12"/>
        <v>345.66233937999999</v>
      </c>
      <c r="AL60" s="265">
        <v>2011</v>
      </c>
      <c r="AM60" s="268">
        <v>4095004.4427402858</v>
      </c>
      <c r="AN60" s="268">
        <v>145315018.17586914</v>
      </c>
      <c r="AO60" s="268">
        <v>6377293.3365565976</v>
      </c>
      <c r="AP60" s="269">
        <v>4309.7</v>
      </c>
      <c r="AQ60" s="269">
        <v>22986</v>
      </c>
      <c r="AR60" s="269">
        <v>308.46499999999997</v>
      </c>
      <c r="AS60" s="269">
        <v>25.838000000000001</v>
      </c>
      <c r="AT60" s="269">
        <v>2.9129999999999998</v>
      </c>
      <c r="AU60" s="270">
        <v>0.70299999999999996</v>
      </c>
      <c r="AV60" s="269">
        <f t="shared" si="13"/>
        <v>320.41001241999999</v>
      </c>
      <c r="AX60" s="265">
        <v>2012</v>
      </c>
      <c r="AY60" s="268">
        <v>3495635.5975155286</v>
      </c>
      <c r="AZ60" s="268">
        <v>147914419.8787578</v>
      </c>
      <c r="BA60" s="268">
        <v>541065.38692007493</v>
      </c>
      <c r="BB60" s="269">
        <v>4356.7</v>
      </c>
      <c r="BC60" s="269">
        <v>22937</v>
      </c>
      <c r="BD60" s="269">
        <v>315.73</v>
      </c>
      <c r="BE60" s="269">
        <v>37.134</v>
      </c>
      <c r="BF60" s="269">
        <v>3.1360000000000001</v>
      </c>
      <c r="BG60" s="270">
        <v>0.70699999999999996</v>
      </c>
      <c r="BH60" s="269">
        <f t="shared" si="14"/>
        <v>332.61240276000001</v>
      </c>
      <c r="BJ60" s="265">
        <v>2013</v>
      </c>
      <c r="BK60" s="268">
        <v>3482016.8593826559</v>
      </c>
      <c r="BL60" s="268">
        <v>151700257.98040181</v>
      </c>
      <c r="BM60" s="268">
        <v>997287.64103517914</v>
      </c>
      <c r="BN60" s="269">
        <v>4293.7</v>
      </c>
      <c r="BO60" s="269">
        <v>23013</v>
      </c>
      <c r="BP60" s="269">
        <v>307.70499999999998</v>
      </c>
      <c r="BQ60" s="269">
        <v>33.845999999999997</v>
      </c>
      <c r="BR60" s="269">
        <v>3.4489999999999998</v>
      </c>
      <c r="BS60" s="270">
        <v>0.69799999999999995</v>
      </c>
      <c r="BT60" s="269">
        <f t="shared" si="15"/>
        <v>323.25269593999997</v>
      </c>
      <c r="BU60" s="268"/>
      <c r="BV60" s="265">
        <v>2014</v>
      </c>
      <c r="BW60" s="268">
        <v>3183692</v>
      </c>
      <c r="BX60" s="268">
        <v>154903425</v>
      </c>
      <c r="BY60" s="268">
        <v>407762.05895680754</v>
      </c>
      <c r="BZ60" s="269">
        <v>4308.3</v>
      </c>
      <c r="CA60" s="269">
        <v>22978</v>
      </c>
      <c r="CB60" s="269">
        <v>297.01100000000002</v>
      </c>
      <c r="CC60" s="269">
        <v>38.563000000000002</v>
      </c>
      <c r="CD60" s="269">
        <v>3.593</v>
      </c>
      <c r="CE60" s="270">
        <v>0.7</v>
      </c>
      <c r="CF60" s="269">
        <f t="shared" si="16"/>
        <v>314.63425192000005</v>
      </c>
      <c r="CG60" s="268"/>
      <c r="CH60" s="268" t="s">
        <v>202</v>
      </c>
      <c r="CI60" s="269">
        <f t="shared" ref="CI60:CR78" si="17">AVERAGE(AM60,AY60,BK60,BW60)</f>
        <v>3564087.2249096176</v>
      </c>
      <c r="CJ60" s="269">
        <f t="shared" si="17"/>
        <v>149958280.25875717</v>
      </c>
      <c r="CK60" s="269">
        <f t="shared" si="17"/>
        <v>2080852.1058671647</v>
      </c>
      <c r="CL60" s="269">
        <f t="shared" si="17"/>
        <v>4317.0999999999995</v>
      </c>
      <c r="CM60" s="269">
        <f t="shared" si="17"/>
        <v>22978.5</v>
      </c>
      <c r="CN60" s="269">
        <f t="shared" si="17"/>
        <v>307.22774999999996</v>
      </c>
      <c r="CO60" s="269">
        <f t="shared" si="17"/>
        <v>33.84525</v>
      </c>
      <c r="CP60" s="269">
        <f t="shared" si="17"/>
        <v>3.2727499999999998</v>
      </c>
      <c r="CQ60" s="269">
        <f t="shared" si="17"/>
        <v>0.70199999999999996</v>
      </c>
      <c r="CR60" s="269">
        <f t="shared" si="17"/>
        <v>322.72734076</v>
      </c>
      <c r="EM60" s="175"/>
      <c r="EN60" s="175"/>
      <c r="EO60" s="175"/>
      <c r="EP60" s="175"/>
      <c r="EQ60" s="175"/>
      <c r="ER60" s="175"/>
      <c r="ES60" s="175"/>
      <c r="ET60" s="175"/>
      <c r="EU60" s="175"/>
      <c r="EV60" s="175"/>
      <c r="EW60" s="175"/>
      <c r="EX60" s="175"/>
      <c r="EY60" s="175"/>
      <c r="EZ60" s="175"/>
      <c r="FA60" s="175"/>
      <c r="FB60" s="175"/>
      <c r="FC60" s="175"/>
      <c r="FD60" s="175"/>
      <c r="FE60" s="175"/>
      <c r="FF60" s="175"/>
      <c r="FG60" s="175"/>
      <c r="FH60" s="175"/>
      <c r="FI60" s="175"/>
      <c r="FJ60" s="175"/>
      <c r="FK60" s="175"/>
      <c r="FL60" s="175"/>
      <c r="FM60" s="175"/>
      <c r="FN60" s="175"/>
      <c r="FO60" s="175"/>
      <c r="FP60" s="175"/>
      <c r="FQ60" s="175"/>
      <c r="FR60" s="175"/>
      <c r="FS60" s="175"/>
      <c r="FT60" s="175"/>
      <c r="FU60" s="175"/>
      <c r="FV60" s="175"/>
      <c r="FW60" s="175"/>
      <c r="FX60" s="175"/>
      <c r="FY60" s="175"/>
      <c r="FZ60" s="175"/>
      <c r="GA60" s="175"/>
      <c r="GB60" s="175"/>
      <c r="GC60" s="175"/>
      <c r="GD60" s="175"/>
      <c r="GE60" s="175"/>
      <c r="GF60" s="175"/>
      <c r="GG60" s="175"/>
      <c r="GH60" s="175"/>
      <c r="GI60" s="175"/>
      <c r="GJ60" s="175"/>
      <c r="GK60" s="175"/>
      <c r="GL60" s="175"/>
      <c r="GM60" s="175"/>
      <c r="GN60" s="175"/>
      <c r="GO60" s="175"/>
      <c r="GP60" s="175"/>
      <c r="GQ60" s="175"/>
      <c r="GR60" s="175"/>
      <c r="GS60" s="175"/>
      <c r="GT60" s="175"/>
      <c r="GU60" s="175"/>
      <c r="GV60" s="175"/>
      <c r="GW60" s="175"/>
      <c r="GX60" s="175"/>
      <c r="GY60" s="175"/>
      <c r="GZ60" s="175"/>
      <c r="HA60" s="175"/>
      <c r="HB60" s="175"/>
      <c r="HC60" s="175"/>
      <c r="HD60" s="175"/>
      <c r="HE60" s="175"/>
      <c r="HF60" s="175"/>
      <c r="HG60" s="175"/>
      <c r="HH60" s="175"/>
      <c r="HI60" s="175"/>
      <c r="HJ60" s="175"/>
      <c r="HK60" s="175"/>
      <c r="HL60" s="175"/>
      <c r="HM60" s="175"/>
      <c r="HN60" s="175"/>
      <c r="HO60" s="175"/>
      <c r="HP60" s="175"/>
      <c r="HQ60" s="175"/>
      <c r="HR60" s="175"/>
      <c r="HS60" s="175"/>
      <c r="HT60" s="175"/>
      <c r="HU60" s="175"/>
      <c r="HV60" s="175"/>
      <c r="HW60" s="175"/>
      <c r="HX60" s="175"/>
      <c r="HY60" s="175"/>
      <c r="HZ60" s="175"/>
      <c r="IA60" s="175"/>
      <c r="IB60" s="175"/>
      <c r="IC60" s="175"/>
      <c r="ID60" s="175"/>
      <c r="IE60" s="175"/>
      <c r="IF60" s="175"/>
      <c r="IG60" s="175"/>
      <c r="IH60" s="175"/>
      <c r="II60" s="175"/>
      <c r="IJ60" s="175"/>
      <c r="IK60" s="175"/>
      <c r="IL60" s="175"/>
      <c r="IM60" s="175"/>
      <c r="IN60" s="175"/>
      <c r="IO60" s="175"/>
      <c r="IP60" s="175"/>
      <c r="IQ60" s="175"/>
      <c r="IR60" s="175"/>
      <c r="IS60" s="175"/>
      <c r="IT60" s="175"/>
      <c r="IU60" s="175"/>
      <c r="IV60" s="175"/>
      <c r="IW60" s="175"/>
      <c r="IX60" s="175"/>
      <c r="IY60" s="175"/>
      <c r="IZ60" s="175"/>
      <c r="JA60" s="175"/>
      <c r="JB60" s="175"/>
      <c r="JC60" s="175"/>
      <c r="JD60" s="175"/>
      <c r="JE60" s="175"/>
      <c r="JF60" s="175"/>
      <c r="JG60" s="175"/>
      <c r="JH60" s="175"/>
      <c r="JI60" s="175"/>
      <c r="JJ60" s="175"/>
    </row>
    <row r="61" spans="1:270" x14ac:dyDescent="0.25">
      <c r="A61" s="265" t="s">
        <v>111</v>
      </c>
      <c r="B61" s="265">
        <v>2008</v>
      </c>
      <c r="C61" s="175">
        <v>16796481.103190493</v>
      </c>
      <c r="D61" s="175">
        <v>869452375.20010662</v>
      </c>
      <c r="E61" s="175">
        <v>8599814.0401431546</v>
      </c>
      <c r="F61" s="266">
        <v>24749.5</v>
      </c>
      <c r="G61" s="266">
        <v>108704</v>
      </c>
      <c r="H61" s="266">
        <v>1410.03</v>
      </c>
      <c r="I61" s="266">
        <v>204.69</v>
      </c>
      <c r="J61" s="266">
        <v>483.61</v>
      </c>
      <c r="K61" s="267">
        <v>0.747</v>
      </c>
      <c r="L61" s="266">
        <f t="shared" si="10"/>
        <v>1629.5095315999999</v>
      </c>
      <c r="N61" s="265">
        <v>2009</v>
      </c>
      <c r="O61" s="175">
        <v>17686677.349752378</v>
      </c>
      <c r="P61" s="175">
        <v>882825021.13666189</v>
      </c>
      <c r="Q61" s="175">
        <v>12301803.519564474</v>
      </c>
      <c r="R61" s="266">
        <v>25037.8</v>
      </c>
      <c r="S61" s="266">
        <v>109982</v>
      </c>
      <c r="T61" s="266">
        <v>1443.54</v>
      </c>
      <c r="U61" s="266">
        <v>190.13</v>
      </c>
      <c r="V61" s="266">
        <v>400.53999999999996</v>
      </c>
      <c r="W61" s="267">
        <v>0.75</v>
      </c>
      <c r="X61" s="266">
        <f t="shared" si="11"/>
        <v>1634.2131201999998</v>
      </c>
      <c r="Z61" s="265">
        <v>2010</v>
      </c>
      <c r="AA61" s="175">
        <v>20504182.831413057</v>
      </c>
      <c r="AB61" s="175">
        <v>891082347.99735129</v>
      </c>
      <c r="AC61" s="175">
        <v>29120612.175287988</v>
      </c>
      <c r="AD61" s="266">
        <v>25195.7</v>
      </c>
      <c r="AE61" s="266">
        <v>110647</v>
      </c>
      <c r="AF61" s="266">
        <v>1531.5940000000001</v>
      </c>
      <c r="AG61" s="266">
        <v>206.96600000000001</v>
      </c>
      <c r="AH61" s="266">
        <v>448.71899999999999</v>
      </c>
      <c r="AI61" s="267">
        <v>0.749</v>
      </c>
      <c r="AJ61" s="266">
        <f t="shared" si="12"/>
        <v>1742.5972217400001</v>
      </c>
      <c r="AL61" s="265">
        <v>2011</v>
      </c>
      <c r="AM61" s="268">
        <v>18397109.18200409</v>
      </c>
      <c r="AN61" s="268">
        <v>901329911.35378325</v>
      </c>
      <c r="AO61" s="268">
        <v>27813808.034271378</v>
      </c>
      <c r="AP61" s="269">
        <v>25226.199999999997</v>
      </c>
      <c r="AQ61" s="269">
        <v>111386</v>
      </c>
      <c r="AR61" s="269">
        <v>1420.549</v>
      </c>
      <c r="AS61" s="269">
        <v>211.56399999999999</v>
      </c>
      <c r="AT61" s="269">
        <v>467.26200000000006</v>
      </c>
      <c r="AU61" s="270">
        <v>0.72699999999999998</v>
      </c>
      <c r="AV61" s="269">
        <f t="shared" si="13"/>
        <v>1638.5643695600002</v>
      </c>
      <c r="AX61" s="265">
        <v>2012</v>
      </c>
      <c r="AY61" s="268">
        <v>16102398.26782609</v>
      </c>
      <c r="AZ61" s="268">
        <v>917188115.43155301</v>
      </c>
      <c r="BA61" s="268">
        <v>7173027.2389822062</v>
      </c>
      <c r="BB61" s="269">
        <v>25441.4</v>
      </c>
      <c r="BC61" s="269">
        <v>112402</v>
      </c>
      <c r="BD61" s="269">
        <v>1479.0730000000001</v>
      </c>
      <c r="BE61" s="269">
        <v>208.06800000000001</v>
      </c>
      <c r="BF61" s="269">
        <v>487.84800000000001</v>
      </c>
      <c r="BG61" s="270">
        <v>0.73599999999999999</v>
      </c>
      <c r="BH61" s="269">
        <f t="shared" si="14"/>
        <v>1701.1598711199999</v>
      </c>
      <c r="BJ61" s="265">
        <v>2013</v>
      </c>
      <c r="BK61" s="268">
        <v>19977109.321758948</v>
      </c>
      <c r="BL61" s="268">
        <v>930995522.69181788</v>
      </c>
      <c r="BM61" s="268">
        <v>22738721.98929771</v>
      </c>
      <c r="BN61" s="269">
        <v>25702.2</v>
      </c>
      <c r="BO61" s="269">
        <v>112424</v>
      </c>
      <c r="BP61" s="269">
        <v>1403.0809999999999</v>
      </c>
      <c r="BQ61" s="269">
        <v>206.024</v>
      </c>
      <c r="BR61" s="269">
        <v>429.18099999999998</v>
      </c>
      <c r="BS61" s="270">
        <v>0.748</v>
      </c>
      <c r="BT61" s="269">
        <f t="shared" si="15"/>
        <v>1608.3807708599998</v>
      </c>
      <c r="BU61" s="268"/>
      <c r="BV61" s="265">
        <v>2014</v>
      </c>
      <c r="BW61" s="268">
        <v>18024447.869999997</v>
      </c>
      <c r="BX61" s="268">
        <v>948617538</v>
      </c>
      <c r="BY61" s="268">
        <v>15952260.055529639</v>
      </c>
      <c r="BZ61" s="269">
        <v>25823.9</v>
      </c>
      <c r="CA61" s="269">
        <v>112839</v>
      </c>
      <c r="CB61" s="269">
        <v>1376.3889999999999</v>
      </c>
      <c r="CC61" s="269">
        <v>199.738</v>
      </c>
      <c r="CD61" s="269">
        <v>397.58</v>
      </c>
      <c r="CE61" s="270">
        <v>0.747</v>
      </c>
      <c r="CF61" s="269">
        <f t="shared" si="16"/>
        <v>1570.40782212</v>
      </c>
      <c r="CG61" s="268"/>
      <c r="CH61" s="268" t="s">
        <v>202</v>
      </c>
      <c r="CI61" s="269">
        <f t="shared" si="17"/>
        <v>18125266.160397284</v>
      </c>
      <c r="CJ61" s="269">
        <f t="shared" si="17"/>
        <v>924532771.86928856</v>
      </c>
      <c r="CK61" s="269">
        <f t="shared" si="17"/>
        <v>18419454.329520233</v>
      </c>
      <c r="CL61" s="269">
        <f t="shared" si="17"/>
        <v>25548.425000000003</v>
      </c>
      <c r="CM61" s="269">
        <f t="shared" si="17"/>
        <v>112262.75</v>
      </c>
      <c r="CN61" s="269">
        <f t="shared" si="17"/>
        <v>1419.7730000000001</v>
      </c>
      <c r="CO61" s="269">
        <f t="shared" si="17"/>
        <v>206.3485</v>
      </c>
      <c r="CP61" s="269">
        <f t="shared" si="17"/>
        <v>445.46775000000002</v>
      </c>
      <c r="CQ61" s="269">
        <f t="shared" si="17"/>
        <v>0.73950000000000005</v>
      </c>
      <c r="CR61" s="269">
        <f t="shared" si="17"/>
        <v>1629.6282084149998</v>
      </c>
      <c r="EM61" s="175"/>
      <c r="EN61" s="175"/>
      <c r="EO61" s="175"/>
      <c r="EP61" s="175"/>
      <c r="EQ61" s="175"/>
      <c r="ER61" s="175"/>
      <c r="ES61" s="175"/>
      <c r="ET61" s="175"/>
      <c r="EU61" s="175"/>
      <c r="EV61" s="175"/>
      <c r="EW61" s="175"/>
      <c r="EX61" s="175"/>
      <c r="EY61" s="175"/>
      <c r="EZ61" s="175"/>
      <c r="FA61" s="175"/>
      <c r="FB61" s="175"/>
      <c r="FC61" s="175"/>
      <c r="FD61" s="175"/>
      <c r="FE61" s="175"/>
      <c r="FF61" s="175"/>
      <c r="FG61" s="175"/>
      <c r="FH61" s="175"/>
      <c r="FI61" s="175"/>
      <c r="FJ61" s="175"/>
      <c r="FK61" s="175"/>
      <c r="FL61" s="175"/>
      <c r="FM61" s="175"/>
      <c r="FN61" s="175"/>
      <c r="FO61" s="175"/>
      <c r="FP61" s="175"/>
      <c r="FQ61" s="175"/>
      <c r="FR61" s="175"/>
      <c r="FS61" s="175"/>
      <c r="FT61" s="175"/>
      <c r="FU61" s="175"/>
      <c r="FV61" s="175"/>
      <c r="FW61" s="175"/>
      <c r="FX61" s="175"/>
      <c r="FY61" s="175"/>
      <c r="FZ61" s="175"/>
      <c r="GA61" s="175"/>
      <c r="GB61" s="175"/>
      <c r="GC61" s="175"/>
      <c r="GD61" s="175"/>
      <c r="GE61" s="175"/>
      <c r="GF61" s="175"/>
      <c r="GG61" s="175"/>
      <c r="GH61" s="175"/>
      <c r="GI61" s="175"/>
      <c r="GJ61" s="175"/>
      <c r="GK61" s="175"/>
      <c r="GL61" s="175"/>
      <c r="GM61" s="175"/>
      <c r="GN61" s="175"/>
      <c r="GO61" s="175"/>
      <c r="GP61" s="175"/>
      <c r="GQ61" s="175"/>
      <c r="GR61" s="175"/>
      <c r="GS61" s="175"/>
      <c r="GT61" s="175"/>
      <c r="GU61" s="175"/>
      <c r="GV61" s="175"/>
      <c r="GW61" s="175"/>
      <c r="GX61" s="175"/>
      <c r="GY61" s="175"/>
      <c r="GZ61" s="175"/>
      <c r="HA61" s="175"/>
      <c r="HB61" s="175"/>
      <c r="HC61" s="175"/>
      <c r="HD61" s="175"/>
      <c r="HE61" s="175"/>
      <c r="HF61" s="175"/>
      <c r="HG61" s="175"/>
      <c r="HH61" s="175"/>
      <c r="HI61" s="175"/>
      <c r="HJ61" s="175"/>
      <c r="HK61" s="175"/>
      <c r="HL61" s="175"/>
      <c r="HM61" s="175"/>
      <c r="HN61" s="175"/>
      <c r="HO61" s="175"/>
      <c r="HP61" s="175"/>
      <c r="HQ61" s="175"/>
      <c r="HR61" s="175"/>
      <c r="HS61" s="175"/>
      <c r="HT61" s="175"/>
      <c r="HU61" s="175"/>
      <c r="HV61" s="175"/>
      <c r="HW61" s="175"/>
      <c r="HX61" s="175"/>
      <c r="HY61" s="175"/>
      <c r="HZ61" s="175"/>
      <c r="IA61" s="175"/>
      <c r="IB61" s="175"/>
      <c r="IC61" s="175"/>
      <c r="ID61" s="175"/>
      <c r="IE61" s="175"/>
      <c r="IF61" s="175"/>
      <c r="IG61" s="175"/>
      <c r="IH61" s="175"/>
      <c r="II61" s="175"/>
      <c r="IJ61" s="175"/>
      <c r="IK61" s="175"/>
      <c r="IL61" s="175"/>
      <c r="IM61" s="175"/>
      <c r="IN61" s="175"/>
      <c r="IO61" s="175"/>
      <c r="IP61" s="175"/>
      <c r="IQ61" s="175"/>
      <c r="IR61" s="175"/>
      <c r="IS61" s="175"/>
      <c r="IT61" s="175"/>
      <c r="IU61" s="175"/>
      <c r="IV61" s="175"/>
      <c r="IW61" s="175"/>
      <c r="IX61" s="175"/>
      <c r="IY61" s="175"/>
      <c r="IZ61" s="175"/>
      <c r="JA61" s="175"/>
      <c r="JB61" s="175"/>
      <c r="JC61" s="175"/>
      <c r="JD61" s="175"/>
      <c r="JE61" s="175"/>
      <c r="JF61" s="175"/>
      <c r="JG61" s="175"/>
      <c r="JH61" s="175"/>
      <c r="JI61" s="175"/>
      <c r="JJ61" s="175"/>
    </row>
    <row r="62" spans="1:270" x14ac:dyDescent="0.25">
      <c r="A62" s="265" t="s">
        <v>110</v>
      </c>
      <c r="B62" s="265">
        <v>2008</v>
      </c>
      <c r="C62" s="175">
        <v>2808291.5039380589</v>
      </c>
      <c r="D62" s="175">
        <v>75575896.594847143</v>
      </c>
      <c r="E62" s="175">
        <v>218638.70826291406</v>
      </c>
      <c r="F62" s="266">
        <v>961.2</v>
      </c>
      <c r="G62" s="266">
        <v>20620</v>
      </c>
      <c r="H62" s="266">
        <v>217.721</v>
      </c>
      <c r="I62" s="266">
        <v>127.143</v>
      </c>
      <c r="J62" s="266">
        <v>0</v>
      </c>
      <c r="K62" s="267">
        <v>0.36399999999999999</v>
      </c>
      <c r="L62" s="266">
        <f t="shared" si="10"/>
        <v>272.61371882000003</v>
      </c>
      <c r="N62" s="265">
        <v>2009</v>
      </c>
      <c r="O62" s="175">
        <v>2883696.6499799229</v>
      </c>
      <c r="P62" s="175">
        <v>76144685.91835095</v>
      </c>
      <c r="Q62" s="175">
        <v>393232.82113875955</v>
      </c>
      <c r="R62" s="266">
        <v>960.3</v>
      </c>
      <c r="S62" s="266">
        <v>20720</v>
      </c>
      <c r="T62" s="266">
        <v>221.774</v>
      </c>
      <c r="U62" s="266">
        <v>127.568</v>
      </c>
      <c r="V62" s="266">
        <v>0</v>
      </c>
      <c r="W62" s="267">
        <v>0.372</v>
      </c>
      <c r="X62" s="266">
        <f t="shared" si="11"/>
        <v>276.85020831999998</v>
      </c>
      <c r="Z62" s="265">
        <v>2010</v>
      </c>
      <c r="AA62" s="175">
        <v>3008687.1111111105</v>
      </c>
      <c r="AB62" s="175">
        <v>76962930.167659894</v>
      </c>
      <c r="AC62" s="175">
        <v>240525.39874624027</v>
      </c>
      <c r="AD62" s="266">
        <v>979.7</v>
      </c>
      <c r="AE62" s="266">
        <v>20979</v>
      </c>
      <c r="AF62" s="266">
        <v>239.083</v>
      </c>
      <c r="AG62" s="266">
        <v>133.02500000000001</v>
      </c>
      <c r="AH62" s="266">
        <v>0</v>
      </c>
      <c r="AI62" s="267">
        <v>0.37</v>
      </c>
      <c r="AJ62" s="266">
        <f t="shared" si="12"/>
        <v>296.51521350000002</v>
      </c>
      <c r="AL62" s="265">
        <v>2011</v>
      </c>
      <c r="AM62" s="268">
        <v>3924901.0388548058</v>
      </c>
      <c r="AN62" s="268">
        <v>69364616.320040911</v>
      </c>
      <c r="AO62" s="268">
        <v>549902.018678747</v>
      </c>
      <c r="AP62" s="269">
        <v>1005.6999999999999</v>
      </c>
      <c r="AQ62" s="269">
        <v>21854</v>
      </c>
      <c r="AR62" s="269">
        <v>237.22399999999999</v>
      </c>
      <c r="AS62" s="269">
        <v>137.83000000000001</v>
      </c>
      <c r="AT62" s="269">
        <v>0</v>
      </c>
      <c r="AU62" s="270">
        <v>0.36299999999999999</v>
      </c>
      <c r="AV62" s="269">
        <f t="shared" si="13"/>
        <v>296.7307242</v>
      </c>
      <c r="AX62" s="265">
        <v>2012</v>
      </c>
      <c r="AY62" s="268">
        <v>3203714.7995031062</v>
      </c>
      <c r="AZ62" s="268">
        <v>70667154.973416165</v>
      </c>
      <c r="BA62" s="268">
        <v>138269.10346917779</v>
      </c>
      <c r="BB62" s="269">
        <v>968.3</v>
      </c>
      <c r="BC62" s="269">
        <v>22666</v>
      </c>
      <c r="BD62" s="269">
        <v>241.07499999999999</v>
      </c>
      <c r="BE62" s="269">
        <v>146.52000000000001</v>
      </c>
      <c r="BF62" s="269">
        <v>0</v>
      </c>
      <c r="BG62" s="270">
        <v>0.34300000000000003</v>
      </c>
      <c r="BH62" s="269">
        <f t="shared" si="14"/>
        <v>304.33354479999997</v>
      </c>
      <c r="BJ62" s="265">
        <v>2013</v>
      </c>
      <c r="BK62" s="268">
        <v>3593914.4566389034</v>
      </c>
      <c r="BL62" s="268">
        <v>71888641.564919159</v>
      </c>
      <c r="BM62" s="268">
        <v>623725.24092910509</v>
      </c>
      <c r="BN62" s="269">
        <v>987.7</v>
      </c>
      <c r="BO62" s="269">
        <v>23046</v>
      </c>
      <c r="BP62" s="269">
        <v>235.40100000000001</v>
      </c>
      <c r="BQ62" s="269">
        <v>153.554</v>
      </c>
      <c r="BR62" s="269">
        <v>0</v>
      </c>
      <c r="BS62" s="270">
        <v>0.33800000000000002</v>
      </c>
      <c r="BT62" s="269">
        <f t="shared" si="15"/>
        <v>301.69640396</v>
      </c>
      <c r="BU62" s="268"/>
      <c r="BV62" s="265">
        <v>2014</v>
      </c>
      <c r="BW62" s="268">
        <v>2834847</v>
      </c>
      <c r="BX62" s="268">
        <v>72288138</v>
      </c>
      <c r="BY62" s="268">
        <v>153257.12086737444</v>
      </c>
      <c r="BZ62" s="269">
        <v>1008.6</v>
      </c>
      <c r="CA62" s="269">
        <v>23546</v>
      </c>
      <c r="CB62" s="269">
        <v>228.197</v>
      </c>
      <c r="CC62" s="269">
        <v>158.95599999999999</v>
      </c>
      <c r="CD62" s="269">
        <v>0</v>
      </c>
      <c r="CE62" s="270">
        <v>0.33200000000000002</v>
      </c>
      <c r="CF62" s="269">
        <f t="shared" si="16"/>
        <v>296.82466343999999</v>
      </c>
      <c r="CG62" s="268"/>
      <c r="CH62" s="268" t="s">
        <v>202</v>
      </c>
      <c r="CI62" s="269">
        <f t="shared" si="17"/>
        <v>3389344.3237492042</v>
      </c>
      <c r="CJ62" s="269">
        <f t="shared" si="17"/>
        <v>71052137.714594066</v>
      </c>
      <c r="CK62" s="269">
        <f t="shared" si="17"/>
        <v>366288.37098610104</v>
      </c>
      <c r="CL62" s="269">
        <f t="shared" si="17"/>
        <v>992.57499999999993</v>
      </c>
      <c r="CM62" s="269">
        <f t="shared" si="17"/>
        <v>22778</v>
      </c>
      <c r="CN62" s="269">
        <f t="shared" si="17"/>
        <v>235.47425000000001</v>
      </c>
      <c r="CO62" s="269">
        <f t="shared" si="17"/>
        <v>149.215</v>
      </c>
      <c r="CP62" s="269">
        <f t="shared" si="17"/>
        <v>0</v>
      </c>
      <c r="CQ62" s="269">
        <f t="shared" si="17"/>
        <v>0.34400000000000003</v>
      </c>
      <c r="CR62" s="269">
        <f t="shared" si="17"/>
        <v>299.89633409999999</v>
      </c>
      <c r="EM62" s="175"/>
      <c r="EN62" s="175"/>
      <c r="EO62" s="175"/>
      <c r="EP62" s="175"/>
      <c r="EQ62" s="175"/>
      <c r="ER62" s="175"/>
      <c r="ES62" s="175"/>
      <c r="ET62" s="175"/>
      <c r="EU62" s="175"/>
      <c r="EV62" s="175"/>
      <c r="EW62" s="175"/>
      <c r="EX62" s="175"/>
      <c r="EY62" s="175"/>
      <c r="EZ62" s="175"/>
      <c r="FA62" s="175"/>
      <c r="FB62" s="175"/>
      <c r="FC62" s="175"/>
      <c r="FD62" s="175"/>
      <c r="FE62" s="175"/>
      <c r="FF62" s="175"/>
      <c r="FG62" s="175"/>
      <c r="FH62" s="175"/>
      <c r="FI62" s="175"/>
      <c r="FJ62" s="175"/>
      <c r="FK62" s="175"/>
      <c r="FL62" s="175"/>
      <c r="FM62" s="175"/>
      <c r="FN62" s="175"/>
      <c r="FO62" s="175"/>
      <c r="FP62" s="175"/>
      <c r="FQ62" s="175"/>
      <c r="FR62" s="175"/>
      <c r="FS62" s="175"/>
      <c r="FT62" s="175"/>
      <c r="FU62" s="175"/>
      <c r="FV62" s="175"/>
      <c r="FW62" s="175"/>
      <c r="FX62" s="175"/>
      <c r="FY62" s="175"/>
      <c r="FZ62" s="175"/>
      <c r="GA62" s="175"/>
      <c r="GB62" s="175"/>
      <c r="GC62" s="175"/>
      <c r="GD62" s="175"/>
      <c r="GE62" s="175"/>
      <c r="GF62" s="175"/>
      <c r="GG62" s="175"/>
      <c r="GH62" s="175"/>
      <c r="GI62" s="175"/>
      <c r="GJ62" s="175"/>
      <c r="GK62" s="175"/>
      <c r="GL62" s="175"/>
      <c r="GM62" s="175"/>
      <c r="GN62" s="175"/>
      <c r="GO62" s="175"/>
      <c r="GP62" s="175"/>
      <c r="GQ62" s="175"/>
      <c r="GR62" s="175"/>
      <c r="GS62" s="175"/>
      <c r="GT62" s="175"/>
      <c r="GU62" s="175"/>
      <c r="GV62" s="175"/>
      <c r="GW62" s="175"/>
      <c r="GX62" s="175"/>
      <c r="GY62" s="175"/>
      <c r="GZ62" s="175"/>
      <c r="HA62" s="175"/>
      <c r="HB62" s="175"/>
      <c r="HC62" s="175"/>
      <c r="HD62" s="175"/>
      <c r="HE62" s="175"/>
      <c r="HF62" s="175"/>
      <c r="HG62" s="175"/>
      <c r="HH62" s="175"/>
      <c r="HI62" s="175"/>
      <c r="HJ62" s="175"/>
      <c r="HK62" s="175"/>
      <c r="HL62" s="175"/>
      <c r="HM62" s="175"/>
      <c r="HN62" s="175"/>
      <c r="HO62" s="175"/>
      <c r="HP62" s="175"/>
      <c r="HQ62" s="175"/>
      <c r="HR62" s="175"/>
      <c r="HS62" s="175"/>
      <c r="HT62" s="175"/>
      <c r="HU62" s="175"/>
      <c r="HV62" s="175"/>
      <c r="HW62" s="175"/>
      <c r="HX62" s="175"/>
      <c r="HY62" s="175"/>
      <c r="HZ62" s="175"/>
      <c r="IA62" s="175"/>
      <c r="IB62" s="175"/>
      <c r="IC62" s="175"/>
      <c r="ID62" s="175"/>
      <c r="IE62" s="175"/>
      <c r="IF62" s="175"/>
      <c r="IG62" s="175"/>
      <c r="IH62" s="175"/>
      <c r="II62" s="175"/>
      <c r="IJ62" s="175"/>
      <c r="IK62" s="175"/>
      <c r="IL62" s="175"/>
      <c r="IM62" s="175"/>
      <c r="IN62" s="175"/>
      <c r="IO62" s="175"/>
      <c r="IP62" s="175"/>
      <c r="IQ62" s="175"/>
      <c r="IR62" s="175"/>
      <c r="IS62" s="175"/>
      <c r="IT62" s="175"/>
      <c r="IU62" s="175"/>
      <c r="IV62" s="175"/>
      <c r="IW62" s="175"/>
      <c r="IX62" s="175"/>
      <c r="IY62" s="175"/>
      <c r="IZ62" s="175"/>
      <c r="JA62" s="175"/>
      <c r="JB62" s="175"/>
      <c r="JC62" s="175"/>
      <c r="JD62" s="175"/>
      <c r="JE62" s="175"/>
      <c r="JF62" s="175"/>
      <c r="JG62" s="175"/>
      <c r="JH62" s="175"/>
      <c r="JI62" s="175"/>
      <c r="JJ62" s="175"/>
    </row>
    <row r="63" spans="1:270" x14ac:dyDescent="0.25">
      <c r="A63" s="265" t="s">
        <v>248</v>
      </c>
      <c r="B63" s="265">
        <v>2008</v>
      </c>
      <c r="C63" s="175">
        <v>1598533.0877052462</v>
      </c>
      <c r="D63" s="175">
        <v>64029586.246963017</v>
      </c>
      <c r="E63" s="175">
        <v>1650506.7908188228</v>
      </c>
      <c r="F63" s="266">
        <v>1613.9</v>
      </c>
      <c r="G63" s="266">
        <v>11522</v>
      </c>
      <c r="H63" s="266">
        <v>154.43100000000001</v>
      </c>
      <c r="I63" s="266">
        <v>40.869999999999997</v>
      </c>
      <c r="J63" s="266">
        <v>0</v>
      </c>
      <c r="K63" s="267">
        <v>0.93100000000000005</v>
      </c>
      <c r="L63" s="266">
        <f t="shared" si="10"/>
        <v>172.0762138</v>
      </c>
      <c r="N63" s="265">
        <v>2009</v>
      </c>
      <c r="O63" s="175">
        <v>1634925.6035336633</v>
      </c>
      <c r="P63" s="175">
        <v>66748226.714496046</v>
      </c>
      <c r="Q63" s="175">
        <v>597713.89162749902</v>
      </c>
      <c r="R63" s="266">
        <v>1658</v>
      </c>
      <c r="S63" s="266">
        <v>11706</v>
      </c>
      <c r="T63" s="266">
        <v>164.18</v>
      </c>
      <c r="U63" s="266">
        <v>39.590000000000003</v>
      </c>
      <c r="V63" s="266">
        <v>0</v>
      </c>
      <c r="W63" s="267">
        <v>0.92600000000000005</v>
      </c>
      <c r="X63" s="266">
        <f t="shared" si="11"/>
        <v>181.27258660000001</v>
      </c>
      <c r="Z63" s="265">
        <v>2010</v>
      </c>
      <c r="AA63" s="175">
        <v>1745412.6828234668</v>
      </c>
      <c r="AB63" s="175">
        <v>69976465.645344973</v>
      </c>
      <c r="AC63" s="175">
        <v>981218.03392521921</v>
      </c>
      <c r="AD63" s="266">
        <v>1748.3</v>
      </c>
      <c r="AE63" s="266">
        <v>11839</v>
      </c>
      <c r="AF63" s="266">
        <v>181.364</v>
      </c>
      <c r="AG63" s="266">
        <v>41.816000000000003</v>
      </c>
      <c r="AH63" s="266">
        <v>0</v>
      </c>
      <c r="AI63" s="267">
        <v>0.79500000000000004</v>
      </c>
      <c r="AJ63" s="266">
        <f t="shared" si="12"/>
        <v>199.41763983999999</v>
      </c>
      <c r="AL63" s="265">
        <v>2011</v>
      </c>
      <c r="AM63" s="268">
        <v>2037155.8517382413</v>
      </c>
      <c r="AN63" s="268">
        <v>71092057.874233127</v>
      </c>
      <c r="AO63" s="268">
        <v>2896064.8645540499</v>
      </c>
      <c r="AP63" s="269">
        <v>1783.3</v>
      </c>
      <c r="AQ63" s="269">
        <v>11949</v>
      </c>
      <c r="AR63" s="269">
        <v>162.38200000000001</v>
      </c>
      <c r="AS63" s="269">
        <v>42.097999999999999</v>
      </c>
      <c r="AT63" s="269">
        <v>0</v>
      </c>
      <c r="AU63" s="270">
        <v>0.8</v>
      </c>
      <c r="AV63" s="269">
        <f t="shared" si="13"/>
        <v>180.55739052000001</v>
      </c>
      <c r="AX63" s="265">
        <v>2012</v>
      </c>
      <c r="AY63" s="268">
        <v>1708838.0581366462</v>
      </c>
      <c r="AZ63" s="268">
        <v>72649707.778385103</v>
      </c>
      <c r="BA63" s="268">
        <v>694967.84609358839</v>
      </c>
      <c r="BB63" s="269">
        <v>1796.2</v>
      </c>
      <c r="BC63" s="269">
        <v>12211</v>
      </c>
      <c r="BD63" s="269">
        <v>168.99799999999999</v>
      </c>
      <c r="BE63" s="269">
        <v>49.914999999999999</v>
      </c>
      <c r="BF63" s="269">
        <v>0</v>
      </c>
      <c r="BG63" s="270">
        <v>0.78700000000000003</v>
      </c>
      <c r="BH63" s="269">
        <f t="shared" si="14"/>
        <v>190.5483021</v>
      </c>
      <c r="BJ63" s="265">
        <v>2013</v>
      </c>
      <c r="BK63" s="268">
        <v>1963019.0576658505</v>
      </c>
      <c r="BL63" s="268">
        <v>74409383.524742797</v>
      </c>
      <c r="BM63" s="268">
        <v>1575208.3590885762</v>
      </c>
      <c r="BN63" s="269">
        <v>1796.9</v>
      </c>
      <c r="BO63" s="269">
        <v>12366</v>
      </c>
      <c r="BP63" s="269">
        <v>163.42500000000001</v>
      </c>
      <c r="BQ63" s="269">
        <v>50.631</v>
      </c>
      <c r="BR63" s="269">
        <v>0</v>
      </c>
      <c r="BS63" s="270">
        <v>0.78200000000000003</v>
      </c>
      <c r="BT63" s="269">
        <f t="shared" si="15"/>
        <v>185.28442794</v>
      </c>
      <c r="BU63" s="268"/>
      <c r="BV63" s="265">
        <v>2014</v>
      </c>
      <c r="BW63" s="268">
        <v>2127934</v>
      </c>
      <c r="BX63" s="268">
        <v>76012137</v>
      </c>
      <c r="BY63" s="268">
        <v>695344.45136440499</v>
      </c>
      <c r="BZ63" s="269">
        <v>1805.3</v>
      </c>
      <c r="CA63" s="269">
        <v>12472</v>
      </c>
      <c r="CB63" s="269">
        <v>163.03</v>
      </c>
      <c r="CC63" s="269">
        <v>51.334000000000003</v>
      </c>
      <c r="CD63" s="269">
        <v>0</v>
      </c>
      <c r="CE63" s="270">
        <v>0.77300000000000002</v>
      </c>
      <c r="CF63" s="269">
        <f t="shared" si="16"/>
        <v>185.19294116</v>
      </c>
      <c r="CG63" s="268"/>
      <c r="CH63" s="268" t="s">
        <v>202</v>
      </c>
      <c r="CI63" s="269">
        <f t="shared" si="17"/>
        <v>1959236.7418851843</v>
      </c>
      <c r="CJ63" s="269">
        <f t="shared" si="17"/>
        <v>73540821.544340253</v>
      </c>
      <c r="CK63" s="269">
        <f t="shared" si="17"/>
        <v>1465396.380275155</v>
      </c>
      <c r="CL63" s="269">
        <f t="shared" si="17"/>
        <v>1795.425</v>
      </c>
      <c r="CM63" s="269">
        <f t="shared" si="17"/>
        <v>12249.5</v>
      </c>
      <c r="CN63" s="269">
        <f t="shared" si="17"/>
        <v>164.45875000000001</v>
      </c>
      <c r="CO63" s="269">
        <f t="shared" si="17"/>
        <v>48.494500000000002</v>
      </c>
      <c r="CP63" s="269">
        <f t="shared" si="17"/>
        <v>0</v>
      </c>
      <c r="CQ63" s="269">
        <f t="shared" si="17"/>
        <v>0.78550000000000009</v>
      </c>
      <c r="CR63" s="269">
        <f t="shared" si="17"/>
        <v>185.39576543000001</v>
      </c>
      <c r="EM63" s="175"/>
      <c r="EN63" s="175"/>
      <c r="EO63" s="175"/>
      <c r="EP63" s="175"/>
      <c r="EQ63" s="175"/>
      <c r="ER63" s="175"/>
      <c r="ES63" s="175"/>
      <c r="ET63" s="175"/>
      <c r="EU63" s="175"/>
      <c r="EV63" s="175"/>
      <c r="EW63" s="175"/>
      <c r="EX63" s="175"/>
      <c r="EY63" s="175"/>
      <c r="EZ63" s="175"/>
      <c r="FA63" s="175"/>
      <c r="FB63" s="175"/>
      <c r="FC63" s="175"/>
      <c r="FD63" s="175"/>
      <c r="FE63" s="175"/>
      <c r="FF63" s="175"/>
      <c r="FG63" s="175"/>
      <c r="FH63" s="175"/>
      <c r="FI63" s="175"/>
      <c r="FJ63" s="175"/>
      <c r="FK63" s="175"/>
      <c r="FL63" s="175"/>
      <c r="FM63" s="175"/>
      <c r="FN63" s="175"/>
      <c r="FO63" s="175"/>
      <c r="FP63" s="175"/>
      <c r="FQ63" s="175"/>
      <c r="FR63" s="175"/>
      <c r="FS63" s="175"/>
      <c r="FT63" s="175"/>
      <c r="FU63" s="175"/>
      <c r="FV63" s="175"/>
      <c r="FW63" s="175"/>
      <c r="FX63" s="175"/>
      <c r="FY63" s="175"/>
      <c r="FZ63" s="175"/>
      <c r="GA63" s="175"/>
      <c r="GB63" s="175"/>
      <c r="GC63" s="175"/>
      <c r="GD63" s="175"/>
      <c r="GE63" s="175"/>
      <c r="GF63" s="175"/>
      <c r="GG63" s="175"/>
      <c r="GH63" s="175"/>
      <c r="GI63" s="175"/>
      <c r="GJ63" s="175"/>
      <c r="GK63" s="175"/>
      <c r="GL63" s="175"/>
      <c r="GM63" s="175"/>
      <c r="GN63" s="175"/>
      <c r="GO63" s="175"/>
      <c r="GP63" s="175"/>
      <c r="GQ63" s="175"/>
      <c r="GR63" s="175"/>
      <c r="GS63" s="175"/>
      <c r="GT63" s="175"/>
      <c r="GU63" s="175"/>
      <c r="GV63" s="175"/>
      <c r="GW63" s="175"/>
      <c r="GX63" s="175"/>
      <c r="GY63" s="175"/>
      <c r="GZ63" s="175"/>
      <c r="HA63" s="175"/>
      <c r="HB63" s="175"/>
      <c r="HC63" s="175"/>
      <c r="HD63" s="175"/>
      <c r="HE63" s="175"/>
      <c r="HF63" s="175"/>
      <c r="HG63" s="175"/>
      <c r="HH63" s="175"/>
      <c r="HI63" s="175"/>
      <c r="HJ63" s="175"/>
      <c r="HK63" s="175"/>
      <c r="HL63" s="175"/>
      <c r="HM63" s="175"/>
      <c r="HN63" s="175"/>
      <c r="HO63" s="175"/>
      <c r="HP63" s="175"/>
      <c r="HQ63" s="175"/>
      <c r="HR63" s="175"/>
      <c r="HS63" s="175"/>
      <c r="HT63" s="175"/>
      <c r="HU63" s="175"/>
      <c r="HV63" s="175"/>
      <c r="HW63" s="175"/>
      <c r="HX63" s="175"/>
      <c r="HY63" s="175"/>
      <c r="HZ63" s="175"/>
      <c r="IA63" s="175"/>
      <c r="IB63" s="175"/>
      <c r="IC63" s="175"/>
      <c r="ID63" s="175"/>
      <c r="IE63" s="175"/>
      <c r="IF63" s="175"/>
      <c r="IG63" s="175"/>
      <c r="IH63" s="175"/>
      <c r="II63" s="175"/>
      <c r="IJ63" s="175"/>
      <c r="IK63" s="175"/>
      <c r="IL63" s="175"/>
      <c r="IM63" s="175"/>
      <c r="IN63" s="175"/>
      <c r="IO63" s="175"/>
      <c r="IP63" s="175"/>
      <c r="IQ63" s="175"/>
      <c r="IR63" s="175"/>
      <c r="IS63" s="175"/>
      <c r="IT63" s="175"/>
      <c r="IU63" s="175"/>
      <c r="IV63" s="175"/>
      <c r="IW63" s="175"/>
      <c r="IX63" s="175"/>
      <c r="IY63" s="175"/>
      <c r="IZ63" s="175"/>
      <c r="JA63" s="175"/>
      <c r="JB63" s="175"/>
      <c r="JC63" s="175"/>
      <c r="JD63" s="175"/>
      <c r="JE63" s="175"/>
      <c r="JF63" s="175"/>
      <c r="JG63" s="175"/>
      <c r="JH63" s="175"/>
      <c r="JI63" s="175"/>
      <c r="JJ63" s="175"/>
    </row>
    <row r="64" spans="1:270" x14ac:dyDescent="0.25">
      <c r="A64" s="265" t="s">
        <v>109</v>
      </c>
      <c r="B64" s="265">
        <v>2008</v>
      </c>
      <c r="C64" s="175">
        <v>9987473.5816312917</v>
      </c>
      <c r="D64" s="175">
        <v>346098858.83967429</v>
      </c>
      <c r="E64" s="175">
        <v>979606.28939080145</v>
      </c>
      <c r="F64" s="266">
        <v>3635.8</v>
      </c>
      <c r="G64" s="266">
        <v>129670</v>
      </c>
      <c r="H64" s="266">
        <v>1267</v>
      </c>
      <c r="I64" s="266">
        <v>470.6</v>
      </c>
      <c r="J64" s="266">
        <v>944</v>
      </c>
      <c r="K64" s="267">
        <v>0.2</v>
      </c>
      <c r="L64" s="266">
        <f t="shared" si="10"/>
        <v>1726.0952440000001</v>
      </c>
      <c r="N64" s="265">
        <v>2009</v>
      </c>
      <c r="O64" s="175">
        <v>10654175.979654666</v>
      </c>
      <c r="P64" s="175">
        <v>356462225.1843127</v>
      </c>
      <c r="Q64" s="175">
        <v>687255.26901959372</v>
      </c>
      <c r="R64" s="266">
        <v>3652.7</v>
      </c>
      <c r="S64" s="266">
        <v>131560</v>
      </c>
      <c r="T64" s="266">
        <v>1268.0160000000001</v>
      </c>
      <c r="U64" s="266">
        <v>436.32</v>
      </c>
      <c r="V64" s="266">
        <v>663.45699999999999</v>
      </c>
      <c r="W64" s="267">
        <v>0.19800000000000001</v>
      </c>
      <c r="X64" s="266">
        <f t="shared" si="11"/>
        <v>1636.2559894999999</v>
      </c>
      <c r="Z64" s="265">
        <v>2010</v>
      </c>
      <c r="AA64" s="175">
        <v>11485663.868626671</v>
      </c>
      <c r="AB64" s="175">
        <v>364546793.79684812</v>
      </c>
      <c r="AC64" s="175">
        <v>1462538.1619379588</v>
      </c>
      <c r="AD64" s="266">
        <v>3694</v>
      </c>
      <c r="AE64" s="266">
        <v>134652</v>
      </c>
      <c r="AF64" s="266">
        <v>1329.4349999999999</v>
      </c>
      <c r="AG64" s="266">
        <v>448.04399999999998</v>
      </c>
      <c r="AH64" s="266">
        <v>453.19399999999996</v>
      </c>
      <c r="AI64" s="267">
        <v>0.193</v>
      </c>
      <c r="AJ64" s="266">
        <f t="shared" si="12"/>
        <v>1645.7344099599998</v>
      </c>
      <c r="AL64" s="265">
        <v>2011</v>
      </c>
      <c r="AM64" s="268">
        <v>12354104.032719838</v>
      </c>
      <c r="AN64" s="268">
        <v>347731910.20858902</v>
      </c>
      <c r="AO64" s="268">
        <v>1831840.4591102581</v>
      </c>
      <c r="AP64" s="269">
        <v>3724.7000000000003</v>
      </c>
      <c r="AQ64" s="269">
        <v>136663</v>
      </c>
      <c r="AR64" s="269">
        <v>1272.0050000000001</v>
      </c>
      <c r="AS64" s="269">
        <v>453.89499999999998</v>
      </c>
      <c r="AT64" s="269">
        <v>258.01600000000002</v>
      </c>
      <c r="AU64" s="270">
        <v>0.193</v>
      </c>
      <c r="AV64" s="269">
        <f t="shared" si="13"/>
        <v>1537.9177649000003</v>
      </c>
      <c r="AX64" s="265">
        <v>2012</v>
      </c>
      <c r="AY64" s="268">
        <v>11525158.884968948</v>
      </c>
      <c r="AZ64" s="268">
        <v>353996668.15204978</v>
      </c>
      <c r="BA64" s="268">
        <v>1145439.2570784602</v>
      </c>
      <c r="BB64" s="269">
        <v>3757.7</v>
      </c>
      <c r="BC64" s="269">
        <v>138576</v>
      </c>
      <c r="BD64" s="269">
        <v>1324.4760000000001</v>
      </c>
      <c r="BE64" s="269">
        <v>444.21600000000001</v>
      </c>
      <c r="BF64" s="269">
        <v>132.50700000000001</v>
      </c>
      <c r="BG64" s="270">
        <v>0.193</v>
      </c>
      <c r="BH64" s="269">
        <f t="shared" si="14"/>
        <v>1552.18446354</v>
      </c>
      <c r="BJ64" s="265">
        <v>2013</v>
      </c>
      <c r="BK64" s="268">
        <v>10405665.282704558</v>
      </c>
      <c r="BL64" s="268">
        <v>359991789.74032342</v>
      </c>
      <c r="BM64" s="268">
        <v>880032.71017487312</v>
      </c>
      <c r="BN64" s="269">
        <v>3724.8</v>
      </c>
      <c r="BO64" s="269">
        <v>140228</v>
      </c>
      <c r="BP64" s="269">
        <v>1268.2570000000001</v>
      </c>
      <c r="BQ64" s="269">
        <v>475.48200000000003</v>
      </c>
      <c r="BR64" s="269">
        <v>125.31100000000001</v>
      </c>
      <c r="BS64" s="270">
        <v>0.192</v>
      </c>
      <c r="BT64" s="269">
        <f t="shared" si="15"/>
        <v>1507.5134107800002</v>
      </c>
      <c r="BU64" s="268"/>
      <c r="BV64" s="265">
        <v>2014</v>
      </c>
      <c r="BW64" s="268">
        <v>10493566</v>
      </c>
      <c r="BX64" s="268">
        <v>355285704</v>
      </c>
      <c r="BY64" s="268">
        <v>508575.9936976108</v>
      </c>
      <c r="BZ64" s="269">
        <v>3753.7</v>
      </c>
      <c r="CA64" s="269">
        <v>142146</v>
      </c>
      <c r="CB64" s="269">
        <v>1255.2380000000001</v>
      </c>
      <c r="CC64" s="269">
        <v>495.34399999999999</v>
      </c>
      <c r="CD64" s="269">
        <v>98.634</v>
      </c>
      <c r="CE64" s="270">
        <v>0.19</v>
      </c>
      <c r="CF64" s="269">
        <f t="shared" si="16"/>
        <v>1495.8374959600001</v>
      </c>
      <c r="CG64" s="268"/>
      <c r="CH64" s="268" t="s">
        <v>202</v>
      </c>
      <c r="CI64" s="269">
        <f t="shared" si="17"/>
        <v>11194623.550098337</v>
      </c>
      <c r="CJ64" s="269">
        <f t="shared" si="17"/>
        <v>354251518.02524054</v>
      </c>
      <c r="CK64" s="269">
        <f t="shared" si="17"/>
        <v>1091472.1050153007</v>
      </c>
      <c r="CL64" s="269">
        <f t="shared" si="17"/>
        <v>3740.2250000000004</v>
      </c>
      <c r="CM64" s="269">
        <f t="shared" si="17"/>
        <v>139403.25</v>
      </c>
      <c r="CN64" s="269">
        <f t="shared" si="17"/>
        <v>1279.9940000000001</v>
      </c>
      <c r="CO64" s="269">
        <f t="shared" si="17"/>
        <v>467.23425000000003</v>
      </c>
      <c r="CP64" s="269">
        <f t="shared" si="17"/>
        <v>153.61700000000002</v>
      </c>
      <c r="CQ64" s="269">
        <f t="shared" si="17"/>
        <v>0.192</v>
      </c>
      <c r="CR64" s="269">
        <f t="shared" si="17"/>
        <v>1523.3632837950004</v>
      </c>
      <c r="EM64" s="175"/>
      <c r="EN64" s="175"/>
      <c r="EO64" s="175"/>
      <c r="EP64" s="175"/>
      <c r="EQ64" s="175"/>
      <c r="ER64" s="175"/>
      <c r="ES64" s="175"/>
      <c r="ET64" s="175"/>
      <c r="EU64" s="175"/>
      <c r="EV64" s="175"/>
      <c r="EW64" s="175"/>
      <c r="EX64" s="175"/>
      <c r="EY64" s="175"/>
      <c r="EZ64" s="175"/>
      <c r="FA64" s="175"/>
      <c r="FB64" s="175"/>
      <c r="FC64" s="175"/>
      <c r="FD64" s="175"/>
      <c r="FE64" s="175"/>
      <c r="FF64" s="175"/>
      <c r="FG64" s="175"/>
      <c r="FH64" s="175"/>
      <c r="FI64" s="175"/>
      <c r="FJ64" s="175"/>
      <c r="FK64" s="175"/>
      <c r="FL64" s="175"/>
      <c r="FM64" s="175"/>
      <c r="FN64" s="175"/>
      <c r="FO64" s="175"/>
      <c r="FP64" s="175"/>
      <c r="FQ64" s="175"/>
      <c r="FR64" s="175"/>
      <c r="FS64" s="175"/>
      <c r="FT64" s="175"/>
      <c r="FU64" s="175"/>
      <c r="FV64" s="175"/>
      <c r="FW64" s="175"/>
      <c r="FX64" s="175"/>
      <c r="FY64" s="175"/>
      <c r="FZ64" s="175"/>
      <c r="GA64" s="175"/>
      <c r="GB64" s="175"/>
      <c r="GC64" s="175"/>
      <c r="GD64" s="175"/>
      <c r="GE64" s="175"/>
      <c r="GF64" s="175"/>
      <c r="GG64" s="175"/>
      <c r="GH64" s="175"/>
      <c r="GI64" s="175"/>
      <c r="GJ64" s="175"/>
      <c r="GK64" s="175"/>
      <c r="GL64" s="175"/>
      <c r="GM64" s="175"/>
      <c r="GN64" s="175"/>
      <c r="GO64" s="175"/>
      <c r="GP64" s="175"/>
      <c r="GQ64" s="175"/>
      <c r="GR64" s="175"/>
      <c r="GS64" s="175"/>
      <c r="GT64" s="175"/>
      <c r="GU64" s="175"/>
      <c r="GV64" s="175"/>
      <c r="GW64" s="175"/>
      <c r="GX64" s="175"/>
      <c r="GY64" s="175"/>
      <c r="GZ64" s="175"/>
      <c r="HA64" s="175"/>
      <c r="HB64" s="175"/>
      <c r="HC64" s="175"/>
      <c r="HD64" s="175"/>
      <c r="HE64" s="175"/>
      <c r="HF64" s="175"/>
      <c r="HG64" s="175"/>
      <c r="HH64" s="175"/>
      <c r="HI64" s="175"/>
      <c r="HJ64" s="175"/>
      <c r="HK64" s="175"/>
      <c r="HL64" s="175"/>
      <c r="HM64" s="175"/>
      <c r="HN64" s="175"/>
      <c r="HO64" s="175"/>
      <c r="HP64" s="175"/>
      <c r="HQ64" s="175"/>
      <c r="HR64" s="175"/>
      <c r="HS64" s="175"/>
      <c r="HT64" s="175"/>
      <c r="HU64" s="175"/>
      <c r="HV64" s="175"/>
      <c r="HW64" s="175"/>
      <c r="HX64" s="175"/>
      <c r="HY64" s="175"/>
      <c r="HZ64" s="175"/>
      <c r="IA64" s="175"/>
      <c r="IB64" s="175"/>
      <c r="IC64" s="175"/>
      <c r="ID64" s="175"/>
      <c r="IE64" s="175"/>
      <c r="IF64" s="175"/>
      <c r="IG64" s="175"/>
      <c r="IH64" s="175"/>
      <c r="II64" s="175"/>
      <c r="IJ64" s="175"/>
      <c r="IK64" s="175"/>
      <c r="IL64" s="175"/>
      <c r="IM64" s="175"/>
      <c r="IN64" s="175"/>
      <c r="IO64" s="175"/>
      <c r="IP64" s="175"/>
      <c r="IQ64" s="175"/>
      <c r="IR64" s="175"/>
      <c r="IS64" s="175"/>
      <c r="IT64" s="175"/>
      <c r="IU64" s="175"/>
      <c r="IV64" s="175"/>
      <c r="IW64" s="175"/>
      <c r="IX64" s="175"/>
      <c r="IY64" s="175"/>
      <c r="IZ64" s="175"/>
      <c r="JA64" s="175"/>
      <c r="JB64" s="175"/>
      <c r="JC64" s="175"/>
      <c r="JD64" s="175"/>
      <c r="JE64" s="175"/>
      <c r="JF64" s="175"/>
      <c r="JG64" s="175"/>
      <c r="JH64" s="175"/>
      <c r="JI64" s="175"/>
      <c r="JJ64" s="175"/>
    </row>
    <row r="65" spans="1:270" x14ac:dyDescent="0.25">
      <c r="A65" s="265" t="s">
        <v>108</v>
      </c>
      <c r="B65" s="265">
        <v>2008</v>
      </c>
      <c r="C65" s="175">
        <v>576607.97970898414</v>
      </c>
      <c r="D65" s="175">
        <v>18820546.469096247</v>
      </c>
      <c r="E65" s="175">
        <v>220441.35687347551</v>
      </c>
      <c r="F65" s="266">
        <v>736.1</v>
      </c>
      <c r="G65" s="266">
        <v>2655</v>
      </c>
      <c r="H65" s="266">
        <v>35.68</v>
      </c>
      <c r="I65" s="266">
        <v>0</v>
      </c>
      <c r="J65" s="266">
        <v>0</v>
      </c>
      <c r="K65" s="267">
        <v>1</v>
      </c>
      <c r="L65" s="266">
        <f t="shared" si="10"/>
        <v>35.68</v>
      </c>
      <c r="N65" s="265">
        <v>2009</v>
      </c>
      <c r="O65" s="175">
        <v>619218.241199304</v>
      </c>
      <c r="P65" s="175">
        <v>18864423.522420026</v>
      </c>
      <c r="Q65" s="175">
        <v>285719.06494742649</v>
      </c>
      <c r="R65" s="266">
        <v>739.8</v>
      </c>
      <c r="S65" s="266">
        <v>2645</v>
      </c>
      <c r="T65" s="266">
        <v>32.984999999999999</v>
      </c>
      <c r="U65" s="266">
        <v>3.1429999999999998</v>
      </c>
      <c r="V65" s="266">
        <v>0</v>
      </c>
      <c r="W65" s="267">
        <v>1</v>
      </c>
      <c r="X65" s="266">
        <f t="shared" si="11"/>
        <v>34.341958820000002</v>
      </c>
      <c r="Z65" s="265">
        <v>2010</v>
      </c>
      <c r="AA65" s="175">
        <v>582285.20619785448</v>
      </c>
      <c r="AB65" s="175">
        <v>18904829.9838432</v>
      </c>
      <c r="AC65" s="175">
        <v>237670.74376378729</v>
      </c>
      <c r="AD65" s="266">
        <v>740.8</v>
      </c>
      <c r="AE65" s="266">
        <v>2645</v>
      </c>
      <c r="AF65" s="266">
        <v>35.722999999999999</v>
      </c>
      <c r="AG65" s="266">
        <v>3.851</v>
      </c>
      <c r="AH65" s="266">
        <v>0</v>
      </c>
      <c r="AI65" s="267">
        <v>1</v>
      </c>
      <c r="AJ65" s="266">
        <f t="shared" si="12"/>
        <v>37.385630739999996</v>
      </c>
      <c r="AL65" s="265">
        <v>2011</v>
      </c>
      <c r="AM65" s="268">
        <v>635117.0838445808</v>
      </c>
      <c r="AN65" s="268">
        <v>19258893.407975461</v>
      </c>
      <c r="AO65" s="268">
        <v>420533.53550664714</v>
      </c>
      <c r="AP65" s="269">
        <v>744.5</v>
      </c>
      <c r="AQ65" s="269">
        <v>2624</v>
      </c>
      <c r="AR65" s="269">
        <v>32.859000000000002</v>
      </c>
      <c r="AS65" s="269">
        <v>4.0309999999999997</v>
      </c>
      <c r="AT65" s="269">
        <v>0</v>
      </c>
      <c r="AU65" s="270">
        <v>1</v>
      </c>
      <c r="AV65" s="269">
        <f t="shared" si="13"/>
        <v>34.599343940000004</v>
      </c>
      <c r="AX65" s="265">
        <v>2012</v>
      </c>
      <c r="AY65" s="268">
        <v>564343.52894409944</v>
      </c>
      <c r="AZ65" s="268">
        <v>19358661.536397517</v>
      </c>
      <c r="BA65" s="268">
        <v>109069.37993083878</v>
      </c>
      <c r="BB65" s="269">
        <v>746.3</v>
      </c>
      <c r="BC65" s="269">
        <v>2631</v>
      </c>
      <c r="BD65" s="269">
        <v>34.712000000000003</v>
      </c>
      <c r="BE65" s="269">
        <v>5.1909999999999998</v>
      </c>
      <c r="BF65" s="269">
        <v>0</v>
      </c>
      <c r="BG65" s="270">
        <v>1</v>
      </c>
      <c r="BH65" s="269">
        <f t="shared" si="14"/>
        <v>36.953162340000006</v>
      </c>
      <c r="BJ65" s="265">
        <v>2013</v>
      </c>
      <c r="BK65" s="268">
        <v>718984.28235178848</v>
      </c>
      <c r="BL65" s="268">
        <v>19509182.111709949</v>
      </c>
      <c r="BM65" s="268">
        <v>728572.5384732252</v>
      </c>
      <c r="BN65" s="269">
        <v>747.3</v>
      </c>
      <c r="BO65" s="269">
        <v>2642</v>
      </c>
      <c r="BP65" s="269">
        <v>32.655000000000001</v>
      </c>
      <c r="BQ65" s="269">
        <v>6.0010000000000003</v>
      </c>
      <c r="BR65" s="269">
        <v>0</v>
      </c>
      <c r="BS65" s="270">
        <v>1</v>
      </c>
      <c r="BT65" s="269">
        <f t="shared" si="15"/>
        <v>35.245871739999998</v>
      </c>
      <c r="BU65" s="268"/>
      <c r="BV65" s="265">
        <v>2014</v>
      </c>
      <c r="BW65" s="268">
        <v>749341.66</v>
      </c>
      <c r="BX65" s="268">
        <v>19174000</v>
      </c>
      <c r="BY65" s="268">
        <v>484751.03290533554</v>
      </c>
      <c r="BZ65" s="269">
        <v>748.8</v>
      </c>
      <c r="CA65" s="269">
        <v>2629</v>
      </c>
      <c r="CB65" s="269">
        <v>31.343</v>
      </c>
      <c r="CC65" s="269">
        <v>5.9269999999999996</v>
      </c>
      <c r="CD65" s="269">
        <v>0</v>
      </c>
      <c r="CE65" s="270">
        <v>1</v>
      </c>
      <c r="CF65" s="269">
        <f t="shared" si="16"/>
        <v>33.901922980000002</v>
      </c>
      <c r="CG65" s="268"/>
      <c r="CH65" s="268" t="s">
        <v>202</v>
      </c>
      <c r="CI65" s="269">
        <f t="shared" si="17"/>
        <v>666946.63878511719</v>
      </c>
      <c r="CJ65" s="269">
        <f t="shared" si="17"/>
        <v>19325184.264020734</v>
      </c>
      <c r="CK65" s="269">
        <f t="shared" si="17"/>
        <v>435731.62170401169</v>
      </c>
      <c r="CL65" s="269">
        <f t="shared" si="17"/>
        <v>746.72499999999991</v>
      </c>
      <c r="CM65" s="269">
        <f t="shared" si="17"/>
        <v>2631.5</v>
      </c>
      <c r="CN65" s="269">
        <f t="shared" si="17"/>
        <v>32.892249999999997</v>
      </c>
      <c r="CO65" s="269">
        <f t="shared" si="17"/>
        <v>5.2874999999999996</v>
      </c>
      <c r="CP65" s="269">
        <f t="shared" si="17"/>
        <v>0</v>
      </c>
      <c r="CQ65" s="269">
        <f t="shared" si="17"/>
        <v>1</v>
      </c>
      <c r="CR65" s="269">
        <f t="shared" si="17"/>
        <v>35.175075250000006</v>
      </c>
      <c r="EM65" s="175"/>
      <c r="EN65" s="175"/>
      <c r="EO65" s="175"/>
      <c r="EP65" s="175"/>
      <c r="EQ65" s="175"/>
      <c r="ER65" s="175"/>
      <c r="ES65" s="175"/>
      <c r="ET65" s="175"/>
      <c r="EU65" s="175"/>
      <c r="EV65" s="175"/>
      <c r="EW65" s="175"/>
      <c r="EX65" s="175"/>
      <c r="EY65" s="175"/>
      <c r="EZ65" s="175"/>
      <c r="FA65" s="175"/>
      <c r="FB65" s="175"/>
      <c r="FC65" s="175"/>
      <c r="FD65" s="175"/>
      <c r="FE65" s="175"/>
      <c r="FF65" s="175"/>
      <c r="FG65" s="175"/>
      <c r="FH65" s="175"/>
      <c r="FI65" s="175"/>
      <c r="FJ65" s="175"/>
      <c r="FK65" s="175"/>
      <c r="FL65" s="175"/>
      <c r="FM65" s="175"/>
      <c r="FN65" s="175"/>
      <c r="FO65" s="175"/>
      <c r="FP65" s="175"/>
      <c r="FQ65" s="175"/>
      <c r="FR65" s="175"/>
      <c r="FS65" s="175"/>
      <c r="FT65" s="175"/>
      <c r="FU65" s="175"/>
      <c r="FV65" s="175"/>
      <c r="FW65" s="175"/>
      <c r="FX65" s="175"/>
      <c r="FY65" s="175"/>
      <c r="FZ65" s="175"/>
      <c r="GA65" s="175"/>
      <c r="GB65" s="175"/>
      <c r="GC65" s="175"/>
      <c r="GD65" s="175"/>
      <c r="GE65" s="175"/>
      <c r="GF65" s="175"/>
      <c r="GG65" s="175"/>
      <c r="GH65" s="175"/>
      <c r="GI65" s="175"/>
      <c r="GJ65" s="175"/>
      <c r="GK65" s="175"/>
      <c r="GL65" s="175"/>
      <c r="GM65" s="175"/>
      <c r="GN65" s="175"/>
      <c r="GO65" s="175"/>
      <c r="GP65" s="175"/>
      <c r="GQ65" s="175"/>
      <c r="GR65" s="175"/>
      <c r="GS65" s="175"/>
      <c r="GT65" s="175"/>
      <c r="GU65" s="175"/>
      <c r="GV65" s="175"/>
      <c r="GW65" s="175"/>
      <c r="GX65" s="175"/>
      <c r="GY65" s="175"/>
      <c r="GZ65" s="175"/>
      <c r="HA65" s="175"/>
      <c r="HB65" s="175"/>
      <c r="HC65" s="175"/>
      <c r="HD65" s="175"/>
      <c r="HE65" s="175"/>
      <c r="HF65" s="175"/>
      <c r="HG65" s="175"/>
      <c r="HH65" s="175"/>
      <c r="HI65" s="175"/>
      <c r="HJ65" s="175"/>
      <c r="HK65" s="175"/>
      <c r="HL65" s="175"/>
      <c r="HM65" s="175"/>
      <c r="HN65" s="175"/>
      <c r="HO65" s="175"/>
      <c r="HP65" s="175"/>
      <c r="HQ65" s="175"/>
      <c r="HR65" s="175"/>
      <c r="HS65" s="175"/>
      <c r="HT65" s="175"/>
      <c r="HU65" s="175"/>
      <c r="HV65" s="175"/>
      <c r="HW65" s="175"/>
      <c r="HX65" s="175"/>
      <c r="HY65" s="175"/>
      <c r="HZ65" s="175"/>
      <c r="IA65" s="175"/>
      <c r="IB65" s="175"/>
      <c r="IC65" s="175"/>
      <c r="ID65" s="175"/>
      <c r="IE65" s="175"/>
      <c r="IF65" s="175"/>
      <c r="IG65" s="175"/>
      <c r="IH65" s="175"/>
      <c r="II65" s="175"/>
      <c r="IJ65" s="175"/>
      <c r="IK65" s="175"/>
      <c r="IL65" s="175"/>
      <c r="IM65" s="175"/>
      <c r="IN65" s="175"/>
      <c r="IO65" s="175"/>
      <c r="IP65" s="175"/>
      <c r="IQ65" s="175"/>
      <c r="IR65" s="175"/>
      <c r="IS65" s="175"/>
      <c r="IT65" s="175"/>
      <c r="IU65" s="175"/>
      <c r="IV65" s="175"/>
      <c r="IW65" s="175"/>
      <c r="IX65" s="175"/>
      <c r="IY65" s="175"/>
      <c r="IZ65" s="175"/>
      <c r="JA65" s="175"/>
      <c r="JB65" s="175"/>
      <c r="JC65" s="175"/>
      <c r="JD65" s="175"/>
      <c r="JE65" s="175"/>
      <c r="JF65" s="175"/>
      <c r="JG65" s="175"/>
      <c r="JH65" s="175"/>
      <c r="JI65" s="175"/>
      <c r="JJ65" s="175"/>
    </row>
    <row r="66" spans="1:270" x14ac:dyDescent="0.25">
      <c r="A66" s="265" t="s">
        <v>107</v>
      </c>
      <c r="B66" s="265">
        <v>2008</v>
      </c>
      <c r="C66" s="175">
        <v>1192120.622613803</v>
      </c>
      <c r="D66" s="175">
        <v>47689682.757442266</v>
      </c>
      <c r="E66" s="175">
        <v>145160.54419785622</v>
      </c>
      <c r="F66" s="266">
        <v>835.2</v>
      </c>
      <c r="G66" s="266">
        <v>10683</v>
      </c>
      <c r="H66" s="266">
        <v>145.20500000000001</v>
      </c>
      <c r="I66" s="266">
        <v>30.24</v>
      </c>
      <c r="J66" s="266">
        <v>0</v>
      </c>
      <c r="K66" s="267">
        <v>0.52300000000000002</v>
      </c>
      <c r="L66" s="266">
        <f t="shared" ref="L66:L78" si="18">H66*$B$111+I66*$C$111+J66*$D$111</f>
        <v>158.26081760000002</v>
      </c>
      <c r="N66" s="265">
        <v>2009</v>
      </c>
      <c r="O66" s="175">
        <v>1230465.5869361532</v>
      </c>
      <c r="P66" s="175">
        <v>47559427.490831211</v>
      </c>
      <c r="Q66" s="175">
        <v>176307.5812228361</v>
      </c>
      <c r="R66" s="266">
        <v>834.1</v>
      </c>
      <c r="S66" s="266">
        <v>10714</v>
      </c>
      <c r="T66" s="266">
        <v>148.43100000000001</v>
      </c>
      <c r="U66" s="266">
        <v>29.175999999999998</v>
      </c>
      <c r="V66" s="266">
        <v>0</v>
      </c>
      <c r="W66" s="267">
        <v>0.52400000000000002</v>
      </c>
      <c r="X66" s="266">
        <f t="shared" ref="X66:X78" si="19">T66*$B$111+U66*$C$111+V66*$D$111</f>
        <v>161.02744624000002</v>
      </c>
      <c r="Z66" s="265">
        <v>2010</v>
      </c>
      <c r="AA66" s="175">
        <v>1265367.2859223941</v>
      </c>
      <c r="AB66" s="175">
        <v>47896557.629982777</v>
      </c>
      <c r="AC66" s="175">
        <v>197676.54587380271</v>
      </c>
      <c r="AD66" s="266">
        <v>838.1</v>
      </c>
      <c r="AE66" s="266">
        <v>10808</v>
      </c>
      <c r="AF66" s="266">
        <v>156.733</v>
      </c>
      <c r="AG66" s="266">
        <v>28.997</v>
      </c>
      <c r="AH66" s="266">
        <v>0</v>
      </c>
      <c r="AI66" s="267">
        <v>0.52300000000000002</v>
      </c>
      <c r="AJ66" s="266">
        <f t="shared" ref="AJ66:AJ78" si="20">AF66*$B$111+AG66*$C$111+AH66*$D$111</f>
        <v>169.25216478000002</v>
      </c>
      <c r="AL66" s="265">
        <v>2011</v>
      </c>
      <c r="AM66" s="268">
        <v>1261505.4560327199</v>
      </c>
      <c r="AN66" s="268">
        <v>46943859.913087927</v>
      </c>
      <c r="AO66" s="268">
        <v>387154.34474582225</v>
      </c>
      <c r="AP66" s="269">
        <v>844.19999999999993</v>
      </c>
      <c r="AQ66" s="269">
        <v>10878</v>
      </c>
      <c r="AR66" s="269">
        <v>146.14099999999999</v>
      </c>
      <c r="AS66" s="269">
        <v>22.748000000000001</v>
      </c>
      <c r="AT66" s="269">
        <v>0</v>
      </c>
      <c r="AU66" s="270">
        <v>0.52400000000000002</v>
      </c>
      <c r="AV66" s="269">
        <f t="shared" ref="AV66:AV78" si="21">AR66*$B$111+AS66*$C$111+AT66*$D$111</f>
        <v>155.96222151999999</v>
      </c>
      <c r="AX66" s="265">
        <v>2012</v>
      </c>
      <c r="AY66" s="268">
        <v>1393577.981614907</v>
      </c>
      <c r="AZ66" s="268">
        <v>47304785.137888201</v>
      </c>
      <c r="BA66" s="268">
        <v>71731.253662522751</v>
      </c>
      <c r="BB66" s="269">
        <v>852.3</v>
      </c>
      <c r="BC66" s="269">
        <v>11084</v>
      </c>
      <c r="BD66" s="269">
        <v>151.506</v>
      </c>
      <c r="BE66" s="269">
        <v>22.907</v>
      </c>
      <c r="BF66" s="269">
        <v>0</v>
      </c>
      <c r="BG66" s="270">
        <v>0.52</v>
      </c>
      <c r="BH66" s="269">
        <f t="shared" ref="BH66:BH78" si="22">BD66*$B$111+BE66*$C$111+BF66*$D$111</f>
        <v>161.39586818000001</v>
      </c>
      <c r="BJ66" s="265">
        <v>2013</v>
      </c>
      <c r="BK66" s="268">
        <v>1390477.017148457</v>
      </c>
      <c r="BL66" s="268">
        <v>47838548.512493886</v>
      </c>
      <c r="BM66" s="268">
        <v>211392.08593804354</v>
      </c>
      <c r="BN66" s="269">
        <v>835.6</v>
      </c>
      <c r="BO66" s="269">
        <v>11171</v>
      </c>
      <c r="BP66" s="269">
        <v>145.69999999999999</v>
      </c>
      <c r="BQ66" s="269">
        <v>22.9</v>
      </c>
      <c r="BR66" s="269">
        <v>0</v>
      </c>
      <c r="BS66" s="270">
        <v>0.52</v>
      </c>
      <c r="BT66" s="269">
        <f t="shared" ref="BT66:BT78" si="23">BP66*$B$111+BQ66*$C$111+BR66*$D$111</f>
        <v>155.58684599999998</v>
      </c>
      <c r="BU66" s="268"/>
      <c r="BV66" s="265">
        <v>2014</v>
      </c>
      <c r="BW66" s="268">
        <v>1512996.9999999998</v>
      </c>
      <c r="BX66" s="268">
        <v>48128018</v>
      </c>
      <c r="BY66" s="268">
        <v>117228.70118380617</v>
      </c>
      <c r="BZ66" s="269">
        <v>845.2</v>
      </c>
      <c r="CA66" s="269">
        <v>11221</v>
      </c>
      <c r="CB66" s="269">
        <v>140.4</v>
      </c>
      <c r="CC66" s="269">
        <v>22.2</v>
      </c>
      <c r="CD66" s="269">
        <v>0</v>
      </c>
      <c r="CE66" s="270">
        <v>0.52</v>
      </c>
      <c r="CF66" s="269">
        <f t="shared" ref="CF66:CF78" si="24">CB66*$B$111+CC66*$C$111+CD66*$D$111</f>
        <v>149.98462800000001</v>
      </c>
      <c r="CG66" s="268"/>
      <c r="CH66" s="268" t="s">
        <v>202</v>
      </c>
      <c r="CI66" s="269">
        <f t="shared" si="17"/>
        <v>1389639.3636990208</v>
      </c>
      <c r="CJ66" s="269">
        <f t="shared" si="17"/>
        <v>47553802.890867501</v>
      </c>
      <c r="CK66" s="269">
        <f t="shared" si="17"/>
        <v>196876.59638254868</v>
      </c>
      <c r="CL66" s="269">
        <f t="shared" si="17"/>
        <v>844.32500000000005</v>
      </c>
      <c r="CM66" s="269">
        <f t="shared" si="17"/>
        <v>11088.5</v>
      </c>
      <c r="CN66" s="269">
        <f t="shared" si="17"/>
        <v>145.93674999999999</v>
      </c>
      <c r="CO66" s="269">
        <f t="shared" si="17"/>
        <v>22.688750000000002</v>
      </c>
      <c r="CP66" s="269">
        <f t="shared" si="17"/>
        <v>0</v>
      </c>
      <c r="CQ66" s="269">
        <f t="shared" si="17"/>
        <v>0.52100000000000002</v>
      </c>
      <c r="CR66" s="269">
        <f t="shared" si="17"/>
        <v>155.732390925</v>
      </c>
      <c r="EM66" s="175"/>
      <c r="EN66" s="175"/>
      <c r="EO66" s="175"/>
      <c r="EP66" s="175"/>
      <c r="EQ66" s="175"/>
      <c r="ER66" s="175"/>
      <c r="ES66" s="175"/>
      <c r="ET66" s="175"/>
      <c r="EU66" s="175"/>
      <c r="EV66" s="175"/>
      <c r="EW66" s="175"/>
      <c r="EX66" s="175"/>
      <c r="EY66" s="175"/>
      <c r="EZ66" s="175"/>
      <c r="FA66" s="175"/>
      <c r="FB66" s="175"/>
      <c r="FC66" s="175"/>
      <c r="FD66" s="175"/>
      <c r="FE66" s="175"/>
      <c r="FF66" s="175"/>
      <c r="FG66" s="175"/>
      <c r="FH66" s="175"/>
      <c r="FI66" s="175"/>
      <c r="FJ66" s="175"/>
      <c r="FK66" s="175"/>
      <c r="FL66" s="175"/>
      <c r="FM66" s="175"/>
      <c r="FN66" s="175"/>
      <c r="FO66" s="175"/>
      <c r="FP66" s="175"/>
      <c r="FQ66" s="175"/>
      <c r="FR66" s="175"/>
      <c r="FS66" s="175"/>
      <c r="FT66" s="175"/>
      <c r="FU66" s="175"/>
      <c r="FV66" s="175"/>
      <c r="FW66" s="175"/>
      <c r="FX66" s="175"/>
      <c r="FY66" s="175"/>
      <c r="FZ66" s="175"/>
      <c r="GA66" s="175"/>
      <c r="GB66" s="175"/>
      <c r="GC66" s="175"/>
      <c r="GD66" s="175"/>
      <c r="GE66" s="175"/>
      <c r="GF66" s="175"/>
      <c r="GG66" s="175"/>
      <c r="GH66" s="175"/>
      <c r="GI66" s="175"/>
      <c r="GJ66" s="175"/>
      <c r="GK66" s="175"/>
      <c r="GL66" s="175"/>
      <c r="GM66" s="175"/>
      <c r="GN66" s="175"/>
      <c r="GO66" s="175"/>
      <c r="GP66" s="175"/>
      <c r="GQ66" s="175"/>
      <c r="GR66" s="175"/>
      <c r="GS66" s="175"/>
      <c r="GT66" s="175"/>
      <c r="GU66" s="175"/>
      <c r="GV66" s="175"/>
      <c r="GW66" s="175"/>
      <c r="GX66" s="175"/>
      <c r="GY66" s="175"/>
      <c r="GZ66" s="175"/>
      <c r="HA66" s="175"/>
      <c r="HB66" s="175"/>
      <c r="HC66" s="175"/>
      <c r="HD66" s="175"/>
      <c r="HE66" s="175"/>
      <c r="HF66" s="175"/>
      <c r="HG66" s="175"/>
      <c r="HH66" s="175"/>
      <c r="HI66" s="175"/>
      <c r="HJ66" s="175"/>
      <c r="HK66" s="175"/>
      <c r="HL66" s="175"/>
      <c r="HM66" s="175"/>
      <c r="HN66" s="175"/>
      <c r="HO66" s="175"/>
      <c r="HP66" s="175"/>
      <c r="HQ66" s="175"/>
      <c r="HR66" s="175"/>
      <c r="HS66" s="175"/>
      <c r="HT66" s="175"/>
      <c r="HU66" s="175"/>
      <c r="HV66" s="175"/>
      <c r="HW66" s="175"/>
      <c r="HX66" s="175"/>
      <c r="HY66" s="175"/>
      <c r="HZ66" s="175"/>
      <c r="IA66" s="175"/>
      <c r="IB66" s="175"/>
      <c r="IC66" s="175"/>
      <c r="ID66" s="175"/>
      <c r="IE66" s="175"/>
      <c r="IF66" s="175"/>
      <c r="IG66" s="175"/>
      <c r="IH66" s="175"/>
      <c r="II66" s="175"/>
      <c r="IJ66" s="175"/>
      <c r="IK66" s="175"/>
      <c r="IL66" s="175"/>
      <c r="IM66" s="175"/>
      <c r="IN66" s="175"/>
      <c r="IO66" s="175"/>
      <c r="IP66" s="175"/>
      <c r="IQ66" s="175"/>
      <c r="IR66" s="175"/>
      <c r="IS66" s="175"/>
      <c r="IT66" s="175"/>
      <c r="IU66" s="175"/>
      <c r="IV66" s="175"/>
      <c r="IW66" s="175"/>
      <c r="IX66" s="175"/>
      <c r="IY66" s="175"/>
      <c r="IZ66" s="175"/>
      <c r="JA66" s="175"/>
      <c r="JB66" s="175"/>
      <c r="JC66" s="175"/>
      <c r="JD66" s="175"/>
      <c r="JE66" s="175"/>
      <c r="JF66" s="175"/>
      <c r="JG66" s="175"/>
      <c r="JH66" s="175"/>
      <c r="JI66" s="175"/>
      <c r="JJ66" s="175"/>
    </row>
    <row r="67" spans="1:270" x14ac:dyDescent="0.25">
      <c r="A67" s="265" t="s">
        <v>106</v>
      </c>
      <c r="B67" s="265">
        <v>2008</v>
      </c>
      <c r="C67" s="175">
        <v>2119236.1212121211</v>
      </c>
      <c r="D67" s="175">
        <v>141177797.61740753</v>
      </c>
      <c r="E67" s="175">
        <v>1029383.5833506298</v>
      </c>
      <c r="F67" s="266">
        <v>3539.2</v>
      </c>
      <c r="G67" s="266">
        <v>13930</v>
      </c>
      <c r="H67" s="266">
        <v>192.459</v>
      </c>
      <c r="I67" s="266">
        <v>22.869</v>
      </c>
      <c r="J67" s="266">
        <v>0</v>
      </c>
      <c r="K67" s="267">
        <v>0.88300000000000001</v>
      </c>
      <c r="L67" s="266">
        <f t="shared" si="18"/>
        <v>202.33246206000001</v>
      </c>
      <c r="N67" s="265">
        <v>2009</v>
      </c>
      <c r="O67" s="175">
        <v>2195721.1554008834</v>
      </c>
      <c r="P67" s="175">
        <v>151158868.12367827</v>
      </c>
      <c r="Q67" s="175">
        <v>992559.29383306159</v>
      </c>
      <c r="R67" s="266">
        <v>3616</v>
      </c>
      <c r="S67" s="266">
        <v>14148</v>
      </c>
      <c r="T67" s="266">
        <v>196.84100000000001</v>
      </c>
      <c r="U67" s="266">
        <v>24.919</v>
      </c>
      <c r="V67" s="266">
        <v>0</v>
      </c>
      <c r="W67" s="267">
        <v>0.88</v>
      </c>
      <c r="X67" s="266">
        <f t="shared" si="19"/>
        <v>207.59952906000001</v>
      </c>
      <c r="Z67" s="265">
        <v>2010</v>
      </c>
      <c r="AA67" s="175">
        <v>2136317.1998410802</v>
      </c>
      <c r="AB67" s="175">
        <v>151851075.98993507</v>
      </c>
      <c r="AC67" s="175">
        <v>1609009.8940792072</v>
      </c>
      <c r="AD67" s="266">
        <v>3636.2</v>
      </c>
      <c r="AE67" s="266">
        <v>14348</v>
      </c>
      <c r="AF67" s="266">
        <v>208.26900000000001</v>
      </c>
      <c r="AG67" s="266">
        <v>26.111999999999998</v>
      </c>
      <c r="AH67" s="266">
        <v>0</v>
      </c>
      <c r="AI67" s="267">
        <v>0.874</v>
      </c>
      <c r="AJ67" s="266">
        <f t="shared" si="20"/>
        <v>219.54259488</v>
      </c>
      <c r="AL67" s="265">
        <v>2011</v>
      </c>
      <c r="AM67" s="268">
        <v>2364707.0817995914</v>
      </c>
      <c r="AN67" s="268">
        <v>155533684.01533744</v>
      </c>
      <c r="AO67" s="268">
        <v>2417654.1094984491</v>
      </c>
      <c r="AP67" s="269">
        <v>3652.9</v>
      </c>
      <c r="AQ67" s="269">
        <v>14503</v>
      </c>
      <c r="AR67" s="269">
        <v>189.79300000000001</v>
      </c>
      <c r="AS67" s="269">
        <v>24.972999999999999</v>
      </c>
      <c r="AT67" s="269">
        <v>0</v>
      </c>
      <c r="AU67" s="270">
        <v>0.872</v>
      </c>
      <c r="AV67" s="269">
        <f t="shared" si="21"/>
        <v>200.57484302</v>
      </c>
      <c r="AX67" s="265">
        <v>2012</v>
      </c>
      <c r="AY67" s="268">
        <v>2349035.5229813666</v>
      </c>
      <c r="AZ67" s="268">
        <v>156162063.3192547</v>
      </c>
      <c r="BA67" s="268">
        <v>950912.87544125202</v>
      </c>
      <c r="BB67" s="269">
        <v>3658.1</v>
      </c>
      <c r="BC67" s="269">
        <v>14630</v>
      </c>
      <c r="BD67" s="269">
        <v>199.96199999999999</v>
      </c>
      <c r="BE67" s="269">
        <v>44.168999999999997</v>
      </c>
      <c r="BF67" s="269">
        <v>0</v>
      </c>
      <c r="BG67" s="270">
        <v>0.871</v>
      </c>
      <c r="BH67" s="269">
        <f t="shared" si="22"/>
        <v>219.03152405999998</v>
      </c>
      <c r="BJ67" s="265">
        <v>2013</v>
      </c>
      <c r="BK67" s="268">
        <v>2883516.5605095546</v>
      </c>
      <c r="BL67" s="268">
        <v>156400193.47280747</v>
      </c>
      <c r="BM67" s="268">
        <v>1582757.0658421803</v>
      </c>
      <c r="BN67" s="269">
        <v>3556.7</v>
      </c>
      <c r="BO67" s="269">
        <v>14695</v>
      </c>
      <c r="BP67" s="269">
        <v>189.58699999999999</v>
      </c>
      <c r="BQ67" s="269">
        <v>32.073999999999998</v>
      </c>
      <c r="BR67" s="269">
        <v>0</v>
      </c>
      <c r="BS67" s="270">
        <v>0.873</v>
      </c>
      <c r="BT67" s="269">
        <f t="shared" si="23"/>
        <v>203.43462875999998</v>
      </c>
      <c r="BU67" s="268"/>
      <c r="BV67" s="265">
        <v>2014</v>
      </c>
      <c r="BW67" s="268">
        <v>2871058.9999999995</v>
      </c>
      <c r="BX67" s="268">
        <v>160764363</v>
      </c>
      <c r="BY67" s="268">
        <v>695124.61475077225</v>
      </c>
      <c r="BZ67" s="269">
        <v>3575.2</v>
      </c>
      <c r="CA67" s="269">
        <v>14792</v>
      </c>
      <c r="CB67" s="269">
        <v>193.988</v>
      </c>
      <c r="CC67" s="269">
        <v>27.366999999999997</v>
      </c>
      <c r="CD67" s="269">
        <v>27.523</v>
      </c>
      <c r="CE67" s="270">
        <v>0.874</v>
      </c>
      <c r="CF67" s="269">
        <f t="shared" si="24"/>
        <v>213.26491387999999</v>
      </c>
      <c r="CG67" s="268"/>
      <c r="CH67" s="268" t="s">
        <v>202</v>
      </c>
      <c r="CI67" s="269">
        <f t="shared" si="17"/>
        <v>2617079.541322628</v>
      </c>
      <c r="CJ67" s="269">
        <f t="shared" si="17"/>
        <v>157215075.95184988</v>
      </c>
      <c r="CK67" s="269">
        <f t="shared" si="17"/>
        <v>1411612.1663831635</v>
      </c>
      <c r="CL67" s="269">
        <f t="shared" si="17"/>
        <v>3610.7250000000004</v>
      </c>
      <c r="CM67" s="269">
        <f t="shared" si="17"/>
        <v>14655</v>
      </c>
      <c r="CN67" s="269">
        <f t="shared" si="17"/>
        <v>193.33249999999998</v>
      </c>
      <c r="CO67" s="269">
        <f t="shared" si="17"/>
        <v>32.14575</v>
      </c>
      <c r="CP67" s="269">
        <f t="shared" si="17"/>
        <v>6.8807499999999999</v>
      </c>
      <c r="CQ67" s="269">
        <f t="shared" si="17"/>
        <v>0.87249999999999994</v>
      </c>
      <c r="CR67" s="269">
        <f t="shared" si="17"/>
        <v>209.07647742999998</v>
      </c>
      <c r="EM67" s="175"/>
      <c r="EN67" s="175"/>
      <c r="EO67" s="175"/>
      <c r="EP67" s="175"/>
      <c r="EQ67" s="175"/>
      <c r="ER67" s="175"/>
      <c r="ES67" s="175"/>
      <c r="ET67" s="175"/>
      <c r="EU67" s="175"/>
      <c r="EV67" s="175"/>
      <c r="EW67" s="175"/>
      <c r="EX67" s="175"/>
      <c r="EY67" s="175"/>
      <c r="EZ67" s="175"/>
      <c r="FA67" s="175"/>
      <c r="FB67" s="175"/>
      <c r="FC67" s="175"/>
      <c r="FD67" s="175"/>
      <c r="FE67" s="175"/>
      <c r="FF67" s="175"/>
      <c r="FG67" s="175"/>
      <c r="FH67" s="175"/>
      <c r="FI67" s="175"/>
      <c r="FJ67" s="175"/>
      <c r="FK67" s="175"/>
      <c r="FL67" s="175"/>
      <c r="FM67" s="175"/>
      <c r="FN67" s="175"/>
      <c r="FO67" s="175"/>
      <c r="FP67" s="175"/>
      <c r="FQ67" s="175"/>
      <c r="FR67" s="175"/>
      <c r="FS67" s="175"/>
      <c r="FT67" s="175"/>
      <c r="FU67" s="175"/>
      <c r="FV67" s="175"/>
      <c r="FW67" s="175"/>
      <c r="FX67" s="175"/>
      <c r="FY67" s="175"/>
      <c r="FZ67" s="175"/>
      <c r="GA67" s="175"/>
      <c r="GB67" s="175"/>
      <c r="GC67" s="175"/>
      <c r="GD67" s="175"/>
      <c r="GE67" s="175"/>
      <c r="GF67" s="175"/>
      <c r="GG67" s="175"/>
      <c r="GH67" s="175"/>
      <c r="GI67" s="175"/>
      <c r="GJ67" s="175"/>
      <c r="GK67" s="175"/>
      <c r="GL67" s="175"/>
      <c r="GM67" s="175"/>
      <c r="GN67" s="175"/>
      <c r="GO67" s="175"/>
      <c r="GP67" s="175"/>
      <c r="GQ67" s="175"/>
      <c r="GR67" s="175"/>
      <c r="GS67" s="175"/>
      <c r="GT67" s="175"/>
      <c r="GU67" s="175"/>
      <c r="GV67" s="175"/>
      <c r="GW67" s="175"/>
      <c r="GX67" s="175"/>
      <c r="GY67" s="175"/>
      <c r="GZ67" s="175"/>
      <c r="HA67" s="175"/>
      <c r="HB67" s="175"/>
      <c r="HC67" s="175"/>
      <c r="HD67" s="175"/>
      <c r="HE67" s="175"/>
      <c r="HF67" s="175"/>
      <c r="HG67" s="175"/>
      <c r="HH67" s="175"/>
      <c r="HI67" s="175"/>
      <c r="HJ67" s="175"/>
      <c r="HK67" s="175"/>
      <c r="HL67" s="175"/>
      <c r="HM67" s="175"/>
      <c r="HN67" s="175"/>
      <c r="HO67" s="175"/>
      <c r="HP67" s="175"/>
      <c r="HQ67" s="175"/>
      <c r="HR67" s="175"/>
      <c r="HS67" s="175"/>
      <c r="HT67" s="175"/>
      <c r="HU67" s="175"/>
      <c r="HV67" s="175"/>
      <c r="HW67" s="175"/>
      <c r="HX67" s="175"/>
      <c r="HY67" s="175"/>
      <c r="HZ67" s="175"/>
      <c r="IA67" s="175"/>
      <c r="IB67" s="175"/>
      <c r="IC67" s="175"/>
      <c r="ID67" s="175"/>
      <c r="IE67" s="175"/>
      <c r="IF67" s="175"/>
      <c r="IG67" s="175"/>
      <c r="IH67" s="175"/>
      <c r="II67" s="175"/>
      <c r="IJ67" s="175"/>
      <c r="IK67" s="175"/>
      <c r="IL67" s="175"/>
      <c r="IM67" s="175"/>
      <c r="IN67" s="175"/>
      <c r="IO67" s="175"/>
      <c r="IP67" s="175"/>
      <c r="IQ67" s="175"/>
      <c r="IR67" s="175"/>
      <c r="IS67" s="175"/>
      <c r="IT67" s="175"/>
      <c r="IU67" s="175"/>
      <c r="IV67" s="175"/>
      <c r="IW67" s="175"/>
      <c r="IX67" s="175"/>
      <c r="IY67" s="175"/>
      <c r="IZ67" s="175"/>
      <c r="JA67" s="175"/>
      <c r="JB67" s="175"/>
      <c r="JC67" s="175"/>
      <c r="JD67" s="175"/>
      <c r="JE67" s="175"/>
      <c r="JF67" s="175"/>
      <c r="JG67" s="175"/>
      <c r="JH67" s="175"/>
      <c r="JI67" s="175"/>
      <c r="JJ67" s="175"/>
    </row>
    <row r="68" spans="1:270" x14ac:dyDescent="0.25">
      <c r="A68" s="265" t="s">
        <v>250</v>
      </c>
      <c r="B68" s="265">
        <v>2008</v>
      </c>
      <c r="C68" s="175">
        <v>1493795.2689894538</v>
      </c>
      <c r="D68" s="175">
        <v>61543039.412628479</v>
      </c>
      <c r="E68" s="175">
        <v>396797.72696170828</v>
      </c>
      <c r="F68" s="266">
        <v>1847.7</v>
      </c>
      <c r="G68" s="266">
        <v>6170</v>
      </c>
      <c r="H68" s="266">
        <v>126.17700000000001</v>
      </c>
      <c r="I68" s="266">
        <v>2.0339999999999998</v>
      </c>
      <c r="J68" s="266">
        <v>270.37799999999999</v>
      </c>
      <c r="K68" s="267">
        <v>0.68500000000000005</v>
      </c>
      <c r="L68" s="266">
        <f t="shared" si="18"/>
        <v>200.35463496</v>
      </c>
      <c r="N68" s="265">
        <v>2009</v>
      </c>
      <c r="O68" s="175">
        <v>1560176.9305313884</v>
      </c>
      <c r="P68" s="175">
        <v>61277995.462990224</v>
      </c>
      <c r="Q68" s="175">
        <v>278404.61445371935</v>
      </c>
      <c r="R68" s="266">
        <v>1856.6</v>
      </c>
      <c r="S68" s="266">
        <v>6365</v>
      </c>
      <c r="T68" s="266">
        <v>125.816</v>
      </c>
      <c r="U68" s="266">
        <v>1.996</v>
      </c>
      <c r="V68" s="266">
        <v>420.322</v>
      </c>
      <c r="W68" s="267">
        <v>0.67400000000000004</v>
      </c>
      <c r="X68" s="266">
        <f t="shared" si="19"/>
        <v>240.62704724</v>
      </c>
      <c r="Z68" s="265">
        <v>2010</v>
      </c>
      <c r="AA68" s="175">
        <v>1393750.3387630775</v>
      </c>
      <c r="AB68" s="175">
        <v>76630868.156270683</v>
      </c>
      <c r="AC68" s="175">
        <v>169797.69767174055</v>
      </c>
      <c r="AD68" s="266">
        <v>1870.7</v>
      </c>
      <c r="AE68" s="266">
        <v>6371</v>
      </c>
      <c r="AF68" s="266">
        <v>130.67400000000001</v>
      </c>
      <c r="AG68" s="266">
        <v>2.169</v>
      </c>
      <c r="AH68" s="266">
        <v>366.69600000000003</v>
      </c>
      <c r="AI68" s="267">
        <v>0.68799999999999994</v>
      </c>
      <c r="AJ68" s="266">
        <f t="shared" si="20"/>
        <v>231.02172966000003</v>
      </c>
      <c r="AL68" s="265">
        <v>2011</v>
      </c>
      <c r="AM68" s="268">
        <v>1680637.5276073618</v>
      </c>
      <c r="AN68" s="268">
        <v>76698172.029652357</v>
      </c>
      <c r="AO68" s="268">
        <v>571038.1147399199</v>
      </c>
      <c r="AP68" s="269">
        <v>2177.6999999999998</v>
      </c>
      <c r="AQ68" s="269">
        <v>7675</v>
      </c>
      <c r="AR68" s="269">
        <v>140.12100000000001</v>
      </c>
      <c r="AS68" s="269">
        <v>1.913</v>
      </c>
      <c r="AT68" s="269">
        <v>0</v>
      </c>
      <c r="AU68" s="270">
        <v>0.72</v>
      </c>
      <c r="AV68" s="269">
        <f t="shared" si="21"/>
        <v>140.94691862000002</v>
      </c>
      <c r="AX68" s="265">
        <v>2012</v>
      </c>
      <c r="AY68" s="268">
        <v>1743779.8648447208</v>
      </c>
      <c r="AZ68" s="268">
        <v>77102748.674782619</v>
      </c>
      <c r="BA68" s="268">
        <v>219221.67500430587</v>
      </c>
      <c r="BB68" s="269">
        <v>2184.4</v>
      </c>
      <c r="BC68" s="269">
        <v>7779</v>
      </c>
      <c r="BD68" s="269">
        <v>147.43199999999999</v>
      </c>
      <c r="BE68" s="269">
        <v>2.7320000000000002</v>
      </c>
      <c r="BF68" s="269">
        <v>0</v>
      </c>
      <c r="BG68" s="270">
        <v>0.72799999999999998</v>
      </c>
      <c r="BH68" s="269">
        <f t="shared" si="22"/>
        <v>148.61151368</v>
      </c>
      <c r="BJ68" s="265">
        <v>2013</v>
      </c>
      <c r="BK68" s="268">
        <v>1632559.4541891236</v>
      </c>
      <c r="BL68" s="268">
        <v>77578973.539441466</v>
      </c>
      <c r="BM68" s="268">
        <v>437352.16006737301</v>
      </c>
      <c r="BN68" s="269">
        <v>2186.4</v>
      </c>
      <c r="BO68" s="269">
        <v>7849</v>
      </c>
      <c r="BP68" s="269">
        <v>140.965</v>
      </c>
      <c r="BQ68" s="269">
        <v>2.6310000000000002</v>
      </c>
      <c r="BR68" s="269">
        <v>0</v>
      </c>
      <c r="BS68" s="270">
        <v>0.73399999999999999</v>
      </c>
      <c r="BT68" s="269">
        <f t="shared" si="23"/>
        <v>142.10090794000001</v>
      </c>
      <c r="BU68" s="268"/>
      <c r="BV68" s="265">
        <v>2014</v>
      </c>
      <c r="BW68" s="268">
        <v>1688942</v>
      </c>
      <c r="BX68" s="268">
        <v>77607429</v>
      </c>
      <c r="BY68" s="268">
        <v>413670.96095480246</v>
      </c>
      <c r="BZ68" s="269">
        <v>2191.1</v>
      </c>
      <c r="CA68" s="269">
        <v>7910</v>
      </c>
      <c r="CB68" s="269">
        <v>142.81200000000001</v>
      </c>
      <c r="CC68" s="269">
        <v>2.4489999999999998</v>
      </c>
      <c r="CD68" s="269">
        <v>0</v>
      </c>
      <c r="CE68" s="270">
        <v>0.72699999999999998</v>
      </c>
      <c r="CF68" s="269">
        <f t="shared" si="24"/>
        <v>143.86933126000002</v>
      </c>
      <c r="CG68" s="268"/>
      <c r="CH68" s="268" t="s">
        <v>202</v>
      </c>
      <c r="CI68" s="269">
        <f t="shared" si="17"/>
        <v>1686479.7116603015</v>
      </c>
      <c r="CJ68" s="269">
        <f t="shared" si="17"/>
        <v>77246830.810969114</v>
      </c>
      <c r="CK68" s="269">
        <f t="shared" si="17"/>
        <v>410320.72769160033</v>
      </c>
      <c r="CL68" s="269">
        <f t="shared" si="17"/>
        <v>2184.9</v>
      </c>
      <c r="CM68" s="269">
        <f t="shared" si="17"/>
        <v>7803.25</v>
      </c>
      <c r="CN68" s="269">
        <f t="shared" si="17"/>
        <v>142.83250000000001</v>
      </c>
      <c r="CO68" s="269">
        <f t="shared" si="17"/>
        <v>2.4312500000000004</v>
      </c>
      <c r="CP68" s="269">
        <f t="shared" si="17"/>
        <v>0</v>
      </c>
      <c r="CQ68" s="269">
        <f t="shared" si="17"/>
        <v>0.72724999999999995</v>
      </c>
      <c r="CR68" s="269">
        <f t="shared" si="17"/>
        <v>143.88216787500002</v>
      </c>
      <c r="EM68" s="175"/>
      <c r="EN68" s="175"/>
      <c r="EO68" s="175"/>
      <c r="EP68" s="175"/>
      <c r="EQ68" s="175"/>
      <c r="ER68" s="175"/>
      <c r="ES68" s="175"/>
      <c r="ET68" s="175"/>
      <c r="EU68" s="175"/>
      <c r="EV68" s="175"/>
      <c r="EW68" s="175"/>
      <c r="EX68" s="175"/>
      <c r="EY68" s="175"/>
      <c r="EZ68" s="175"/>
      <c r="FA68" s="175"/>
      <c r="FB68" s="175"/>
      <c r="FC68" s="175"/>
      <c r="FD68" s="175"/>
      <c r="FE68" s="175"/>
      <c r="FF68" s="175"/>
      <c r="FG68" s="175"/>
      <c r="FH68" s="175"/>
      <c r="FI68" s="175"/>
      <c r="FJ68" s="175"/>
      <c r="FK68" s="175"/>
      <c r="FL68" s="175"/>
      <c r="FM68" s="175"/>
      <c r="FN68" s="175"/>
      <c r="FO68" s="175"/>
      <c r="FP68" s="175"/>
      <c r="FQ68" s="175"/>
      <c r="FR68" s="175"/>
      <c r="FS68" s="175"/>
      <c r="FT68" s="175"/>
      <c r="FU68" s="175"/>
      <c r="FV68" s="175"/>
      <c r="FW68" s="175"/>
      <c r="FX68" s="175"/>
      <c r="FY68" s="175"/>
      <c r="FZ68" s="175"/>
      <c r="GA68" s="175"/>
      <c r="GB68" s="175"/>
      <c r="GC68" s="175"/>
      <c r="GD68" s="175"/>
      <c r="GE68" s="175"/>
      <c r="GF68" s="175"/>
      <c r="GG68" s="175"/>
      <c r="GH68" s="175"/>
      <c r="GI68" s="175"/>
      <c r="GJ68" s="175"/>
      <c r="GK68" s="175"/>
      <c r="GL68" s="175"/>
      <c r="GM68" s="175"/>
      <c r="GN68" s="175"/>
      <c r="GO68" s="175"/>
      <c r="GP68" s="175"/>
      <c r="GQ68" s="175"/>
      <c r="GR68" s="175"/>
      <c r="GS68" s="175"/>
      <c r="GT68" s="175"/>
      <c r="GU68" s="175"/>
      <c r="GV68" s="175"/>
      <c r="GW68" s="175"/>
      <c r="GX68" s="175"/>
      <c r="GY68" s="175"/>
      <c r="GZ68" s="175"/>
      <c r="HA68" s="175"/>
      <c r="HB68" s="175"/>
      <c r="HC68" s="175"/>
      <c r="HD68" s="175"/>
      <c r="HE68" s="175"/>
      <c r="HF68" s="175"/>
      <c r="HG68" s="175"/>
      <c r="HH68" s="175"/>
      <c r="HI68" s="175"/>
      <c r="HJ68" s="175"/>
      <c r="HK68" s="175"/>
      <c r="HL68" s="175"/>
      <c r="HM68" s="175"/>
      <c r="HN68" s="175"/>
      <c r="HO68" s="175"/>
      <c r="HP68" s="175"/>
      <c r="HQ68" s="175"/>
      <c r="HR68" s="175"/>
      <c r="HS68" s="175"/>
      <c r="HT68" s="175"/>
      <c r="HU68" s="175"/>
      <c r="HV68" s="175"/>
      <c r="HW68" s="175"/>
      <c r="HX68" s="175"/>
      <c r="HY68" s="175"/>
      <c r="HZ68" s="175"/>
      <c r="IA68" s="175"/>
      <c r="IB68" s="175"/>
      <c r="IC68" s="175"/>
      <c r="ID68" s="175"/>
      <c r="IE68" s="175"/>
      <c r="IF68" s="175"/>
      <c r="IG68" s="175"/>
      <c r="IH68" s="175"/>
      <c r="II68" s="175"/>
      <c r="IJ68" s="175"/>
      <c r="IK68" s="175"/>
      <c r="IL68" s="175"/>
      <c r="IM68" s="175"/>
      <c r="IN68" s="175"/>
      <c r="IO68" s="175"/>
      <c r="IP68" s="175"/>
      <c r="IQ68" s="175"/>
      <c r="IR68" s="175"/>
      <c r="IS68" s="175"/>
      <c r="IT68" s="175"/>
      <c r="IU68" s="175"/>
      <c r="IV68" s="175"/>
      <c r="IW68" s="175"/>
      <c r="IX68" s="175"/>
      <c r="IY68" s="175"/>
      <c r="IZ68" s="175"/>
      <c r="JA68" s="175"/>
      <c r="JB68" s="175"/>
      <c r="JC68" s="175"/>
      <c r="JD68" s="175"/>
      <c r="JE68" s="175"/>
      <c r="JF68" s="175"/>
      <c r="JG68" s="175"/>
      <c r="JH68" s="175"/>
      <c r="JI68" s="175"/>
      <c r="JJ68" s="175"/>
    </row>
    <row r="69" spans="1:270" x14ac:dyDescent="0.25">
      <c r="A69" s="265" t="s">
        <v>104</v>
      </c>
      <c r="B69" s="265">
        <v>2008</v>
      </c>
      <c r="C69" s="175">
        <v>8857849.9191029221</v>
      </c>
      <c r="D69" s="175">
        <v>267899135.92310768</v>
      </c>
      <c r="E69" s="175">
        <v>399132.61544789205</v>
      </c>
      <c r="F69" s="266">
        <v>2395.3000000000002</v>
      </c>
      <c r="G69" s="266">
        <v>68872</v>
      </c>
      <c r="H69" s="266">
        <v>936.93600000000004</v>
      </c>
      <c r="I69" s="266">
        <v>431.036</v>
      </c>
      <c r="J69" s="266">
        <v>640.86900000000003</v>
      </c>
      <c r="K69" s="267">
        <v>0.26700000000000002</v>
      </c>
      <c r="L69" s="266">
        <f t="shared" si="18"/>
        <v>1296.77106854</v>
      </c>
      <c r="N69" s="265">
        <v>2009</v>
      </c>
      <c r="O69" s="175">
        <v>9472200.3747824933</v>
      </c>
      <c r="P69" s="175">
        <v>266796669.37331018</v>
      </c>
      <c r="Q69" s="175">
        <v>412829.2650995375</v>
      </c>
      <c r="R69" s="266">
        <v>2393.9</v>
      </c>
      <c r="S69" s="266">
        <v>69617</v>
      </c>
      <c r="T69" s="266">
        <v>947.18399999999997</v>
      </c>
      <c r="U69" s="266">
        <v>472.15600000000001</v>
      </c>
      <c r="V69" s="266">
        <v>621.54899999999998</v>
      </c>
      <c r="W69" s="267">
        <v>0.26900000000000002</v>
      </c>
      <c r="X69" s="266">
        <f t="shared" si="19"/>
        <v>1319.53456534</v>
      </c>
      <c r="Z69" s="265">
        <v>2010</v>
      </c>
      <c r="AA69" s="175">
        <v>9402096.2934710626</v>
      </c>
      <c r="AB69" s="175">
        <v>268168038.86001855</v>
      </c>
      <c r="AC69" s="175">
        <v>777519.8340389349</v>
      </c>
      <c r="AD69" s="266">
        <v>2400.5</v>
      </c>
      <c r="AE69" s="266">
        <v>70109</v>
      </c>
      <c r="AF69" s="266">
        <v>988.68799999999999</v>
      </c>
      <c r="AG69" s="266">
        <v>486.012</v>
      </c>
      <c r="AH69" s="266">
        <v>578.10900000000004</v>
      </c>
      <c r="AI69" s="267">
        <v>0.26900000000000002</v>
      </c>
      <c r="AJ69" s="266">
        <f t="shared" si="20"/>
        <v>1355.2441707800001</v>
      </c>
      <c r="AL69" s="265">
        <v>2011</v>
      </c>
      <c r="AM69" s="268">
        <v>9955154.6789366063</v>
      </c>
      <c r="AN69" s="268">
        <v>266933607.19938651</v>
      </c>
      <c r="AO69" s="268">
        <v>2227750.8528713267</v>
      </c>
      <c r="AP69" s="269">
        <v>2408.7000000000003</v>
      </c>
      <c r="AQ69" s="269">
        <v>71212</v>
      </c>
      <c r="AR69" s="269">
        <v>983.7</v>
      </c>
      <c r="AS69" s="269">
        <v>474.13200000000001</v>
      </c>
      <c r="AT69" s="269">
        <v>534.048</v>
      </c>
      <c r="AU69" s="270">
        <v>0.26700000000000002</v>
      </c>
      <c r="AV69" s="269">
        <f t="shared" si="21"/>
        <v>1333.18216248</v>
      </c>
      <c r="AX69" s="265">
        <v>2012</v>
      </c>
      <c r="AY69" s="268">
        <v>9655104.701614907</v>
      </c>
      <c r="AZ69" s="268">
        <v>269250650.54211187</v>
      </c>
      <c r="BA69" s="268">
        <v>652764.15716273023</v>
      </c>
      <c r="BB69" s="269">
        <v>2436.9</v>
      </c>
      <c r="BC69" s="269">
        <v>72925</v>
      </c>
      <c r="BD69" s="269">
        <v>977.81200000000001</v>
      </c>
      <c r="BE69" s="269">
        <v>468.41500000000002</v>
      </c>
      <c r="BF69" s="269">
        <v>657.89300000000003</v>
      </c>
      <c r="BG69" s="270">
        <v>0.26400000000000001</v>
      </c>
      <c r="BH69" s="269">
        <f t="shared" si="22"/>
        <v>1358.4002844000001</v>
      </c>
      <c r="BJ69" s="265">
        <v>2013</v>
      </c>
      <c r="BK69" s="268">
        <v>9914804.2126408629</v>
      </c>
      <c r="BL69" s="268">
        <v>275475913.79519844</v>
      </c>
      <c r="BM69" s="268">
        <v>1876705.2820576781</v>
      </c>
      <c r="BN69" s="269">
        <v>2439.5</v>
      </c>
      <c r="BO69" s="269">
        <v>75800</v>
      </c>
      <c r="BP69" s="269">
        <v>959.24099999999999</v>
      </c>
      <c r="BQ69" s="269">
        <v>467.33100000000002</v>
      </c>
      <c r="BR69" s="269">
        <v>644.29200000000003</v>
      </c>
      <c r="BS69" s="270">
        <v>0.25800000000000001</v>
      </c>
      <c r="BT69" s="269">
        <f t="shared" si="23"/>
        <v>1335.6740471399999</v>
      </c>
      <c r="BU69" s="268"/>
      <c r="BV69" s="265">
        <v>2014</v>
      </c>
      <c r="BW69" s="268">
        <v>9673032</v>
      </c>
      <c r="BX69" s="268">
        <v>278344147</v>
      </c>
      <c r="BY69" s="268">
        <v>249334.61588247446</v>
      </c>
      <c r="BZ69" s="269">
        <v>2461.5</v>
      </c>
      <c r="CA69" s="269">
        <v>77493</v>
      </c>
      <c r="CB69" s="269">
        <v>962.73900000000003</v>
      </c>
      <c r="CC69" s="269">
        <v>471.036</v>
      </c>
      <c r="CD69" s="269">
        <v>597.85299999999995</v>
      </c>
      <c r="CE69" s="270">
        <v>0.251</v>
      </c>
      <c r="CF69" s="269">
        <f t="shared" si="24"/>
        <v>1328.18203094</v>
      </c>
      <c r="CG69" s="268"/>
      <c r="CH69" s="268" t="s">
        <v>202</v>
      </c>
      <c r="CI69" s="269">
        <f t="shared" si="17"/>
        <v>9799523.898298094</v>
      </c>
      <c r="CJ69" s="269">
        <f t="shared" si="17"/>
        <v>272501079.63417423</v>
      </c>
      <c r="CK69" s="269">
        <f t="shared" si="17"/>
        <v>1251638.7269935524</v>
      </c>
      <c r="CL69" s="269">
        <f t="shared" si="17"/>
        <v>2436.65</v>
      </c>
      <c r="CM69" s="269">
        <f t="shared" si="17"/>
        <v>74357.5</v>
      </c>
      <c r="CN69" s="269">
        <f t="shared" si="17"/>
        <v>970.87300000000005</v>
      </c>
      <c r="CO69" s="269">
        <f t="shared" si="17"/>
        <v>470.22850000000005</v>
      </c>
      <c r="CP69" s="269">
        <f t="shared" si="17"/>
        <v>608.52150000000006</v>
      </c>
      <c r="CQ69" s="269">
        <f t="shared" si="17"/>
        <v>0.26</v>
      </c>
      <c r="CR69" s="269">
        <f t="shared" si="17"/>
        <v>1338.85963124</v>
      </c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5"/>
      <c r="FF69" s="175"/>
      <c r="FG69" s="175"/>
      <c r="FH69" s="175"/>
      <c r="FI69" s="175"/>
      <c r="FJ69" s="175"/>
      <c r="FK69" s="175"/>
      <c r="FL69" s="175"/>
      <c r="FM69" s="175"/>
      <c r="FN69" s="175"/>
      <c r="FO69" s="175"/>
      <c r="FP69" s="175"/>
      <c r="FQ69" s="175"/>
      <c r="FR69" s="175"/>
      <c r="FS69" s="175"/>
      <c r="FT69" s="175"/>
      <c r="FU69" s="175"/>
      <c r="FV69" s="175"/>
      <c r="FW69" s="175"/>
      <c r="FX69" s="175"/>
      <c r="FY69" s="175"/>
      <c r="FZ69" s="175"/>
      <c r="GA69" s="175"/>
      <c r="GB69" s="175"/>
      <c r="GC69" s="175"/>
      <c r="GD69" s="175"/>
      <c r="GE69" s="175"/>
      <c r="GF69" s="175"/>
      <c r="GG69" s="175"/>
      <c r="GH69" s="175"/>
      <c r="GI69" s="175"/>
      <c r="GJ69" s="175"/>
      <c r="GK69" s="175"/>
      <c r="GL69" s="175"/>
      <c r="GM69" s="175"/>
      <c r="GN69" s="175"/>
      <c r="GO69" s="175"/>
      <c r="GP69" s="175"/>
      <c r="GQ69" s="175"/>
      <c r="GR69" s="175"/>
      <c r="GS69" s="175"/>
      <c r="GT69" s="175"/>
      <c r="GU69" s="175"/>
      <c r="GV69" s="175"/>
      <c r="GW69" s="175"/>
      <c r="GX69" s="175"/>
      <c r="GY69" s="175"/>
      <c r="GZ69" s="175"/>
      <c r="HA69" s="175"/>
      <c r="HB69" s="175"/>
      <c r="HC69" s="175"/>
      <c r="HD69" s="175"/>
      <c r="HE69" s="175"/>
      <c r="HF69" s="175"/>
      <c r="HG69" s="175"/>
      <c r="HH69" s="175"/>
      <c r="HI69" s="175"/>
      <c r="HJ69" s="175"/>
      <c r="HK69" s="175"/>
      <c r="HL69" s="175"/>
      <c r="HM69" s="175"/>
      <c r="HN69" s="175"/>
      <c r="HO69" s="175"/>
      <c r="HP69" s="175"/>
      <c r="HQ69" s="175"/>
      <c r="HR69" s="175"/>
      <c r="HS69" s="175"/>
      <c r="HT69" s="175"/>
      <c r="HU69" s="175"/>
      <c r="HV69" s="175"/>
      <c r="HW69" s="175"/>
      <c r="HX69" s="175"/>
      <c r="HY69" s="175"/>
      <c r="HZ69" s="175"/>
      <c r="IA69" s="175"/>
      <c r="IB69" s="175"/>
      <c r="IC69" s="175"/>
      <c r="ID69" s="175"/>
      <c r="IE69" s="175"/>
      <c r="IF69" s="175"/>
      <c r="IG69" s="175"/>
      <c r="IH69" s="175"/>
      <c r="II69" s="175"/>
      <c r="IJ69" s="175"/>
      <c r="IK69" s="175"/>
      <c r="IL69" s="175"/>
      <c r="IM69" s="175"/>
      <c r="IN69" s="175"/>
      <c r="IO69" s="175"/>
      <c r="IP69" s="175"/>
      <c r="IQ69" s="175"/>
      <c r="IR69" s="175"/>
      <c r="IS69" s="175"/>
      <c r="IT69" s="175"/>
      <c r="IU69" s="175"/>
      <c r="IV69" s="175"/>
      <c r="IW69" s="175"/>
      <c r="IX69" s="175"/>
      <c r="IY69" s="175"/>
      <c r="IZ69" s="175"/>
      <c r="JA69" s="175"/>
      <c r="JB69" s="175"/>
      <c r="JC69" s="175"/>
      <c r="JD69" s="175"/>
      <c r="JE69" s="175"/>
      <c r="JF69" s="175"/>
      <c r="JG69" s="175"/>
      <c r="JH69" s="175"/>
      <c r="JI69" s="175"/>
      <c r="JJ69" s="175"/>
    </row>
    <row r="70" spans="1:270" x14ac:dyDescent="0.25">
      <c r="A70" s="265" t="s">
        <v>103</v>
      </c>
      <c r="B70" s="265">
        <v>2008</v>
      </c>
      <c r="C70" s="175">
        <v>6125381.4390602047</v>
      </c>
      <c r="D70" s="175">
        <v>288016040.95474565</v>
      </c>
      <c r="E70" s="175">
        <v>1695890.5656464873</v>
      </c>
      <c r="F70" s="266">
        <v>5885</v>
      </c>
      <c r="G70" s="266">
        <v>62406</v>
      </c>
      <c r="H70" s="266">
        <v>696.96199999999999</v>
      </c>
      <c r="I70" s="266">
        <v>260.62700000000001</v>
      </c>
      <c r="J70" s="266">
        <v>0</v>
      </c>
      <c r="K70" s="267">
        <v>0.496</v>
      </c>
      <c r="L70" s="266">
        <f t="shared" si="18"/>
        <v>809.48510097999997</v>
      </c>
      <c r="N70" s="265">
        <v>2009</v>
      </c>
      <c r="O70" s="175">
        <v>6409489.7775398204</v>
      </c>
      <c r="P70" s="175">
        <v>296339906.89117926</v>
      </c>
      <c r="Q70" s="175">
        <v>1434160.3575147642</v>
      </c>
      <c r="R70" s="266">
        <v>5919.5</v>
      </c>
      <c r="S70" s="266">
        <v>61971</v>
      </c>
      <c r="T70" s="266">
        <v>666.66099999999994</v>
      </c>
      <c r="U70" s="266">
        <v>288.512</v>
      </c>
      <c r="V70" s="266">
        <v>0</v>
      </c>
      <c r="W70" s="267">
        <v>0.505</v>
      </c>
      <c r="X70" s="266">
        <f t="shared" si="19"/>
        <v>791.22317088</v>
      </c>
      <c r="Z70" s="265">
        <v>2010</v>
      </c>
      <c r="AA70" s="175">
        <v>6028810.6624288168</v>
      </c>
      <c r="AB70" s="175">
        <v>306377652.00476754</v>
      </c>
      <c r="AC70" s="175">
        <v>1526668.2463146343</v>
      </c>
      <c r="AD70" s="266">
        <v>6051.9</v>
      </c>
      <c r="AE70" s="266">
        <v>62522</v>
      </c>
      <c r="AF70" s="266">
        <v>703.18100000000004</v>
      </c>
      <c r="AG70" s="266">
        <v>305.97699999999998</v>
      </c>
      <c r="AH70" s="266">
        <v>0</v>
      </c>
      <c r="AI70" s="267">
        <v>0.50600000000000001</v>
      </c>
      <c r="AJ70" s="266">
        <f t="shared" si="20"/>
        <v>835.28350997999996</v>
      </c>
      <c r="AL70" s="265">
        <v>2011</v>
      </c>
      <c r="AM70" s="268">
        <v>5942775.714723927</v>
      </c>
      <c r="AN70" s="268">
        <v>284704781.31186092</v>
      </c>
      <c r="AO70" s="268">
        <v>2549037.978558871</v>
      </c>
      <c r="AP70" s="269">
        <v>6047.2</v>
      </c>
      <c r="AQ70" s="269">
        <v>63394</v>
      </c>
      <c r="AR70" s="269">
        <v>671.98500000000001</v>
      </c>
      <c r="AS70" s="269">
        <v>286.33</v>
      </c>
      <c r="AT70" s="269">
        <v>0</v>
      </c>
      <c r="AU70" s="270">
        <v>0.505</v>
      </c>
      <c r="AV70" s="269">
        <f t="shared" si="21"/>
        <v>795.6051142</v>
      </c>
      <c r="AX70" s="265">
        <v>2012</v>
      </c>
      <c r="AY70" s="268">
        <v>6111692.1798757771</v>
      </c>
      <c r="AZ70" s="268">
        <v>278047632.29913044</v>
      </c>
      <c r="BA70" s="268">
        <v>997459.43027068302</v>
      </c>
      <c r="BB70" s="269">
        <v>6135.7</v>
      </c>
      <c r="BC70" s="269">
        <v>64302</v>
      </c>
      <c r="BD70" s="269">
        <v>692.226</v>
      </c>
      <c r="BE70" s="269">
        <v>288.32900000000001</v>
      </c>
      <c r="BF70" s="269">
        <v>0</v>
      </c>
      <c r="BG70" s="270">
        <v>0.50700000000000001</v>
      </c>
      <c r="BH70" s="269">
        <f t="shared" si="22"/>
        <v>816.70916246000002</v>
      </c>
      <c r="BJ70" s="265">
        <v>2013</v>
      </c>
      <c r="BK70" s="268">
        <v>7055547.7236648714</v>
      </c>
      <c r="BL70" s="268">
        <v>300195870.93581587</v>
      </c>
      <c r="BM70" s="268">
        <v>2146283.0168777998</v>
      </c>
      <c r="BN70" s="269">
        <v>6611.2</v>
      </c>
      <c r="BO70" s="269">
        <v>67851</v>
      </c>
      <c r="BP70" s="269">
        <v>705.79600000000005</v>
      </c>
      <c r="BQ70" s="269">
        <v>276.58999999999997</v>
      </c>
      <c r="BR70" s="269">
        <v>0</v>
      </c>
      <c r="BS70" s="270">
        <v>0.52200000000000002</v>
      </c>
      <c r="BT70" s="269">
        <f t="shared" si="23"/>
        <v>825.21096660000001</v>
      </c>
      <c r="BU70" s="268"/>
      <c r="BV70" s="265">
        <v>2014</v>
      </c>
      <c r="BW70" s="268">
        <v>6802617</v>
      </c>
      <c r="BX70" s="268">
        <v>305024479</v>
      </c>
      <c r="BY70" s="268">
        <v>1935317.6985664142</v>
      </c>
      <c r="BZ70" s="269">
        <v>6693.3</v>
      </c>
      <c r="CA70" s="269">
        <v>68608</v>
      </c>
      <c r="CB70" s="269">
        <v>698.30700000000002</v>
      </c>
      <c r="CC70" s="269">
        <v>270.08199999999999</v>
      </c>
      <c r="CD70" s="269">
        <v>0</v>
      </c>
      <c r="CE70" s="270">
        <v>0.52200000000000002</v>
      </c>
      <c r="CF70" s="269">
        <f t="shared" si="24"/>
        <v>814.91220268000006</v>
      </c>
      <c r="CG70" s="268"/>
      <c r="CH70" s="268" t="s">
        <v>202</v>
      </c>
      <c r="CI70" s="269">
        <f t="shared" si="17"/>
        <v>6478158.1545661436</v>
      </c>
      <c r="CJ70" s="269">
        <f t="shared" si="17"/>
        <v>291993190.88670182</v>
      </c>
      <c r="CK70" s="269">
        <f t="shared" si="17"/>
        <v>1907024.5310684419</v>
      </c>
      <c r="CL70" s="269">
        <f t="shared" si="17"/>
        <v>6371.8499999999995</v>
      </c>
      <c r="CM70" s="269">
        <f t="shared" si="17"/>
        <v>66038.75</v>
      </c>
      <c r="CN70" s="269">
        <f t="shared" si="17"/>
        <v>692.07850000000008</v>
      </c>
      <c r="CO70" s="269">
        <f t="shared" si="17"/>
        <v>280.33275000000003</v>
      </c>
      <c r="CP70" s="269">
        <f t="shared" si="17"/>
        <v>0</v>
      </c>
      <c r="CQ70" s="269">
        <f t="shared" si="17"/>
        <v>0.51400000000000001</v>
      </c>
      <c r="CR70" s="269">
        <f t="shared" si="17"/>
        <v>813.10936148500002</v>
      </c>
      <c r="EM70" s="175"/>
      <c r="EN70" s="175"/>
      <c r="EO70" s="175"/>
      <c r="EP70" s="175"/>
      <c r="EQ70" s="175"/>
      <c r="ER70" s="175"/>
      <c r="ES70" s="175"/>
      <c r="ET70" s="175"/>
      <c r="EU70" s="175"/>
      <c r="EV70" s="175"/>
      <c r="EW70" s="175"/>
      <c r="EX70" s="175"/>
      <c r="EY70" s="175"/>
      <c r="EZ70" s="175"/>
      <c r="FA70" s="175"/>
      <c r="FB70" s="175"/>
      <c r="FC70" s="175"/>
      <c r="FD70" s="175"/>
      <c r="FE70" s="175"/>
      <c r="FF70" s="175"/>
      <c r="FG70" s="175"/>
      <c r="FH70" s="175"/>
      <c r="FI70" s="175"/>
      <c r="FJ70" s="175"/>
      <c r="FK70" s="175"/>
      <c r="FL70" s="175"/>
      <c r="FM70" s="175"/>
      <c r="FN70" s="175"/>
      <c r="FO70" s="175"/>
      <c r="FP70" s="175"/>
      <c r="FQ70" s="175"/>
      <c r="FR70" s="175"/>
      <c r="FS70" s="175"/>
      <c r="FT70" s="175"/>
      <c r="FU70" s="175"/>
      <c r="FV70" s="175"/>
      <c r="FW70" s="175"/>
      <c r="FX70" s="175"/>
      <c r="FY70" s="175"/>
      <c r="FZ70" s="175"/>
      <c r="GA70" s="175"/>
      <c r="GB70" s="175"/>
      <c r="GC70" s="175"/>
      <c r="GD70" s="175"/>
      <c r="GE70" s="175"/>
      <c r="GF70" s="175"/>
      <c r="GG70" s="175"/>
      <c r="GH70" s="175"/>
      <c r="GI70" s="175"/>
      <c r="GJ70" s="175"/>
      <c r="GK70" s="175"/>
      <c r="GL70" s="175"/>
      <c r="GM70" s="175"/>
      <c r="GN70" s="175"/>
      <c r="GO70" s="175"/>
      <c r="GP70" s="175"/>
      <c r="GQ70" s="175"/>
      <c r="GR70" s="175"/>
      <c r="GS70" s="175"/>
      <c r="GT70" s="175"/>
      <c r="GU70" s="175"/>
      <c r="GV70" s="175"/>
      <c r="GW70" s="175"/>
      <c r="GX70" s="175"/>
      <c r="GY70" s="175"/>
      <c r="GZ70" s="175"/>
      <c r="HA70" s="175"/>
      <c r="HB70" s="175"/>
      <c r="HC70" s="175"/>
      <c r="HD70" s="175"/>
      <c r="HE70" s="175"/>
      <c r="HF70" s="175"/>
      <c r="HG70" s="175"/>
      <c r="HH70" s="175"/>
      <c r="HI70" s="175"/>
      <c r="HJ70" s="175"/>
      <c r="HK70" s="175"/>
      <c r="HL70" s="175"/>
      <c r="HM70" s="175"/>
      <c r="HN70" s="175"/>
      <c r="HO70" s="175"/>
      <c r="HP70" s="175"/>
      <c r="HQ70" s="175"/>
      <c r="HR70" s="175"/>
      <c r="HS70" s="175"/>
      <c r="HT70" s="175"/>
      <c r="HU70" s="175"/>
      <c r="HV70" s="175"/>
      <c r="HW70" s="175"/>
      <c r="HX70" s="175"/>
      <c r="HY70" s="175"/>
      <c r="HZ70" s="175"/>
      <c r="IA70" s="175"/>
      <c r="IB70" s="175"/>
      <c r="IC70" s="175"/>
      <c r="ID70" s="175"/>
      <c r="IE70" s="175"/>
      <c r="IF70" s="175"/>
      <c r="IG70" s="175"/>
      <c r="IH70" s="175"/>
      <c r="II70" s="175"/>
      <c r="IJ70" s="175"/>
      <c r="IK70" s="175"/>
      <c r="IL70" s="175"/>
      <c r="IM70" s="175"/>
      <c r="IN70" s="175"/>
      <c r="IO70" s="175"/>
      <c r="IP70" s="175"/>
      <c r="IQ70" s="175"/>
      <c r="IR70" s="175"/>
      <c r="IS70" s="175"/>
      <c r="IT70" s="175"/>
      <c r="IU70" s="175"/>
      <c r="IV70" s="175"/>
      <c r="IW70" s="175"/>
      <c r="IX70" s="175"/>
      <c r="IY70" s="175"/>
      <c r="IZ70" s="175"/>
      <c r="JA70" s="175"/>
      <c r="JB70" s="175"/>
      <c r="JC70" s="175"/>
      <c r="JD70" s="175"/>
      <c r="JE70" s="175"/>
      <c r="JF70" s="175"/>
      <c r="JG70" s="175"/>
      <c r="JH70" s="175"/>
      <c r="JI70" s="175"/>
      <c r="JJ70" s="175"/>
    </row>
    <row r="71" spans="1:270" x14ac:dyDescent="0.25">
      <c r="A71" s="265" t="s">
        <v>102</v>
      </c>
      <c r="B71" s="265">
        <v>2008</v>
      </c>
      <c r="C71" s="175">
        <v>3397854.4920571349</v>
      </c>
      <c r="D71" s="175">
        <v>134230341.28847948</v>
      </c>
      <c r="E71" s="175">
        <v>641303.95237083291</v>
      </c>
      <c r="F71" s="266">
        <v>3790.5</v>
      </c>
      <c r="G71" s="266">
        <v>23901</v>
      </c>
      <c r="H71" s="266">
        <v>262.14699999999999</v>
      </c>
      <c r="I71" s="266">
        <v>72.694000000000003</v>
      </c>
      <c r="J71" s="266">
        <v>0</v>
      </c>
      <c r="K71" s="267">
        <v>0.746</v>
      </c>
      <c r="L71" s="266">
        <f t="shared" si="18"/>
        <v>293.53190755999998</v>
      </c>
      <c r="N71" s="265">
        <v>2009</v>
      </c>
      <c r="O71" s="175">
        <v>3834199.4378262619</v>
      </c>
      <c r="P71" s="175">
        <v>133852268.90322581</v>
      </c>
      <c r="Q71" s="175">
        <v>551522.09811023809</v>
      </c>
      <c r="R71" s="266">
        <v>3781.7</v>
      </c>
      <c r="S71" s="266">
        <v>24068</v>
      </c>
      <c r="T71" s="266">
        <v>275.416</v>
      </c>
      <c r="U71" s="266">
        <v>63.045000000000002</v>
      </c>
      <c r="V71" s="266">
        <v>0</v>
      </c>
      <c r="W71" s="267">
        <v>0.749</v>
      </c>
      <c r="X71" s="266">
        <f t="shared" si="19"/>
        <v>302.63504829999999</v>
      </c>
      <c r="Z71" s="265">
        <v>2010</v>
      </c>
      <c r="AA71" s="175">
        <v>4566239.6058800155</v>
      </c>
      <c r="AB71" s="175">
        <v>134223185.17812207</v>
      </c>
      <c r="AC71" s="175">
        <v>1250189.2397135615</v>
      </c>
      <c r="AD71" s="266">
        <v>3782.4</v>
      </c>
      <c r="AE71" s="266">
        <v>23810</v>
      </c>
      <c r="AF71" s="266">
        <v>296.49900000000002</v>
      </c>
      <c r="AG71" s="266">
        <v>72.768000000000001</v>
      </c>
      <c r="AH71" s="266">
        <v>0</v>
      </c>
      <c r="AI71" s="267">
        <v>0.76200000000000001</v>
      </c>
      <c r="AJ71" s="266">
        <f t="shared" si="20"/>
        <v>327.91585632000005</v>
      </c>
      <c r="AL71" s="265">
        <v>2011</v>
      </c>
      <c r="AM71" s="268">
        <v>4667963.1901840493</v>
      </c>
      <c r="AN71" s="268">
        <v>131605057.42842536</v>
      </c>
      <c r="AO71" s="268">
        <v>3275126.0148257297</v>
      </c>
      <c r="AP71" s="269">
        <v>3819.1000000000004</v>
      </c>
      <c r="AQ71" s="269">
        <v>24208</v>
      </c>
      <c r="AR71" s="269">
        <v>272.45400000000001</v>
      </c>
      <c r="AS71" s="269">
        <v>79.995000000000005</v>
      </c>
      <c r="AT71" s="269">
        <v>0</v>
      </c>
      <c r="AU71" s="270">
        <v>0.75700000000000001</v>
      </c>
      <c r="AV71" s="269">
        <f t="shared" si="21"/>
        <v>306.99104130000001</v>
      </c>
      <c r="AX71" s="265">
        <v>2012</v>
      </c>
      <c r="AY71" s="268">
        <v>4435477.2670807447</v>
      </c>
      <c r="AZ71" s="268">
        <v>132791454.7050932</v>
      </c>
      <c r="BA71" s="268">
        <v>791547.57401897246</v>
      </c>
      <c r="BB71" s="269">
        <v>3837.9</v>
      </c>
      <c r="BC71" s="269">
        <v>24183</v>
      </c>
      <c r="BD71" s="269">
        <v>285.90699999999998</v>
      </c>
      <c r="BE71" s="269">
        <v>65.481999999999999</v>
      </c>
      <c r="BF71" s="269">
        <v>0</v>
      </c>
      <c r="BG71" s="270">
        <v>0.76300000000000001</v>
      </c>
      <c r="BH71" s="269">
        <f t="shared" si="22"/>
        <v>314.17819867999998</v>
      </c>
      <c r="BJ71" s="265">
        <v>2013</v>
      </c>
      <c r="BK71" s="268">
        <v>4087629.1063772663</v>
      </c>
      <c r="BL71" s="268">
        <v>135586096.73591381</v>
      </c>
      <c r="BM71" s="268">
        <v>3337834.4581615692</v>
      </c>
      <c r="BN71" s="269">
        <v>3845.4</v>
      </c>
      <c r="BO71" s="269">
        <v>24183</v>
      </c>
      <c r="BP71" s="269">
        <v>274.03399999999999</v>
      </c>
      <c r="BQ71" s="269">
        <v>79.581000000000003</v>
      </c>
      <c r="BR71" s="269">
        <v>0</v>
      </c>
      <c r="BS71" s="270">
        <v>0.76700000000000002</v>
      </c>
      <c r="BT71" s="269">
        <f t="shared" si="23"/>
        <v>308.39230093999998</v>
      </c>
      <c r="BU71" s="268"/>
      <c r="BV71" s="265">
        <v>2014</v>
      </c>
      <c r="BW71" s="268">
        <v>3913000</v>
      </c>
      <c r="BX71" s="268">
        <v>137162636</v>
      </c>
      <c r="BY71" s="268">
        <v>661865.82858457312</v>
      </c>
      <c r="BZ71" s="269">
        <v>3856.5</v>
      </c>
      <c r="CA71" s="269">
        <v>24522</v>
      </c>
      <c r="CB71" s="269">
        <v>267.79500000000002</v>
      </c>
      <c r="CC71" s="269">
        <v>97.691000000000003</v>
      </c>
      <c r="CD71" s="269">
        <v>0</v>
      </c>
      <c r="CE71" s="270">
        <v>0.76</v>
      </c>
      <c r="CF71" s="269">
        <f t="shared" si="24"/>
        <v>309.97211234000002</v>
      </c>
      <c r="CG71" s="268"/>
      <c r="CH71" s="268" t="s">
        <v>202</v>
      </c>
      <c r="CI71" s="269">
        <f t="shared" si="17"/>
        <v>4276017.3909105156</v>
      </c>
      <c r="CJ71" s="269">
        <f t="shared" si="17"/>
        <v>134286311.21735811</v>
      </c>
      <c r="CK71" s="269">
        <f t="shared" si="17"/>
        <v>2016593.4688977113</v>
      </c>
      <c r="CL71" s="269">
        <f t="shared" si="17"/>
        <v>3839.7249999999999</v>
      </c>
      <c r="CM71" s="269">
        <f t="shared" si="17"/>
        <v>24274</v>
      </c>
      <c r="CN71" s="269">
        <f t="shared" si="17"/>
        <v>275.04750000000001</v>
      </c>
      <c r="CO71" s="269">
        <f t="shared" si="17"/>
        <v>80.687250000000006</v>
      </c>
      <c r="CP71" s="269">
        <f t="shared" si="17"/>
        <v>0</v>
      </c>
      <c r="CQ71" s="269">
        <f t="shared" si="17"/>
        <v>0.76174999999999993</v>
      </c>
      <c r="CR71" s="269">
        <f t="shared" si="17"/>
        <v>309.88341331499998</v>
      </c>
      <c r="EM71" s="175"/>
      <c r="EN71" s="175"/>
      <c r="EO71" s="175"/>
      <c r="EP71" s="175"/>
      <c r="EQ71" s="175"/>
      <c r="ER71" s="175"/>
      <c r="ES71" s="175"/>
      <c r="ET71" s="175"/>
      <c r="EU71" s="175"/>
      <c r="EV71" s="175"/>
      <c r="EW71" s="175"/>
      <c r="EX71" s="175"/>
      <c r="EY71" s="175"/>
      <c r="EZ71" s="175"/>
      <c r="FA71" s="175"/>
      <c r="FB71" s="175"/>
      <c r="FC71" s="175"/>
      <c r="FD71" s="175"/>
      <c r="FE71" s="175"/>
      <c r="FF71" s="175"/>
      <c r="FG71" s="175"/>
      <c r="FH71" s="175"/>
      <c r="FI71" s="175"/>
      <c r="FJ71" s="175"/>
      <c r="FK71" s="175"/>
      <c r="FL71" s="175"/>
      <c r="FM71" s="175"/>
      <c r="FN71" s="175"/>
      <c r="FO71" s="175"/>
      <c r="FP71" s="175"/>
      <c r="FQ71" s="175"/>
      <c r="FR71" s="175"/>
      <c r="FS71" s="175"/>
      <c r="FT71" s="175"/>
      <c r="FU71" s="175"/>
      <c r="FV71" s="175"/>
      <c r="FW71" s="175"/>
      <c r="FX71" s="175"/>
      <c r="FY71" s="175"/>
      <c r="FZ71" s="175"/>
      <c r="GA71" s="175"/>
      <c r="GB71" s="175"/>
      <c r="GC71" s="175"/>
      <c r="GD71" s="175"/>
      <c r="GE71" s="175"/>
      <c r="GF71" s="175"/>
      <c r="GG71" s="175"/>
      <c r="GH71" s="175"/>
      <c r="GI71" s="175"/>
      <c r="GJ71" s="175"/>
      <c r="GK71" s="175"/>
      <c r="GL71" s="175"/>
      <c r="GM71" s="175"/>
      <c r="GN71" s="175"/>
      <c r="GO71" s="175"/>
      <c r="GP71" s="175"/>
      <c r="GQ71" s="175"/>
      <c r="GR71" s="175"/>
      <c r="GS71" s="175"/>
      <c r="GT71" s="175"/>
      <c r="GU71" s="175"/>
      <c r="GV71" s="175"/>
      <c r="GW71" s="175"/>
      <c r="GX71" s="175"/>
      <c r="GY71" s="175"/>
      <c r="GZ71" s="175"/>
      <c r="HA71" s="175"/>
      <c r="HB71" s="175"/>
      <c r="HC71" s="175"/>
      <c r="HD71" s="175"/>
      <c r="HE71" s="175"/>
      <c r="HF71" s="175"/>
      <c r="HG71" s="175"/>
      <c r="HH71" s="175"/>
      <c r="HI71" s="175"/>
      <c r="HJ71" s="175"/>
      <c r="HK71" s="175"/>
      <c r="HL71" s="175"/>
      <c r="HM71" s="175"/>
      <c r="HN71" s="175"/>
      <c r="HO71" s="175"/>
      <c r="HP71" s="175"/>
      <c r="HQ71" s="175"/>
      <c r="HR71" s="175"/>
      <c r="HS71" s="175"/>
      <c r="HT71" s="175"/>
      <c r="HU71" s="175"/>
      <c r="HV71" s="175"/>
      <c r="HW71" s="175"/>
      <c r="HX71" s="175"/>
      <c r="HY71" s="175"/>
      <c r="HZ71" s="175"/>
      <c r="IA71" s="175"/>
      <c r="IB71" s="175"/>
      <c r="IC71" s="175"/>
      <c r="ID71" s="175"/>
      <c r="IE71" s="175"/>
      <c r="IF71" s="175"/>
      <c r="IG71" s="175"/>
      <c r="IH71" s="175"/>
      <c r="II71" s="175"/>
      <c r="IJ71" s="175"/>
      <c r="IK71" s="175"/>
      <c r="IL71" s="175"/>
      <c r="IM71" s="175"/>
      <c r="IN71" s="175"/>
      <c r="IO71" s="175"/>
      <c r="IP71" s="175"/>
      <c r="IQ71" s="175"/>
      <c r="IR71" s="175"/>
      <c r="IS71" s="175"/>
      <c r="IT71" s="175"/>
      <c r="IU71" s="175"/>
      <c r="IV71" s="175"/>
      <c r="IW71" s="175"/>
      <c r="IX71" s="175"/>
      <c r="IY71" s="175"/>
      <c r="IZ71" s="175"/>
      <c r="JA71" s="175"/>
      <c r="JB71" s="175"/>
      <c r="JC71" s="175"/>
      <c r="JD71" s="175"/>
      <c r="JE71" s="175"/>
      <c r="JF71" s="175"/>
      <c r="JG71" s="175"/>
      <c r="JH71" s="175"/>
      <c r="JI71" s="175"/>
      <c r="JJ71" s="175"/>
    </row>
    <row r="72" spans="1:270" x14ac:dyDescent="0.25">
      <c r="A72" s="265" t="s">
        <v>101</v>
      </c>
      <c r="B72" s="265">
        <v>2008</v>
      </c>
      <c r="C72" s="175">
        <v>1226295.1552529703</v>
      </c>
      <c r="D72" s="175">
        <v>51086665.214257106</v>
      </c>
      <c r="E72" s="175">
        <v>111803.14021769482</v>
      </c>
      <c r="F72" s="266">
        <v>923.5</v>
      </c>
      <c r="G72" s="266">
        <v>11840</v>
      </c>
      <c r="H72" s="266">
        <v>121.623</v>
      </c>
      <c r="I72" s="266">
        <v>34.512999999999998</v>
      </c>
      <c r="J72" s="266">
        <v>0</v>
      </c>
      <c r="K72" s="267">
        <v>0.46600000000000003</v>
      </c>
      <c r="L72" s="266">
        <f t="shared" si="18"/>
        <v>136.52364262</v>
      </c>
      <c r="N72" s="265">
        <v>2009</v>
      </c>
      <c r="O72" s="175">
        <v>1499253.6763485479</v>
      </c>
      <c r="P72" s="175">
        <v>51735949.288716376</v>
      </c>
      <c r="Q72" s="175">
        <v>68782.493912338687</v>
      </c>
      <c r="R72" s="266">
        <v>930.5</v>
      </c>
      <c r="S72" s="266">
        <v>11978</v>
      </c>
      <c r="T72" s="266">
        <v>123.982</v>
      </c>
      <c r="U72" s="266">
        <v>34.204000000000001</v>
      </c>
      <c r="V72" s="266">
        <v>0</v>
      </c>
      <c r="W72" s="267">
        <v>0.46700000000000003</v>
      </c>
      <c r="X72" s="266">
        <f t="shared" si="19"/>
        <v>138.74923496</v>
      </c>
      <c r="Z72" s="265">
        <v>2010</v>
      </c>
      <c r="AA72" s="175">
        <v>1565979.6328963048</v>
      </c>
      <c r="AB72" s="175">
        <v>51872174.460601233</v>
      </c>
      <c r="AC72" s="175">
        <v>176967.66897646265</v>
      </c>
      <c r="AD72" s="266">
        <v>925.6</v>
      </c>
      <c r="AE72" s="266">
        <v>12120</v>
      </c>
      <c r="AF72" s="266">
        <v>132.40799999999999</v>
      </c>
      <c r="AG72" s="266">
        <v>34.024999999999999</v>
      </c>
      <c r="AH72" s="266">
        <v>0</v>
      </c>
      <c r="AI72" s="267">
        <v>0.46899999999999997</v>
      </c>
      <c r="AJ72" s="266">
        <f t="shared" si="20"/>
        <v>147.09795349999999</v>
      </c>
      <c r="AL72" s="265">
        <v>2011</v>
      </c>
      <c r="AM72" s="268">
        <v>1573605.3905930468</v>
      </c>
      <c r="AN72" s="268">
        <v>42973467.316973418</v>
      </c>
      <c r="AO72" s="268">
        <v>230538.37238306558</v>
      </c>
      <c r="AP72" s="269">
        <v>925.5</v>
      </c>
      <c r="AQ72" s="269">
        <v>12185</v>
      </c>
      <c r="AR72" s="269">
        <v>124.256</v>
      </c>
      <c r="AS72" s="269">
        <v>36.380000000000003</v>
      </c>
      <c r="AT72" s="269">
        <v>0</v>
      </c>
      <c r="AU72" s="270">
        <v>0.47799999999999998</v>
      </c>
      <c r="AV72" s="269">
        <f t="shared" si="21"/>
        <v>139.9627012</v>
      </c>
      <c r="AX72" s="265">
        <v>2012</v>
      </c>
      <c r="AY72" s="268">
        <v>1462178.8004968944</v>
      </c>
      <c r="AZ72" s="268">
        <v>44015174.334409937</v>
      </c>
      <c r="BA72" s="268">
        <v>124187.05355481966</v>
      </c>
      <c r="BB72" s="269">
        <v>928.8</v>
      </c>
      <c r="BC72" s="269">
        <v>12419</v>
      </c>
      <c r="BD72" s="269">
        <v>131.4</v>
      </c>
      <c r="BE72" s="269">
        <v>35.5</v>
      </c>
      <c r="BF72" s="269">
        <v>0</v>
      </c>
      <c r="BG72" s="270">
        <v>0.48399999999999999</v>
      </c>
      <c r="BH72" s="269">
        <f t="shared" si="22"/>
        <v>146.72677000000002</v>
      </c>
      <c r="BJ72" s="265">
        <v>2013</v>
      </c>
      <c r="BK72" s="268">
        <v>1360382.5262126413</v>
      </c>
      <c r="BL72" s="268">
        <v>44967693.90494857</v>
      </c>
      <c r="BM72" s="268">
        <v>135460.94390644255</v>
      </c>
      <c r="BN72" s="269">
        <v>944.9</v>
      </c>
      <c r="BO72" s="269">
        <v>12526</v>
      </c>
      <c r="BP72" s="269">
        <v>126.379</v>
      </c>
      <c r="BQ72" s="269">
        <v>34.417999999999999</v>
      </c>
      <c r="BR72" s="269">
        <v>0</v>
      </c>
      <c r="BS72" s="270">
        <v>0.48199999999999998</v>
      </c>
      <c r="BT72" s="269">
        <f t="shared" si="23"/>
        <v>141.23862732000001</v>
      </c>
      <c r="BU72" s="268"/>
      <c r="BV72" s="265">
        <v>2014</v>
      </c>
      <c r="BW72" s="268">
        <v>1632303</v>
      </c>
      <c r="BX72" s="268">
        <v>45468043</v>
      </c>
      <c r="BY72" s="268">
        <v>167274.81309298732</v>
      </c>
      <c r="BZ72" s="269">
        <v>951.4</v>
      </c>
      <c r="CA72" s="269">
        <v>12651</v>
      </c>
      <c r="CB72" s="269">
        <v>122.437</v>
      </c>
      <c r="CC72" s="269">
        <v>36.206000000000003</v>
      </c>
      <c r="CD72" s="269">
        <v>0</v>
      </c>
      <c r="CE72" s="270">
        <v>0.48</v>
      </c>
      <c r="CF72" s="269">
        <f t="shared" si="24"/>
        <v>138.06857844000001</v>
      </c>
      <c r="CG72" s="268"/>
      <c r="CH72" s="268" t="s">
        <v>202</v>
      </c>
      <c r="CI72" s="269">
        <f t="shared" si="17"/>
        <v>1507117.4293256456</v>
      </c>
      <c r="CJ72" s="269">
        <f t="shared" si="17"/>
        <v>44356094.639082983</v>
      </c>
      <c r="CK72" s="269">
        <f t="shared" si="17"/>
        <v>164365.29573432877</v>
      </c>
      <c r="CL72" s="269">
        <f t="shared" si="17"/>
        <v>937.65</v>
      </c>
      <c r="CM72" s="269">
        <f t="shared" si="17"/>
        <v>12445.25</v>
      </c>
      <c r="CN72" s="269">
        <f t="shared" si="17"/>
        <v>126.11800000000001</v>
      </c>
      <c r="CO72" s="269">
        <f t="shared" si="17"/>
        <v>35.626000000000005</v>
      </c>
      <c r="CP72" s="269">
        <f t="shared" si="17"/>
        <v>0</v>
      </c>
      <c r="CQ72" s="269">
        <f t="shared" si="17"/>
        <v>0.48099999999999998</v>
      </c>
      <c r="CR72" s="269">
        <f t="shared" si="17"/>
        <v>141.49916924000001</v>
      </c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/>
      <c r="FF72" s="175"/>
      <c r="FG72" s="175"/>
      <c r="FH72" s="175"/>
      <c r="FI72" s="175"/>
      <c r="FJ72" s="175"/>
      <c r="FK72" s="175"/>
      <c r="FL72" s="175"/>
      <c r="FM72" s="175"/>
      <c r="FN72" s="175"/>
      <c r="FO72" s="175"/>
      <c r="FP72" s="175"/>
      <c r="FQ72" s="175"/>
      <c r="FR72" s="175"/>
      <c r="FS72" s="175"/>
      <c r="FT72" s="175"/>
      <c r="FU72" s="175"/>
      <c r="FV72" s="175"/>
      <c r="FW72" s="175"/>
      <c r="FX72" s="175"/>
      <c r="FY72" s="175"/>
      <c r="FZ72" s="175"/>
      <c r="GA72" s="175"/>
      <c r="GB72" s="175"/>
      <c r="GC72" s="175"/>
      <c r="GD72" s="175"/>
      <c r="GE72" s="175"/>
      <c r="GF72" s="175"/>
      <c r="GG72" s="175"/>
      <c r="GH72" s="175"/>
      <c r="GI72" s="175"/>
      <c r="GJ72" s="175"/>
      <c r="GK72" s="175"/>
      <c r="GL72" s="175"/>
      <c r="GM72" s="175"/>
      <c r="GN72" s="175"/>
      <c r="GO72" s="175"/>
      <c r="GP72" s="175"/>
      <c r="GQ72" s="175"/>
      <c r="GR72" s="175"/>
      <c r="GS72" s="175"/>
      <c r="GT72" s="175"/>
      <c r="GU72" s="175"/>
      <c r="GV72" s="175"/>
      <c r="GW72" s="175"/>
      <c r="GX72" s="175"/>
      <c r="GY72" s="175"/>
      <c r="GZ72" s="175"/>
      <c r="HA72" s="175"/>
      <c r="HB72" s="175"/>
      <c r="HC72" s="175"/>
      <c r="HD72" s="175"/>
      <c r="HE72" s="175"/>
      <c r="HF72" s="175"/>
      <c r="HG72" s="175"/>
      <c r="HH72" s="175"/>
      <c r="HI72" s="175"/>
      <c r="HJ72" s="175"/>
      <c r="HK72" s="175"/>
      <c r="HL72" s="175"/>
      <c r="HM72" s="175"/>
      <c r="HN72" s="175"/>
      <c r="HO72" s="175"/>
      <c r="HP72" s="175"/>
      <c r="HQ72" s="175"/>
      <c r="HR72" s="175"/>
      <c r="HS72" s="175"/>
      <c r="HT72" s="175"/>
      <c r="HU72" s="175"/>
      <c r="HV72" s="175"/>
      <c r="HW72" s="175"/>
      <c r="HX72" s="175"/>
      <c r="HY72" s="175"/>
      <c r="HZ72" s="175"/>
      <c r="IA72" s="175"/>
      <c r="IB72" s="175"/>
      <c r="IC72" s="175"/>
      <c r="ID72" s="175"/>
      <c r="IE72" s="175"/>
      <c r="IF72" s="175"/>
      <c r="IG72" s="175"/>
      <c r="IH72" s="175"/>
      <c r="II72" s="175"/>
      <c r="IJ72" s="175"/>
      <c r="IK72" s="175"/>
      <c r="IL72" s="175"/>
      <c r="IM72" s="175"/>
      <c r="IN72" s="175"/>
      <c r="IO72" s="175"/>
      <c r="IP72" s="175"/>
      <c r="IQ72" s="175"/>
      <c r="IR72" s="175"/>
      <c r="IS72" s="175"/>
      <c r="IT72" s="175"/>
      <c r="IU72" s="175"/>
      <c r="IV72" s="175"/>
      <c r="IW72" s="175"/>
      <c r="IX72" s="175"/>
      <c r="IY72" s="175"/>
      <c r="IZ72" s="175"/>
      <c r="JA72" s="175"/>
      <c r="JB72" s="175"/>
      <c r="JC72" s="175"/>
      <c r="JD72" s="175"/>
      <c r="JE72" s="175"/>
      <c r="JF72" s="175"/>
      <c r="JG72" s="175"/>
      <c r="JH72" s="175"/>
      <c r="JI72" s="175"/>
      <c r="JJ72" s="175"/>
    </row>
    <row r="73" spans="1:270" x14ac:dyDescent="0.25">
      <c r="A73" s="265" t="s">
        <v>100</v>
      </c>
      <c r="B73" s="265">
        <v>2008</v>
      </c>
      <c r="C73" s="175">
        <v>8508886.078761179</v>
      </c>
      <c r="D73" s="175">
        <v>336504007.01428378</v>
      </c>
      <c r="E73" s="175">
        <v>382950.8525208417</v>
      </c>
      <c r="F73" s="266">
        <v>3060.2</v>
      </c>
      <c r="G73" s="266">
        <v>99681</v>
      </c>
      <c r="H73" s="266">
        <v>1021</v>
      </c>
      <c r="I73" s="266">
        <v>623</v>
      </c>
      <c r="J73" s="266">
        <v>1</v>
      </c>
      <c r="K73" s="267">
        <v>0.23899999999999999</v>
      </c>
      <c r="L73" s="266">
        <f t="shared" si="18"/>
        <v>1290.24512</v>
      </c>
      <c r="N73" s="265">
        <v>2009</v>
      </c>
      <c r="O73" s="175">
        <v>9294637.0863338243</v>
      </c>
      <c r="P73" s="175">
        <v>341006589.33047789</v>
      </c>
      <c r="Q73" s="175">
        <v>337284.42046014278</v>
      </c>
      <c r="R73" s="266">
        <v>3117.7</v>
      </c>
      <c r="S73" s="266">
        <v>100687</v>
      </c>
      <c r="T73" s="266">
        <v>1059</v>
      </c>
      <c r="U73" s="266">
        <v>617</v>
      </c>
      <c r="V73" s="266">
        <v>2</v>
      </c>
      <c r="W73" s="267">
        <v>0.24199999999999999</v>
      </c>
      <c r="X73" s="266">
        <f t="shared" si="19"/>
        <v>1325.92578</v>
      </c>
      <c r="Z73" s="265">
        <v>2010</v>
      </c>
      <c r="AA73" s="175">
        <v>9408901.3577009663</v>
      </c>
      <c r="AB73" s="175">
        <v>346573731.121176</v>
      </c>
      <c r="AC73" s="175">
        <v>835911.05708918488</v>
      </c>
      <c r="AD73" s="266">
        <v>3153.2</v>
      </c>
      <c r="AE73" s="266">
        <v>103101</v>
      </c>
      <c r="AF73" s="266">
        <v>1108</v>
      </c>
      <c r="AG73" s="266">
        <v>630</v>
      </c>
      <c r="AH73" s="266">
        <v>1</v>
      </c>
      <c r="AI73" s="267">
        <v>0.24</v>
      </c>
      <c r="AJ73" s="266">
        <f t="shared" si="20"/>
        <v>1380.2673</v>
      </c>
      <c r="AL73" s="265">
        <v>2011</v>
      </c>
      <c r="AM73" s="268">
        <v>9676251.2576687112</v>
      </c>
      <c r="AN73" s="268">
        <v>316402571.65030676</v>
      </c>
      <c r="AO73" s="268">
        <v>1294912.6389958011</v>
      </c>
      <c r="AP73" s="269">
        <v>3165.3</v>
      </c>
      <c r="AQ73" s="269">
        <v>105022</v>
      </c>
      <c r="AR73" s="269">
        <v>1041</v>
      </c>
      <c r="AS73" s="269">
        <v>643</v>
      </c>
      <c r="AT73" s="269">
        <v>0</v>
      </c>
      <c r="AU73" s="270">
        <v>0.24</v>
      </c>
      <c r="AV73" s="269">
        <f t="shared" si="21"/>
        <v>1318.6088199999999</v>
      </c>
      <c r="AX73" s="265">
        <v>2012</v>
      </c>
      <c r="AY73" s="268">
        <v>10856002.231055902</v>
      </c>
      <c r="AZ73" s="268">
        <v>327345078.90881991</v>
      </c>
      <c r="BA73" s="268">
        <v>279814.71355867828</v>
      </c>
      <c r="BB73" s="269">
        <v>3195.1</v>
      </c>
      <c r="BC73" s="269">
        <v>107834</v>
      </c>
      <c r="BD73" s="269">
        <v>1136.55</v>
      </c>
      <c r="BE73" s="269">
        <v>578</v>
      </c>
      <c r="BF73" s="269">
        <v>0.45</v>
      </c>
      <c r="BG73" s="270">
        <v>0.22800000000000001</v>
      </c>
      <c r="BH73" s="269">
        <f t="shared" si="22"/>
        <v>1386.217715</v>
      </c>
      <c r="BJ73" s="265">
        <v>2013</v>
      </c>
      <c r="BK73" s="268">
        <v>11130530.51837335</v>
      </c>
      <c r="BL73" s="268">
        <v>331974365.24546796</v>
      </c>
      <c r="BM73" s="268">
        <v>417829.85894568841</v>
      </c>
      <c r="BN73" s="269">
        <v>3228.8</v>
      </c>
      <c r="BO73" s="269">
        <v>109389</v>
      </c>
      <c r="BP73" s="269">
        <v>1065.1500000000001</v>
      </c>
      <c r="BQ73" s="269">
        <v>612.25</v>
      </c>
      <c r="BR73" s="269">
        <v>11.6</v>
      </c>
      <c r="BS73" s="270">
        <v>0.22700000000000001</v>
      </c>
      <c r="BT73" s="269">
        <f t="shared" si="23"/>
        <v>1332.627575</v>
      </c>
      <c r="BU73" s="268"/>
      <c r="BV73" s="265">
        <v>2014</v>
      </c>
      <c r="BW73" s="268">
        <v>11646071</v>
      </c>
      <c r="BX73" s="268">
        <v>358909949</v>
      </c>
      <c r="BY73" s="268">
        <v>412495.48146214208</v>
      </c>
      <c r="BZ73" s="269">
        <v>3368.2</v>
      </c>
      <c r="CA73" s="269">
        <v>111752</v>
      </c>
      <c r="CB73" s="269">
        <v>1133.3489999999999</v>
      </c>
      <c r="CC73" s="269">
        <v>651.45100000000002</v>
      </c>
      <c r="CD73" s="269">
        <v>7.2</v>
      </c>
      <c r="CE73" s="270">
        <v>0.22500000000000001</v>
      </c>
      <c r="CF73" s="269">
        <f t="shared" si="24"/>
        <v>1416.5583747399999</v>
      </c>
      <c r="CG73" s="268"/>
      <c r="CH73" s="268" t="s">
        <v>202</v>
      </c>
      <c r="CI73" s="269">
        <f t="shared" si="17"/>
        <v>10827213.75177449</v>
      </c>
      <c r="CJ73" s="269">
        <f t="shared" si="17"/>
        <v>333657991.20114863</v>
      </c>
      <c r="CK73" s="269">
        <f t="shared" si="17"/>
        <v>601263.17324057745</v>
      </c>
      <c r="CL73" s="269">
        <f t="shared" si="17"/>
        <v>3239.3500000000004</v>
      </c>
      <c r="CM73" s="269">
        <f t="shared" si="17"/>
        <v>108499.25</v>
      </c>
      <c r="CN73" s="269">
        <f t="shared" si="17"/>
        <v>1094.01225</v>
      </c>
      <c r="CO73" s="269">
        <f t="shared" si="17"/>
        <v>621.17525000000001</v>
      </c>
      <c r="CP73" s="269">
        <f t="shared" si="17"/>
        <v>4.8125</v>
      </c>
      <c r="CQ73" s="269">
        <f t="shared" si="17"/>
        <v>0.22999999999999998</v>
      </c>
      <c r="CR73" s="269">
        <f t="shared" si="17"/>
        <v>1363.5031211850001</v>
      </c>
      <c r="EM73" s="175"/>
      <c r="EN73" s="175"/>
      <c r="EO73" s="175"/>
      <c r="EP73" s="175"/>
      <c r="EQ73" s="175"/>
      <c r="ER73" s="175"/>
      <c r="ES73" s="175"/>
      <c r="ET73" s="175"/>
      <c r="EU73" s="175"/>
      <c r="EV73" s="175"/>
      <c r="EW73" s="175"/>
      <c r="EX73" s="175"/>
      <c r="EY73" s="175"/>
      <c r="EZ73" s="175"/>
      <c r="FA73" s="175"/>
      <c r="FB73" s="175"/>
      <c r="FC73" s="175"/>
      <c r="FD73" s="175"/>
      <c r="FE73" s="175"/>
      <c r="FF73" s="175"/>
      <c r="FG73" s="175"/>
      <c r="FH73" s="175"/>
      <c r="FI73" s="175"/>
      <c r="FJ73" s="175"/>
      <c r="FK73" s="175"/>
      <c r="FL73" s="175"/>
      <c r="FM73" s="175"/>
      <c r="FN73" s="175"/>
      <c r="FO73" s="175"/>
      <c r="FP73" s="175"/>
      <c r="FQ73" s="175"/>
      <c r="FR73" s="175"/>
      <c r="FS73" s="175"/>
      <c r="FT73" s="175"/>
      <c r="FU73" s="175"/>
      <c r="FV73" s="175"/>
      <c r="FW73" s="175"/>
      <c r="FX73" s="175"/>
      <c r="FY73" s="175"/>
      <c r="FZ73" s="175"/>
      <c r="GA73" s="175"/>
      <c r="GB73" s="175"/>
      <c r="GC73" s="175"/>
      <c r="GD73" s="175"/>
      <c r="GE73" s="175"/>
      <c r="GF73" s="175"/>
      <c r="GG73" s="175"/>
      <c r="GH73" s="175"/>
      <c r="GI73" s="175"/>
      <c r="GJ73" s="175"/>
      <c r="GK73" s="175"/>
      <c r="GL73" s="175"/>
      <c r="GM73" s="175"/>
      <c r="GN73" s="175"/>
      <c r="GO73" s="175"/>
      <c r="GP73" s="175"/>
      <c r="GQ73" s="175"/>
      <c r="GR73" s="175"/>
      <c r="GS73" s="175"/>
      <c r="GT73" s="175"/>
      <c r="GU73" s="175"/>
      <c r="GV73" s="175"/>
      <c r="GW73" s="175"/>
      <c r="GX73" s="175"/>
      <c r="GY73" s="175"/>
      <c r="GZ73" s="175"/>
      <c r="HA73" s="175"/>
      <c r="HB73" s="175"/>
      <c r="HC73" s="175"/>
      <c r="HD73" s="175"/>
      <c r="HE73" s="175"/>
      <c r="HF73" s="175"/>
      <c r="HG73" s="175"/>
      <c r="HH73" s="175"/>
      <c r="HI73" s="175"/>
      <c r="HJ73" s="175"/>
      <c r="HK73" s="175"/>
      <c r="HL73" s="175"/>
      <c r="HM73" s="175"/>
      <c r="HN73" s="175"/>
      <c r="HO73" s="175"/>
      <c r="HP73" s="175"/>
      <c r="HQ73" s="175"/>
      <c r="HR73" s="175"/>
      <c r="HS73" s="175"/>
      <c r="HT73" s="175"/>
      <c r="HU73" s="175"/>
      <c r="HV73" s="175"/>
      <c r="HW73" s="175"/>
      <c r="HX73" s="175"/>
      <c r="HY73" s="175"/>
      <c r="HZ73" s="175"/>
      <c r="IA73" s="175"/>
      <c r="IB73" s="175"/>
      <c r="IC73" s="175"/>
      <c r="ID73" s="175"/>
      <c r="IE73" s="175"/>
      <c r="IF73" s="175"/>
      <c r="IG73" s="175"/>
      <c r="IH73" s="175"/>
      <c r="II73" s="175"/>
      <c r="IJ73" s="175"/>
      <c r="IK73" s="175"/>
      <c r="IL73" s="175"/>
      <c r="IM73" s="175"/>
      <c r="IN73" s="175"/>
      <c r="IO73" s="175"/>
      <c r="IP73" s="175"/>
      <c r="IQ73" s="175"/>
      <c r="IR73" s="175"/>
      <c r="IS73" s="175"/>
      <c r="IT73" s="175"/>
      <c r="IU73" s="175"/>
      <c r="IV73" s="175"/>
      <c r="IW73" s="175"/>
      <c r="IX73" s="175"/>
      <c r="IY73" s="175"/>
      <c r="IZ73" s="175"/>
      <c r="JA73" s="175"/>
      <c r="JB73" s="175"/>
      <c r="JC73" s="175"/>
      <c r="JD73" s="175"/>
      <c r="JE73" s="175"/>
      <c r="JF73" s="175"/>
      <c r="JG73" s="175"/>
      <c r="JH73" s="175"/>
      <c r="JI73" s="175"/>
      <c r="JJ73" s="175"/>
    </row>
    <row r="74" spans="1:270" x14ac:dyDescent="0.25">
      <c r="A74" s="265" t="s">
        <v>99</v>
      </c>
      <c r="B74" s="265">
        <v>2008</v>
      </c>
      <c r="C74" s="175">
        <v>2902879.8013616339</v>
      </c>
      <c r="D74" s="175">
        <v>117414980.40208249</v>
      </c>
      <c r="E74" s="175">
        <v>670321.93633922283</v>
      </c>
      <c r="F74" s="266">
        <v>3746.9</v>
      </c>
      <c r="G74" s="266">
        <v>17465</v>
      </c>
      <c r="H74" s="266">
        <v>171.1</v>
      </c>
      <c r="I74" s="266">
        <v>90</v>
      </c>
      <c r="J74" s="266">
        <v>0</v>
      </c>
      <c r="K74" s="267">
        <v>0.748</v>
      </c>
      <c r="L74" s="266">
        <f t="shared" si="18"/>
        <v>209.95659999999998</v>
      </c>
      <c r="N74" s="265">
        <v>2009</v>
      </c>
      <c r="O74" s="175">
        <v>3185390.627225271</v>
      </c>
      <c r="P74" s="175">
        <v>119620343.24722262</v>
      </c>
      <c r="Q74" s="175">
        <v>465941.5860854389</v>
      </c>
      <c r="R74" s="266">
        <v>3804.1</v>
      </c>
      <c r="S74" s="266">
        <v>17543</v>
      </c>
      <c r="T74" s="266">
        <v>178.2</v>
      </c>
      <c r="U74" s="266">
        <v>82.7</v>
      </c>
      <c r="V74" s="266">
        <v>0</v>
      </c>
      <c r="W74" s="267">
        <v>0.749</v>
      </c>
      <c r="X74" s="266">
        <f t="shared" si="19"/>
        <v>213.904898</v>
      </c>
      <c r="Z74" s="265">
        <v>2010</v>
      </c>
      <c r="AA74" s="175">
        <v>3485758.1597139454</v>
      </c>
      <c r="AB74" s="175">
        <v>121635237.44245793</v>
      </c>
      <c r="AC74" s="175">
        <v>624220.18951014604</v>
      </c>
      <c r="AD74" s="266">
        <v>3823.2</v>
      </c>
      <c r="AE74" s="266">
        <v>17596</v>
      </c>
      <c r="AF74" s="266">
        <v>192.2</v>
      </c>
      <c r="AG74" s="266">
        <v>87.4</v>
      </c>
      <c r="AH74" s="266">
        <v>0</v>
      </c>
      <c r="AI74" s="267">
        <v>0.747</v>
      </c>
      <c r="AJ74" s="266">
        <f t="shared" si="20"/>
        <v>229.934076</v>
      </c>
      <c r="AL74" s="265">
        <v>2011</v>
      </c>
      <c r="AM74" s="268">
        <v>5219627.2546012281</v>
      </c>
      <c r="AN74" s="268">
        <v>116874302.31595092</v>
      </c>
      <c r="AO74" s="268">
        <v>7238308.5786770107</v>
      </c>
      <c r="AP74" s="269">
        <v>3838.3</v>
      </c>
      <c r="AQ74" s="269">
        <v>17701</v>
      </c>
      <c r="AR74" s="269">
        <v>178.96199999999999</v>
      </c>
      <c r="AS74" s="269">
        <v>85.584999999999994</v>
      </c>
      <c r="AT74" s="269">
        <v>0</v>
      </c>
      <c r="AU74" s="270">
        <v>0.747</v>
      </c>
      <c r="AV74" s="269">
        <f t="shared" si="21"/>
        <v>215.9124679</v>
      </c>
      <c r="AX74" s="265">
        <v>2012</v>
      </c>
      <c r="AY74" s="268">
        <v>4286856.5038509322</v>
      </c>
      <c r="AZ74" s="268">
        <v>117743252.27229816</v>
      </c>
      <c r="BA74" s="268">
        <v>1137180.3540065491</v>
      </c>
      <c r="BB74" s="269">
        <v>3814.6</v>
      </c>
      <c r="BC74" s="269">
        <v>17922</v>
      </c>
      <c r="BD74" s="269">
        <v>182.22</v>
      </c>
      <c r="BE74" s="269">
        <v>89.344999999999999</v>
      </c>
      <c r="BF74" s="269">
        <v>0</v>
      </c>
      <c r="BG74" s="270">
        <v>0.74199999999999999</v>
      </c>
      <c r="BH74" s="269">
        <f t="shared" si="22"/>
        <v>220.79381029999999</v>
      </c>
      <c r="BJ74" s="265">
        <v>2013</v>
      </c>
      <c r="BK74" s="268">
        <v>3684963.7285644305</v>
      </c>
      <c r="BL74" s="268">
        <v>120443999.26800589</v>
      </c>
      <c r="BM74" s="268">
        <v>1208297.1432719491</v>
      </c>
      <c r="BN74" s="269">
        <v>3855.3</v>
      </c>
      <c r="BO74" s="269">
        <v>17982</v>
      </c>
      <c r="BP74" s="269">
        <v>177.042</v>
      </c>
      <c r="BQ74" s="269">
        <v>87.679000000000002</v>
      </c>
      <c r="BR74" s="269">
        <v>31.510999999999999</v>
      </c>
      <c r="BS74" s="270">
        <v>0.74299999999999999</v>
      </c>
      <c r="BT74" s="269">
        <f t="shared" si="23"/>
        <v>223.43916356</v>
      </c>
      <c r="BU74" s="268"/>
      <c r="BV74" s="265">
        <v>2014</v>
      </c>
      <c r="BW74" s="268">
        <v>3414500</v>
      </c>
      <c r="BX74" s="268">
        <v>123577521</v>
      </c>
      <c r="BY74" s="268">
        <v>458617.08355195413</v>
      </c>
      <c r="BZ74" s="269">
        <v>3898.6</v>
      </c>
      <c r="CA74" s="269">
        <v>18039</v>
      </c>
      <c r="CB74" s="269">
        <v>177.833</v>
      </c>
      <c r="CC74" s="269">
        <v>83.385000000000005</v>
      </c>
      <c r="CD74" s="269">
        <v>58.686999999999998</v>
      </c>
      <c r="CE74" s="270">
        <v>0.74399999999999999</v>
      </c>
      <c r="CF74" s="269">
        <f t="shared" si="24"/>
        <v>229.74368560000002</v>
      </c>
      <c r="CG74" s="268"/>
      <c r="CH74" s="268" t="s">
        <v>202</v>
      </c>
      <c r="CI74" s="269">
        <f t="shared" si="17"/>
        <v>4151486.8717541476</v>
      </c>
      <c r="CJ74" s="269">
        <f t="shared" si="17"/>
        <v>119659768.71406375</v>
      </c>
      <c r="CK74" s="269">
        <f t="shared" si="17"/>
        <v>2510600.7898768662</v>
      </c>
      <c r="CL74" s="269">
        <f t="shared" si="17"/>
        <v>3851.7000000000003</v>
      </c>
      <c r="CM74" s="269">
        <f t="shared" si="17"/>
        <v>17911</v>
      </c>
      <c r="CN74" s="269">
        <f t="shared" si="17"/>
        <v>179.01425</v>
      </c>
      <c r="CO74" s="269">
        <f t="shared" si="17"/>
        <v>86.498500000000007</v>
      </c>
      <c r="CP74" s="269">
        <f t="shared" si="17"/>
        <v>22.549499999999998</v>
      </c>
      <c r="CQ74" s="269">
        <f t="shared" si="17"/>
        <v>0.74399999999999999</v>
      </c>
      <c r="CR74" s="269">
        <f t="shared" si="17"/>
        <v>222.47228184000002</v>
      </c>
      <c r="EM74" s="175"/>
      <c r="EN74" s="175"/>
      <c r="EO74" s="175"/>
      <c r="EP74" s="175"/>
      <c r="EQ74" s="175"/>
      <c r="ER74" s="175"/>
      <c r="ES74" s="175"/>
      <c r="ET74" s="175"/>
      <c r="EU74" s="175"/>
      <c r="EV74" s="175"/>
      <c r="EW74" s="175"/>
      <c r="EX74" s="175"/>
      <c r="EY74" s="175"/>
      <c r="EZ74" s="175"/>
      <c r="FA74" s="175"/>
      <c r="FB74" s="175"/>
      <c r="FC74" s="175"/>
      <c r="FD74" s="175"/>
      <c r="FE74" s="175"/>
      <c r="FF74" s="175"/>
      <c r="FG74" s="175"/>
      <c r="FH74" s="175"/>
      <c r="FI74" s="175"/>
      <c r="FJ74" s="175"/>
      <c r="FK74" s="175"/>
      <c r="FL74" s="175"/>
      <c r="FM74" s="175"/>
      <c r="FN74" s="175"/>
      <c r="FO74" s="175"/>
      <c r="FP74" s="175"/>
      <c r="FQ74" s="175"/>
      <c r="FR74" s="175"/>
      <c r="FS74" s="175"/>
      <c r="FT74" s="175"/>
      <c r="FU74" s="175"/>
      <c r="FV74" s="175"/>
      <c r="FW74" s="175"/>
      <c r="FX74" s="175"/>
      <c r="FY74" s="175"/>
      <c r="FZ74" s="175"/>
      <c r="GA74" s="175"/>
      <c r="GB74" s="175"/>
      <c r="GC74" s="175"/>
      <c r="GD74" s="175"/>
      <c r="GE74" s="175"/>
      <c r="GF74" s="175"/>
      <c r="GG74" s="175"/>
      <c r="GH74" s="175"/>
      <c r="GI74" s="175"/>
      <c r="GJ74" s="175"/>
      <c r="GK74" s="175"/>
      <c r="GL74" s="175"/>
      <c r="GM74" s="175"/>
      <c r="GN74" s="175"/>
      <c r="GO74" s="175"/>
      <c r="GP74" s="175"/>
      <c r="GQ74" s="175"/>
      <c r="GR74" s="175"/>
      <c r="GS74" s="175"/>
      <c r="GT74" s="175"/>
      <c r="GU74" s="175"/>
      <c r="GV74" s="175"/>
      <c r="GW74" s="175"/>
      <c r="GX74" s="175"/>
      <c r="GY74" s="175"/>
      <c r="GZ74" s="175"/>
      <c r="HA74" s="175"/>
      <c r="HB74" s="175"/>
      <c r="HC74" s="175"/>
      <c r="HD74" s="175"/>
      <c r="HE74" s="175"/>
      <c r="HF74" s="175"/>
      <c r="HG74" s="175"/>
      <c r="HH74" s="175"/>
      <c r="HI74" s="175"/>
      <c r="HJ74" s="175"/>
      <c r="HK74" s="175"/>
      <c r="HL74" s="175"/>
      <c r="HM74" s="175"/>
      <c r="HN74" s="175"/>
      <c r="HO74" s="175"/>
      <c r="HP74" s="175"/>
      <c r="HQ74" s="175"/>
      <c r="HR74" s="175"/>
      <c r="HS74" s="175"/>
      <c r="HT74" s="175"/>
      <c r="HU74" s="175"/>
      <c r="HV74" s="175"/>
      <c r="HW74" s="175"/>
      <c r="HX74" s="175"/>
      <c r="HY74" s="175"/>
      <c r="HZ74" s="175"/>
      <c r="IA74" s="175"/>
      <c r="IB74" s="175"/>
      <c r="IC74" s="175"/>
      <c r="ID74" s="175"/>
      <c r="IE74" s="175"/>
      <c r="IF74" s="175"/>
      <c r="IG74" s="175"/>
      <c r="IH74" s="175"/>
      <c r="II74" s="175"/>
      <c r="IJ74" s="175"/>
      <c r="IK74" s="175"/>
      <c r="IL74" s="175"/>
      <c r="IM74" s="175"/>
      <c r="IN74" s="175"/>
      <c r="IO74" s="175"/>
      <c r="IP74" s="175"/>
      <c r="IQ74" s="175"/>
      <c r="IR74" s="175"/>
      <c r="IS74" s="175"/>
      <c r="IT74" s="175"/>
      <c r="IU74" s="175"/>
      <c r="IV74" s="175"/>
      <c r="IW74" s="175"/>
      <c r="IX74" s="175"/>
      <c r="IY74" s="175"/>
      <c r="IZ74" s="175"/>
      <c r="JA74" s="175"/>
      <c r="JB74" s="175"/>
      <c r="JC74" s="175"/>
      <c r="JD74" s="175"/>
      <c r="JE74" s="175"/>
      <c r="JF74" s="175"/>
      <c r="JG74" s="175"/>
      <c r="JH74" s="175"/>
      <c r="JI74" s="175"/>
      <c r="JJ74" s="175"/>
    </row>
    <row r="75" spans="1:270" x14ac:dyDescent="0.25">
      <c r="A75" s="265" t="s">
        <v>98</v>
      </c>
      <c r="B75" s="265">
        <v>2008</v>
      </c>
      <c r="C75" s="175">
        <v>2306126.9267120543</v>
      </c>
      <c r="D75" s="175">
        <v>119381291.05006005</v>
      </c>
      <c r="E75" s="175">
        <v>852942.34810862225</v>
      </c>
      <c r="F75" s="266">
        <v>3393.1</v>
      </c>
      <c r="G75" s="266">
        <v>19352</v>
      </c>
      <c r="H75" s="266">
        <v>304.86099999999999</v>
      </c>
      <c r="I75" s="266">
        <v>20.317</v>
      </c>
      <c r="J75" s="266">
        <v>0</v>
      </c>
      <c r="K75" s="267">
        <v>0.80600000000000005</v>
      </c>
      <c r="L75" s="266">
        <f t="shared" si="18"/>
        <v>313.63266157999999</v>
      </c>
      <c r="N75" s="265">
        <v>2009</v>
      </c>
      <c r="O75" s="175">
        <v>2606584.3844197565</v>
      </c>
      <c r="P75" s="175">
        <v>119757792.61785573</v>
      </c>
      <c r="Q75" s="175">
        <v>506465.58002107521</v>
      </c>
      <c r="R75" s="266">
        <v>3409.8</v>
      </c>
      <c r="S75" s="266">
        <v>19674</v>
      </c>
      <c r="T75" s="266">
        <v>318.77300000000002</v>
      </c>
      <c r="U75" s="266">
        <v>16.170999999999999</v>
      </c>
      <c r="V75" s="266">
        <v>0</v>
      </c>
      <c r="W75" s="267">
        <v>0.80100000000000005</v>
      </c>
      <c r="X75" s="266">
        <f t="shared" si="19"/>
        <v>325.75466754000001</v>
      </c>
      <c r="Z75" s="265">
        <v>2010</v>
      </c>
      <c r="AA75" s="175">
        <v>2394560.1027678447</v>
      </c>
      <c r="AB75" s="175">
        <v>121639021.18924645</v>
      </c>
      <c r="AC75" s="175">
        <v>1632015.0349426982</v>
      </c>
      <c r="AD75" s="266">
        <v>3463</v>
      </c>
      <c r="AE75" s="266">
        <v>19693</v>
      </c>
      <c r="AF75" s="266">
        <v>340.12099999999998</v>
      </c>
      <c r="AG75" s="266">
        <v>17.939999999999998</v>
      </c>
      <c r="AH75" s="266">
        <v>0</v>
      </c>
      <c r="AI75" s="267">
        <v>0.80100000000000005</v>
      </c>
      <c r="AJ75" s="266">
        <f t="shared" si="20"/>
        <v>347.86641559999998</v>
      </c>
      <c r="AL75" s="265">
        <v>2011</v>
      </c>
      <c r="AM75" s="268">
        <v>2454219.5981595088</v>
      </c>
      <c r="AN75" s="268">
        <v>119335805.32822086</v>
      </c>
      <c r="AO75" s="268">
        <v>1167573.5631779851</v>
      </c>
      <c r="AP75" s="269">
        <v>3476.7</v>
      </c>
      <c r="AQ75" s="269">
        <v>19949</v>
      </c>
      <c r="AR75" s="269">
        <v>315.15899999999999</v>
      </c>
      <c r="AS75" s="269">
        <v>17.169</v>
      </c>
      <c r="AT75" s="269">
        <v>0</v>
      </c>
      <c r="AU75" s="270">
        <v>0.79300000000000004</v>
      </c>
      <c r="AV75" s="269">
        <f t="shared" si="21"/>
        <v>322.57154406000001</v>
      </c>
      <c r="AX75" s="265">
        <v>2012</v>
      </c>
      <c r="AY75" s="268">
        <v>2374842.0293167704</v>
      </c>
      <c r="AZ75" s="268">
        <v>123094905.63574125</v>
      </c>
      <c r="BA75" s="268">
        <v>964950.90479680663</v>
      </c>
      <c r="BB75" s="269">
        <v>3470.1</v>
      </c>
      <c r="BC75" s="269">
        <v>19972</v>
      </c>
      <c r="BD75" s="269">
        <v>329.08699999999999</v>
      </c>
      <c r="BE75" s="269">
        <v>16.087</v>
      </c>
      <c r="BF75" s="269">
        <v>0</v>
      </c>
      <c r="BG75" s="270">
        <v>0.79400000000000004</v>
      </c>
      <c r="BH75" s="269">
        <f t="shared" si="22"/>
        <v>336.03240138000001</v>
      </c>
      <c r="BJ75" s="265">
        <v>2013</v>
      </c>
      <c r="BK75" s="268">
        <v>3046729.012983832</v>
      </c>
      <c r="BL75" s="268">
        <v>124435893.65633211</v>
      </c>
      <c r="BM75" s="268">
        <v>3664068.4550518924</v>
      </c>
      <c r="BN75" s="269">
        <v>3476.5</v>
      </c>
      <c r="BO75" s="269">
        <v>19980</v>
      </c>
      <c r="BP75" s="269">
        <v>317.55900000000003</v>
      </c>
      <c r="BQ75" s="269">
        <v>14.141</v>
      </c>
      <c r="BR75" s="269">
        <v>0</v>
      </c>
      <c r="BS75" s="270">
        <v>0.79600000000000004</v>
      </c>
      <c r="BT75" s="269">
        <f t="shared" si="23"/>
        <v>323.66423534</v>
      </c>
      <c r="BU75" s="268"/>
      <c r="BV75" s="265">
        <v>2014</v>
      </c>
      <c r="BW75" s="268">
        <v>3440902.9559999998</v>
      </c>
      <c r="BX75" s="268">
        <v>126548830.29808</v>
      </c>
      <c r="BY75" s="268">
        <v>5772098.2122560786</v>
      </c>
      <c r="BZ75" s="269">
        <v>3503.4</v>
      </c>
      <c r="CA75" s="269">
        <v>19987</v>
      </c>
      <c r="CB75" s="269">
        <v>313.41899999999998</v>
      </c>
      <c r="CC75" s="269">
        <v>14.335000000000001</v>
      </c>
      <c r="CD75" s="269">
        <v>0</v>
      </c>
      <c r="CE75" s="270">
        <v>0.79900000000000004</v>
      </c>
      <c r="CF75" s="269">
        <f t="shared" si="24"/>
        <v>319.6079929</v>
      </c>
      <c r="CG75" s="268"/>
      <c r="CH75" s="268" t="s">
        <v>202</v>
      </c>
      <c r="CI75" s="269">
        <f t="shared" si="17"/>
        <v>2829173.3991150279</v>
      </c>
      <c r="CJ75" s="269">
        <f t="shared" si="17"/>
        <v>123353858.72959355</v>
      </c>
      <c r="CK75" s="269">
        <f t="shared" si="17"/>
        <v>2892172.7838206906</v>
      </c>
      <c r="CL75" s="269">
        <f t="shared" si="17"/>
        <v>3481.6749999999997</v>
      </c>
      <c r="CM75" s="269">
        <f t="shared" si="17"/>
        <v>19972</v>
      </c>
      <c r="CN75" s="269">
        <f t="shared" si="17"/>
        <v>318.80600000000004</v>
      </c>
      <c r="CO75" s="269">
        <f t="shared" si="17"/>
        <v>15.433</v>
      </c>
      <c r="CP75" s="269">
        <f t="shared" si="17"/>
        <v>0</v>
      </c>
      <c r="CQ75" s="269">
        <f t="shared" si="17"/>
        <v>0.79549999999999998</v>
      </c>
      <c r="CR75" s="269">
        <f t="shared" si="17"/>
        <v>325.46904341999999</v>
      </c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175"/>
      <c r="FU75" s="175"/>
      <c r="FV75" s="175"/>
      <c r="FW75" s="175"/>
      <c r="FX75" s="175"/>
      <c r="FY75" s="175"/>
      <c r="FZ75" s="175"/>
      <c r="GA75" s="175"/>
      <c r="GB75" s="175"/>
      <c r="GC75" s="175"/>
      <c r="GD75" s="175"/>
      <c r="GE75" s="175"/>
      <c r="GF75" s="175"/>
      <c r="GG75" s="175"/>
      <c r="GH75" s="175"/>
      <c r="GI75" s="175"/>
      <c r="GJ75" s="175"/>
      <c r="GK75" s="175"/>
      <c r="GL75" s="175"/>
      <c r="GM75" s="175"/>
      <c r="GN75" s="175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5"/>
      <c r="HB75" s="175"/>
      <c r="HC75" s="175"/>
      <c r="HD75" s="175"/>
      <c r="HE75" s="175"/>
      <c r="HF75" s="175"/>
      <c r="HG75" s="175"/>
      <c r="HH75" s="175"/>
      <c r="HI75" s="175"/>
      <c r="HJ75" s="175"/>
      <c r="HK75" s="175"/>
      <c r="HL75" s="175"/>
      <c r="HM75" s="175"/>
      <c r="HN75" s="175"/>
      <c r="HO75" s="175"/>
      <c r="HP75" s="175"/>
      <c r="HQ75" s="175"/>
      <c r="HR75" s="175"/>
      <c r="HS75" s="175"/>
      <c r="HT75" s="175"/>
      <c r="HU75" s="175"/>
      <c r="HV75" s="175"/>
      <c r="HW75" s="175"/>
      <c r="HX75" s="175"/>
      <c r="HY75" s="175"/>
      <c r="HZ75" s="175"/>
      <c r="IA75" s="175"/>
      <c r="IB75" s="175"/>
      <c r="IC75" s="175"/>
      <c r="ID75" s="175"/>
      <c r="IE75" s="175"/>
      <c r="IF75" s="175"/>
      <c r="IG75" s="175"/>
      <c r="IH75" s="175"/>
      <c r="II75" s="175"/>
      <c r="IJ75" s="175"/>
      <c r="IK75" s="175"/>
      <c r="IL75" s="175"/>
      <c r="IM75" s="175"/>
      <c r="IN75" s="175"/>
      <c r="IO75" s="175"/>
      <c r="IP75" s="175"/>
      <c r="IQ75" s="175"/>
      <c r="IR75" s="175"/>
      <c r="IS75" s="175"/>
      <c r="IT75" s="175"/>
      <c r="IU75" s="175"/>
      <c r="IV75" s="175"/>
      <c r="IW75" s="175"/>
      <c r="IX75" s="175"/>
      <c r="IY75" s="175"/>
      <c r="IZ75" s="175"/>
      <c r="JA75" s="175"/>
      <c r="JB75" s="175"/>
      <c r="JC75" s="175"/>
      <c r="JD75" s="175"/>
      <c r="JE75" s="175"/>
      <c r="JF75" s="175"/>
      <c r="JG75" s="175"/>
      <c r="JH75" s="175"/>
      <c r="JI75" s="175"/>
      <c r="JJ75" s="175"/>
    </row>
    <row r="76" spans="1:270" ht="14.5" x14ac:dyDescent="0.35">
      <c r="A76" s="265" t="s">
        <v>249</v>
      </c>
      <c r="B76" s="265">
        <v>2008</v>
      </c>
      <c r="C76" s="175">
        <v>421724.83139767719</v>
      </c>
      <c r="D76" s="175">
        <v>10854111.454278467</v>
      </c>
      <c r="E76" s="175">
        <v>27163.873001287389</v>
      </c>
      <c r="F76" s="266">
        <v>358.2</v>
      </c>
      <c r="G76" s="266">
        <v>2084</v>
      </c>
      <c r="H76" s="266">
        <v>26.526</v>
      </c>
      <c r="I76" s="266">
        <v>3.089</v>
      </c>
      <c r="J76" s="266">
        <v>0</v>
      </c>
      <c r="K76" s="272">
        <v>0.84</v>
      </c>
      <c r="L76" s="266">
        <f t="shared" si="18"/>
        <v>27.85964486</v>
      </c>
      <c r="N76" s="265">
        <v>2009</v>
      </c>
      <c r="O76" s="175">
        <v>405306.78624012851</v>
      </c>
      <c r="P76" s="175">
        <v>11289848.268772589</v>
      </c>
      <c r="Q76" s="175">
        <v>38565.196368618454</v>
      </c>
      <c r="R76" s="266">
        <v>375.2</v>
      </c>
      <c r="S76" s="266">
        <v>2118</v>
      </c>
      <c r="T76" s="266">
        <v>26.806000000000001</v>
      </c>
      <c r="U76" s="266">
        <v>2.29</v>
      </c>
      <c r="V76" s="266">
        <v>0</v>
      </c>
      <c r="W76" s="272">
        <v>0.84</v>
      </c>
      <c r="X76" s="266">
        <f t="shared" si="19"/>
        <v>27.7946846</v>
      </c>
      <c r="Z76" s="265">
        <v>2010</v>
      </c>
      <c r="AA76" s="175">
        <v>384885.9128592239</v>
      </c>
      <c r="AB76" s="175">
        <v>11476164.086346177</v>
      </c>
      <c r="AC76" s="175">
        <v>179661.38839953803</v>
      </c>
      <c r="AD76" s="266">
        <v>381.9</v>
      </c>
      <c r="AE76" s="266">
        <v>2129</v>
      </c>
      <c r="AF76" s="266">
        <v>29.585999999999999</v>
      </c>
      <c r="AG76" s="266">
        <v>0.81200000000000006</v>
      </c>
      <c r="AH76" s="266">
        <v>0</v>
      </c>
      <c r="AI76" s="272">
        <v>0.84</v>
      </c>
      <c r="AJ76" s="266">
        <f t="shared" si="20"/>
        <v>29.93657288</v>
      </c>
      <c r="AL76" s="265">
        <v>2011</v>
      </c>
      <c r="AM76" s="268">
        <v>429138.4642126789</v>
      </c>
      <c r="AN76" s="268">
        <v>11778048.068507157</v>
      </c>
      <c r="AO76" s="268">
        <v>47439.426400160788</v>
      </c>
      <c r="AP76" s="269">
        <v>385.1</v>
      </c>
      <c r="AQ76" s="269">
        <v>2151</v>
      </c>
      <c r="AR76" s="269">
        <v>27.594000000000001</v>
      </c>
      <c r="AS76" s="269">
        <v>0.40200000000000002</v>
      </c>
      <c r="AT76" s="269">
        <v>0</v>
      </c>
      <c r="AU76" s="272">
        <v>0.84</v>
      </c>
      <c r="AV76" s="269">
        <f t="shared" si="21"/>
        <v>27.767559480000003</v>
      </c>
      <c r="AX76" s="265">
        <v>2012</v>
      </c>
      <c r="AY76" s="268">
        <v>429461.57714285713</v>
      </c>
      <c r="AZ76" s="268">
        <v>11889419.253664598</v>
      </c>
      <c r="BA76" s="268">
        <v>79923.044826890618</v>
      </c>
      <c r="BB76" s="269">
        <v>387.9</v>
      </c>
      <c r="BC76" s="269">
        <v>2158</v>
      </c>
      <c r="BD76" s="269">
        <v>29.276</v>
      </c>
      <c r="BE76" s="269">
        <v>0.39900000000000002</v>
      </c>
      <c r="BF76" s="269">
        <v>0</v>
      </c>
      <c r="BG76" s="272">
        <v>0.84</v>
      </c>
      <c r="BH76" s="269">
        <f t="shared" si="22"/>
        <v>29.448264259999998</v>
      </c>
      <c r="BJ76" s="265">
        <v>2013</v>
      </c>
      <c r="BK76" s="268">
        <v>476485.26271435589</v>
      </c>
      <c r="BL76" s="268">
        <v>12151280.125428714</v>
      </c>
      <c r="BM76" s="268">
        <v>177726.50873937353</v>
      </c>
      <c r="BN76" s="269">
        <v>378.1</v>
      </c>
      <c r="BO76" s="269">
        <v>2176</v>
      </c>
      <c r="BP76" s="269">
        <v>27.741</v>
      </c>
      <c r="BQ76" s="269">
        <v>0.185</v>
      </c>
      <c r="BR76" s="269">
        <v>0</v>
      </c>
      <c r="BS76" s="270">
        <v>0.84</v>
      </c>
      <c r="BT76" s="269">
        <f t="shared" si="23"/>
        <v>27.8208719</v>
      </c>
      <c r="BU76" s="268"/>
      <c r="BV76" s="265">
        <v>2014</v>
      </c>
      <c r="BW76" s="268">
        <v>618898</v>
      </c>
      <c r="BX76" s="268">
        <v>12789748</v>
      </c>
      <c r="BY76" s="268">
        <v>39374.694849705127</v>
      </c>
      <c r="BZ76" s="269">
        <v>408.4</v>
      </c>
      <c r="CA76" s="269">
        <v>2187</v>
      </c>
      <c r="CB76" s="269">
        <v>25.809000000000001</v>
      </c>
      <c r="CC76" s="269">
        <v>0.222</v>
      </c>
      <c r="CD76" s="269">
        <v>0</v>
      </c>
      <c r="CE76" s="270">
        <v>0.83899999999999997</v>
      </c>
      <c r="CF76" s="269">
        <f t="shared" si="24"/>
        <v>25.904846280000001</v>
      </c>
      <c r="CG76" s="268"/>
      <c r="CH76" s="268" t="s">
        <v>202</v>
      </c>
      <c r="CI76" s="269">
        <f t="shared" si="17"/>
        <v>488495.82601747301</v>
      </c>
      <c r="CJ76" s="269">
        <f t="shared" si="17"/>
        <v>12152123.861900117</v>
      </c>
      <c r="CK76" s="269">
        <f t="shared" si="17"/>
        <v>86115.91870403252</v>
      </c>
      <c r="CL76" s="269">
        <f t="shared" si="17"/>
        <v>389.875</v>
      </c>
      <c r="CM76" s="269">
        <f t="shared" si="17"/>
        <v>2168</v>
      </c>
      <c r="CN76" s="269">
        <f t="shared" si="17"/>
        <v>27.605</v>
      </c>
      <c r="CO76" s="269">
        <f t="shared" si="17"/>
        <v>0.30199999999999999</v>
      </c>
      <c r="CP76" s="269">
        <f t="shared" si="17"/>
        <v>0</v>
      </c>
      <c r="CQ76" s="269">
        <f t="shared" si="17"/>
        <v>0.83975</v>
      </c>
      <c r="CR76" s="269">
        <f t="shared" si="17"/>
        <v>27.735385480000001</v>
      </c>
      <c r="EM76" s="175"/>
      <c r="EN76" s="175"/>
      <c r="EO76" s="175"/>
      <c r="EP76" s="175"/>
      <c r="EQ76" s="175"/>
      <c r="ER76" s="175"/>
      <c r="ES76" s="175"/>
      <c r="ET76" s="175"/>
      <c r="EU76" s="175"/>
      <c r="EV76" s="175"/>
      <c r="EW76" s="175"/>
      <c r="EX76" s="175"/>
      <c r="EY76" s="175"/>
      <c r="EZ76" s="175"/>
      <c r="FA76" s="175"/>
      <c r="FB76" s="175"/>
      <c r="FC76" s="175"/>
      <c r="FD76" s="175"/>
      <c r="FE76" s="175"/>
      <c r="FF76" s="175"/>
      <c r="FG76" s="175"/>
      <c r="FH76" s="175"/>
      <c r="FI76" s="175"/>
      <c r="FJ76" s="175"/>
      <c r="FK76" s="175"/>
      <c r="FL76" s="175"/>
      <c r="FM76" s="175"/>
      <c r="FN76" s="175"/>
      <c r="FO76" s="175"/>
      <c r="FP76" s="175"/>
      <c r="FQ76" s="175"/>
      <c r="FR76" s="175"/>
      <c r="FS76" s="175"/>
      <c r="FT76" s="175"/>
      <c r="FU76" s="175"/>
      <c r="FV76" s="175"/>
      <c r="FW76" s="175"/>
      <c r="FX76" s="175"/>
      <c r="FY76" s="175"/>
      <c r="FZ76" s="175"/>
      <c r="GA76" s="175"/>
      <c r="GB76" s="175"/>
      <c r="GC76" s="175"/>
      <c r="GD76" s="175"/>
      <c r="GE76" s="175"/>
      <c r="GF76" s="175"/>
      <c r="GG76" s="175"/>
      <c r="GH76" s="175"/>
      <c r="GI76" s="175"/>
      <c r="GJ76" s="175"/>
      <c r="GK76" s="175"/>
      <c r="GL76" s="175"/>
      <c r="GM76" s="175"/>
      <c r="GN76" s="175"/>
      <c r="GO76" s="175"/>
      <c r="GP76" s="175"/>
      <c r="GQ76" s="175"/>
      <c r="GR76" s="175"/>
      <c r="GS76" s="175"/>
      <c r="GT76" s="175"/>
      <c r="GU76" s="175"/>
      <c r="GV76" s="175"/>
      <c r="GW76" s="175"/>
      <c r="GX76" s="175"/>
      <c r="GY76" s="175"/>
      <c r="GZ76" s="175"/>
      <c r="HA76" s="175"/>
      <c r="HB76" s="175"/>
      <c r="HC76" s="175"/>
      <c r="HD76" s="175"/>
      <c r="HE76" s="175"/>
      <c r="HF76" s="175"/>
      <c r="HG76" s="175"/>
      <c r="HH76" s="175"/>
      <c r="HI76" s="175"/>
      <c r="HJ76" s="175"/>
      <c r="HK76" s="175"/>
      <c r="HL76" s="175"/>
      <c r="HM76" s="175"/>
      <c r="HN76" s="175"/>
      <c r="HO76" s="175"/>
      <c r="HP76" s="175"/>
      <c r="HQ76" s="175"/>
      <c r="HR76" s="175"/>
      <c r="HS76" s="175"/>
      <c r="HT76" s="175"/>
      <c r="HU76" s="175"/>
      <c r="HV76" s="175"/>
      <c r="HW76" s="175"/>
      <c r="HX76" s="175"/>
      <c r="HY76" s="175"/>
      <c r="HZ76" s="175"/>
      <c r="IA76" s="175"/>
      <c r="IB76" s="175"/>
      <c r="IC76" s="175"/>
      <c r="ID76" s="175"/>
      <c r="IE76" s="175"/>
      <c r="IF76" s="175"/>
      <c r="IG76" s="175"/>
      <c r="IH76" s="175"/>
      <c r="II76" s="175"/>
      <c r="IJ76" s="175"/>
      <c r="IK76" s="175"/>
      <c r="IL76" s="175"/>
      <c r="IM76" s="175"/>
      <c r="IN76" s="175"/>
      <c r="IO76" s="175"/>
      <c r="IP76" s="175"/>
      <c r="IQ76" s="175"/>
      <c r="IR76" s="175"/>
      <c r="IS76" s="175"/>
      <c r="IT76" s="175"/>
      <c r="IU76" s="175"/>
      <c r="IV76" s="175"/>
      <c r="IW76" s="175"/>
      <c r="IX76" s="175"/>
      <c r="IY76" s="175"/>
      <c r="IZ76" s="175"/>
      <c r="JA76" s="175"/>
      <c r="JB76" s="175"/>
      <c r="JC76" s="175"/>
      <c r="JD76" s="175"/>
      <c r="JE76" s="175"/>
      <c r="JF76" s="175"/>
      <c r="JG76" s="175"/>
      <c r="JH76" s="175"/>
      <c r="JI76" s="175"/>
      <c r="JJ76" s="175"/>
    </row>
    <row r="77" spans="1:270" x14ac:dyDescent="0.25">
      <c r="A77" s="265" t="s">
        <v>97</v>
      </c>
      <c r="B77" s="265">
        <v>2008</v>
      </c>
      <c r="C77" s="175">
        <v>426974.65972500329</v>
      </c>
      <c r="D77" s="175">
        <v>13549953.353090374</v>
      </c>
      <c r="E77" s="175">
        <v>87284.395973461709</v>
      </c>
      <c r="F77" s="266">
        <v>358</v>
      </c>
      <c r="G77" s="266">
        <v>2041</v>
      </c>
      <c r="H77" s="266">
        <v>27.3</v>
      </c>
      <c r="I77" s="266">
        <v>2.484</v>
      </c>
      <c r="J77" s="266">
        <v>0</v>
      </c>
      <c r="K77" s="267">
        <v>1</v>
      </c>
      <c r="L77" s="266">
        <f t="shared" si="18"/>
        <v>28.372442160000002</v>
      </c>
      <c r="N77" s="265">
        <v>2009</v>
      </c>
      <c r="O77" s="175">
        <v>403022.60580912867</v>
      </c>
      <c r="P77" s="175">
        <v>13927386.665238924</v>
      </c>
      <c r="Q77" s="175">
        <v>70438.869700078023</v>
      </c>
      <c r="R77" s="266">
        <v>365.3</v>
      </c>
      <c r="S77" s="266">
        <v>2057</v>
      </c>
      <c r="T77" s="266">
        <v>27.623000000000001</v>
      </c>
      <c r="U77" s="266">
        <v>2.1579999999999999</v>
      </c>
      <c r="V77" s="266">
        <v>0</v>
      </c>
      <c r="W77" s="267">
        <v>1</v>
      </c>
      <c r="X77" s="266">
        <f t="shared" si="19"/>
        <v>28.554694920000003</v>
      </c>
      <c r="Z77" s="265">
        <v>2010</v>
      </c>
      <c r="AA77" s="175">
        <v>546277.35028473043</v>
      </c>
      <c r="AB77" s="175">
        <v>14152204.802542709</v>
      </c>
      <c r="AC77" s="175">
        <v>134375.43659568505</v>
      </c>
      <c r="AD77" s="266">
        <v>366.3</v>
      </c>
      <c r="AE77" s="266">
        <v>2060</v>
      </c>
      <c r="AF77" s="266">
        <v>30.163</v>
      </c>
      <c r="AG77" s="266">
        <v>2.464</v>
      </c>
      <c r="AH77" s="266">
        <v>0</v>
      </c>
      <c r="AI77" s="267">
        <v>0.99399999999999999</v>
      </c>
      <c r="AJ77" s="266">
        <f t="shared" si="20"/>
        <v>31.226807359999999</v>
      </c>
      <c r="AL77" s="265">
        <v>2011</v>
      </c>
      <c r="AM77" s="268">
        <v>467843.1319018405</v>
      </c>
      <c r="AN77" s="268">
        <v>13950921.682004089</v>
      </c>
      <c r="AO77" s="268">
        <v>103275.83130048844</v>
      </c>
      <c r="AP77" s="269">
        <v>370.8</v>
      </c>
      <c r="AQ77" s="269">
        <v>2032</v>
      </c>
      <c r="AR77" s="269">
        <v>28.606999999999999</v>
      </c>
      <c r="AS77" s="269">
        <v>1.9530000000000001</v>
      </c>
      <c r="AT77" s="269">
        <v>0</v>
      </c>
      <c r="AU77" s="270">
        <v>0.99399999999999999</v>
      </c>
      <c r="AV77" s="269">
        <f t="shared" si="21"/>
        <v>29.450188220000001</v>
      </c>
      <c r="AX77" s="265">
        <v>2012</v>
      </c>
      <c r="AY77" s="268">
        <v>486977.28894409945</v>
      </c>
      <c r="AZ77" s="268">
        <v>14218742.5689441</v>
      </c>
      <c r="BA77" s="268">
        <v>125257.30906751675</v>
      </c>
      <c r="BB77" s="269">
        <v>375</v>
      </c>
      <c r="BC77" s="269">
        <v>2042</v>
      </c>
      <c r="BD77" s="269">
        <v>30.687999999999999</v>
      </c>
      <c r="BE77" s="269">
        <v>1.94</v>
      </c>
      <c r="BF77" s="269">
        <v>0</v>
      </c>
      <c r="BG77" s="270">
        <v>0.99399999999999999</v>
      </c>
      <c r="BH77" s="269">
        <f t="shared" si="22"/>
        <v>31.5255756</v>
      </c>
      <c r="BJ77" s="265">
        <v>2013</v>
      </c>
      <c r="BK77" s="268">
        <v>501202.27789318975</v>
      </c>
      <c r="BL77" s="268">
        <v>15039574.342969134</v>
      </c>
      <c r="BM77" s="268">
        <v>321733.98360157508</v>
      </c>
      <c r="BN77" s="269">
        <v>366.6</v>
      </c>
      <c r="BO77" s="269">
        <v>2058</v>
      </c>
      <c r="BP77" s="269">
        <v>28.033000000000001</v>
      </c>
      <c r="BQ77" s="269">
        <v>2.1579999999999999</v>
      </c>
      <c r="BR77" s="269">
        <v>0</v>
      </c>
      <c r="BS77" s="270">
        <v>0.99199999999999999</v>
      </c>
      <c r="BT77" s="269">
        <f t="shared" si="23"/>
        <v>28.964694919999999</v>
      </c>
      <c r="BU77" s="268"/>
      <c r="BV77" s="265">
        <v>2014</v>
      </c>
      <c r="BW77" s="268">
        <v>512460.00000000006</v>
      </c>
      <c r="BX77" s="268">
        <v>15355189</v>
      </c>
      <c r="BY77" s="268">
        <v>103399.08435867043</v>
      </c>
      <c r="BZ77" s="269">
        <v>371.9</v>
      </c>
      <c r="CA77" s="269">
        <v>2077</v>
      </c>
      <c r="CB77" s="269">
        <v>27.495999999999999</v>
      </c>
      <c r="CC77" s="269">
        <v>1.526</v>
      </c>
      <c r="CD77" s="269">
        <v>0</v>
      </c>
      <c r="CE77" s="270">
        <v>0.99</v>
      </c>
      <c r="CF77" s="269">
        <f t="shared" si="24"/>
        <v>28.154835239999997</v>
      </c>
      <c r="CG77" s="268"/>
      <c r="CH77" s="268" t="s">
        <v>202</v>
      </c>
      <c r="CI77" s="269">
        <f t="shared" si="17"/>
        <v>492120.67468478245</v>
      </c>
      <c r="CJ77" s="269">
        <f t="shared" si="17"/>
        <v>14641106.898479331</v>
      </c>
      <c r="CK77" s="269">
        <f t="shared" si="17"/>
        <v>163416.55208206267</v>
      </c>
      <c r="CL77" s="269">
        <f t="shared" si="17"/>
        <v>371.07500000000005</v>
      </c>
      <c r="CM77" s="269">
        <f t="shared" si="17"/>
        <v>2052.25</v>
      </c>
      <c r="CN77" s="269">
        <f t="shared" si="17"/>
        <v>28.706</v>
      </c>
      <c r="CO77" s="269">
        <f t="shared" si="17"/>
        <v>1.89425</v>
      </c>
      <c r="CP77" s="269">
        <f t="shared" si="17"/>
        <v>0</v>
      </c>
      <c r="CQ77" s="269">
        <f t="shared" si="17"/>
        <v>0.99249999999999994</v>
      </c>
      <c r="CR77" s="269">
        <f t="shared" si="17"/>
        <v>29.523823494999998</v>
      </c>
      <c r="EM77" s="175"/>
      <c r="EN77" s="175"/>
      <c r="EO77" s="175"/>
      <c r="EP77" s="175"/>
      <c r="EQ77" s="175"/>
      <c r="ER77" s="175"/>
      <c r="ES77" s="175"/>
      <c r="ET77" s="175"/>
      <c r="EU77" s="175"/>
      <c r="EV77" s="175"/>
      <c r="EW77" s="175"/>
      <c r="EX77" s="175"/>
      <c r="EY77" s="175"/>
      <c r="EZ77" s="175"/>
      <c r="FA77" s="175"/>
      <c r="FB77" s="175"/>
      <c r="FC77" s="175"/>
      <c r="FD77" s="175"/>
      <c r="FE77" s="175"/>
      <c r="FF77" s="175"/>
      <c r="FG77" s="175"/>
      <c r="FH77" s="175"/>
      <c r="FI77" s="175"/>
      <c r="FJ77" s="175"/>
      <c r="FK77" s="175"/>
      <c r="FL77" s="175"/>
      <c r="FM77" s="175"/>
      <c r="FN77" s="175"/>
      <c r="FO77" s="175"/>
      <c r="FP77" s="175"/>
      <c r="FQ77" s="175"/>
      <c r="FR77" s="175"/>
      <c r="FS77" s="175"/>
      <c r="FT77" s="175"/>
      <c r="FU77" s="175"/>
      <c r="FV77" s="175"/>
      <c r="FW77" s="175"/>
      <c r="FX77" s="175"/>
      <c r="FY77" s="175"/>
      <c r="FZ77" s="175"/>
      <c r="GA77" s="175"/>
      <c r="GB77" s="175"/>
      <c r="GC77" s="175"/>
      <c r="GD77" s="175"/>
      <c r="GE77" s="175"/>
      <c r="GF77" s="175"/>
      <c r="GG77" s="175"/>
      <c r="GH77" s="175"/>
      <c r="GI77" s="175"/>
      <c r="GJ77" s="175"/>
      <c r="GK77" s="175"/>
      <c r="GL77" s="175"/>
      <c r="GM77" s="175"/>
      <c r="GN77" s="175"/>
      <c r="GO77" s="175"/>
      <c r="GP77" s="175"/>
      <c r="GQ77" s="175"/>
      <c r="GR77" s="175"/>
      <c r="GS77" s="175"/>
      <c r="GT77" s="175"/>
      <c r="GU77" s="175"/>
      <c r="GV77" s="175"/>
      <c r="GW77" s="175"/>
      <c r="GX77" s="175"/>
      <c r="GY77" s="175"/>
      <c r="GZ77" s="175"/>
      <c r="HA77" s="175"/>
      <c r="HB77" s="175"/>
      <c r="HC77" s="175"/>
      <c r="HD77" s="175"/>
      <c r="HE77" s="175"/>
      <c r="HF77" s="175"/>
      <c r="HG77" s="175"/>
      <c r="HH77" s="175"/>
      <c r="HI77" s="175"/>
      <c r="HJ77" s="175"/>
      <c r="HK77" s="175"/>
      <c r="HL77" s="175"/>
      <c r="HM77" s="175"/>
      <c r="HN77" s="175"/>
      <c r="HO77" s="175"/>
      <c r="HP77" s="175"/>
      <c r="HQ77" s="175"/>
      <c r="HR77" s="175"/>
      <c r="HS77" s="175"/>
      <c r="HT77" s="175"/>
      <c r="HU77" s="175"/>
      <c r="HV77" s="175"/>
      <c r="HW77" s="175"/>
      <c r="HX77" s="175"/>
      <c r="HY77" s="175"/>
      <c r="HZ77" s="175"/>
      <c r="IA77" s="175"/>
      <c r="IB77" s="175"/>
      <c r="IC77" s="175"/>
      <c r="ID77" s="175"/>
      <c r="IE77" s="175"/>
      <c r="IF77" s="175"/>
      <c r="IG77" s="175"/>
      <c r="IH77" s="175"/>
      <c r="II77" s="175"/>
      <c r="IJ77" s="175"/>
      <c r="IK77" s="175"/>
      <c r="IL77" s="175"/>
      <c r="IM77" s="175"/>
      <c r="IN77" s="175"/>
      <c r="IO77" s="175"/>
      <c r="IP77" s="175"/>
      <c r="IQ77" s="175"/>
      <c r="IR77" s="175"/>
      <c r="IS77" s="175"/>
      <c r="IT77" s="175"/>
      <c r="IU77" s="175"/>
      <c r="IV77" s="175"/>
      <c r="IW77" s="175"/>
      <c r="IX77" s="175"/>
      <c r="IY77" s="175"/>
      <c r="IZ77" s="175"/>
      <c r="JA77" s="175"/>
      <c r="JB77" s="175"/>
      <c r="JC77" s="175"/>
      <c r="JD77" s="175"/>
      <c r="JE77" s="175"/>
      <c r="JF77" s="175"/>
      <c r="JG77" s="175"/>
      <c r="JH77" s="175"/>
      <c r="JI77" s="175"/>
      <c r="JJ77" s="175"/>
    </row>
    <row r="78" spans="1:270" x14ac:dyDescent="0.25">
      <c r="A78" s="265" t="s">
        <v>96</v>
      </c>
      <c r="B78" s="265">
        <v>2008</v>
      </c>
      <c r="C78" s="175">
        <v>1181912.7454278464</v>
      </c>
      <c r="D78" s="175">
        <v>36003263.211854219</v>
      </c>
      <c r="E78" s="175">
        <v>241372.19289956894</v>
      </c>
      <c r="F78" s="266">
        <v>595.1</v>
      </c>
      <c r="G78" s="266">
        <v>9180</v>
      </c>
      <c r="H78" s="266">
        <v>97.4</v>
      </c>
      <c r="I78" s="266">
        <v>21.4</v>
      </c>
      <c r="J78" s="266">
        <v>43.264000000000003</v>
      </c>
      <c r="K78" s="267">
        <v>0.46200000000000002</v>
      </c>
      <c r="L78" s="266">
        <f t="shared" si="18"/>
        <v>118.36810640000002</v>
      </c>
      <c r="N78" s="265">
        <v>2009</v>
      </c>
      <c r="O78" s="175">
        <v>1047599.7762013116</v>
      </c>
      <c r="P78" s="175">
        <v>35876620.699772455</v>
      </c>
      <c r="Q78" s="175">
        <v>365311.64322543476</v>
      </c>
      <c r="R78" s="266">
        <v>594.6</v>
      </c>
      <c r="S78" s="266">
        <v>9206</v>
      </c>
      <c r="T78" s="266">
        <v>92.7</v>
      </c>
      <c r="U78" s="266">
        <v>22.6</v>
      </c>
      <c r="V78" s="266">
        <v>52.4</v>
      </c>
      <c r="W78" s="267">
        <v>0.46200000000000002</v>
      </c>
      <c r="X78" s="266">
        <f t="shared" si="19"/>
        <v>116.662964</v>
      </c>
      <c r="Z78" s="265">
        <v>2010</v>
      </c>
      <c r="AA78" s="175">
        <v>966024.1981194542</v>
      </c>
      <c r="AB78" s="175">
        <v>36659842.235465497</v>
      </c>
      <c r="AC78" s="175">
        <v>131680.31100306485</v>
      </c>
      <c r="AD78" s="266">
        <v>606.9</v>
      </c>
      <c r="AE78" s="266">
        <v>9298</v>
      </c>
      <c r="AF78" s="266">
        <v>100.669</v>
      </c>
      <c r="AG78" s="266">
        <v>20.638000000000002</v>
      </c>
      <c r="AH78" s="266">
        <v>57.14</v>
      </c>
      <c r="AI78" s="267">
        <v>0.45700000000000002</v>
      </c>
      <c r="AJ78" s="266">
        <f t="shared" si="20"/>
        <v>125.06990412</v>
      </c>
      <c r="AL78" s="265">
        <v>2011</v>
      </c>
      <c r="AM78" s="268">
        <v>1047002.6380368096</v>
      </c>
      <c r="AN78" s="268">
        <v>33932830.721881397</v>
      </c>
      <c r="AO78" s="268">
        <v>226964.59453363047</v>
      </c>
      <c r="AP78" s="269">
        <v>608.6</v>
      </c>
      <c r="AQ78" s="269">
        <v>9346</v>
      </c>
      <c r="AR78" s="269">
        <v>100.711</v>
      </c>
      <c r="AS78" s="269">
        <v>20.981999999999999</v>
      </c>
      <c r="AT78" s="269">
        <v>50.784999999999997</v>
      </c>
      <c r="AU78" s="270">
        <v>0.46200000000000002</v>
      </c>
      <c r="AV78" s="269">
        <f t="shared" si="21"/>
        <v>123.53758218</v>
      </c>
      <c r="AX78" s="265">
        <v>2012</v>
      </c>
      <c r="AY78" s="268">
        <v>1112110.1147826088</v>
      </c>
      <c r="AZ78" s="268">
        <v>34225846.496397518</v>
      </c>
      <c r="BA78" s="268">
        <v>247711.50817603993</v>
      </c>
      <c r="BB78" s="269">
        <v>611.4</v>
      </c>
      <c r="BC78" s="269">
        <v>9310</v>
      </c>
      <c r="BD78" s="269">
        <v>90.144999999999996</v>
      </c>
      <c r="BE78" s="269">
        <v>30.344000000000001</v>
      </c>
      <c r="BF78" s="269">
        <v>52.494999999999997</v>
      </c>
      <c r="BG78" s="270">
        <v>0.46899999999999997</v>
      </c>
      <c r="BH78" s="269">
        <f t="shared" si="22"/>
        <v>117.47711305999999</v>
      </c>
      <c r="BJ78" s="265">
        <v>2013</v>
      </c>
      <c r="BK78" s="268">
        <v>1194736.5399314065</v>
      </c>
      <c r="BL78" s="268">
        <v>34905075.308182269</v>
      </c>
      <c r="BM78" s="268">
        <v>281681.11402221135</v>
      </c>
      <c r="BN78" s="269">
        <v>619.70000000000005</v>
      </c>
      <c r="BO78" s="269">
        <v>9343</v>
      </c>
      <c r="BP78" s="269">
        <v>85</v>
      </c>
      <c r="BQ78" s="269">
        <v>29.1</v>
      </c>
      <c r="BR78" s="269">
        <v>65.869</v>
      </c>
      <c r="BS78" s="270">
        <v>0.46800000000000003</v>
      </c>
      <c r="BT78" s="269">
        <f t="shared" si="23"/>
        <v>115.42071990000001</v>
      </c>
      <c r="BU78" s="268"/>
      <c r="BV78" s="265">
        <v>2014</v>
      </c>
      <c r="BW78" s="268">
        <v>1210487</v>
      </c>
      <c r="BX78" s="268">
        <v>35633535</v>
      </c>
      <c r="BY78" s="268">
        <v>223201.9968626021</v>
      </c>
      <c r="BZ78" s="269">
        <v>632.29999999999995</v>
      </c>
      <c r="CA78" s="269">
        <v>9464</v>
      </c>
      <c r="CB78" s="269">
        <v>83.236999999999995</v>
      </c>
      <c r="CC78" s="269">
        <v>30.538</v>
      </c>
      <c r="CD78" s="269">
        <v>70.241</v>
      </c>
      <c r="CE78" s="270">
        <v>0.46300000000000002</v>
      </c>
      <c r="CF78" s="269">
        <f t="shared" si="24"/>
        <v>115.46381122</v>
      </c>
      <c r="CG78" s="268"/>
      <c r="CH78" s="268" t="s">
        <v>202</v>
      </c>
      <c r="CI78" s="269">
        <f t="shared" si="17"/>
        <v>1141084.0731877063</v>
      </c>
      <c r="CJ78" s="269">
        <f t="shared" si="17"/>
        <v>34674321.881615296</v>
      </c>
      <c r="CK78" s="269">
        <f t="shared" si="17"/>
        <v>244889.80339862095</v>
      </c>
      <c r="CL78" s="269">
        <f t="shared" si="17"/>
        <v>618</v>
      </c>
      <c r="CM78" s="269">
        <f t="shared" si="17"/>
        <v>9365.75</v>
      </c>
      <c r="CN78" s="269">
        <f t="shared" si="17"/>
        <v>89.77324999999999</v>
      </c>
      <c r="CO78" s="269">
        <f t="shared" si="17"/>
        <v>27.741</v>
      </c>
      <c r="CP78" s="269">
        <f t="shared" si="17"/>
        <v>59.847499999999997</v>
      </c>
      <c r="CQ78" s="269">
        <f t="shared" si="17"/>
        <v>0.46550000000000002</v>
      </c>
      <c r="CR78" s="269">
        <f t="shared" si="17"/>
        <v>117.97480658999999</v>
      </c>
      <c r="EM78" s="175"/>
      <c r="EN78" s="175"/>
      <c r="EO78" s="175"/>
      <c r="EP78" s="175"/>
      <c r="EQ78" s="175"/>
      <c r="ER78" s="175"/>
      <c r="ES78" s="175"/>
      <c r="ET78" s="175"/>
      <c r="EU78" s="175"/>
      <c r="EV78" s="175"/>
      <c r="EW78" s="175"/>
      <c r="EX78" s="175"/>
      <c r="EY78" s="175"/>
      <c r="EZ78" s="175"/>
      <c r="FA78" s="175"/>
      <c r="FB78" s="175"/>
      <c r="FC78" s="175"/>
      <c r="FD78" s="175"/>
      <c r="FE78" s="175"/>
      <c r="FF78" s="175"/>
      <c r="FG78" s="175"/>
      <c r="FH78" s="175"/>
      <c r="FI78" s="175"/>
      <c r="FJ78" s="175"/>
      <c r="FK78" s="175"/>
      <c r="FL78" s="175"/>
      <c r="FM78" s="175"/>
      <c r="FN78" s="175"/>
      <c r="FO78" s="175"/>
      <c r="FP78" s="175"/>
      <c r="FQ78" s="175"/>
      <c r="FR78" s="175"/>
      <c r="FS78" s="175"/>
      <c r="FT78" s="175"/>
      <c r="FU78" s="175"/>
      <c r="FV78" s="175"/>
      <c r="FW78" s="175"/>
      <c r="FX78" s="175"/>
      <c r="FY78" s="175"/>
      <c r="FZ78" s="175"/>
      <c r="GA78" s="175"/>
      <c r="GB78" s="175"/>
      <c r="GC78" s="175"/>
      <c r="GD78" s="175"/>
      <c r="GE78" s="175"/>
      <c r="GF78" s="175"/>
      <c r="GG78" s="175"/>
      <c r="GH78" s="175"/>
      <c r="GI78" s="175"/>
      <c r="GJ78" s="175"/>
      <c r="GK78" s="175"/>
      <c r="GL78" s="175"/>
      <c r="GM78" s="175"/>
      <c r="GN78" s="175"/>
      <c r="GO78" s="175"/>
      <c r="GP78" s="175"/>
      <c r="GQ78" s="175"/>
      <c r="GR78" s="175"/>
      <c r="GS78" s="175"/>
      <c r="GT78" s="175"/>
      <c r="GU78" s="175"/>
      <c r="GV78" s="175"/>
      <c r="GW78" s="175"/>
      <c r="GX78" s="175"/>
      <c r="GY78" s="175"/>
      <c r="GZ78" s="175"/>
      <c r="HA78" s="175"/>
      <c r="HB78" s="175"/>
      <c r="HC78" s="175"/>
      <c r="HD78" s="175"/>
      <c r="HE78" s="175"/>
      <c r="HF78" s="175"/>
      <c r="HG78" s="175"/>
      <c r="HH78" s="175"/>
      <c r="HI78" s="175"/>
      <c r="HJ78" s="175"/>
      <c r="HK78" s="175"/>
      <c r="HL78" s="175"/>
      <c r="HM78" s="175"/>
      <c r="HN78" s="175"/>
      <c r="HO78" s="175"/>
      <c r="HP78" s="175"/>
      <c r="HQ78" s="175"/>
      <c r="HR78" s="175"/>
      <c r="HS78" s="175"/>
      <c r="HT78" s="175"/>
      <c r="HU78" s="175"/>
      <c r="HV78" s="175"/>
      <c r="HW78" s="175"/>
      <c r="HX78" s="175"/>
      <c r="HY78" s="175"/>
      <c r="HZ78" s="175"/>
      <c r="IA78" s="175"/>
      <c r="IB78" s="175"/>
      <c r="IC78" s="175"/>
      <c r="ID78" s="175"/>
      <c r="IE78" s="175"/>
      <c r="IF78" s="175"/>
      <c r="IG78" s="175"/>
      <c r="IH78" s="175"/>
      <c r="II78" s="175"/>
      <c r="IJ78" s="175"/>
      <c r="IK78" s="175"/>
      <c r="IL78" s="175"/>
      <c r="IM78" s="175"/>
      <c r="IN78" s="175"/>
      <c r="IO78" s="175"/>
      <c r="IP78" s="175"/>
      <c r="IQ78" s="175"/>
      <c r="IR78" s="175"/>
      <c r="IS78" s="175"/>
      <c r="IT78" s="175"/>
      <c r="IU78" s="175"/>
      <c r="IV78" s="175"/>
      <c r="IW78" s="175"/>
      <c r="IX78" s="175"/>
      <c r="IY78" s="175"/>
      <c r="IZ78" s="175"/>
      <c r="JA78" s="175"/>
      <c r="JB78" s="175"/>
      <c r="JC78" s="175"/>
      <c r="JD78" s="175"/>
      <c r="JE78" s="175"/>
      <c r="JF78" s="175"/>
      <c r="JG78" s="175"/>
      <c r="JH78" s="175"/>
      <c r="JI78" s="175"/>
      <c r="JJ78" s="175"/>
    </row>
    <row r="79" spans="1:270" x14ac:dyDescent="0.25">
      <c r="A79" s="274"/>
      <c r="B79" s="265"/>
      <c r="F79" s="266"/>
      <c r="G79" s="266"/>
      <c r="H79" s="266"/>
      <c r="I79" s="266"/>
      <c r="J79" s="266"/>
      <c r="K79" s="267"/>
      <c r="L79" s="266"/>
      <c r="N79" s="265"/>
      <c r="R79" s="266"/>
      <c r="S79" s="266"/>
      <c r="T79" s="266"/>
      <c r="U79" s="266"/>
      <c r="V79" s="266"/>
      <c r="W79" s="267"/>
      <c r="X79" s="266"/>
      <c r="Z79" s="265"/>
      <c r="AD79" s="266"/>
      <c r="AE79" s="266"/>
      <c r="AF79" s="266"/>
      <c r="AG79" s="266"/>
      <c r="AH79" s="266"/>
      <c r="AI79" s="267"/>
      <c r="AJ79" s="266"/>
      <c r="AL79" s="265"/>
      <c r="AM79" s="268"/>
      <c r="AN79" s="268"/>
      <c r="AO79" s="268"/>
      <c r="AP79" s="269"/>
      <c r="AQ79" s="269"/>
      <c r="AR79" s="269"/>
      <c r="AS79" s="269"/>
      <c r="AT79" s="269"/>
      <c r="AU79" s="270"/>
      <c r="AV79" s="269"/>
      <c r="AX79" s="265"/>
      <c r="AY79" s="268"/>
      <c r="AZ79" s="268"/>
      <c r="BA79" s="268"/>
      <c r="BB79" s="269"/>
      <c r="BC79" s="269"/>
      <c r="BD79" s="269"/>
      <c r="BE79" s="269"/>
      <c r="BF79" s="269"/>
      <c r="BG79" s="270"/>
      <c r="BH79" s="269"/>
      <c r="BJ79" s="265"/>
      <c r="BK79" s="275"/>
      <c r="BL79" s="275"/>
      <c r="BM79" s="275"/>
      <c r="BN79" s="276"/>
      <c r="BO79" s="276"/>
      <c r="BP79" s="276"/>
      <c r="BQ79" s="276"/>
      <c r="BR79" s="276"/>
      <c r="BS79" s="267"/>
      <c r="BT79" s="266"/>
      <c r="BV79" s="265"/>
      <c r="BW79" s="275"/>
      <c r="BX79" s="275"/>
      <c r="BY79" s="275"/>
      <c r="BZ79" s="276"/>
      <c r="CA79" s="276"/>
      <c r="CB79" s="276"/>
      <c r="CC79" s="276"/>
      <c r="CD79" s="276"/>
      <c r="CE79" s="267"/>
      <c r="CF79" s="266"/>
      <c r="CI79" s="266"/>
      <c r="CJ79" s="266"/>
      <c r="CK79" s="266"/>
      <c r="CL79" s="266"/>
      <c r="CM79" s="266"/>
      <c r="CN79" s="266"/>
      <c r="CO79" s="266"/>
      <c r="CP79" s="266"/>
      <c r="CQ79" s="266"/>
      <c r="CR79" s="266"/>
      <c r="EM79" s="175"/>
      <c r="EN79" s="175"/>
      <c r="EO79" s="175"/>
      <c r="EP79" s="175"/>
      <c r="EQ79" s="175"/>
      <c r="ER79" s="175"/>
      <c r="ES79" s="175"/>
      <c r="ET79" s="175"/>
      <c r="EU79" s="175"/>
      <c r="EV79" s="175"/>
      <c r="EW79" s="175"/>
      <c r="EX79" s="175"/>
      <c r="EY79" s="175"/>
      <c r="EZ79" s="175"/>
      <c r="FA79" s="175"/>
      <c r="FB79" s="175"/>
      <c r="FC79" s="175"/>
      <c r="FD79" s="175"/>
      <c r="FE79" s="175"/>
      <c r="FF79" s="175"/>
      <c r="FG79" s="175"/>
      <c r="FH79" s="175"/>
      <c r="FI79" s="175"/>
      <c r="FJ79" s="175"/>
      <c r="FK79" s="175"/>
      <c r="FL79" s="175"/>
      <c r="FM79" s="175"/>
      <c r="FN79" s="175"/>
      <c r="FO79" s="175"/>
      <c r="FP79" s="175"/>
      <c r="FQ79" s="175"/>
      <c r="FR79" s="175"/>
      <c r="FS79" s="175"/>
      <c r="FT79" s="175"/>
      <c r="FU79" s="175"/>
      <c r="FV79" s="175"/>
      <c r="FW79" s="175"/>
      <c r="FX79" s="175"/>
      <c r="FY79" s="175"/>
      <c r="FZ79" s="175"/>
      <c r="GA79" s="175"/>
      <c r="GB79" s="175"/>
      <c r="GC79" s="175"/>
      <c r="GD79" s="175"/>
      <c r="GE79" s="175"/>
      <c r="GF79" s="175"/>
      <c r="GG79" s="175"/>
      <c r="GH79" s="175"/>
      <c r="GI79" s="175"/>
      <c r="GJ79" s="175"/>
      <c r="GK79" s="175"/>
      <c r="GL79" s="175"/>
      <c r="GM79" s="175"/>
      <c r="GN79" s="175"/>
      <c r="GO79" s="175"/>
      <c r="GP79" s="175"/>
      <c r="GQ79" s="175"/>
      <c r="GR79" s="175"/>
      <c r="GS79" s="175"/>
      <c r="GT79" s="175"/>
      <c r="GU79" s="175"/>
      <c r="GV79" s="175"/>
      <c r="GW79" s="175"/>
      <c r="GX79" s="175"/>
      <c r="GY79" s="175"/>
      <c r="GZ79" s="175"/>
      <c r="HA79" s="175"/>
      <c r="HB79" s="175"/>
      <c r="HC79" s="175"/>
      <c r="HD79" s="175"/>
      <c r="HE79" s="175"/>
      <c r="HF79" s="175"/>
      <c r="HG79" s="175"/>
      <c r="HH79" s="175"/>
      <c r="HI79" s="175"/>
      <c r="HJ79" s="175"/>
      <c r="HK79" s="175"/>
      <c r="HL79" s="175"/>
      <c r="HM79" s="175"/>
      <c r="HN79" s="175"/>
      <c r="HO79" s="175"/>
      <c r="HP79" s="175"/>
      <c r="HQ79" s="175"/>
      <c r="HR79" s="175"/>
      <c r="HS79" s="175"/>
      <c r="HT79" s="175"/>
      <c r="HU79" s="175"/>
      <c r="HV79" s="175"/>
      <c r="HW79" s="175"/>
      <c r="HX79" s="175"/>
      <c r="HY79" s="175"/>
      <c r="HZ79" s="175"/>
      <c r="IA79" s="175"/>
      <c r="IB79" s="175"/>
      <c r="IC79" s="175"/>
      <c r="ID79" s="175"/>
      <c r="IE79" s="175"/>
      <c r="IF79" s="175"/>
      <c r="IG79" s="175"/>
      <c r="IH79" s="175"/>
      <c r="II79" s="175"/>
      <c r="IJ79" s="175"/>
      <c r="IK79" s="175"/>
      <c r="IL79" s="175"/>
      <c r="IM79" s="175"/>
      <c r="IN79" s="175"/>
      <c r="IO79" s="175"/>
      <c r="IP79" s="175"/>
      <c r="IQ79" s="175"/>
      <c r="IR79" s="175"/>
      <c r="IS79" s="175"/>
      <c r="IT79" s="175"/>
      <c r="IU79" s="175"/>
      <c r="IV79" s="175"/>
      <c r="IW79" s="175"/>
      <c r="IX79" s="175"/>
      <c r="IY79" s="175"/>
      <c r="IZ79" s="175"/>
      <c r="JA79" s="175"/>
      <c r="JB79" s="175"/>
      <c r="JC79" s="175"/>
      <c r="JD79" s="175"/>
      <c r="JE79" s="175"/>
      <c r="JF79" s="175"/>
      <c r="JG79" s="175"/>
      <c r="JH79" s="175"/>
      <c r="JI79" s="175"/>
      <c r="JJ79" s="175"/>
    </row>
    <row r="80" spans="1:270" x14ac:dyDescent="0.25">
      <c r="B80" s="265"/>
      <c r="F80" s="266"/>
      <c r="G80" s="266"/>
      <c r="H80" s="266"/>
      <c r="I80" s="266"/>
      <c r="J80" s="266"/>
      <c r="K80" s="267"/>
      <c r="L80" s="266"/>
      <c r="N80" s="265"/>
      <c r="R80" s="266"/>
      <c r="S80" s="266"/>
      <c r="T80" s="266"/>
      <c r="U80" s="266"/>
      <c r="V80" s="266"/>
      <c r="W80" s="267"/>
      <c r="X80" s="266"/>
      <c r="Z80" s="265"/>
      <c r="AD80" s="266"/>
      <c r="AE80" s="266"/>
      <c r="AF80" s="266"/>
      <c r="AG80" s="266"/>
      <c r="AH80" s="266"/>
      <c r="AI80" s="267"/>
      <c r="AJ80" s="266"/>
      <c r="AL80" s="265"/>
      <c r="AM80" s="268"/>
      <c r="AN80" s="268"/>
      <c r="AO80" s="268"/>
      <c r="AP80" s="269"/>
      <c r="AQ80" s="269"/>
      <c r="AR80" s="269"/>
      <c r="AS80" s="269"/>
      <c r="AT80" s="269"/>
      <c r="AU80" s="270"/>
      <c r="AV80" s="269"/>
      <c r="AX80" s="265"/>
      <c r="AY80" s="268"/>
      <c r="AZ80" s="268"/>
      <c r="BA80" s="268"/>
      <c r="BB80" s="269"/>
      <c r="BC80" s="269"/>
      <c r="BD80" s="269"/>
      <c r="BE80" s="269"/>
      <c r="BF80" s="269"/>
      <c r="BG80" s="270"/>
      <c r="BH80" s="269"/>
      <c r="BJ80" s="265"/>
      <c r="BK80" s="275"/>
      <c r="BL80" s="275"/>
      <c r="BM80" s="275"/>
      <c r="BN80" s="276"/>
      <c r="BO80" s="276"/>
      <c r="BP80" s="276"/>
      <c r="BQ80" s="276"/>
      <c r="BR80" s="276"/>
      <c r="BS80" s="267"/>
      <c r="BT80" s="266"/>
      <c r="BV80" s="265"/>
      <c r="BW80" s="275"/>
      <c r="BX80" s="275"/>
      <c r="BY80" s="275"/>
      <c r="BZ80" s="276"/>
      <c r="CA80" s="276"/>
      <c r="CB80" s="276"/>
      <c r="CC80" s="276"/>
      <c r="CD80" s="276"/>
      <c r="CE80" s="267"/>
      <c r="CF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EM80" s="175"/>
      <c r="EN80" s="175"/>
      <c r="EO80" s="175"/>
      <c r="EP80" s="175"/>
      <c r="EQ80" s="175"/>
      <c r="ER80" s="175"/>
      <c r="ES80" s="175"/>
      <c r="ET80" s="175"/>
      <c r="EU80" s="175"/>
      <c r="EV80" s="175"/>
      <c r="EW80" s="175"/>
      <c r="EX80" s="175"/>
      <c r="EY80" s="175"/>
      <c r="EZ80" s="175"/>
      <c r="FA80" s="175"/>
      <c r="FB80" s="175"/>
      <c r="FC80" s="175"/>
      <c r="FD80" s="175"/>
      <c r="FE80" s="175"/>
      <c r="FF80" s="175"/>
      <c r="FG80" s="175"/>
      <c r="FH80" s="175"/>
      <c r="FI80" s="175"/>
      <c r="FJ80" s="175"/>
      <c r="FK80" s="175"/>
      <c r="FL80" s="175"/>
      <c r="FM80" s="175"/>
      <c r="FN80" s="175"/>
      <c r="FO80" s="175"/>
      <c r="FP80" s="175"/>
      <c r="FQ80" s="175"/>
      <c r="FR80" s="175"/>
      <c r="FS80" s="175"/>
      <c r="FT80" s="175"/>
      <c r="FU80" s="175"/>
      <c r="FV80" s="175"/>
      <c r="FW80" s="175"/>
      <c r="FX80" s="175"/>
      <c r="FY80" s="175"/>
      <c r="FZ80" s="175"/>
      <c r="GA80" s="175"/>
      <c r="GB80" s="175"/>
      <c r="GC80" s="175"/>
      <c r="GD80" s="175"/>
      <c r="GE80" s="175"/>
      <c r="GF80" s="175"/>
      <c r="GG80" s="175"/>
      <c r="GH80" s="175"/>
      <c r="GI80" s="175"/>
      <c r="GJ80" s="175"/>
      <c r="GK80" s="175"/>
      <c r="GL80" s="175"/>
      <c r="GM80" s="175"/>
      <c r="GN80" s="175"/>
      <c r="GO80" s="175"/>
      <c r="GP80" s="175"/>
      <c r="GQ80" s="175"/>
      <c r="GR80" s="175"/>
      <c r="GS80" s="175"/>
      <c r="GT80" s="175"/>
      <c r="GU80" s="175"/>
      <c r="GV80" s="175"/>
      <c r="GW80" s="175"/>
      <c r="GX80" s="175"/>
      <c r="GY80" s="175"/>
      <c r="GZ80" s="175"/>
      <c r="HA80" s="175"/>
      <c r="HB80" s="175"/>
      <c r="HC80" s="175"/>
      <c r="HD80" s="175"/>
      <c r="HE80" s="175"/>
      <c r="HF80" s="175"/>
      <c r="HG80" s="175"/>
      <c r="HH80" s="175"/>
      <c r="HI80" s="175"/>
      <c r="HJ80" s="175"/>
      <c r="HK80" s="175"/>
      <c r="HL80" s="175"/>
      <c r="HM80" s="175"/>
      <c r="HN80" s="175"/>
      <c r="HO80" s="175"/>
      <c r="HP80" s="175"/>
      <c r="HQ80" s="175"/>
      <c r="HR80" s="175"/>
      <c r="HS80" s="175"/>
      <c r="HT80" s="175"/>
      <c r="HU80" s="175"/>
      <c r="HV80" s="175"/>
      <c r="HW80" s="175"/>
      <c r="HX80" s="175"/>
      <c r="HY80" s="175"/>
      <c r="HZ80" s="175"/>
      <c r="IA80" s="175"/>
      <c r="IB80" s="175"/>
      <c r="IC80" s="175"/>
      <c r="ID80" s="175"/>
      <c r="IE80" s="175"/>
      <c r="IF80" s="175"/>
      <c r="IG80" s="175"/>
      <c r="IH80" s="175"/>
      <c r="II80" s="175"/>
      <c r="IJ80" s="175"/>
      <c r="IK80" s="175"/>
      <c r="IL80" s="175"/>
      <c r="IM80" s="175"/>
      <c r="IN80" s="175"/>
      <c r="IO80" s="175"/>
      <c r="IP80" s="175"/>
      <c r="IQ80" s="175"/>
      <c r="IR80" s="175"/>
      <c r="IS80" s="175"/>
      <c r="IT80" s="175"/>
      <c r="IU80" s="175"/>
      <c r="IV80" s="175"/>
      <c r="IW80" s="175"/>
      <c r="IX80" s="175"/>
      <c r="IY80" s="175"/>
      <c r="IZ80" s="175"/>
      <c r="JA80" s="175"/>
      <c r="JB80" s="175"/>
      <c r="JC80" s="175"/>
      <c r="JD80" s="175"/>
      <c r="JE80" s="175"/>
      <c r="JF80" s="175"/>
      <c r="JG80" s="175"/>
      <c r="JH80" s="175"/>
      <c r="JI80" s="175"/>
      <c r="JJ80" s="175"/>
    </row>
    <row r="81" spans="1:270" x14ac:dyDescent="0.25">
      <c r="A81" s="265" t="s">
        <v>95</v>
      </c>
      <c r="B81" s="265">
        <v>2008</v>
      </c>
      <c r="C81" s="175">
        <v>637936.72086503799</v>
      </c>
      <c r="D81" s="175">
        <v>35254982.102256037</v>
      </c>
      <c r="E81" s="175">
        <v>306800.98748371348</v>
      </c>
      <c r="F81" s="266">
        <v>975.9</v>
      </c>
      <c r="G81" s="266">
        <v>6272</v>
      </c>
      <c r="H81" s="266">
        <v>55.786999999999999</v>
      </c>
      <c r="I81" s="266">
        <v>5.0839999999999996</v>
      </c>
      <c r="J81" s="266">
        <v>0</v>
      </c>
      <c r="K81" s="267">
        <v>0.70199999999999996</v>
      </c>
      <c r="L81" s="266">
        <f t="shared" ref="L81:L89" si="25">H81*$B$111+I81*$C$111+J81*$D$111</f>
        <v>57.981966159999999</v>
      </c>
      <c r="N81" s="265">
        <v>2009</v>
      </c>
      <c r="O81" s="175">
        <v>628867.21991701249</v>
      </c>
      <c r="P81" s="175">
        <v>35482925.80805783</v>
      </c>
      <c r="Q81" s="175">
        <v>432144.58366604312</v>
      </c>
      <c r="R81" s="266">
        <v>979.6</v>
      </c>
      <c r="S81" s="266">
        <v>6272</v>
      </c>
      <c r="T81" s="266">
        <v>57.985999999999997</v>
      </c>
      <c r="U81" s="266">
        <v>3.734</v>
      </c>
      <c r="V81" s="266">
        <v>0</v>
      </c>
      <c r="W81" s="267">
        <v>0.69899999999999995</v>
      </c>
      <c r="X81" s="266">
        <f t="shared" ref="X81:X89" si="26">T81*$B$111+U81*$C$111+V81*$D$111</f>
        <v>59.598117159999994</v>
      </c>
      <c r="Z81" s="265">
        <v>2010</v>
      </c>
      <c r="AA81" s="175">
        <v>1067557.2856575286</v>
      </c>
      <c r="AB81" s="175">
        <v>35817354.529996023</v>
      </c>
      <c r="AC81" s="175">
        <v>2450509.6357675386</v>
      </c>
      <c r="AD81" s="266">
        <v>985.2</v>
      </c>
      <c r="AE81" s="266">
        <v>6304</v>
      </c>
      <c r="AF81" s="266">
        <v>62.000999999999998</v>
      </c>
      <c r="AG81" s="266">
        <v>4.2350000000000003</v>
      </c>
      <c r="AH81" s="266">
        <v>0</v>
      </c>
      <c r="AI81" s="267">
        <v>0.70099999999999996</v>
      </c>
      <c r="AJ81" s="266">
        <f>AF81*$B$111+AG81*$C$111+AH81*$D$111</f>
        <v>63.8294189</v>
      </c>
      <c r="AL81" s="265">
        <v>2011</v>
      </c>
      <c r="AM81" s="268">
        <v>850238.71267893654</v>
      </c>
      <c r="AN81" s="268">
        <v>35604598.27607362</v>
      </c>
      <c r="AO81" s="268">
        <v>1949823.8143874486</v>
      </c>
      <c r="AP81" s="269">
        <v>992.40000000000009</v>
      </c>
      <c r="AQ81" s="269">
        <v>6368</v>
      </c>
      <c r="AR81" s="269">
        <v>55.14</v>
      </c>
      <c r="AS81" s="269">
        <v>4.6360000000000001</v>
      </c>
      <c r="AT81" s="269">
        <v>0</v>
      </c>
      <c r="AU81" s="270">
        <v>0.7</v>
      </c>
      <c r="AV81" s="269">
        <f>AR81*$B$111+AS81*$C$111+AT81*$D$111</f>
        <v>57.141546640000001</v>
      </c>
      <c r="AX81" s="277"/>
      <c r="AY81" s="268"/>
      <c r="AZ81" s="268"/>
      <c r="BA81" s="268"/>
      <c r="BB81" s="269"/>
      <c r="BC81" s="269"/>
      <c r="BD81" s="269"/>
      <c r="BE81" s="269"/>
      <c r="BF81" s="269"/>
      <c r="BG81" s="270"/>
      <c r="BH81" s="269"/>
      <c r="BJ81" s="265"/>
      <c r="BK81" s="275"/>
      <c r="BL81" s="275"/>
      <c r="BM81" s="275"/>
      <c r="BN81" s="276"/>
      <c r="BO81" s="276"/>
      <c r="BP81" s="276"/>
      <c r="BQ81" s="276"/>
      <c r="BR81" s="276"/>
      <c r="BS81" s="267"/>
      <c r="BT81" s="266"/>
      <c r="BV81" s="265"/>
      <c r="BW81" s="275"/>
      <c r="BX81" s="275"/>
      <c r="BY81" s="275"/>
      <c r="BZ81" s="276"/>
      <c r="CA81" s="276"/>
      <c r="CB81" s="276"/>
      <c r="CC81" s="276"/>
      <c r="CD81" s="276"/>
      <c r="CE81" s="267"/>
      <c r="CF81" s="266"/>
      <c r="CI81" s="266"/>
      <c r="CJ81" s="266"/>
      <c r="CK81" s="266"/>
      <c r="CL81" s="266"/>
      <c r="CM81" s="266"/>
      <c r="CN81" s="266"/>
      <c r="CO81" s="266"/>
      <c r="CP81" s="266"/>
      <c r="CQ81" s="266"/>
      <c r="CR81" s="266"/>
      <c r="EM81" s="175"/>
      <c r="EN81" s="175"/>
      <c r="EO81" s="175"/>
      <c r="EP81" s="175"/>
      <c r="EQ81" s="175"/>
      <c r="ER81" s="175"/>
      <c r="ES81" s="175"/>
      <c r="ET81" s="175"/>
      <c r="EU81" s="175"/>
      <c r="EV81" s="175"/>
      <c r="EW81" s="175"/>
      <c r="EX81" s="175"/>
      <c r="EY81" s="175"/>
      <c r="EZ81" s="175"/>
      <c r="FA81" s="175"/>
      <c r="FB81" s="175"/>
      <c r="FC81" s="175"/>
      <c r="FD81" s="175"/>
      <c r="FE81" s="175"/>
      <c r="FF81" s="175"/>
      <c r="FG81" s="175"/>
      <c r="FH81" s="175"/>
      <c r="FI81" s="175"/>
      <c r="FJ81" s="175"/>
      <c r="FK81" s="175"/>
      <c r="FL81" s="175"/>
      <c r="FM81" s="175"/>
      <c r="FN81" s="175"/>
      <c r="FO81" s="175"/>
      <c r="FP81" s="175"/>
      <c r="FQ81" s="175"/>
      <c r="FR81" s="175"/>
      <c r="FS81" s="175"/>
      <c r="FT81" s="175"/>
      <c r="FU81" s="175"/>
      <c r="FV81" s="175"/>
      <c r="FW81" s="175"/>
      <c r="FX81" s="175"/>
      <c r="FY81" s="175"/>
      <c r="FZ81" s="175"/>
      <c r="GA81" s="175"/>
      <c r="GB81" s="175"/>
      <c r="GC81" s="175"/>
      <c r="GD81" s="175"/>
      <c r="GE81" s="175"/>
      <c r="GF81" s="175"/>
      <c r="GG81" s="175"/>
      <c r="GH81" s="175"/>
      <c r="GI81" s="175"/>
      <c r="GJ81" s="175"/>
      <c r="GK81" s="175"/>
      <c r="GL81" s="175"/>
      <c r="GM81" s="175"/>
      <c r="GN81" s="175"/>
      <c r="GO81" s="175"/>
      <c r="GP81" s="175"/>
      <c r="GQ81" s="175"/>
      <c r="GR81" s="175"/>
      <c r="GS81" s="175"/>
      <c r="GT81" s="175"/>
      <c r="GU81" s="175"/>
      <c r="GV81" s="175"/>
      <c r="GW81" s="175"/>
      <c r="GX81" s="175"/>
      <c r="GY81" s="175"/>
      <c r="GZ81" s="175"/>
      <c r="HA81" s="175"/>
      <c r="HB81" s="175"/>
      <c r="HC81" s="175"/>
      <c r="HD81" s="175"/>
      <c r="HE81" s="175"/>
      <c r="HF81" s="175"/>
      <c r="HG81" s="175"/>
      <c r="HH81" s="175"/>
      <c r="HI81" s="175"/>
      <c r="HJ81" s="175"/>
      <c r="HK81" s="175"/>
      <c r="HL81" s="175"/>
      <c r="HM81" s="175"/>
      <c r="HN81" s="175"/>
      <c r="HO81" s="175"/>
      <c r="HP81" s="175"/>
      <c r="HQ81" s="175"/>
      <c r="HR81" s="175"/>
      <c r="HS81" s="175"/>
      <c r="HT81" s="175"/>
      <c r="HU81" s="175"/>
      <c r="HV81" s="175"/>
      <c r="HW81" s="175"/>
      <c r="HX81" s="175"/>
      <c r="HY81" s="175"/>
      <c r="HZ81" s="175"/>
      <c r="IA81" s="175"/>
      <c r="IB81" s="175"/>
      <c r="IC81" s="175"/>
      <c r="ID81" s="175"/>
      <c r="IE81" s="175"/>
      <c r="IF81" s="175"/>
      <c r="IG81" s="175"/>
      <c r="IH81" s="175"/>
      <c r="II81" s="175"/>
      <c r="IJ81" s="175"/>
      <c r="IK81" s="175"/>
      <c r="IL81" s="175"/>
      <c r="IM81" s="175"/>
      <c r="IN81" s="175"/>
      <c r="IO81" s="175"/>
      <c r="IP81" s="175"/>
      <c r="IQ81" s="175"/>
      <c r="IR81" s="175"/>
      <c r="IS81" s="175"/>
      <c r="IT81" s="175"/>
      <c r="IU81" s="175"/>
      <c r="IV81" s="175"/>
      <c r="IW81" s="175"/>
      <c r="IX81" s="175"/>
      <c r="IY81" s="175"/>
      <c r="IZ81" s="175"/>
      <c r="JA81" s="175"/>
      <c r="JB81" s="175"/>
      <c r="JC81" s="175"/>
      <c r="JD81" s="175"/>
      <c r="JE81" s="175"/>
      <c r="JF81" s="175"/>
      <c r="JG81" s="175"/>
      <c r="JH81" s="175"/>
      <c r="JI81" s="175"/>
      <c r="JJ81" s="175"/>
    </row>
    <row r="82" spans="1:270" x14ac:dyDescent="0.25">
      <c r="A82" s="265" t="s">
        <v>94</v>
      </c>
      <c r="B82" s="265">
        <v>2008</v>
      </c>
      <c r="C82" s="175">
        <v>612998.93525564007</v>
      </c>
      <c r="D82" s="175">
        <v>18677656.007475633</v>
      </c>
      <c r="E82" s="175">
        <v>121364.98926657902</v>
      </c>
      <c r="F82" s="266">
        <v>520.29999999999995</v>
      </c>
      <c r="G82" s="266">
        <v>3090</v>
      </c>
      <c r="H82" s="266">
        <v>42.514000000000003</v>
      </c>
      <c r="I82" s="266">
        <v>0</v>
      </c>
      <c r="J82" s="266">
        <v>0</v>
      </c>
      <c r="K82" s="267">
        <v>1</v>
      </c>
      <c r="L82" s="266">
        <f t="shared" si="25"/>
        <v>42.514000000000003</v>
      </c>
      <c r="N82" s="265">
        <v>2009</v>
      </c>
      <c r="O82" s="175">
        <v>593387.9030919557</v>
      </c>
      <c r="P82" s="175">
        <v>18657754.321509838</v>
      </c>
      <c r="Q82" s="175">
        <v>67850.359117205313</v>
      </c>
      <c r="R82" s="266">
        <v>522.29999999999995</v>
      </c>
      <c r="S82" s="266">
        <v>3107</v>
      </c>
      <c r="T82" s="266">
        <v>43.35</v>
      </c>
      <c r="U82" s="266">
        <v>0</v>
      </c>
      <c r="V82" s="266">
        <v>0</v>
      </c>
      <c r="W82" s="267">
        <v>1</v>
      </c>
      <c r="X82" s="266">
        <f t="shared" si="26"/>
        <v>43.35</v>
      </c>
      <c r="Z82" s="265">
        <v>2010</v>
      </c>
      <c r="AA82" s="175">
        <v>673398.7900940273</v>
      </c>
      <c r="AB82" s="175">
        <v>18739636.230433054</v>
      </c>
      <c r="AC82" s="175">
        <v>369939.95639211475</v>
      </c>
      <c r="AD82" s="266">
        <v>527.6</v>
      </c>
      <c r="AE82" s="266">
        <v>3125</v>
      </c>
      <c r="AF82" s="266">
        <v>46.655999999999999</v>
      </c>
      <c r="AG82" s="266">
        <v>0</v>
      </c>
      <c r="AH82" s="266">
        <v>0</v>
      </c>
      <c r="AI82" s="267">
        <v>1</v>
      </c>
      <c r="AJ82" s="266">
        <f>AF82*$B$111+AG82*$C$111+AH82*$D$111</f>
        <v>46.655999999999999</v>
      </c>
      <c r="AL82" s="265">
        <v>2011</v>
      </c>
      <c r="AM82" s="268">
        <v>612398.18711656448</v>
      </c>
      <c r="AN82" s="268">
        <v>19191142.581799593</v>
      </c>
      <c r="AO82" s="268">
        <v>104064.90063997342</v>
      </c>
      <c r="AP82" s="269">
        <v>531.4</v>
      </c>
      <c r="AQ82" s="269">
        <v>3143</v>
      </c>
      <c r="AR82" s="269">
        <v>43.286000000000001</v>
      </c>
      <c r="AS82" s="269">
        <v>0</v>
      </c>
      <c r="AT82" s="269">
        <v>0</v>
      </c>
      <c r="AU82" s="270">
        <v>1</v>
      </c>
      <c r="AV82" s="269">
        <f>AR82*$B$111+AS82*$C$111+AT82*$D$111</f>
        <v>43.286000000000001</v>
      </c>
      <c r="AX82" s="265">
        <v>2012</v>
      </c>
      <c r="AY82" s="268">
        <v>657662.73291925469</v>
      </c>
      <c r="AZ82" s="268">
        <v>19296390.673291929</v>
      </c>
      <c r="BA82" s="268">
        <v>95824.875305583642</v>
      </c>
      <c r="BB82" s="269">
        <v>533.4</v>
      </c>
      <c r="BC82" s="269">
        <v>3153</v>
      </c>
      <c r="BD82" s="269">
        <v>45.6</v>
      </c>
      <c r="BE82" s="269">
        <v>0</v>
      </c>
      <c r="BF82" s="269">
        <v>0</v>
      </c>
      <c r="BG82" s="270">
        <v>1</v>
      </c>
      <c r="BH82" s="269">
        <f>BD82*$B$111+BE82*$C$111+BF82*$D$111</f>
        <v>45.6</v>
      </c>
      <c r="BJ82" s="265"/>
      <c r="BK82" s="275"/>
      <c r="BL82" s="275"/>
      <c r="BM82" s="275"/>
      <c r="BN82" s="276"/>
      <c r="BO82" s="276"/>
      <c r="BP82" s="276"/>
      <c r="BQ82" s="276"/>
      <c r="BR82" s="276"/>
      <c r="BS82" s="267"/>
      <c r="BT82" s="266"/>
      <c r="BV82" s="265"/>
      <c r="BW82" s="275"/>
      <c r="BX82" s="275"/>
      <c r="BY82" s="275"/>
      <c r="BZ82" s="276"/>
      <c r="CA82" s="276"/>
      <c r="CB82" s="276"/>
      <c r="CC82" s="276"/>
      <c r="CD82" s="276"/>
      <c r="CE82" s="267"/>
      <c r="CF82" s="266"/>
      <c r="CI82" s="266"/>
      <c r="CJ82" s="266"/>
      <c r="CK82" s="266"/>
      <c r="CL82" s="266"/>
      <c r="CM82" s="266"/>
      <c r="CN82" s="266"/>
      <c r="CO82" s="266"/>
      <c r="CP82" s="266"/>
      <c r="CQ82" s="266"/>
      <c r="CR82" s="266"/>
      <c r="EM82" s="175"/>
      <c r="EN82" s="175"/>
      <c r="EO82" s="175"/>
      <c r="EP82" s="175"/>
      <c r="EQ82" s="175"/>
      <c r="ER82" s="175"/>
      <c r="ES82" s="175"/>
      <c r="ET82" s="175"/>
      <c r="EU82" s="175"/>
      <c r="EV82" s="175"/>
      <c r="EW82" s="175"/>
      <c r="EX82" s="175"/>
      <c r="EY82" s="175"/>
      <c r="EZ82" s="175"/>
      <c r="FA82" s="175"/>
      <c r="FB82" s="175"/>
      <c r="FC82" s="175"/>
      <c r="FD82" s="175"/>
      <c r="FE82" s="175"/>
      <c r="FF82" s="175"/>
      <c r="FG82" s="175"/>
      <c r="FH82" s="175"/>
      <c r="FI82" s="175"/>
      <c r="FJ82" s="175"/>
      <c r="FK82" s="175"/>
      <c r="FL82" s="175"/>
      <c r="FM82" s="175"/>
      <c r="FN82" s="175"/>
      <c r="FO82" s="175"/>
      <c r="FP82" s="175"/>
      <c r="FQ82" s="175"/>
      <c r="FR82" s="175"/>
      <c r="FS82" s="175"/>
      <c r="FT82" s="175"/>
      <c r="FU82" s="175"/>
      <c r="FV82" s="175"/>
      <c r="FW82" s="175"/>
      <c r="FX82" s="175"/>
      <c r="FY82" s="175"/>
      <c r="FZ82" s="175"/>
      <c r="GA82" s="175"/>
      <c r="GB82" s="175"/>
      <c r="GC82" s="175"/>
      <c r="GD82" s="175"/>
      <c r="GE82" s="175"/>
      <c r="GF82" s="175"/>
      <c r="GG82" s="175"/>
      <c r="GH82" s="175"/>
      <c r="GI82" s="175"/>
      <c r="GJ82" s="175"/>
      <c r="GK82" s="175"/>
      <c r="GL82" s="175"/>
      <c r="GM82" s="175"/>
      <c r="GN82" s="175"/>
      <c r="GO82" s="175"/>
      <c r="GP82" s="175"/>
      <c r="GQ82" s="175"/>
      <c r="GR82" s="175"/>
      <c r="GS82" s="175"/>
      <c r="GT82" s="175"/>
      <c r="GU82" s="175"/>
      <c r="GV82" s="175"/>
      <c r="GW82" s="175"/>
      <c r="GX82" s="175"/>
      <c r="GY82" s="175"/>
      <c r="GZ82" s="175"/>
      <c r="HA82" s="175"/>
      <c r="HB82" s="175"/>
      <c r="HC82" s="175"/>
      <c r="HD82" s="175"/>
      <c r="HE82" s="175"/>
      <c r="HF82" s="175"/>
      <c r="HG82" s="175"/>
      <c r="HH82" s="175"/>
      <c r="HI82" s="175"/>
      <c r="HJ82" s="175"/>
      <c r="HK82" s="175"/>
      <c r="HL82" s="175"/>
      <c r="HM82" s="175"/>
      <c r="HN82" s="175"/>
      <c r="HO82" s="175"/>
      <c r="HP82" s="175"/>
      <c r="HQ82" s="175"/>
      <c r="HR82" s="175"/>
      <c r="HS82" s="175"/>
      <c r="HT82" s="175"/>
      <c r="HU82" s="175"/>
      <c r="HV82" s="175"/>
      <c r="HW82" s="175"/>
      <c r="HX82" s="175"/>
      <c r="HY82" s="175"/>
      <c r="HZ82" s="175"/>
      <c r="IA82" s="175"/>
      <c r="IB82" s="175"/>
      <c r="IC82" s="175"/>
      <c r="ID82" s="175"/>
      <c r="IE82" s="175"/>
      <c r="IF82" s="175"/>
      <c r="IG82" s="175"/>
      <c r="IH82" s="175"/>
      <c r="II82" s="175"/>
      <c r="IJ82" s="175"/>
      <c r="IK82" s="175"/>
      <c r="IL82" s="175"/>
      <c r="IM82" s="175"/>
      <c r="IN82" s="175"/>
      <c r="IO82" s="175"/>
      <c r="IP82" s="175"/>
      <c r="IQ82" s="175"/>
      <c r="IR82" s="175"/>
      <c r="IS82" s="175"/>
      <c r="IT82" s="175"/>
      <c r="IU82" s="175"/>
      <c r="IV82" s="175"/>
      <c r="IW82" s="175"/>
      <c r="IX82" s="175"/>
      <c r="IY82" s="175"/>
      <c r="IZ82" s="175"/>
      <c r="JA82" s="175"/>
      <c r="JB82" s="175"/>
      <c r="JC82" s="175"/>
      <c r="JD82" s="175"/>
      <c r="JE82" s="175"/>
      <c r="JF82" s="175"/>
      <c r="JG82" s="175"/>
      <c r="JH82" s="175"/>
      <c r="JI82" s="175"/>
      <c r="JJ82" s="175"/>
    </row>
    <row r="83" spans="1:270" x14ac:dyDescent="0.25">
      <c r="A83" s="265" t="s">
        <v>93</v>
      </c>
      <c r="B83" s="265">
        <v>2008</v>
      </c>
      <c r="C83" s="175">
        <v>904867.58937391522</v>
      </c>
      <c r="D83" s="175">
        <v>30280689.385128818</v>
      </c>
      <c r="E83" s="175">
        <v>267290.06996226235</v>
      </c>
      <c r="F83" s="266">
        <v>1086.8</v>
      </c>
      <c r="G83" s="266">
        <v>6101</v>
      </c>
      <c r="H83" s="266">
        <v>57.82</v>
      </c>
      <c r="I83" s="266">
        <v>7.9560000000000004</v>
      </c>
      <c r="J83" s="266">
        <v>0</v>
      </c>
      <c r="K83" s="267">
        <v>0.73699999999999999</v>
      </c>
      <c r="L83" s="266">
        <f t="shared" si="25"/>
        <v>61.254923439999999</v>
      </c>
      <c r="N83" s="265">
        <v>2009</v>
      </c>
      <c r="O83" s="175">
        <v>722513.09757729899</v>
      </c>
      <c r="P83" s="175">
        <v>30317577.995984476</v>
      </c>
      <c r="Q83" s="175">
        <v>121489.62631496876</v>
      </c>
      <c r="R83" s="266">
        <v>1092.5</v>
      </c>
      <c r="S83" s="266">
        <v>6119</v>
      </c>
      <c r="T83" s="266">
        <v>60.780999999999999</v>
      </c>
      <c r="U83" s="266">
        <v>5.56</v>
      </c>
      <c r="V83" s="266">
        <v>0</v>
      </c>
      <c r="W83" s="267">
        <v>0.74</v>
      </c>
      <c r="X83" s="266">
        <f t="shared" si="26"/>
        <v>63.181474399999999</v>
      </c>
      <c r="Z83" s="265"/>
      <c r="AD83" s="266"/>
      <c r="AE83" s="266"/>
      <c r="AF83" s="266"/>
      <c r="AG83" s="266"/>
      <c r="AH83" s="266"/>
      <c r="AI83" s="267"/>
      <c r="AJ83" s="266"/>
      <c r="AL83" s="265"/>
      <c r="AM83" s="268"/>
      <c r="AN83" s="268">
        <v>0</v>
      </c>
      <c r="AO83" s="268"/>
      <c r="AP83" s="269"/>
      <c r="AQ83" s="269"/>
      <c r="AR83" s="269"/>
      <c r="AS83" s="269"/>
      <c r="AT83" s="269"/>
      <c r="AU83" s="270"/>
      <c r="AV83" s="269"/>
      <c r="AX83" s="265"/>
      <c r="AY83" s="268"/>
      <c r="AZ83" s="268"/>
      <c r="BA83" s="268"/>
      <c r="BB83" s="269"/>
      <c r="BC83" s="269"/>
      <c r="BD83" s="269"/>
      <c r="BE83" s="269"/>
      <c r="BF83" s="269"/>
      <c r="BG83" s="270"/>
      <c r="BH83" s="269"/>
      <c r="BJ83" s="265"/>
      <c r="BK83" s="275"/>
      <c r="BL83" s="275"/>
      <c r="BM83" s="275"/>
      <c r="BN83" s="276"/>
      <c r="BO83" s="276"/>
      <c r="BP83" s="276"/>
      <c r="BQ83" s="276"/>
      <c r="BR83" s="276"/>
      <c r="BS83" s="267"/>
      <c r="BT83" s="266"/>
      <c r="BV83" s="265"/>
      <c r="BW83" s="275"/>
      <c r="BX83" s="275"/>
      <c r="BY83" s="275"/>
      <c r="BZ83" s="276"/>
      <c r="CA83" s="276"/>
      <c r="CB83" s="276"/>
      <c r="CC83" s="276"/>
      <c r="CD83" s="276"/>
      <c r="CE83" s="267"/>
      <c r="CF83" s="266"/>
      <c r="CI83" s="266"/>
      <c r="CJ83" s="266"/>
      <c r="CK83" s="266"/>
      <c r="CL83" s="266"/>
      <c r="CM83" s="266"/>
      <c r="CN83" s="266"/>
      <c r="CO83" s="266"/>
      <c r="CP83" s="266"/>
      <c r="CQ83" s="266"/>
      <c r="CR83" s="266"/>
      <c r="EM83" s="175"/>
      <c r="EN83" s="175"/>
      <c r="EO83" s="175"/>
      <c r="EP83" s="175"/>
      <c r="EQ83" s="175"/>
      <c r="ER83" s="175"/>
      <c r="ES83" s="175"/>
      <c r="ET83" s="175"/>
      <c r="EU83" s="175"/>
      <c r="EV83" s="175"/>
      <c r="EW83" s="175"/>
      <c r="EX83" s="175"/>
      <c r="EY83" s="175"/>
      <c r="EZ83" s="175"/>
      <c r="FA83" s="175"/>
      <c r="FB83" s="175"/>
      <c r="FC83" s="175"/>
      <c r="FD83" s="175"/>
      <c r="FE83" s="175"/>
      <c r="FF83" s="175"/>
      <c r="FG83" s="175"/>
      <c r="FH83" s="175"/>
      <c r="FI83" s="175"/>
      <c r="FJ83" s="175"/>
      <c r="FK83" s="175"/>
      <c r="FL83" s="175"/>
      <c r="FM83" s="175"/>
      <c r="FN83" s="175"/>
      <c r="FO83" s="175"/>
      <c r="FP83" s="175"/>
      <c r="FQ83" s="175"/>
      <c r="FR83" s="175"/>
      <c r="FS83" s="175"/>
      <c r="FT83" s="175"/>
      <c r="FU83" s="175"/>
      <c r="FV83" s="175"/>
      <c r="FW83" s="175"/>
      <c r="FX83" s="175"/>
      <c r="FY83" s="175"/>
      <c r="FZ83" s="175"/>
      <c r="GA83" s="175"/>
      <c r="GB83" s="175"/>
      <c r="GC83" s="175"/>
      <c r="GD83" s="175"/>
      <c r="GE83" s="175"/>
      <c r="GF83" s="175"/>
      <c r="GG83" s="175"/>
      <c r="GH83" s="175"/>
      <c r="GI83" s="175"/>
      <c r="GJ83" s="175"/>
      <c r="GK83" s="175"/>
      <c r="GL83" s="175"/>
      <c r="GM83" s="175"/>
      <c r="GN83" s="175"/>
      <c r="GO83" s="175"/>
      <c r="GP83" s="175"/>
      <c r="GQ83" s="175"/>
      <c r="GR83" s="175"/>
      <c r="GS83" s="175"/>
      <c r="GT83" s="175"/>
      <c r="GU83" s="175"/>
      <c r="GV83" s="175"/>
      <c r="GW83" s="175"/>
      <c r="GX83" s="175"/>
      <c r="GY83" s="175"/>
      <c r="GZ83" s="175"/>
      <c r="HA83" s="175"/>
      <c r="HB83" s="175"/>
      <c r="HC83" s="175"/>
      <c r="HD83" s="175"/>
      <c r="HE83" s="175"/>
      <c r="HF83" s="175"/>
      <c r="HG83" s="175"/>
      <c r="HH83" s="175"/>
      <c r="HI83" s="175"/>
      <c r="HJ83" s="175"/>
      <c r="HK83" s="175"/>
      <c r="HL83" s="175"/>
      <c r="HM83" s="175"/>
      <c r="HN83" s="175"/>
      <c r="HO83" s="175"/>
      <c r="HP83" s="175"/>
      <c r="HQ83" s="175"/>
      <c r="HR83" s="175"/>
      <c r="HS83" s="175"/>
      <c r="HT83" s="175"/>
      <c r="HU83" s="175"/>
      <c r="HV83" s="175"/>
      <c r="HW83" s="175"/>
      <c r="HX83" s="175"/>
      <c r="HY83" s="175"/>
      <c r="HZ83" s="175"/>
      <c r="IA83" s="175"/>
      <c r="IB83" s="175"/>
      <c r="IC83" s="175"/>
      <c r="ID83" s="175"/>
      <c r="IE83" s="175"/>
      <c r="IF83" s="175"/>
      <c r="IG83" s="175"/>
      <c r="IH83" s="175"/>
      <c r="II83" s="175"/>
      <c r="IJ83" s="175"/>
      <c r="IK83" s="175"/>
      <c r="IL83" s="175"/>
      <c r="IM83" s="175"/>
      <c r="IN83" s="175"/>
      <c r="IO83" s="175"/>
      <c r="IP83" s="175"/>
      <c r="IQ83" s="175"/>
      <c r="IR83" s="175"/>
      <c r="IS83" s="175"/>
      <c r="IT83" s="175"/>
      <c r="IU83" s="175"/>
      <c r="IV83" s="175"/>
      <c r="IW83" s="175"/>
      <c r="IX83" s="175"/>
      <c r="IY83" s="175"/>
      <c r="IZ83" s="175"/>
      <c r="JA83" s="175"/>
      <c r="JB83" s="175"/>
      <c r="JC83" s="175"/>
      <c r="JD83" s="175"/>
      <c r="JE83" s="175"/>
      <c r="JF83" s="175"/>
      <c r="JG83" s="175"/>
      <c r="JH83" s="175"/>
      <c r="JI83" s="175"/>
      <c r="JJ83" s="175"/>
    </row>
    <row r="84" spans="1:270" x14ac:dyDescent="0.25">
      <c r="A84" s="265" t="s">
        <v>149</v>
      </c>
      <c r="B84" s="265">
        <v>2008</v>
      </c>
      <c r="C84" s="175">
        <v>1324568.6824189024</v>
      </c>
      <c r="D84" s="175">
        <v>60249919.051661991</v>
      </c>
      <c r="E84" s="175">
        <v>305528.15792679047</v>
      </c>
      <c r="F84" s="266">
        <v>1149.7</v>
      </c>
      <c r="G84" s="266">
        <v>15073</v>
      </c>
      <c r="H84" s="266">
        <v>145</v>
      </c>
      <c r="I84" s="266">
        <v>137</v>
      </c>
      <c r="J84" s="266">
        <v>0</v>
      </c>
      <c r="K84" s="267">
        <v>0.57299999999999995</v>
      </c>
      <c r="L84" s="266">
        <f t="shared" si="25"/>
        <v>204.14838</v>
      </c>
      <c r="N84" s="265">
        <v>2009</v>
      </c>
      <c r="O84" s="175">
        <v>1406498.7284165442</v>
      </c>
      <c r="P84" s="175">
        <v>61435270.504082456</v>
      </c>
      <c r="Q84" s="175">
        <v>247004.76110328559</v>
      </c>
      <c r="R84" s="266">
        <v>1172.8</v>
      </c>
      <c r="S84" s="266">
        <v>15152</v>
      </c>
      <c r="T84" s="266">
        <v>146</v>
      </c>
      <c r="U84" s="266">
        <v>110</v>
      </c>
      <c r="V84" s="266">
        <v>0</v>
      </c>
      <c r="W84" s="267">
        <v>0.57699999999999996</v>
      </c>
      <c r="X84" s="266">
        <f t="shared" si="26"/>
        <v>193.4914</v>
      </c>
      <c r="Z84" s="265">
        <v>2010</v>
      </c>
      <c r="AA84" s="175">
        <v>1841627.3341279298</v>
      </c>
      <c r="AB84" s="175">
        <v>62829250.869023964</v>
      </c>
      <c r="AC84" s="175">
        <v>249479.97361196426</v>
      </c>
      <c r="AD84" s="266">
        <v>1187.0999999999999</v>
      </c>
      <c r="AE84" s="266">
        <v>15303</v>
      </c>
      <c r="AF84" s="266">
        <v>161</v>
      </c>
      <c r="AG84" s="266">
        <v>129</v>
      </c>
      <c r="AH84" s="266">
        <v>0</v>
      </c>
      <c r="AI84" s="267">
        <v>0.57499999999999996</v>
      </c>
      <c r="AJ84" s="266">
        <f>AF84*$B$111+AG84*$C$111+AH84*$D$111</f>
        <v>216.69445999999999</v>
      </c>
      <c r="AL84" s="265">
        <v>2011</v>
      </c>
      <c r="AM84" s="268">
        <v>1461110.4294478525</v>
      </c>
      <c r="AN84" s="268">
        <v>53524166.811860941</v>
      </c>
      <c r="AO84" s="268">
        <v>354772.80613361782</v>
      </c>
      <c r="AP84" s="269">
        <v>1209.3</v>
      </c>
      <c r="AQ84" s="269">
        <v>15427</v>
      </c>
      <c r="AR84" s="269">
        <v>152</v>
      </c>
      <c r="AS84" s="269">
        <v>126</v>
      </c>
      <c r="AT84" s="269">
        <v>0</v>
      </c>
      <c r="AU84" s="270">
        <v>0.57599999999999996</v>
      </c>
      <c r="AV84" s="269">
        <f>AR84*$B$111+AS84*$C$111+AT84*$D$111</f>
        <v>206.39923999999999</v>
      </c>
      <c r="AX84" s="265">
        <v>2012</v>
      </c>
      <c r="AY84" s="268">
        <v>1384229.5652173914</v>
      </c>
      <c r="AZ84" s="268">
        <v>55670573.750062115</v>
      </c>
      <c r="BA84" s="268">
        <v>602921.12072538992</v>
      </c>
      <c r="BB84" s="269">
        <v>1229.2</v>
      </c>
      <c r="BC84" s="269">
        <v>15548</v>
      </c>
      <c r="BD84" s="269">
        <v>160</v>
      </c>
      <c r="BE84" s="269">
        <v>123</v>
      </c>
      <c r="BF84" s="269">
        <v>0</v>
      </c>
      <c r="BG84" s="270">
        <v>0.57599999999999996</v>
      </c>
      <c r="BH84" s="269">
        <f>BD84*$B$111+BE84*$C$111+BF84*$D$111</f>
        <v>213.10401999999999</v>
      </c>
      <c r="BJ84" s="265">
        <v>2013</v>
      </c>
      <c r="BK84" s="268">
        <v>1489166.0950514458</v>
      </c>
      <c r="BL84" s="268">
        <v>55681016.457618825</v>
      </c>
      <c r="BM84" s="268">
        <v>345849.71640673844</v>
      </c>
      <c r="BN84" s="269">
        <v>1239</v>
      </c>
      <c r="BO84" s="269">
        <v>15627</v>
      </c>
      <c r="BP84" s="269">
        <v>153.405</v>
      </c>
      <c r="BQ84" s="269">
        <v>132.27799999999999</v>
      </c>
      <c r="BR84" s="269">
        <v>0</v>
      </c>
      <c r="BS84" s="270">
        <v>0.58099999999999996</v>
      </c>
      <c r="BT84" s="269">
        <f>BP84*$B$111+BQ84*$C$111+BR84*$D$111</f>
        <v>210.51470372</v>
      </c>
      <c r="BV84" s="265">
        <v>2014</v>
      </c>
      <c r="BW84" s="268">
        <v>1577000</v>
      </c>
      <c r="BX84" s="268">
        <v>56737974</v>
      </c>
      <c r="BY84" s="268">
        <v>522475.39610328886</v>
      </c>
      <c r="BZ84" s="269">
        <v>1259</v>
      </c>
      <c r="CA84" s="269">
        <v>15685</v>
      </c>
      <c r="CB84" s="269">
        <v>151.71199999999999</v>
      </c>
      <c r="CC84" s="269">
        <v>120.379</v>
      </c>
      <c r="CD84" s="269">
        <v>0</v>
      </c>
      <c r="CE84" s="270">
        <v>0.58199999999999996</v>
      </c>
      <c r="CF84" s="269">
        <f>CB84*$B$111+CC84*$C$111+CD84*$D$111</f>
        <v>203.68442945999999</v>
      </c>
      <c r="CH84" s="175" t="s">
        <v>202</v>
      </c>
      <c r="CI84" s="266">
        <f t="shared" ref="CI84:CR86" si="27">AVERAGE(AM84,AY84,BK84,BW84)</f>
        <v>1477876.5224291724</v>
      </c>
      <c r="CJ84" s="266">
        <f t="shared" si="27"/>
        <v>55403432.754885472</v>
      </c>
      <c r="CK84" s="266">
        <f t="shared" si="27"/>
        <v>456504.75984225876</v>
      </c>
      <c r="CL84" s="266">
        <f t="shared" si="27"/>
        <v>1234.125</v>
      </c>
      <c r="CM84" s="266">
        <f t="shared" si="27"/>
        <v>15571.75</v>
      </c>
      <c r="CN84" s="266">
        <f t="shared" si="27"/>
        <v>154.27924999999999</v>
      </c>
      <c r="CO84" s="266">
        <f t="shared" si="27"/>
        <v>125.41425000000001</v>
      </c>
      <c r="CP84" s="266">
        <f t="shared" si="27"/>
        <v>0</v>
      </c>
      <c r="CQ84" s="266">
        <f t="shared" si="27"/>
        <v>0.57874999999999999</v>
      </c>
      <c r="CR84" s="266">
        <f t="shared" si="27"/>
        <v>208.42559829499999</v>
      </c>
      <c r="EM84" s="175"/>
      <c r="EN84" s="175"/>
      <c r="EO84" s="175"/>
      <c r="EP84" s="175"/>
      <c r="EQ84" s="175"/>
      <c r="ER84" s="175"/>
      <c r="ES84" s="175"/>
      <c r="ET84" s="175"/>
      <c r="EU84" s="175"/>
      <c r="EV84" s="175"/>
      <c r="EW84" s="175"/>
      <c r="EX84" s="175"/>
      <c r="EY84" s="175"/>
      <c r="EZ84" s="175"/>
      <c r="FA84" s="175"/>
      <c r="FB84" s="175"/>
      <c r="FC84" s="175"/>
      <c r="FD84" s="175"/>
      <c r="FE84" s="175"/>
      <c r="FF84" s="175"/>
      <c r="FG84" s="175"/>
      <c r="FH84" s="175"/>
      <c r="FI84" s="175"/>
      <c r="FJ84" s="175"/>
      <c r="FK84" s="175"/>
      <c r="FL84" s="175"/>
      <c r="FM84" s="175"/>
      <c r="FN84" s="175"/>
      <c r="FO84" s="175"/>
      <c r="FP84" s="175"/>
      <c r="FQ84" s="175"/>
      <c r="FR84" s="175"/>
      <c r="FS84" s="175"/>
      <c r="FT84" s="175"/>
      <c r="FU84" s="175"/>
      <c r="FV84" s="175"/>
      <c r="FW84" s="175"/>
      <c r="FX84" s="175"/>
      <c r="FY84" s="175"/>
      <c r="FZ84" s="175"/>
      <c r="GA84" s="175"/>
      <c r="GB84" s="175"/>
      <c r="GC84" s="175"/>
      <c r="GD84" s="175"/>
      <c r="GE84" s="175"/>
      <c r="GF84" s="175"/>
      <c r="GG84" s="175"/>
      <c r="GH84" s="175"/>
      <c r="GI84" s="175"/>
      <c r="GJ84" s="175"/>
      <c r="GK84" s="175"/>
      <c r="GL84" s="175"/>
      <c r="GM84" s="175"/>
      <c r="GN84" s="175"/>
      <c r="GO84" s="175"/>
      <c r="GP84" s="175"/>
      <c r="GQ84" s="175"/>
      <c r="GR84" s="175"/>
      <c r="GS84" s="175"/>
      <c r="GT84" s="175"/>
      <c r="GU84" s="175"/>
      <c r="GV84" s="175"/>
      <c r="GW84" s="175"/>
      <c r="GX84" s="175"/>
      <c r="GY84" s="175"/>
      <c r="GZ84" s="175"/>
      <c r="HA84" s="175"/>
      <c r="HB84" s="175"/>
      <c r="HC84" s="175"/>
      <c r="HD84" s="175"/>
      <c r="HE84" s="175"/>
      <c r="HF84" s="175"/>
      <c r="HG84" s="175"/>
      <c r="HH84" s="175"/>
      <c r="HI84" s="175"/>
      <c r="HJ84" s="175"/>
      <c r="HK84" s="175"/>
      <c r="HL84" s="175"/>
      <c r="HM84" s="175"/>
      <c r="HN84" s="175"/>
      <c r="HO84" s="175"/>
      <c r="HP84" s="175"/>
      <c r="HQ84" s="175"/>
      <c r="HR84" s="175"/>
      <c r="HS84" s="175"/>
      <c r="HT84" s="175"/>
      <c r="HU84" s="175"/>
      <c r="HV84" s="175"/>
      <c r="HW84" s="175"/>
      <c r="HX84" s="175"/>
      <c r="HY84" s="175"/>
      <c r="HZ84" s="175"/>
      <c r="IA84" s="175"/>
      <c r="IB84" s="175"/>
      <c r="IC84" s="175"/>
      <c r="ID84" s="175"/>
      <c r="IE84" s="175"/>
      <c r="IF84" s="175"/>
      <c r="IG84" s="175"/>
      <c r="IH84" s="175"/>
      <c r="II84" s="175"/>
      <c r="IJ84" s="175"/>
      <c r="IK84" s="175"/>
      <c r="IL84" s="175"/>
      <c r="IM84" s="175"/>
      <c r="IN84" s="175"/>
      <c r="IO84" s="175"/>
      <c r="IP84" s="175"/>
      <c r="IQ84" s="175"/>
      <c r="IR84" s="175"/>
      <c r="IS84" s="175"/>
      <c r="IT84" s="175"/>
      <c r="IU84" s="175"/>
      <c r="IV84" s="175"/>
      <c r="IW84" s="175"/>
      <c r="IX84" s="175"/>
      <c r="IY84" s="175"/>
      <c r="IZ84" s="175"/>
      <c r="JA84" s="175"/>
      <c r="JB84" s="175"/>
      <c r="JC84" s="175"/>
      <c r="JD84" s="175"/>
      <c r="JE84" s="175"/>
      <c r="JF84" s="175"/>
      <c r="JG84" s="175"/>
      <c r="JH84" s="175"/>
      <c r="JI84" s="175"/>
      <c r="JJ84" s="175"/>
    </row>
    <row r="85" spans="1:270" x14ac:dyDescent="0.25">
      <c r="A85" s="265" t="s">
        <v>147</v>
      </c>
      <c r="B85" s="265">
        <v>2008</v>
      </c>
      <c r="C85" s="175">
        <v>539080.73581631284</v>
      </c>
      <c r="D85" s="175">
        <v>25057949.203043647</v>
      </c>
      <c r="E85" s="175">
        <v>272758.07036372641</v>
      </c>
      <c r="F85" s="266">
        <v>811.2</v>
      </c>
      <c r="G85" s="266">
        <v>3397</v>
      </c>
      <c r="H85" s="266">
        <v>46.646000000000001</v>
      </c>
      <c r="I85" s="266">
        <v>20.88</v>
      </c>
      <c r="J85" s="266">
        <v>0</v>
      </c>
      <c r="K85" s="267">
        <v>0.78300000000000003</v>
      </c>
      <c r="L85" s="266">
        <f t="shared" si="25"/>
        <v>55.660731200000001</v>
      </c>
      <c r="N85" s="265">
        <v>2009</v>
      </c>
      <c r="O85" s="175">
        <v>729884.51987685717</v>
      </c>
      <c r="P85" s="175">
        <v>25408685.465399548</v>
      </c>
      <c r="Q85" s="175">
        <v>401384.14635346801</v>
      </c>
      <c r="R85" s="266">
        <v>820.5</v>
      </c>
      <c r="S85" s="266">
        <v>3392</v>
      </c>
      <c r="T85" s="266">
        <v>46.165999999999997</v>
      </c>
      <c r="U85" s="266">
        <v>19.172000000000001</v>
      </c>
      <c r="V85" s="266">
        <v>0</v>
      </c>
      <c r="W85" s="267">
        <v>0.79</v>
      </c>
      <c r="X85" s="266">
        <f t="shared" si="26"/>
        <v>54.443319279999997</v>
      </c>
      <c r="Z85" s="265">
        <v>2010</v>
      </c>
      <c r="AA85" s="175">
        <v>693146.58402860537</v>
      </c>
      <c r="AB85" s="175">
        <v>26080674.091378622</v>
      </c>
      <c r="AC85" s="175">
        <v>9098816.5873757023</v>
      </c>
      <c r="AD85" s="266">
        <v>831</v>
      </c>
      <c r="AE85" s="266">
        <v>3419</v>
      </c>
      <c r="AF85" s="266">
        <v>47.076999999999998</v>
      </c>
      <c r="AG85" s="266">
        <v>20.347999999999999</v>
      </c>
      <c r="AH85" s="266">
        <v>0</v>
      </c>
      <c r="AI85" s="267">
        <v>0.77800000000000002</v>
      </c>
      <c r="AJ85" s="266">
        <f>AF85*$B$111+AG85*$C$111+AH85*$D$111</f>
        <v>55.862045519999995</v>
      </c>
      <c r="AL85" s="265">
        <v>2011</v>
      </c>
      <c r="AM85" s="268">
        <v>1034388.1738241309</v>
      </c>
      <c r="AN85" s="268">
        <v>25869472.490797546</v>
      </c>
      <c r="AO85" s="268">
        <v>1327666.9887276327</v>
      </c>
      <c r="AP85" s="269">
        <v>839</v>
      </c>
      <c r="AQ85" s="269">
        <v>3422</v>
      </c>
      <c r="AR85" s="269">
        <v>42.884</v>
      </c>
      <c r="AS85" s="269">
        <v>22.613</v>
      </c>
      <c r="AT85" s="269">
        <v>0</v>
      </c>
      <c r="AU85" s="270">
        <v>0.78200000000000003</v>
      </c>
      <c r="AV85" s="269">
        <f>AR85*$B$111+AS85*$C$111+AT85*$D$111</f>
        <v>52.646936619999998</v>
      </c>
      <c r="AX85" s="265">
        <v>2012</v>
      </c>
      <c r="AY85" s="268">
        <v>955070.24397515552</v>
      </c>
      <c r="AZ85" s="268">
        <v>25486370.205217395</v>
      </c>
      <c r="BA85" s="268">
        <v>303417.56730649725</v>
      </c>
      <c r="BB85" s="269">
        <v>819.8</v>
      </c>
      <c r="BC85" s="269">
        <v>3452</v>
      </c>
      <c r="BD85" s="269">
        <v>47.65</v>
      </c>
      <c r="BE85" s="269">
        <v>8.3469999999999995</v>
      </c>
      <c r="BF85" s="269">
        <v>15.093</v>
      </c>
      <c r="BG85" s="270">
        <v>0.78100000000000003</v>
      </c>
      <c r="BH85" s="269">
        <f>BD85*$B$111+BE85*$C$111+BF85*$D$111</f>
        <v>55.345446079999995</v>
      </c>
      <c r="BJ85" s="265">
        <v>2013</v>
      </c>
      <c r="BK85" s="268">
        <v>954374.62518373365</v>
      </c>
      <c r="BL85" s="268">
        <v>25883829.349338565</v>
      </c>
      <c r="BM85" s="268">
        <v>610678.43915489072</v>
      </c>
      <c r="BN85" s="269">
        <v>823</v>
      </c>
      <c r="BO85" s="269">
        <v>3457</v>
      </c>
      <c r="BP85" s="269">
        <v>45.918999999999997</v>
      </c>
      <c r="BQ85" s="269">
        <v>0</v>
      </c>
      <c r="BR85" s="269">
        <v>23.202999999999999</v>
      </c>
      <c r="BS85" s="270">
        <v>0.78300000000000003</v>
      </c>
      <c r="BT85" s="269">
        <f>BP85*$B$111+BQ85*$C$111+BR85*$D$111</f>
        <v>52.209333299999997</v>
      </c>
      <c r="BV85" s="265">
        <v>2014</v>
      </c>
      <c r="BW85" s="268">
        <v>1044990</v>
      </c>
      <c r="BX85" s="268">
        <v>27213000</v>
      </c>
      <c r="BY85" s="268">
        <v>248538.3683310654</v>
      </c>
      <c r="BZ85" s="269">
        <v>851.9</v>
      </c>
      <c r="CA85" s="269">
        <v>3468</v>
      </c>
      <c r="CB85" s="269">
        <v>43.021999999999998</v>
      </c>
      <c r="CC85" s="269">
        <v>0</v>
      </c>
      <c r="CD85" s="269">
        <v>25.02</v>
      </c>
      <c r="CE85" s="270">
        <v>0.78200000000000003</v>
      </c>
      <c r="CF85" s="269">
        <f>CB85*$B$111+CC85*$C$111+CD85*$D$111</f>
        <v>49.804921999999998</v>
      </c>
      <c r="CH85" s="175" t="s">
        <v>202</v>
      </c>
      <c r="CI85" s="266">
        <f t="shared" si="27"/>
        <v>997205.76074575505</v>
      </c>
      <c r="CJ85" s="266">
        <f t="shared" si="27"/>
        <v>26113168.011338376</v>
      </c>
      <c r="CK85" s="266">
        <f t="shared" si="27"/>
        <v>622575.34088002157</v>
      </c>
      <c r="CL85" s="266">
        <f t="shared" si="27"/>
        <v>833.42500000000007</v>
      </c>
      <c r="CM85" s="266">
        <f t="shared" si="27"/>
        <v>3449.75</v>
      </c>
      <c r="CN85" s="266">
        <f t="shared" si="27"/>
        <v>44.868749999999991</v>
      </c>
      <c r="CO85" s="266">
        <f t="shared" si="27"/>
        <v>7.74</v>
      </c>
      <c r="CP85" s="266">
        <f t="shared" si="27"/>
        <v>15.829000000000001</v>
      </c>
      <c r="CQ85" s="266">
        <f t="shared" si="27"/>
        <v>0.78200000000000003</v>
      </c>
      <c r="CR85" s="266">
        <f t="shared" si="27"/>
        <v>52.501659499999995</v>
      </c>
      <c r="EM85" s="175"/>
      <c r="EN85" s="175"/>
      <c r="EO85" s="175"/>
      <c r="EP85" s="175"/>
      <c r="EQ85" s="175"/>
      <c r="ER85" s="175"/>
      <c r="ES85" s="175"/>
      <c r="ET85" s="175"/>
      <c r="EU85" s="175"/>
      <c r="EV85" s="175"/>
      <c r="EW85" s="175"/>
      <c r="EX85" s="175"/>
      <c r="EY85" s="175"/>
      <c r="EZ85" s="175"/>
      <c r="FA85" s="175"/>
      <c r="FB85" s="175"/>
      <c r="FC85" s="175"/>
      <c r="FD85" s="175"/>
      <c r="FE85" s="175"/>
      <c r="FF85" s="175"/>
      <c r="FG85" s="175"/>
      <c r="FH85" s="175"/>
      <c r="FI85" s="175"/>
      <c r="FJ85" s="175"/>
      <c r="FK85" s="175"/>
      <c r="FL85" s="175"/>
      <c r="FM85" s="175"/>
      <c r="FN85" s="175"/>
      <c r="FO85" s="175"/>
      <c r="FP85" s="175"/>
      <c r="FQ85" s="175"/>
      <c r="FR85" s="175"/>
      <c r="FS85" s="175"/>
      <c r="FT85" s="175"/>
      <c r="FU85" s="175"/>
      <c r="FV85" s="175"/>
      <c r="FW85" s="175"/>
      <c r="FX85" s="175"/>
      <c r="FY85" s="175"/>
      <c r="FZ85" s="175"/>
      <c r="GA85" s="175"/>
      <c r="GB85" s="175"/>
      <c r="GC85" s="175"/>
      <c r="GD85" s="175"/>
      <c r="GE85" s="175"/>
      <c r="GF85" s="175"/>
      <c r="GG85" s="175"/>
      <c r="GH85" s="175"/>
      <c r="GI85" s="175"/>
      <c r="GJ85" s="175"/>
      <c r="GK85" s="175"/>
      <c r="GL85" s="175"/>
      <c r="GM85" s="175"/>
      <c r="GN85" s="175"/>
      <c r="GO85" s="175"/>
      <c r="GP85" s="175"/>
      <c r="GQ85" s="175"/>
      <c r="GR85" s="175"/>
      <c r="GS85" s="175"/>
      <c r="GT85" s="175"/>
      <c r="GU85" s="175"/>
      <c r="GV85" s="175"/>
      <c r="GW85" s="175"/>
      <c r="GX85" s="175"/>
      <c r="GY85" s="175"/>
      <c r="GZ85" s="175"/>
      <c r="HA85" s="175"/>
      <c r="HB85" s="175"/>
      <c r="HC85" s="175"/>
      <c r="HD85" s="175"/>
      <c r="HE85" s="175"/>
      <c r="HF85" s="175"/>
      <c r="HG85" s="175"/>
      <c r="HH85" s="175"/>
      <c r="HI85" s="175"/>
      <c r="HJ85" s="175"/>
      <c r="HK85" s="175"/>
      <c r="HL85" s="175"/>
      <c r="HM85" s="175"/>
      <c r="HN85" s="175"/>
      <c r="HO85" s="175"/>
      <c r="HP85" s="175"/>
      <c r="HQ85" s="175"/>
      <c r="HR85" s="175"/>
      <c r="HS85" s="175"/>
      <c r="HT85" s="175"/>
      <c r="HU85" s="175"/>
      <c r="HV85" s="175"/>
      <c r="HW85" s="175"/>
      <c r="HX85" s="175"/>
      <c r="HY85" s="175"/>
      <c r="HZ85" s="175"/>
      <c r="IA85" s="175"/>
      <c r="IB85" s="175"/>
      <c r="IC85" s="175"/>
      <c r="ID85" s="175"/>
      <c r="IE85" s="175"/>
      <c r="IF85" s="175"/>
      <c r="IG85" s="175"/>
      <c r="IH85" s="175"/>
      <c r="II85" s="175"/>
      <c r="IJ85" s="175"/>
      <c r="IK85" s="175"/>
      <c r="IL85" s="175"/>
      <c r="IM85" s="175"/>
      <c r="IN85" s="175"/>
      <c r="IO85" s="175"/>
      <c r="IP85" s="175"/>
      <c r="IQ85" s="175"/>
      <c r="IR85" s="175"/>
      <c r="IS85" s="175"/>
      <c r="IT85" s="175"/>
      <c r="IU85" s="175"/>
      <c r="IV85" s="175"/>
      <c r="IW85" s="175"/>
      <c r="IX85" s="175"/>
      <c r="IY85" s="175"/>
      <c r="IZ85" s="175"/>
      <c r="JA85" s="175"/>
      <c r="JB85" s="175"/>
      <c r="JC85" s="175"/>
      <c r="JD85" s="175"/>
      <c r="JE85" s="175"/>
      <c r="JF85" s="175"/>
      <c r="JG85" s="175"/>
      <c r="JH85" s="175"/>
      <c r="JI85" s="175"/>
      <c r="JJ85" s="175"/>
    </row>
    <row r="86" spans="1:270" x14ac:dyDescent="0.25">
      <c r="A86" s="265" t="s">
        <v>120</v>
      </c>
      <c r="B86" s="265">
        <v>2008</v>
      </c>
      <c r="C86" s="175">
        <v>115631.65291683353</v>
      </c>
      <c r="D86" s="175">
        <v>5545517.6409024158</v>
      </c>
      <c r="E86" s="175">
        <v>219291.85285339598</v>
      </c>
      <c r="F86" s="266">
        <v>135.6</v>
      </c>
      <c r="G86" s="266">
        <v>1472</v>
      </c>
      <c r="H86" s="266">
        <v>21.794</v>
      </c>
      <c r="I86" s="266">
        <v>0</v>
      </c>
      <c r="J86" s="266">
        <v>0</v>
      </c>
      <c r="K86" s="267">
        <v>0.77100000000000002</v>
      </c>
      <c r="L86" s="266">
        <f t="shared" si="25"/>
        <v>21.794</v>
      </c>
      <c r="N86" s="265">
        <v>2009</v>
      </c>
      <c r="O86" s="175">
        <v>107416.09637264088</v>
      </c>
      <c r="P86" s="175">
        <v>5536981.4289921029</v>
      </c>
      <c r="Q86" s="175">
        <v>71763.583520608503</v>
      </c>
      <c r="R86" s="266">
        <v>136.19999999999999</v>
      </c>
      <c r="S86" s="266">
        <v>1472</v>
      </c>
      <c r="T86" s="266">
        <v>21.745999999999999</v>
      </c>
      <c r="U86" s="266">
        <v>0</v>
      </c>
      <c r="V86" s="266">
        <v>0</v>
      </c>
      <c r="W86" s="267">
        <v>0.77400000000000002</v>
      </c>
      <c r="X86" s="266">
        <f t="shared" si="26"/>
        <v>21.745999999999999</v>
      </c>
      <c r="Z86" s="265">
        <v>2010</v>
      </c>
      <c r="AA86" s="175">
        <v>123477.50814461659</v>
      </c>
      <c r="AB86" s="175">
        <v>5549313.6029664939</v>
      </c>
      <c r="AC86" s="175">
        <v>100185.06724520441</v>
      </c>
      <c r="AD86" s="266">
        <v>136.5</v>
      </c>
      <c r="AE86" s="266">
        <v>1468</v>
      </c>
      <c r="AF86" s="266">
        <v>22.488</v>
      </c>
      <c r="AG86" s="266">
        <v>0</v>
      </c>
      <c r="AH86" s="266">
        <v>0</v>
      </c>
      <c r="AI86" s="267">
        <v>0.77600000000000002</v>
      </c>
      <c r="AJ86" s="266">
        <f>AF86*$B$111+AG86*$C$111+AH86*$D$111</f>
        <v>22.488</v>
      </c>
      <c r="AL86" s="265">
        <v>2011</v>
      </c>
      <c r="AM86" s="268">
        <v>134797.45194274027</v>
      </c>
      <c r="AN86" s="268">
        <v>6295738.2484662579</v>
      </c>
      <c r="AO86" s="268">
        <v>59256.994453302468</v>
      </c>
      <c r="AP86" s="269">
        <v>136.6</v>
      </c>
      <c r="AQ86" s="269">
        <v>1471</v>
      </c>
      <c r="AR86" s="269">
        <v>21.210999999999999</v>
      </c>
      <c r="AS86" s="269">
        <v>0</v>
      </c>
      <c r="AT86" s="269">
        <v>0</v>
      </c>
      <c r="AU86" s="270">
        <v>0.77500000000000002</v>
      </c>
      <c r="AV86" s="269">
        <f>AR86*$B$111+AS86*$C$111+AT86*$D$111</f>
        <v>21.210999999999999</v>
      </c>
      <c r="AX86" s="265">
        <v>2012</v>
      </c>
      <c r="AY86" s="268">
        <v>123236.39055900622</v>
      </c>
      <c r="AZ86" s="268">
        <v>6393838.3294409951</v>
      </c>
      <c r="BA86" s="268">
        <v>51074.082613454819</v>
      </c>
      <c r="BB86" s="269">
        <v>137.1</v>
      </c>
      <c r="BC86" s="269">
        <v>1475</v>
      </c>
      <c r="BD86" s="269">
        <v>21.901</v>
      </c>
      <c r="BE86" s="269">
        <v>0</v>
      </c>
      <c r="BF86" s="269">
        <v>0</v>
      </c>
      <c r="BG86" s="270">
        <v>0.77600000000000002</v>
      </c>
      <c r="BH86" s="269">
        <f>BD86*$B$111+BE86*$C$111+BF86*$D$111</f>
        <v>21.901</v>
      </c>
      <c r="BJ86" s="265">
        <v>2013</v>
      </c>
      <c r="BK86" s="268">
        <v>163655.71680548758</v>
      </c>
      <c r="BL86" s="268">
        <v>6535531.7315041656</v>
      </c>
      <c r="BM86" s="268">
        <v>66665.411712326808</v>
      </c>
      <c r="BN86" s="269">
        <v>133.80000000000001</v>
      </c>
      <c r="BO86" s="269">
        <v>1495</v>
      </c>
      <c r="BP86" s="269">
        <v>21.295999999999999</v>
      </c>
      <c r="BQ86" s="269">
        <v>0</v>
      </c>
      <c r="BR86" s="269">
        <v>0</v>
      </c>
      <c r="BS86" s="270">
        <v>0.77500000000000002</v>
      </c>
      <c r="BT86" s="269">
        <f>BP86*$B$111+BQ86*$C$111+BR86*$D$111</f>
        <v>21.295999999999999</v>
      </c>
      <c r="BV86" s="265">
        <v>2014</v>
      </c>
      <c r="BW86" s="268">
        <v>207382.99999999997</v>
      </c>
      <c r="BX86" s="268">
        <v>7091076</v>
      </c>
      <c r="BY86" s="268">
        <v>72462.694957301181</v>
      </c>
      <c r="BZ86" s="269">
        <v>140.19999999999999</v>
      </c>
      <c r="CA86" s="269">
        <v>1502</v>
      </c>
      <c r="CB86" s="269">
        <v>20.696999999999999</v>
      </c>
      <c r="CC86" s="269">
        <v>0</v>
      </c>
      <c r="CD86" s="269">
        <v>0</v>
      </c>
      <c r="CE86" s="270">
        <v>0.77400000000000002</v>
      </c>
      <c r="CF86" s="269">
        <f>CB86*$B$111+CC86*$C$111+CD86*$D$111</f>
        <v>20.696999999999999</v>
      </c>
      <c r="CH86" s="175" t="s">
        <v>202</v>
      </c>
      <c r="CI86" s="266">
        <f t="shared" si="27"/>
        <v>157268.1398268085</v>
      </c>
      <c r="CJ86" s="266">
        <f t="shared" si="27"/>
        <v>6579046.0773528544</v>
      </c>
      <c r="CK86" s="266">
        <f t="shared" si="27"/>
        <v>62364.795934096313</v>
      </c>
      <c r="CL86" s="266">
        <f t="shared" si="27"/>
        <v>136.92500000000001</v>
      </c>
      <c r="CM86" s="266">
        <f t="shared" si="27"/>
        <v>1485.75</v>
      </c>
      <c r="CN86" s="266">
        <f t="shared" si="27"/>
        <v>21.276249999999997</v>
      </c>
      <c r="CO86" s="266">
        <f t="shared" si="27"/>
        <v>0</v>
      </c>
      <c r="CP86" s="266">
        <f t="shared" si="27"/>
        <v>0</v>
      </c>
      <c r="CQ86" s="266">
        <f t="shared" si="27"/>
        <v>0.77500000000000002</v>
      </c>
      <c r="CR86" s="266">
        <f t="shared" si="27"/>
        <v>21.276249999999997</v>
      </c>
      <c r="EM86" s="175"/>
      <c r="EN86" s="175"/>
      <c r="EO86" s="175"/>
      <c r="EP86" s="175"/>
      <c r="EQ86" s="175"/>
      <c r="ER86" s="175"/>
      <c r="ES86" s="175"/>
      <c r="ET86" s="175"/>
      <c r="EU86" s="175"/>
      <c r="EV86" s="175"/>
      <c r="EW86" s="175"/>
      <c r="EX86" s="175"/>
      <c r="EY86" s="175"/>
      <c r="EZ86" s="175"/>
      <c r="FA86" s="175"/>
      <c r="FB86" s="175"/>
      <c r="FC86" s="175"/>
      <c r="FD86" s="175"/>
      <c r="FE86" s="175"/>
      <c r="FF86" s="175"/>
      <c r="FG86" s="175"/>
      <c r="FH86" s="175"/>
      <c r="FI86" s="175"/>
      <c r="FJ86" s="175"/>
      <c r="FK86" s="175"/>
      <c r="FL86" s="175"/>
      <c r="FM86" s="175"/>
      <c r="FN86" s="175"/>
      <c r="FO86" s="175"/>
      <c r="FP86" s="175"/>
      <c r="FQ86" s="175"/>
      <c r="FR86" s="175"/>
      <c r="FS86" s="175"/>
      <c r="FT86" s="175"/>
      <c r="FU86" s="175"/>
      <c r="FV86" s="175"/>
      <c r="FW86" s="175"/>
      <c r="FX86" s="175"/>
      <c r="FY86" s="175"/>
      <c r="FZ86" s="175"/>
      <c r="GA86" s="175"/>
      <c r="GB86" s="175"/>
      <c r="GC86" s="175"/>
      <c r="GD86" s="175"/>
      <c r="GE86" s="175"/>
      <c r="GF86" s="175"/>
      <c r="GG86" s="175"/>
      <c r="GH86" s="175"/>
      <c r="GI86" s="175"/>
      <c r="GJ86" s="175"/>
      <c r="GK86" s="175"/>
      <c r="GL86" s="175"/>
      <c r="GM86" s="175"/>
      <c r="GN86" s="175"/>
      <c r="GO86" s="175"/>
      <c r="GP86" s="175"/>
      <c r="GQ86" s="175"/>
      <c r="GR86" s="175"/>
      <c r="GS86" s="175"/>
      <c r="GT86" s="175"/>
      <c r="GU86" s="175"/>
      <c r="GV86" s="175"/>
      <c r="GW86" s="175"/>
      <c r="GX86" s="175"/>
      <c r="GY86" s="175"/>
      <c r="GZ86" s="175"/>
      <c r="HA86" s="175"/>
      <c r="HB86" s="175"/>
      <c r="HC86" s="175"/>
      <c r="HD86" s="175"/>
      <c r="HE86" s="175"/>
      <c r="HF86" s="175"/>
      <c r="HG86" s="175"/>
      <c r="HH86" s="175"/>
      <c r="HI86" s="175"/>
      <c r="HJ86" s="175"/>
      <c r="HK86" s="175"/>
      <c r="HL86" s="175"/>
      <c r="HM86" s="175"/>
      <c r="HN86" s="175"/>
      <c r="HO86" s="175"/>
      <c r="HP86" s="175"/>
      <c r="HQ86" s="175"/>
      <c r="HR86" s="175"/>
      <c r="HS86" s="175"/>
      <c r="HT86" s="175"/>
      <c r="HU86" s="175"/>
      <c r="HV86" s="175"/>
      <c r="HW86" s="175"/>
      <c r="HX86" s="175"/>
      <c r="HY86" s="175"/>
      <c r="HZ86" s="175"/>
      <c r="IA86" s="175"/>
      <c r="IB86" s="175"/>
      <c r="IC86" s="175"/>
      <c r="ID86" s="175"/>
      <c r="IE86" s="175"/>
      <c r="IF86" s="175"/>
      <c r="IG86" s="175"/>
      <c r="IH86" s="175"/>
      <c r="II86" s="175"/>
      <c r="IJ86" s="175"/>
      <c r="IK86" s="175"/>
      <c r="IL86" s="175"/>
      <c r="IM86" s="175"/>
      <c r="IN86" s="175"/>
      <c r="IO86" s="175"/>
      <c r="IP86" s="175"/>
      <c r="IQ86" s="175"/>
      <c r="IR86" s="175"/>
      <c r="IS86" s="175"/>
      <c r="IT86" s="175"/>
      <c r="IU86" s="175"/>
      <c r="IV86" s="175"/>
      <c r="IW86" s="175"/>
      <c r="IX86" s="175"/>
      <c r="IY86" s="175"/>
      <c r="IZ86" s="175"/>
      <c r="JA86" s="175"/>
      <c r="JB86" s="175"/>
      <c r="JC86" s="175"/>
      <c r="JD86" s="175"/>
      <c r="JE86" s="175"/>
      <c r="JF86" s="175"/>
      <c r="JG86" s="175"/>
      <c r="JH86" s="175"/>
      <c r="JI86" s="175"/>
      <c r="JJ86" s="175"/>
    </row>
    <row r="87" spans="1:270" x14ac:dyDescent="0.25">
      <c r="A87" s="265" t="s">
        <v>92</v>
      </c>
      <c r="B87" s="265">
        <v>2008</v>
      </c>
      <c r="C87" s="175">
        <v>402107.3416099319</v>
      </c>
      <c r="D87" s="175">
        <v>18639757.708183151</v>
      </c>
      <c r="E87" s="175">
        <v>233308.69627440197</v>
      </c>
      <c r="F87" s="266">
        <v>526.9</v>
      </c>
      <c r="G87" s="266">
        <v>1228</v>
      </c>
      <c r="H87" s="266">
        <v>18.899999999999999</v>
      </c>
      <c r="I87" s="266">
        <v>0</v>
      </c>
      <c r="J87" s="266">
        <v>0</v>
      </c>
      <c r="K87" s="267">
        <v>0.89</v>
      </c>
      <c r="L87" s="266">
        <f t="shared" si="25"/>
        <v>18.899999999999999</v>
      </c>
      <c r="N87" s="265">
        <v>2009</v>
      </c>
      <c r="O87" s="175">
        <v>367345.67260072281</v>
      </c>
      <c r="P87" s="175">
        <v>18495530.038816761</v>
      </c>
      <c r="Q87" s="175">
        <v>55289.272645606135</v>
      </c>
      <c r="R87" s="266">
        <v>528.6</v>
      </c>
      <c r="S87" s="266">
        <v>1238</v>
      </c>
      <c r="T87" s="266">
        <v>18.911999999999999</v>
      </c>
      <c r="U87" s="266">
        <v>0</v>
      </c>
      <c r="V87" s="266">
        <v>0</v>
      </c>
      <c r="W87" s="267">
        <v>0.89100000000000001</v>
      </c>
      <c r="X87" s="266">
        <f t="shared" si="26"/>
        <v>18.911999999999999</v>
      </c>
      <c r="Z87" s="265"/>
      <c r="AD87" s="266"/>
      <c r="AE87" s="266"/>
      <c r="AF87" s="266"/>
      <c r="AG87" s="266"/>
      <c r="AH87" s="266"/>
      <c r="AI87" s="267"/>
      <c r="AJ87" s="266"/>
      <c r="AL87" s="265"/>
      <c r="AM87" s="268"/>
      <c r="AN87" s="268"/>
      <c r="AO87" s="268"/>
      <c r="AP87" s="269"/>
      <c r="AQ87" s="269"/>
      <c r="AR87" s="269"/>
      <c r="AS87" s="269"/>
      <c r="AT87" s="269"/>
      <c r="AU87" s="270"/>
      <c r="AV87" s="269"/>
      <c r="AX87" s="265"/>
      <c r="AY87" s="268"/>
      <c r="AZ87" s="268"/>
      <c r="BA87" s="268"/>
      <c r="BB87" s="269"/>
      <c r="BC87" s="269"/>
      <c r="BD87" s="269"/>
      <c r="BE87" s="269"/>
      <c r="BF87" s="269"/>
      <c r="BG87" s="270"/>
      <c r="BH87" s="269"/>
      <c r="BJ87" s="265"/>
      <c r="BK87" s="268"/>
      <c r="BL87" s="268"/>
      <c r="BM87" s="268"/>
      <c r="BN87" s="269"/>
      <c r="BO87" s="269"/>
      <c r="BP87" s="269"/>
      <c r="BQ87" s="269"/>
      <c r="BR87" s="269"/>
      <c r="BS87" s="270"/>
      <c r="BT87" s="269"/>
      <c r="BV87" s="265"/>
      <c r="BW87" s="268"/>
      <c r="BX87" s="268"/>
      <c r="BY87" s="268"/>
      <c r="BZ87" s="269"/>
      <c r="CA87" s="269"/>
      <c r="CB87" s="269"/>
      <c r="CC87" s="269"/>
      <c r="CD87" s="269"/>
      <c r="CE87" s="270"/>
      <c r="CF87" s="269"/>
      <c r="CI87" s="266"/>
      <c r="CJ87" s="266"/>
      <c r="CK87" s="266"/>
      <c r="CL87" s="266"/>
      <c r="CM87" s="266"/>
      <c r="CN87" s="266"/>
      <c r="CO87" s="266"/>
      <c r="CP87" s="266"/>
      <c r="CQ87" s="266"/>
      <c r="CR87" s="266"/>
      <c r="EM87" s="175"/>
      <c r="EN87" s="175"/>
      <c r="EO87" s="175"/>
      <c r="EP87" s="175"/>
      <c r="EQ87" s="175"/>
      <c r="ER87" s="175"/>
      <c r="ES87" s="175"/>
      <c r="ET87" s="175"/>
      <c r="EU87" s="175"/>
      <c r="EV87" s="175"/>
      <c r="EW87" s="175"/>
      <c r="EX87" s="175"/>
      <c r="EY87" s="175"/>
      <c r="EZ87" s="175"/>
      <c r="FA87" s="175"/>
      <c r="FB87" s="175"/>
      <c r="FC87" s="175"/>
      <c r="FD87" s="175"/>
      <c r="FE87" s="175"/>
      <c r="FF87" s="175"/>
      <c r="FG87" s="175"/>
      <c r="FH87" s="175"/>
      <c r="FI87" s="175"/>
      <c r="FJ87" s="175"/>
      <c r="FK87" s="175"/>
      <c r="FL87" s="175"/>
      <c r="FM87" s="175"/>
      <c r="FN87" s="175"/>
      <c r="FO87" s="175"/>
      <c r="FP87" s="175"/>
      <c r="FQ87" s="175"/>
      <c r="FR87" s="175"/>
      <c r="FS87" s="175"/>
      <c r="FT87" s="175"/>
      <c r="FU87" s="175"/>
      <c r="FV87" s="175"/>
      <c r="FW87" s="175"/>
      <c r="FX87" s="175"/>
      <c r="FY87" s="175"/>
      <c r="FZ87" s="175"/>
      <c r="GA87" s="175"/>
      <c r="GB87" s="175"/>
      <c r="GC87" s="175"/>
      <c r="GD87" s="175"/>
      <c r="GE87" s="175"/>
      <c r="GF87" s="175"/>
      <c r="GG87" s="175"/>
      <c r="GH87" s="175"/>
      <c r="GI87" s="175"/>
      <c r="GJ87" s="175"/>
      <c r="GK87" s="175"/>
      <c r="GL87" s="175"/>
      <c r="GM87" s="175"/>
      <c r="GN87" s="175"/>
      <c r="GO87" s="175"/>
      <c r="GP87" s="175"/>
      <c r="GQ87" s="175"/>
      <c r="GR87" s="175"/>
      <c r="GS87" s="175"/>
      <c r="GT87" s="175"/>
      <c r="GU87" s="175"/>
      <c r="GV87" s="175"/>
      <c r="GW87" s="175"/>
      <c r="GX87" s="175"/>
      <c r="GY87" s="175"/>
      <c r="GZ87" s="175"/>
      <c r="HA87" s="175"/>
      <c r="HB87" s="175"/>
      <c r="HC87" s="175"/>
      <c r="HD87" s="175"/>
      <c r="HE87" s="175"/>
      <c r="HF87" s="175"/>
      <c r="HG87" s="175"/>
      <c r="HH87" s="175"/>
      <c r="HI87" s="175"/>
      <c r="HJ87" s="175"/>
      <c r="HK87" s="175"/>
      <c r="HL87" s="175"/>
      <c r="HM87" s="175"/>
      <c r="HN87" s="175"/>
      <c r="HO87" s="175"/>
      <c r="HP87" s="175"/>
      <c r="HQ87" s="175"/>
      <c r="HR87" s="175"/>
      <c r="HS87" s="175"/>
      <c r="HT87" s="175"/>
      <c r="HU87" s="175"/>
      <c r="HV87" s="175"/>
      <c r="HW87" s="175"/>
      <c r="HX87" s="175"/>
      <c r="HY87" s="175"/>
      <c r="HZ87" s="175"/>
      <c r="IA87" s="175"/>
      <c r="IB87" s="175"/>
      <c r="IC87" s="175"/>
      <c r="ID87" s="175"/>
      <c r="IE87" s="175"/>
      <c r="IF87" s="175"/>
      <c r="IG87" s="175"/>
      <c r="IH87" s="175"/>
      <c r="II87" s="175"/>
      <c r="IJ87" s="175"/>
      <c r="IK87" s="175"/>
      <c r="IL87" s="175"/>
      <c r="IM87" s="175"/>
      <c r="IN87" s="175"/>
      <c r="IO87" s="175"/>
      <c r="IP87" s="175"/>
      <c r="IQ87" s="175"/>
      <c r="IR87" s="175"/>
      <c r="IS87" s="175"/>
      <c r="IT87" s="175"/>
      <c r="IU87" s="175"/>
      <c r="IV87" s="175"/>
      <c r="IW87" s="175"/>
      <c r="IX87" s="175"/>
      <c r="IY87" s="175"/>
      <c r="IZ87" s="175"/>
      <c r="JA87" s="175"/>
      <c r="JB87" s="175"/>
      <c r="JC87" s="175"/>
      <c r="JD87" s="175"/>
      <c r="JE87" s="175"/>
      <c r="JF87" s="175"/>
      <c r="JG87" s="175"/>
      <c r="JH87" s="175"/>
      <c r="JI87" s="175"/>
      <c r="JJ87" s="175"/>
    </row>
    <row r="88" spans="1:270" x14ac:dyDescent="0.25">
      <c r="A88" s="265" t="s">
        <v>91</v>
      </c>
      <c r="B88" s="265">
        <v>2008</v>
      </c>
      <c r="C88" s="175">
        <v>911673.20784941921</v>
      </c>
      <c r="D88" s="175">
        <v>26060071.844079558</v>
      </c>
      <c r="E88" s="175">
        <v>968.22650532023647</v>
      </c>
      <c r="F88" s="266">
        <v>112.4</v>
      </c>
      <c r="G88" s="266">
        <v>399</v>
      </c>
      <c r="H88" s="266">
        <v>73.668999999999997</v>
      </c>
      <c r="I88" s="266">
        <v>60.322000000000003</v>
      </c>
      <c r="J88" s="266">
        <v>0</v>
      </c>
      <c r="K88" s="267">
        <v>0.436</v>
      </c>
      <c r="L88" s="266">
        <f t="shared" si="25"/>
        <v>99.712420280000003</v>
      </c>
      <c r="N88" s="265">
        <v>2009</v>
      </c>
      <c r="O88" s="175">
        <v>829105.60835229559</v>
      </c>
      <c r="P88" s="175">
        <v>21825013.921563379</v>
      </c>
      <c r="Q88" s="175">
        <v>34121.27785183605</v>
      </c>
      <c r="R88" s="266">
        <v>116.4</v>
      </c>
      <c r="S88" s="266">
        <v>425</v>
      </c>
      <c r="T88" s="266">
        <v>76.385999999999996</v>
      </c>
      <c r="U88" s="266">
        <v>58.304000000000002</v>
      </c>
      <c r="V88" s="266">
        <v>0</v>
      </c>
      <c r="W88" s="267">
        <v>0.41399999999999998</v>
      </c>
      <c r="X88" s="266">
        <f t="shared" si="26"/>
        <v>101.55816895999999</v>
      </c>
      <c r="Z88" s="265">
        <v>2010</v>
      </c>
      <c r="AA88" s="175">
        <v>981982.78373725328</v>
      </c>
      <c r="AB88" s="175">
        <v>22126256.728910077</v>
      </c>
      <c r="AC88" s="175">
        <v>50932.529166197513</v>
      </c>
      <c r="AD88" s="266">
        <v>89.9</v>
      </c>
      <c r="AE88" s="266">
        <v>378</v>
      </c>
      <c r="AF88" s="266">
        <v>85.777000000000001</v>
      </c>
      <c r="AG88" s="266">
        <v>57.731000000000002</v>
      </c>
      <c r="AH88" s="266">
        <v>0</v>
      </c>
      <c r="AI88" s="267">
        <v>0.441</v>
      </c>
      <c r="AJ88" s="266">
        <f>AF88*$B$111+AG88*$C$111+AH88*$D$111</f>
        <v>110.70178194</v>
      </c>
      <c r="AL88" s="265">
        <v>2011</v>
      </c>
      <c r="AM88" s="268">
        <v>851317.15132924332</v>
      </c>
      <c r="AN88" s="268">
        <v>18104588.759713702</v>
      </c>
      <c r="AO88" s="268">
        <v>20140.096673948523</v>
      </c>
      <c r="AP88" s="269">
        <v>92.2</v>
      </c>
      <c r="AQ88" s="269">
        <v>397</v>
      </c>
      <c r="AR88" s="269">
        <v>86.028999999999996</v>
      </c>
      <c r="AS88" s="269">
        <v>55.893000000000001</v>
      </c>
      <c r="AT88" s="269">
        <v>0</v>
      </c>
      <c r="AU88" s="270">
        <v>0.42299999999999999</v>
      </c>
      <c r="AV88" s="269">
        <f>AR88*$B$111+AS88*$C$111+AT88*$D$111</f>
        <v>110.16024382000001</v>
      </c>
      <c r="AX88" s="265">
        <v>2012</v>
      </c>
      <c r="AY88" s="268">
        <v>900646.76372670801</v>
      </c>
      <c r="AZ88" s="268">
        <v>18186447.579627328</v>
      </c>
      <c r="BA88" s="268">
        <v>5400.4670013741688</v>
      </c>
      <c r="BB88" s="269">
        <v>91.1</v>
      </c>
      <c r="BC88" s="269">
        <v>382</v>
      </c>
      <c r="BD88" s="269">
        <v>84.789000000000001</v>
      </c>
      <c r="BE88" s="269">
        <v>53.225000000000001</v>
      </c>
      <c r="BF88" s="269">
        <v>0</v>
      </c>
      <c r="BG88" s="270">
        <v>0.439</v>
      </c>
      <c r="BH88" s="269">
        <f>BD88*$B$111+BE88*$C$111+BF88*$D$111</f>
        <v>107.7683615</v>
      </c>
      <c r="BJ88" s="265">
        <v>2013</v>
      </c>
      <c r="BK88" s="268">
        <v>1005913.5120039198</v>
      </c>
      <c r="BL88" s="268">
        <v>18260714.357667811</v>
      </c>
      <c r="BM88" s="268">
        <v>43078.434037506937</v>
      </c>
      <c r="BN88" s="269">
        <v>84.4</v>
      </c>
      <c r="BO88" s="269">
        <v>378</v>
      </c>
      <c r="BP88" s="269">
        <v>85.503</v>
      </c>
      <c r="BQ88" s="269">
        <v>47.113</v>
      </c>
      <c r="BR88" s="269">
        <v>0</v>
      </c>
      <c r="BS88" s="270">
        <v>0.41799999999999998</v>
      </c>
      <c r="BT88" s="269">
        <f>BP88*$B$111+BQ88*$C$111+BR88*$D$111</f>
        <v>105.84356662</v>
      </c>
      <c r="BV88" s="265"/>
      <c r="BZ88" s="266"/>
      <c r="CA88" s="266"/>
      <c r="CB88" s="266"/>
      <c r="CC88" s="266"/>
      <c r="CD88" s="266"/>
      <c r="CE88" s="267"/>
      <c r="CF88" s="266"/>
      <c r="CI88" s="266"/>
      <c r="CJ88" s="266"/>
      <c r="CK88" s="266"/>
      <c r="CL88" s="266"/>
      <c r="CM88" s="266"/>
      <c r="CN88" s="266"/>
      <c r="CO88" s="266"/>
      <c r="CP88" s="266"/>
      <c r="CQ88" s="266"/>
      <c r="CR88" s="266"/>
      <c r="EM88" s="175"/>
      <c r="EN88" s="175"/>
      <c r="EO88" s="175"/>
      <c r="EP88" s="175"/>
      <c r="EQ88" s="175"/>
      <c r="ER88" s="175"/>
      <c r="ES88" s="175"/>
      <c r="ET88" s="175"/>
      <c r="EU88" s="175"/>
      <c r="EV88" s="175"/>
      <c r="EW88" s="175"/>
      <c r="EX88" s="175"/>
      <c r="EY88" s="175"/>
      <c r="EZ88" s="175"/>
      <c r="FA88" s="175"/>
      <c r="FB88" s="175"/>
      <c r="FC88" s="175"/>
      <c r="FD88" s="175"/>
      <c r="FE88" s="175"/>
      <c r="FF88" s="175"/>
      <c r="FG88" s="175"/>
      <c r="FH88" s="175"/>
      <c r="FI88" s="175"/>
      <c r="FJ88" s="175"/>
      <c r="FK88" s="175"/>
      <c r="FL88" s="175"/>
      <c r="FM88" s="175"/>
      <c r="FN88" s="175"/>
      <c r="FO88" s="175"/>
      <c r="FP88" s="175"/>
      <c r="FQ88" s="175"/>
      <c r="FR88" s="175"/>
      <c r="FS88" s="175"/>
      <c r="FT88" s="175"/>
      <c r="FU88" s="175"/>
      <c r="FV88" s="175"/>
      <c r="FW88" s="175"/>
      <c r="FX88" s="175"/>
      <c r="FY88" s="175"/>
      <c r="FZ88" s="175"/>
      <c r="GA88" s="175"/>
      <c r="GB88" s="175"/>
      <c r="GC88" s="175"/>
      <c r="GD88" s="175"/>
      <c r="GE88" s="175"/>
      <c r="GF88" s="175"/>
      <c r="GG88" s="175"/>
      <c r="GH88" s="175"/>
      <c r="GI88" s="175"/>
      <c r="GJ88" s="175"/>
      <c r="GK88" s="175"/>
      <c r="GL88" s="175"/>
      <c r="GM88" s="175"/>
      <c r="GN88" s="175"/>
      <c r="GO88" s="175"/>
      <c r="GP88" s="175"/>
      <c r="GQ88" s="175"/>
      <c r="GR88" s="175"/>
      <c r="GS88" s="175"/>
      <c r="GT88" s="175"/>
      <c r="GU88" s="175"/>
      <c r="GV88" s="175"/>
      <c r="GW88" s="175"/>
      <c r="GX88" s="175"/>
      <c r="GY88" s="175"/>
      <c r="GZ88" s="175"/>
      <c r="HA88" s="175"/>
      <c r="HB88" s="175"/>
      <c r="HC88" s="175"/>
      <c r="HD88" s="175"/>
      <c r="HE88" s="175"/>
      <c r="HF88" s="175"/>
      <c r="HG88" s="175"/>
      <c r="HH88" s="175"/>
      <c r="HI88" s="175"/>
      <c r="HJ88" s="175"/>
      <c r="HK88" s="175"/>
      <c r="HL88" s="175"/>
      <c r="HM88" s="175"/>
      <c r="HN88" s="175"/>
      <c r="HO88" s="175"/>
      <c r="HP88" s="175"/>
      <c r="HQ88" s="175"/>
      <c r="HR88" s="175"/>
      <c r="HS88" s="175"/>
      <c r="HT88" s="175"/>
      <c r="HU88" s="175"/>
      <c r="HV88" s="175"/>
      <c r="HW88" s="175"/>
      <c r="HX88" s="175"/>
      <c r="HY88" s="175"/>
      <c r="HZ88" s="175"/>
      <c r="IA88" s="175"/>
      <c r="IB88" s="175"/>
      <c r="IC88" s="175"/>
      <c r="ID88" s="175"/>
      <c r="IE88" s="175"/>
      <c r="IF88" s="175"/>
      <c r="IG88" s="175"/>
      <c r="IH88" s="175"/>
      <c r="II88" s="175"/>
      <c r="IJ88" s="175"/>
      <c r="IK88" s="175"/>
      <c r="IL88" s="175"/>
      <c r="IM88" s="175"/>
      <c r="IN88" s="175"/>
      <c r="IO88" s="175"/>
      <c r="IP88" s="175"/>
      <c r="IQ88" s="175"/>
      <c r="IR88" s="175"/>
      <c r="IS88" s="175"/>
      <c r="IT88" s="175"/>
      <c r="IU88" s="175"/>
      <c r="IV88" s="175"/>
      <c r="IW88" s="175"/>
      <c r="IX88" s="175"/>
      <c r="IY88" s="175"/>
      <c r="IZ88" s="175"/>
      <c r="JA88" s="175"/>
      <c r="JB88" s="175"/>
      <c r="JC88" s="175"/>
      <c r="JD88" s="175"/>
      <c r="JE88" s="175"/>
      <c r="JF88" s="175"/>
      <c r="JG88" s="175"/>
      <c r="JH88" s="175"/>
      <c r="JI88" s="175"/>
      <c r="JJ88" s="175"/>
    </row>
    <row r="89" spans="1:270" x14ac:dyDescent="0.25">
      <c r="A89" s="265" t="s">
        <v>90</v>
      </c>
      <c r="B89" s="265">
        <v>2008</v>
      </c>
      <c r="C89" s="175">
        <v>427960.10359097581</v>
      </c>
      <c r="D89" s="175">
        <v>10566939.899078894</v>
      </c>
      <c r="E89" s="175">
        <v>17970.170739743779</v>
      </c>
      <c r="F89" s="266">
        <v>323.3</v>
      </c>
      <c r="G89" s="266">
        <v>1375</v>
      </c>
      <c r="H89" s="266">
        <v>14.542999999999999</v>
      </c>
      <c r="I89" s="266">
        <v>0</v>
      </c>
      <c r="J89" s="266">
        <v>0</v>
      </c>
      <c r="K89" s="267">
        <v>1</v>
      </c>
      <c r="L89" s="266">
        <f t="shared" si="25"/>
        <v>14.542999999999999</v>
      </c>
      <c r="N89" s="265">
        <v>2009</v>
      </c>
      <c r="O89" s="175">
        <v>400062.77606746089</v>
      </c>
      <c r="P89" s="175">
        <v>10562795.514388971</v>
      </c>
      <c r="Q89" s="175">
        <v>19287.542573337065</v>
      </c>
      <c r="R89" s="266">
        <v>332</v>
      </c>
      <c r="S89" s="266">
        <v>1394</v>
      </c>
      <c r="T89" s="266">
        <v>14.929</v>
      </c>
      <c r="U89" s="266">
        <v>0</v>
      </c>
      <c r="V89" s="266">
        <v>0</v>
      </c>
      <c r="W89" s="267">
        <v>1</v>
      </c>
      <c r="X89" s="266">
        <f t="shared" si="26"/>
        <v>14.929</v>
      </c>
      <c r="Z89" s="265">
        <v>2010</v>
      </c>
      <c r="AA89" s="175">
        <v>409592.77446695796</v>
      </c>
      <c r="AB89" s="175">
        <v>10524547.399814591</v>
      </c>
      <c r="AC89" s="175">
        <v>18440.670918850519</v>
      </c>
      <c r="AD89" s="266">
        <v>327.39999999999998</v>
      </c>
      <c r="AE89" s="266">
        <v>1386</v>
      </c>
      <c r="AF89" s="266">
        <v>16.050999999999998</v>
      </c>
      <c r="AG89" s="266">
        <v>0</v>
      </c>
      <c r="AH89" s="266">
        <v>0</v>
      </c>
      <c r="AI89" s="267">
        <v>1</v>
      </c>
      <c r="AJ89" s="266">
        <f>AF89*$B$111+AG89*$C$111+AH89*$D$111</f>
        <v>16.050999999999998</v>
      </c>
      <c r="AL89" s="265">
        <v>2011</v>
      </c>
      <c r="AM89" s="268">
        <v>405753.31799591001</v>
      </c>
      <c r="AN89" s="268">
        <v>10253378.281186095</v>
      </c>
      <c r="AO89" s="268">
        <v>42480.731722033168</v>
      </c>
      <c r="AP89" s="269">
        <v>333.6</v>
      </c>
      <c r="AQ89" s="269">
        <v>1393</v>
      </c>
      <c r="AR89" s="269">
        <v>14.558</v>
      </c>
      <c r="AS89" s="269">
        <v>0</v>
      </c>
      <c r="AT89" s="269">
        <v>0</v>
      </c>
      <c r="AU89" s="270">
        <v>1</v>
      </c>
      <c r="AV89" s="269">
        <f>AR89*$B$111+AS89*$C$111+AT89*$D$111</f>
        <v>14.558</v>
      </c>
      <c r="AX89" s="265">
        <v>2012</v>
      </c>
      <c r="AY89" s="268">
        <v>462641.0782608696</v>
      </c>
      <c r="AZ89" s="268">
        <v>10367234.972422361</v>
      </c>
      <c r="BA89" s="268">
        <v>63745.485812603147</v>
      </c>
      <c r="BB89" s="269">
        <v>323.89999999999998</v>
      </c>
      <c r="BC89" s="269">
        <v>1403</v>
      </c>
      <c r="BD89" s="269">
        <v>15.686</v>
      </c>
      <c r="BE89" s="269">
        <v>0</v>
      </c>
      <c r="BF89" s="269">
        <v>0</v>
      </c>
      <c r="BG89" s="270">
        <v>1</v>
      </c>
      <c r="BH89" s="269">
        <f>BD89*$B$111+BE89*$C$111+BF89*$D$111</f>
        <v>15.686</v>
      </c>
      <c r="BJ89" s="265"/>
      <c r="BN89" s="266"/>
      <c r="BO89" s="266"/>
      <c r="BP89" s="266"/>
      <c r="BQ89" s="266"/>
      <c r="BR89" s="266"/>
      <c r="BS89" s="267"/>
      <c r="BT89" s="266"/>
      <c r="BV89" s="265"/>
      <c r="BZ89" s="266"/>
      <c r="CA89" s="266"/>
      <c r="CB89" s="266"/>
      <c r="CC89" s="266"/>
      <c r="CD89" s="266"/>
      <c r="CE89" s="267"/>
      <c r="CF89" s="266"/>
      <c r="CI89" s="266"/>
      <c r="CJ89" s="266"/>
      <c r="CK89" s="266"/>
      <c r="CL89" s="266"/>
      <c r="CM89" s="266"/>
      <c r="CN89" s="266"/>
      <c r="CO89" s="266"/>
      <c r="CP89" s="266"/>
      <c r="CQ89" s="266"/>
      <c r="CR89" s="266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  <c r="IR89" s="175"/>
      <c r="IS89" s="175"/>
      <c r="IT89" s="175"/>
      <c r="IU89" s="175"/>
      <c r="IV89" s="175"/>
      <c r="IW89" s="175"/>
      <c r="IX89" s="175"/>
      <c r="IY89" s="175"/>
      <c r="IZ89" s="175"/>
      <c r="JA89" s="175"/>
      <c r="JB89" s="175"/>
      <c r="JC89" s="175"/>
      <c r="JD89" s="175"/>
      <c r="JE89" s="175"/>
      <c r="JF89" s="175"/>
      <c r="JG89" s="175"/>
      <c r="JH89" s="175"/>
      <c r="JI89" s="175"/>
      <c r="JJ89" s="175"/>
    </row>
    <row r="92" spans="1:270" s="287" customFormat="1" x14ac:dyDescent="0.25"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88"/>
      <c r="AV92" s="276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88"/>
      <c r="BH92" s="276"/>
      <c r="BI92" s="275"/>
      <c r="BJ92" s="275"/>
      <c r="BK92" s="275"/>
      <c r="BL92" s="275"/>
      <c r="BM92" s="275"/>
      <c r="BN92" s="275"/>
      <c r="BO92" s="275"/>
      <c r="BP92" s="275"/>
      <c r="BQ92" s="275"/>
      <c r="BR92" s="275"/>
      <c r="BS92" s="288"/>
      <c r="BT92" s="276"/>
      <c r="BU92" s="275"/>
      <c r="BV92" s="275"/>
      <c r="BW92" s="275"/>
      <c r="BX92" s="275"/>
      <c r="BY92" s="275"/>
      <c r="BZ92" s="275"/>
      <c r="CA92" s="275"/>
      <c r="CB92" s="275"/>
      <c r="CC92" s="275"/>
      <c r="CD92" s="275"/>
      <c r="CE92" s="288"/>
      <c r="CF92" s="276"/>
      <c r="CG92" s="275"/>
      <c r="CH92" s="275"/>
      <c r="CI92" s="276"/>
      <c r="CJ92" s="276"/>
      <c r="CK92" s="276"/>
      <c r="CL92" s="276"/>
      <c r="CM92" s="276"/>
      <c r="CN92" s="276"/>
      <c r="CO92" s="276"/>
      <c r="CP92" s="276"/>
      <c r="CQ92" s="276"/>
      <c r="CR92" s="276"/>
      <c r="CS92" s="275"/>
      <c r="CT92" s="275"/>
      <c r="CU92" s="275"/>
      <c r="CV92" s="275"/>
      <c r="CW92" s="275"/>
      <c r="CX92" s="275"/>
      <c r="CY92" s="275"/>
      <c r="CZ92" s="275"/>
      <c r="DA92" s="275"/>
      <c r="DB92" s="275"/>
      <c r="DC92" s="275"/>
      <c r="DD92" s="275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DP92" s="275"/>
      <c r="DQ92" s="275"/>
      <c r="DR92" s="275"/>
      <c r="DS92" s="275"/>
      <c r="DT92" s="275"/>
      <c r="DU92" s="275"/>
      <c r="DV92" s="275"/>
      <c r="DW92" s="275"/>
      <c r="DX92" s="275"/>
      <c r="DY92" s="275"/>
      <c r="DZ92" s="275"/>
      <c r="EA92" s="275"/>
      <c r="EB92" s="275"/>
      <c r="EC92" s="275"/>
      <c r="ED92" s="275"/>
      <c r="EE92" s="275"/>
      <c r="EF92" s="275"/>
      <c r="EG92" s="275"/>
      <c r="EH92" s="275"/>
      <c r="EI92" s="275"/>
      <c r="EJ92" s="275"/>
      <c r="EK92" s="275"/>
      <c r="EL92" s="275"/>
      <c r="EM92" s="275"/>
      <c r="EN92" s="275"/>
      <c r="EO92" s="275"/>
      <c r="EP92" s="275"/>
      <c r="EQ92" s="275"/>
      <c r="ER92" s="275"/>
      <c r="ES92" s="275"/>
      <c r="ET92" s="275"/>
      <c r="EU92" s="275"/>
      <c r="EV92" s="275"/>
      <c r="EW92" s="275"/>
      <c r="EX92" s="275"/>
      <c r="EY92" s="275"/>
      <c r="EZ92" s="275"/>
      <c r="FA92" s="275"/>
      <c r="FB92" s="275"/>
      <c r="FC92" s="275"/>
      <c r="FD92" s="275"/>
      <c r="FE92" s="275"/>
      <c r="FF92" s="275"/>
      <c r="FG92" s="275"/>
      <c r="FH92" s="275"/>
      <c r="FI92" s="275"/>
      <c r="FJ92" s="275"/>
      <c r="FK92" s="275"/>
      <c r="FL92" s="275"/>
      <c r="FM92" s="275"/>
      <c r="FN92" s="275"/>
      <c r="FO92" s="275"/>
      <c r="FP92" s="275"/>
      <c r="FQ92" s="275"/>
      <c r="FR92" s="275"/>
      <c r="FS92" s="275"/>
      <c r="FT92" s="275"/>
      <c r="FU92" s="275"/>
      <c r="FV92" s="275"/>
      <c r="FW92" s="275"/>
      <c r="FX92" s="275"/>
      <c r="FY92" s="275"/>
      <c r="FZ92" s="275"/>
      <c r="GA92" s="275"/>
      <c r="GB92" s="275"/>
      <c r="GC92" s="275"/>
      <c r="GD92" s="275"/>
      <c r="GE92" s="275"/>
      <c r="GF92" s="275"/>
      <c r="GG92" s="275"/>
      <c r="GH92" s="275"/>
      <c r="GI92" s="275"/>
      <c r="GJ92" s="275"/>
      <c r="GK92" s="275"/>
      <c r="GL92" s="275"/>
      <c r="GM92" s="275"/>
      <c r="GN92" s="275"/>
      <c r="GO92" s="275"/>
      <c r="GP92" s="275"/>
      <c r="GQ92" s="275"/>
      <c r="GR92" s="275"/>
      <c r="GS92" s="275"/>
      <c r="GT92" s="275"/>
      <c r="GU92" s="275"/>
      <c r="GV92" s="275"/>
      <c r="GW92" s="275"/>
      <c r="GX92" s="275"/>
      <c r="GY92" s="275"/>
      <c r="GZ92" s="275"/>
      <c r="HA92" s="275"/>
      <c r="HB92" s="275"/>
      <c r="HC92" s="275"/>
      <c r="HD92" s="275"/>
      <c r="HE92" s="275"/>
      <c r="HF92" s="275"/>
      <c r="HG92" s="275"/>
      <c r="HH92" s="275"/>
      <c r="HI92" s="275"/>
      <c r="HJ92" s="275"/>
      <c r="HK92" s="275"/>
      <c r="HL92" s="275"/>
      <c r="HM92" s="275"/>
      <c r="HN92" s="275"/>
      <c r="HO92" s="275"/>
      <c r="HP92" s="275"/>
      <c r="HQ92" s="275"/>
      <c r="HR92" s="275"/>
      <c r="HS92" s="275"/>
      <c r="HT92" s="275"/>
      <c r="HU92" s="275"/>
      <c r="HV92" s="275"/>
      <c r="HW92" s="275"/>
      <c r="HX92" s="275"/>
      <c r="HY92" s="275"/>
      <c r="HZ92" s="275"/>
      <c r="IA92" s="275"/>
      <c r="IB92" s="275"/>
      <c r="IC92" s="275"/>
      <c r="ID92" s="275"/>
      <c r="IE92" s="275"/>
      <c r="IF92" s="275"/>
      <c r="IG92" s="275"/>
      <c r="IH92" s="275"/>
      <c r="II92" s="275"/>
      <c r="IJ92" s="275"/>
      <c r="IK92" s="275"/>
      <c r="IL92" s="275"/>
      <c r="IM92" s="275"/>
      <c r="IN92" s="275"/>
      <c r="IO92" s="275"/>
      <c r="IP92" s="275"/>
      <c r="IQ92" s="275"/>
      <c r="IR92" s="275"/>
      <c r="IS92" s="275"/>
      <c r="IT92" s="275"/>
      <c r="IU92" s="275"/>
      <c r="IV92" s="275"/>
      <c r="IW92" s="275"/>
      <c r="IX92" s="275"/>
      <c r="IY92" s="275"/>
      <c r="IZ92" s="275"/>
      <c r="JA92" s="275"/>
      <c r="JB92" s="275"/>
      <c r="JC92" s="275"/>
      <c r="JD92" s="275"/>
      <c r="JE92" s="275"/>
      <c r="JF92" s="275"/>
      <c r="JG92" s="275"/>
      <c r="JH92" s="275"/>
      <c r="JI92" s="275"/>
    </row>
    <row r="93" spans="1:270" x14ac:dyDescent="0.25">
      <c r="B93" s="175"/>
      <c r="N93" s="175"/>
      <c r="Z93" s="175"/>
      <c r="AL93" s="175"/>
      <c r="AX93" s="175"/>
      <c r="BH93" s="266"/>
      <c r="BJ93" s="175"/>
      <c r="BV93" s="175"/>
      <c r="CF93" s="266"/>
      <c r="CI93" s="266"/>
      <c r="CJ93" s="266"/>
      <c r="CK93" s="266"/>
      <c r="CL93" s="266"/>
      <c r="CM93" s="266"/>
      <c r="CN93" s="266"/>
      <c r="CO93" s="266"/>
      <c r="CP93" s="266"/>
      <c r="CQ93" s="266"/>
      <c r="CR93" s="266"/>
      <c r="EM93" s="175"/>
      <c r="EN93" s="175"/>
      <c r="EO93" s="175"/>
      <c r="EP93" s="175"/>
      <c r="EQ93" s="175"/>
      <c r="ER93" s="175"/>
      <c r="ES93" s="175"/>
      <c r="ET93" s="175"/>
      <c r="EU93" s="175"/>
      <c r="EV93" s="175"/>
      <c r="EW93" s="175"/>
      <c r="EX93" s="175"/>
      <c r="EY93" s="175"/>
      <c r="EZ93" s="175"/>
      <c r="FA93" s="175"/>
      <c r="FB93" s="175"/>
      <c r="FC93" s="175"/>
      <c r="FD93" s="175"/>
      <c r="FE93" s="175"/>
      <c r="FF93" s="175"/>
      <c r="FG93" s="175"/>
      <c r="FH93" s="175"/>
      <c r="FI93" s="175"/>
      <c r="FJ93" s="175"/>
      <c r="FK93" s="175"/>
      <c r="FL93" s="175"/>
      <c r="FM93" s="175"/>
      <c r="FN93" s="175"/>
      <c r="FO93" s="175"/>
      <c r="FP93" s="175"/>
      <c r="FQ93" s="175"/>
      <c r="FR93" s="175"/>
      <c r="FS93" s="175"/>
      <c r="FT93" s="175"/>
      <c r="FU93" s="175"/>
      <c r="FV93" s="175"/>
      <c r="FW93" s="175"/>
      <c r="FX93" s="175"/>
      <c r="FY93" s="175"/>
      <c r="FZ93" s="175"/>
      <c r="GA93" s="175"/>
      <c r="GB93" s="175"/>
      <c r="GC93" s="175"/>
      <c r="GD93" s="175"/>
      <c r="GE93" s="175"/>
      <c r="GF93" s="175"/>
      <c r="GG93" s="175"/>
      <c r="GH93" s="175"/>
      <c r="GI93" s="175"/>
      <c r="GJ93" s="175"/>
      <c r="GK93" s="175"/>
      <c r="GL93" s="175"/>
      <c r="GM93" s="175"/>
      <c r="GN93" s="175"/>
      <c r="GO93" s="175"/>
      <c r="GP93" s="175"/>
      <c r="GQ93" s="175"/>
      <c r="GR93" s="175"/>
      <c r="GS93" s="175"/>
      <c r="GT93" s="175"/>
      <c r="GU93" s="175"/>
      <c r="GV93" s="175"/>
      <c r="GW93" s="175"/>
      <c r="GX93" s="175"/>
      <c r="GY93" s="175"/>
      <c r="GZ93" s="175"/>
      <c r="HA93" s="175"/>
      <c r="HB93" s="175"/>
      <c r="HC93" s="175"/>
      <c r="HD93" s="175"/>
      <c r="HE93" s="175"/>
      <c r="HF93" s="175"/>
      <c r="HG93" s="175"/>
      <c r="HH93" s="175"/>
      <c r="HI93" s="175"/>
      <c r="HJ93" s="175"/>
      <c r="HK93" s="175"/>
      <c r="HL93" s="175"/>
      <c r="HM93" s="175"/>
      <c r="HN93" s="175"/>
      <c r="HO93" s="175"/>
      <c r="HP93" s="175"/>
      <c r="HQ93" s="175"/>
      <c r="HR93" s="175"/>
      <c r="HS93" s="175"/>
      <c r="HT93" s="175"/>
      <c r="HU93" s="175"/>
      <c r="HV93" s="175"/>
      <c r="HW93" s="175"/>
      <c r="HX93" s="175"/>
      <c r="HY93" s="175"/>
      <c r="HZ93" s="175"/>
      <c r="IA93" s="175"/>
      <c r="IB93" s="175"/>
      <c r="IC93" s="175"/>
      <c r="ID93" s="175"/>
      <c r="IE93" s="175"/>
      <c r="IF93" s="175"/>
      <c r="IG93" s="175"/>
      <c r="IH93" s="175"/>
      <c r="II93" s="175"/>
      <c r="IJ93" s="175"/>
      <c r="IK93" s="175"/>
      <c r="IL93" s="175"/>
      <c r="IM93" s="175"/>
      <c r="IN93" s="175"/>
      <c r="IO93" s="175"/>
      <c r="IP93" s="175"/>
      <c r="IQ93" s="175"/>
      <c r="IR93" s="175"/>
      <c r="IS93" s="175"/>
      <c r="IT93" s="175"/>
      <c r="IU93" s="175"/>
      <c r="IV93" s="175"/>
      <c r="IW93" s="175"/>
      <c r="IX93" s="175"/>
      <c r="IY93" s="175"/>
      <c r="IZ93" s="175"/>
      <c r="JA93" s="175"/>
      <c r="JB93" s="175"/>
      <c r="JC93" s="175"/>
      <c r="JD93" s="175"/>
      <c r="JE93" s="175"/>
      <c r="JF93" s="175"/>
      <c r="JG93" s="175"/>
      <c r="JH93" s="175"/>
      <c r="JI93" s="175"/>
    </row>
    <row r="94" spans="1:270" x14ac:dyDescent="0.25">
      <c r="A94" s="221" t="s">
        <v>266</v>
      </c>
      <c r="B94" s="175"/>
      <c r="N94" s="175"/>
      <c r="Z94" s="175"/>
      <c r="AL94" s="175"/>
      <c r="AV94" s="266"/>
      <c r="AX94" s="175"/>
      <c r="BH94" s="266"/>
      <c r="BJ94" s="175"/>
      <c r="BV94" s="175"/>
      <c r="CF94" s="266"/>
      <c r="CI94" s="266"/>
      <c r="CJ94" s="266"/>
      <c r="CK94" s="266"/>
      <c r="CL94" s="266"/>
      <c r="CM94" s="266"/>
      <c r="CN94" s="266"/>
      <c r="CO94" s="266"/>
      <c r="CP94" s="266"/>
      <c r="CQ94" s="266"/>
      <c r="CR94" s="266"/>
      <c r="EM94" s="175"/>
      <c r="EN94" s="175"/>
      <c r="EO94" s="175"/>
      <c r="EP94" s="175"/>
      <c r="EQ94" s="175"/>
      <c r="ER94" s="175"/>
      <c r="ES94" s="175"/>
      <c r="ET94" s="175"/>
      <c r="EU94" s="175"/>
      <c r="EV94" s="175"/>
      <c r="EW94" s="175"/>
      <c r="EX94" s="175"/>
      <c r="EY94" s="175"/>
      <c r="EZ94" s="175"/>
      <c r="FA94" s="175"/>
      <c r="FB94" s="175"/>
      <c r="FC94" s="175"/>
      <c r="FD94" s="175"/>
      <c r="FE94" s="175"/>
      <c r="FF94" s="175"/>
      <c r="FG94" s="175"/>
      <c r="FH94" s="175"/>
      <c r="FI94" s="175"/>
      <c r="FJ94" s="175"/>
      <c r="FK94" s="175"/>
      <c r="FL94" s="175"/>
      <c r="FM94" s="175"/>
      <c r="FN94" s="175"/>
      <c r="FO94" s="175"/>
      <c r="FP94" s="175"/>
      <c r="FQ94" s="175"/>
      <c r="FR94" s="175"/>
      <c r="FS94" s="175"/>
      <c r="FT94" s="175"/>
      <c r="FU94" s="175"/>
      <c r="FV94" s="175"/>
      <c r="FW94" s="175"/>
      <c r="FX94" s="175"/>
      <c r="FY94" s="175"/>
      <c r="FZ94" s="175"/>
      <c r="GA94" s="175"/>
      <c r="GB94" s="175"/>
      <c r="GC94" s="175"/>
      <c r="GD94" s="175"/>
      <c r="GE94" s="175"/>
      <c r="GF94" s="175"/>
      <c r="GG94" s="175"/>
      <c r="GH94" s="175"/>
      <c r="GI94" s="175"/>
      <c r="GJ94" s="175"/>
      <c r="GK94" s="175"/>
      <c r="GL94" s="175"/>
      <c r="GM94" s="175"/>
      <c r="GN94" s="175"/>
      <c r="GO94" s="175"/>
      <c r="GP94" s="175"/>
      <c r="GQ94" s="175"/>
      <c r="GR94" s="175"/>
      <c r="GS94" s="175"/>
      <c r="GT94" s="175"/>
      <c r="GU94" s="175"/>
      <c r="GV94" s="175"/>
      <c r="GW94" s="175"/>
      <c r="GX94" s="175"/>
      <c r="GY94" s="175"/>
      <c r="GZ94" s="175"/>
      <c r="HA94" s="175"/>
      <c r="HB94" s="175"/>
      <c r="HC94" s="175"/>
      <c r="HD94" s="175"/>
      <c r="HE94" s="175"/>
      <c r="HF94" s="175"/>
      <c r="HG94" s="175"/>
      <c r="HH94" s="175"/>
      <c r="HI94" s="175"/>
      <c r="HJ94" s="175"/>
      <c r="HK94" s="175"/>
      <c r="HL94" s="175"/>
      <c r="HM94" s="175"/>
      <c r="HN94" s="175"/>
      <c r="HO94" s="175"/>
      <c r="HP94" s="175"/>
      <c r="HQ94" s="175"/>
      <c r="HR94" s="175"/>
      <c r="HS94" s="175"/>
      <c r="HT94" s="175"/>
      <c r="HU94" s="175"/>
      <c r="HV94" s="175"/>
      <c r="HW94" s="175"/>
      <c r="HX94" s="175"/>
      <c r="HY94" s="175"/>
      <c r="HZ94" s="175"/>
      <c r="IA94" s="175"/>
      <c r="IB94" s="175"/>
      <c r="IC94" s="175"/>
      <c r="ID94" s="175"/>
      <c r="IE94" s="175"/>
      <c r="IF94" s="175"/>
      <c r="IG94" s="175"/>
      <c r="IH94" s="175"/>
      <c r="II94" s="175"/>
      <c r="IJ94" s="175"/>
      <c r="IK94" s="175"/>
      <c r="IL94" s="175"/>
      <c r="IM94" s="175"/>
      <c r="IN94" s="175"/>
      <c r="IO94" s="175"/>
      <c r="IP94" s="175"/>
      <c r="IQ94" s="175"/>
      <c r="IR94" s="175"/>
      <c r="IS94" s="175"/>
      <c r="IT94" s="175"/>
      <c r="IU94" s="175"/>
      <c r="IV94" s="175"/>
      <c r="IW94" s="175"/>
      <c r="IX94" s="175"/>
      <c r="IY94" s="175"/>
      <c r="IZ94" s="175"/>
      <c r="JA94" s="175"/>
      <c r="JB94" s="175"/>
      <c r="JC94" s="175"/>
      <c r="JD94" s="175"/>
      <c r="JE94" s="175"/>
      <c r="JF94" s="175"/>
      <c r="JG94" s="175"/>
      <c r="JH94" s="175"/>
      <c r="JI94" s="175"/>
    </row>
    <row r="95" spans="1:270" x14ac:dyDescent="0.25">
      <c r="B95" s="175"/>
      <c r="N95" s="175"/>
      <c r="Z95" s="175"/>
      <c r="AL95" s="175"/>
      <c r="AV95" s="266"/>
      <c r="AX95" s="175"/>
      <c r="BH95" s="266"/>
      <c r="BJ95" s="175"/>
      <c r="BV95" s="175"/>
      <c r="CF95" s="266"/>
      <c r="CI95" s="266"/>
      <c r="CJ95" s="266"/>
      <c r="CK95" s="266"/>
      <c r="CL95" s="266"/>
      <c r="CM95" s="266"/>
      <c r="CN95" s="266"/>
      <c r="CO95" s="266"/>
      <c r="CP95" s="266"/>
      <c r="CQ95" s="266"/>
      <c r="CR95" s="266"/>
      <c r="EM95" s="175"/>
      <c r="EN95" s="175"/>
      <c r="EO95" s="175"/>
      <c r="EP95" s="175"/>
      <c r="EQ95" s="175"/>
      <c r="ER95" s="175"/>
      <c r="ES95" s="175"/>
      <c r="ET95" s="175"/>
      <c r="EU95" s="175"/>
      <c r="EV95" s="175"/>
      <c r="EW95" s="175"/>
      <c r="EX95" s="175"/>
      <c r="EY95" s="175"/>
      <c r="EZ95" s="175"/>
      <c r="FA95" s="175"/>
      <c r="FB95" s="175"/>
      <c r="FC95" s="175"/>
      <c r="FD95" s="175"/>
      <c r="FE95" s="175"/>
      <c r="FF95" s="175"/>
      <c r="FG95" s="175"/>
      <c r="FH95" s="175"/>
      <c r="FI95" s="175"/>
      <c r="FJ95" s="175"/>
      <c r="FK95" s="175"/>
      <c r="FL95" s="175"/>
      <c r="FM95" s="175"/>
      <c r="FN95" s="175"/>
      <c r="FO95" s="175"/>
      <c r="FP95" s="175"/>
      <c r="FQ95" s="175"/>
      <c r="FR95" s="175"/>
      <c r="FS95" s="175"/>
      <c r="FT95" s="175"/>
      <c r="FU95" s="175"/>
      <c r="FV95" s="175"/>
      <c r="FW95" s="175"/>
      <c r="FX95" s="175"/>
      <c r="FY95" s="175"/>
      <c r="FZ95" s="175"/>
      <c r="GA95" s="175"/>
      <c r="GB95" s="175"/>
      <c r="GC95" s="175"/>
      <c r="GD95" s="175"/>
      <c r="GE95" s="175"/>
      <c r="GF95" s="175"/>
      <c r="GG95" s="175"/>
      <c r="GH95" s="175"/>
      <c r="GI95" s="175"/>
      <c r="GJ95" s="175"/>
      <c r="GK95" s="175"/>
      <c r="GL95" s="175"/>
      <c r="GM95" s="175"/>
      <c r="GN95" s="175"/>
      <c r="GO95" s="175"/>
      <c r="GP95" s="175"/>
      <c r="GQ95" s="175"/>
      <c r="GR95" s="175"/>
      <c r="GS95" s="175"/>
      <c r="GT95" s="175"/>
      <c r="GU95" s="175"/>
      <c r="GV95" s="175"/>
      <c r="GW95" s="175"/>
      <c r="GX95" s="175"/>
      <c r="GY95" s="175"/>
      <c r="GZ95" s="175"/>
      <c r="HA95" s="175"/>
      <c r="HB95" s="175"/>
      <c r="HC95" s="175"/>
      <c r="HD95" s="175"/>
      <c r="HE95" s="175"/>
      <c r="HF95" s="175"/>
      <c r="HG95" s="175"/>
      <c r="HH95" s="175"/>
      <c r="HI95" s="175"/>
      <c r="HJ95" s="175"/>
      <c r="HK95" s="175"/>
      <c r="HL95" s="175"/>
      <c r="HM95" s="175"/>
      <c r="HN95" s="175"/>
      <c r="HO95" s="175"/>
      <c r="HP95" s="175"/>
      <c r="HQ95" s="175"/>
      <c r="HR95" s="175"/>
      <c r="HS95" s="175"/>
      <c r="HT95" s="175"/>
      <c r="HU95" s="175"/>
      <c r="HV95" s="175"/>
      <c r="HW95" s="175"/>
      <c r="HX95" s="175"/>
      <c r="HY95" s="175"/>
      <c r="HZ95" s="175"/>
      <c r="IA95" s="175"/>
      <c r="IB95" s="175"/>
      <c r="IC95" s="175"/>
      <c r="ID95" s="175"/>
      <c r="IE95" s="175"/>
      <c r="IF95" s="175"/>
      <c r="IG95" s="175"/>
      <c r="IH95" s="175"/>
      <c r="II95" s="175"/>
      <c r="IJ95" s="175"/>
      <c r="IK95" s="175"/>
      <c r="IL95" s="175"/>
      <c r="IM95" s="175"/>
      <c r="IN95" s="175"/>
      <c r="IO95" s="175"/>
      <c r="IP95" s="175"/>
      <c r="IQ95" s="175"/>
      <c r="IR95" s="175"/>
      <c r="IS95" s="175"/>
      <c r="IT95" s="175"/>
      <c r="IU95" s="175"/>
      <c r="IV95" s="175"/>
      <c r="IW95" s="175"/>
      <c r="IX95" s="175"/>
      <c r="IY95" s="175"/>
      <c r="IZ95" s="175"/>
      <c r="JA95" s="175"/>
      <c r="JB95" s="175"/>
      <c r="JC95" s="175"/>
      <c r="JD95" s="175"/>
      <c r="JE95" s="175"/>
      <c r="JF95" s="175"/>
      <c r="JG95" s="175"/>
      <c r="JH95" s="175"/>
      <c r="JI95" s="175"/>
    </row>
    <row r="96" spans="1:270" x14ac:dyDescent="0.25">
      <c r="A96" s="222" t="s">
        <v>272</v>
      </c>
      <c r="B96" s="175"/>
      <c r="N96" s="175"/>
      <c r="Z96" s="175"/>
      <c r="AL96" s="278">
        <v>2011</v>
      </c>
      <c r="AM96" s="220">
        <f t="shared" ref="AM96:AT96" si="28">AM6+AM81</f>
        <v>60933064.58588957</v>
      </c>
      <c r="AN96" s="220">
        <f t="shared" si="28"/>
        <v>2377423419.9867072</v>
      </c>
      <c r="AO96" s="220">
        <f t="shared" si="28"/>
        <v>83756070.130745918</v>
      </c>
      <c r="AP96" s="220">
        <f t="shared" si="28"/>
        <v>63661.599999999999</v>
      </c>
      <c r="AQ96" s="220">
        <f t="shared" si="28"/>
        <v>404911</v>
      </c>
      <c r="AR96" s="220">
        <f t="shared" si="28"/>
        <v>4381.1820000000007</v>
      </c>
      <c r="AS96" s="220">
        <f t="shared" si="28"/>
        <v>1179.5029999999999</v>
      </c>
      <c r="AT96" s="220">
        <f t="shared" si="28"/>
        <v>615.75700000000006</v>
      </c>
      <c r="AU96" s="220">
        <v>0.71199999999999997</v>
      </c>
      <c r="AV96" s="223">
        <f t="shared" ref="AV96:AV102" si="29">AR96*$B$111+AS96*$C$111+AT96*$D$111</f>
        <v>5057.3523479200012</v>
      </c>
      <c r="AX96" s="268">
        <f t="shared" ref="AX96:BG96" si="30">AX6</f>
        <v>2012</v>
      </c>
      <c r="AY96" s="268">
        <f t="shared" si="30"/>
        <v>52436196.687811188</v>
      </c>
      <c r="AZ96" s="268">
        <f t="shared" si="30"/>
        <v>2415337956.2325468</v>
      </c>
      <c r="BA96" s="268">
        <f t="shared" si="30"/>
        <v>30808123.496137328</v>
      </c>
      <c r="BB96" s="268">
        <f t="shared" si="30"/>
        <v>64229.8</v>
      </c>
      <c r="BC96" s="268">
        <f t="shared" si="30"/>
        <v>408261</v>
      </c>
      <c r="BD96" s="268">
        <f t="shared" si="30"/>
        <v>4602.116</v>
      </c>
      <c r="BE96" s="268">
        <f t="shared" si="30"/>
        <v>1209.383</v>
      </c>
      <c r="BF96" s="268">
        <f t="shared" si="30"/>
        <v>642.29999999999995</v>
      </c>
      <c r="BG96" s="268">
        <f t="shared" si="30"/>
        <v>0.71099999999999997</v>
      </c>
      <c r="BH96" s="269">
        <f t="shared" ref="BH96:BH102" si="31">BD96*$B$111+BE96*$C$111+BF96*$D$111</f>
        <v>5298.3825464199999</v>
      </c>
      <c r="BJ96" s="268">
        <f t="shared" ref="BJ96:BS96" si="32">BJ6</f>
        <v>2013</v>
      </c>
      <c r="BK96" s="268">
        <f t="shared" si="32"/>
        <v>59697885.7679177</v>
      </c>
      <c r="BL96" s="268">
        <f t="shared" si="32"/>
        <v>2500929846.5742288</v>
      </c>
      <c r="BM96" s="268">
        <f t="shared" si="32"/>
        <v>53976516.591178507</v>
      </c>
      <c r="BN96" s="268">
        <f t="shared" si="32"/>
        <v>65567</v>
      </c>
      <c r="BO96" s="268">
        <f t="shared" si="32"/>
        <v>412159</v>
      </c>
      <c r="BP96" s="268">
        <f t="shared" si="32"/>
        <v>4416.6059999999998</v>
      </c>
      <c r="BQ96" s="268">
        <f t="shared" si="32"/>
        <v>1199.529</v>
      </c>
      <c r="BR96" s="268">
        <f t="shared" si="32"/>
        <v>615.19299999999998</v>
      </c>
      <c r="BS96" s="268">
        <f t="shared" si="32"/>
        <v>0.70899999999999996</v>
      </c>
      <c r="BT96" s="269">
        <f t="shared" ref="BT96:BT102" si="33">BP96*$B$111+BQ96*$C$111+BR96*$D$111</f>
        <v>5101.2694727599992</v>
      </c>
      <c r="BV96" s="175">
        <f t="shared" ref="BV96:CE96" si="34">BV6</f>
        <v>2014</v>
      </c>
      <c r="BW96" s="268">
        <f t="shared" si="34"/>
        <v>48522027</v>
      </c>
      <c r="BX96" s="268">
        <f t="shared" si="34"/>
        <v>2597122230</v>
      </c>
      <c r="BY96" s="268">
        <f t="shared" si="34"/>
        <v>20543748.636580925</v>
      </c>
      <c r="BZ96" s="268">
        <f t="shared" si="34"/>
        <v>66722.8</v>
      </c>
      <c r="CA96" s="268">
        <f t="shared" si="34"/>
        <v>414464</v>
      </c>
      <c r="CB96" s="268">
        <f t="shared" si="34"/>
        <v>4391.0969999999998</v>
      </c>
      <c r="CC96" s="268">
        <f t="shared" si="34"/>
        <v>1147.3630000000001</v>
      </c>
      <c r="CD96" s="268">
        <f t="shared" si="34"/>
        <v>573.57799999999997</v>
      </c>
      <c r="CE96" s="268">
        <f t="shared" si="34"/>
        <v>0.70699999999999996</v>
      </c>
      <c r="CF96" s="269">
        <f t="shared" ref="CF96:CF102" si="35">CB96*$B$111+CC96*$C$111+CD96*$D$111</f>
        <v>5041.9564974200002</v>
      </c>
      <c r="CH96" s="175" t="s">
        <v>202</v>
      </c>
      <c r="CI96" s="266">
        <f t="shared" ref="CI96:CR98" si="36">AVERAGE(AM96,AY96,BK96,BW96)</f>
        <v>55397293.510404617</v>
      </c>
      <c r="CJ96" s="266">
        <f t="shared" si="36"/>
        <v>2472703363.1983705</v>
      </c>
      <c r="CK96" s="266">
        <f t="shared" si="36"/>
        <v>47271114.713660665</v>
      </c>
      <c r="CL96" s="266">
        <f t="shared" si="36"/>
        <v>65045.3</v>
      </c>
      <c r="CM96" s="266">
        <f t="shared" si="36"/>
        <v>409948.75</v>
      </c>
      <c r="CN96" s="266">
        <f t="shared" si="36"/>
        <v>4447.7502500000001</v>
      </c>
      <c r="CO96" s="266">
        <f t="shared" si="36"/>
        <v>1183.9445000000001</v>
      </c>
      <c r="CP96" s="266">
        <f t="shared" si="36"/>
        <v>611.70699999999999</v>
      </c>
      <c r="CQ96" s="279">
        <f t="shared" si="36"/>
        <v>0.70974999999999999</v>
      </c>
      <c r="CR96" s="266">
        <f t="shared" si="36"/>
        <v>5124.7402161299997</v>
      </c>
      <c r="EM96" s="175"/>
      <c r="EN96" s="175"/>
      <c r="EO96" s="175"/>
      <c r="EP96" s="175"/>
      <c r="EQ96" s="175"/>
      <c r="ER96" s="175"/>
      <c r="ES96" s="175"/>
      <c r="ET96" s="175"/>
      <c r="EU96" s="175"/>
      <c r="EV96" s="175"/>
      <c r="EW96" s="175"/>
      <c r="EX96" s="175"/>
      <c r="EY96" s="175"/>
      <c r="EZ96" s="175"/>
      <c r="FA96" s="175"/>
      <c r="FB96" s="175"/>
      <c r="FC96" s="175"/>
      <c r="FD96" s="175"/>
      <c r="FE96" s="175"/>
      <c r="FF96" s="175"/>
      <c r="FG96" s="175"/>
      <c r="FH96" s="175"/>
      <c r="FI96" s="175"/>
      <c r="FJ96" s="175"/>
      <c r="FK96" s="175"/>
      <c r="FL96" s="175"/>
      <c r="FM96" s="175"/>
      <c r="FN96" s="175"/>
      <c r="FO96" s="175"/>
      <c r="FP96" s="175"/>
      <c r="FQ96" s="175"/>
      <c r="FR96" s="175"/>
      <c r="FS96" s="175"/>
      <c r="FT96" s="175"/>
      <c r="FU96" s="175"/>
      <c r="FV96" s="175"/>
      <c r="FW96" s="175"/>
      <c r="FX96" s="175"/>
      <c r="FY96" s="175"/>
      <c r="FZ96" s="175"/>
      <c r="GA96" s="175"/>
      <c r="GB96" s="175"/>
      <c r="GC96" s="175"/>
      <c r="GD96" s="175"/>
      <c r="GE96" s="175"/>
      <c r="GF96" s="175"/>
      <c r="GG96" s="175"/>
      <c r="GH96" s="175"/>
      <c r="GI96" s="175"/>
      <c r="GJ96" s="175"/>
      <c r="GK96" s="175"/>
      <c r="GL96" s="175"/>
      <c r="GM96" s="175"/>
      <c r="GN96" s="175"/>
      <c r="GO96" s="175"/>
      <c r="GP96" s="175"/>
      <c r="GQ96" s="175"/>
      <c r="GR96" s="175"/>
      <c r="GS96" s="175"/>
      <c r="GT96" s="175"/>
      <c r="GU96" s="175"/>
      <c r="GV96" s="175"/>
      <c r="GW96" s="175"/>
      <c r="GX96" s="175"/>
      <c r="GY96" s="175"/>
      <c r="GZ96" s="175"/>
      <c r="HA96" s="175"/>
      <c r="HB96" s="175"/>
      <c r="HC96" s="175"/>
      <c r="HD96" s="175"/>
      <c r="HE96" s="175"/>
      <c r="HF96" s="175"/>
      <c r="HG96" s="175"/>
      <c r="HH96" s="175"/>
      <c r="HI96" s="175"/>
      <c r="HJ96" s="175"/>
      <c r="HK96" s="175"/>
      <c r="HL96" s="175"/>
      <c r="HM96" s="175"/>
      <c r="HN96" s="175"/>
      <c r="HO96" s="175"/>
      <c r="HP96" s="175"/>
      <c r="HQ96" s="175"/>
      <c r="HR96" s="175"/>
      <c r="HS96" s="175"/>
      <c r="HT96" s="175"/>
      <c r="HU96" s="175"/>
      <c r="HV96" s="175"/>
      <c r="HW96" s="175"/>
      <c r="HX96" s="175"/>
      <c r="HY96" s="175"/>
      <c r="HZ96" s="175"/>
      <c r="IA96" s="175"/>
      <c r="IB96" s="175"/>
      <c r="IC96" s="175"/>
      <c r="ID96" s="175"/>
      <c r="IE96" s="175"/>
      <c r="IF96" s="175"/>
      <c r="IG96" s="175"/>
      <c r="IH96" s="175"/>
      <c r="II96" s="175"/>
      <c r="IJ96" s="175"/>
      <c r="IK96" s="175"/>
      <c r="IL96" s="175"/>
      <c r="IM96" s="175"/>
      <c r="IN96" s="175"/>
      <c r="IO96" s="175"/>
      <c r="IP96" s="175"/>
      <c r="IQ96" s="175"/>
      <c r="IR96" s="175"/>
      <c r="IS96" s="175"/>
      <c r="IT96" s="175"/>
      <c r="IU96" s="175"/>
      <c r="IV96" s="175"/>
      <c r="IW96" s="175"/>
      <c r="IX96" s="175"/>
      <c r="IY96" s="175"/>
      <c r="IZ96" s="175"/>
      <c r="JA96" s="175"/>
      <c r="JB96" s="175"/>
      <c r="JC96" s="175"/>
      <c r="JD96" s="175"/>
      <c r="JE96" s="175"/>
      <c r="JF96" s="175"/>
      <c r="JG96" s="175"/>
      <c r="JH96" s="175"/>
      <c r="JI96" s="175"/>
    </row>
    <row r="97" spans="1:270" ht="23" x14ac:dyDescent="0.25">
      <c r="A97" s="222" t="s">
        <v>251</v>
      </c>
      <c r="B97" s="175"/>
      <c r="N97" s="175"/>
      <c r="Z97" s="175"/>
      <c r="AL97" s="278">
        <v>2011</v>
      </c>
      <c r="AM97" s="220">
        <f t="shared" ref="AM97:AT97" si="37">AM46+AM89</f>
        <v>6653649.1605316969</v>
      </c>
      <c r="AN97" s="220">
        <f t="shared" si="37"/>
        <v>271034626.86298567</v>
      </c>
      <c r="AO97" s="220">
        <f t="shared" si="37"/>
        <v>684849.20890212397</v>
      </c>
      <c r="AP97" s="220">
        <f t="shared" si="37"/>
        <v>3843.3</v>
      </c>
      <c r="AQ97" s="220">
        <f t="shared" si="37"/>
        <v>92290</v>
      </c>
      <c r="AR97" s="220">
        <f t="shared" si="37"/>
        <v>838.90599999999995</v>
      </c>
      <c r="AS97" s="220">
        <f t="shared" si="37"/>
        <v>343.73500000000001</v>
      </c>
      <c r="AT97" s="220">
        <f t="shared" si="37"/>
        <v>91.757000000000005</v>
      </c>
      <c r="AU97" s="220">
        <v>0.28899999999999998</v>
      </c>
      <c r="AV97" s="223">
        <f t="shared" si="29"/>
        <v>1012.1854715999999</v>
      </c>
      <c r="AX97" s="220">
        <f>AX48</f>
        <v>2012</v>
      </c>
      <c r="AY97" s="220">
        <f t="shared" ref="AY97:BF97" si="38">AY46+AY89</f>
        <v>6576866.0601242241</v>
      </c>
      <c r="AZ97" s="220">
        <f t="shared" si="38"/>
        <v>274044288.75627333</v>
      </c>
      <c r="BA97" s="220">
        <f t="shared" si="38"/>
        <v>426853.71041227522</v>
      </c>
      <c r="BB97" s="220">
        <f t="shared" si="38"/>
        <v>3860.1</v>
      </c>
      <c r="BC97" s="220">
        <f t="shared" si="38"/>
        <v>94765</v>
      </c>
      <c r="BD97" s="220">
        <f t="shared" si="38"/>
        <v>864.92500000000007</v>
      </c>
      <c r="BE97" s="220">
        <f t="shared" si="38"/>
        <v>342.36599999999999</v>
      </c>
      <c r="BF97" s="220">
        <f t="shared" si="38"/>
        <v>43.78</v>
      </c>
      <c r="BG97" s="220">
        <v>0.28499999999999998</v>
      </c>
      <c r="BH97" s="223">
        <f t="shared" si="31"/>
        <v>1024.6068548400001</v>
      </c>
      <c r="BJ97" s="268">
        <f>BJ48</f>
        <v>2013</v>
      </c>
      <c r="BK97" s="268">
        <f t="shared" ref="BK97:BS97" si="39">BK46</f>
        <v>6745461.7187653128</v>
      </c>
      <c r="BL97" s="268">
        <f t="shared" si="39"/>
        <v>282981614.0009799</v>
      </c>
      <c r="BM97" s="268">
        <f t="shared" si="39"/>
        <v>757166.14106780931</v>
      </c>
      <c r="BN97" s="268">
        <f t="shared" si="39"/>
        <v>3930</v>
      </c>
      <c r="BO97" s="268">
        <f t="shared" si="39"/>
        <v>95578</v>
      </c>
      <c r="BP97" s="268">
        <f t="shared" si="39"/>
        <v>839.09500000000003</v>
      </c>
      <c r="BQ97" s="268">
        <f t="shared" si="39"/>
        <v>333.529</v>
      </c>
      <c r="BR97" s="268">
        <f t="shared" si="39"/>
        <v>140.43599999999998</v>
      </c>
      <c r="BS97" s="268">
        <f t="shared" si="39"/>
        <v>0.28699999999999998</v>
      </c>
      <c r="BT97" s="269">
        <f t="shared" si="33"/>
        <v>1021.16501006</v>
      </c>
      <c r="BV97" s="175">
        <f>BV48</f>
        <v>2014</v>
      </c>
      <c r="BW97" s="268">
        <f t="shared" ref="BW97:CE97" si="40">BW46</f>
        <v>5551415.9999999991</v>
      </c>
      <c r="BX97" s="268">
        <f t="shared" si="40"/>
        <v>286736312</v>
      </c>
      <c r="BY97" s="268">
        <f t="shared" si="40"/>
        <v>643544.93292398658</v>
      </c>
      <c r="BZ97" s="268">
        <f t="shared" si="40"/>
        <v>3948.3</v>
      </c>
      <c r="CA97" s="268">
        <f t="shared" si="40"/>
        <v>97413</v>
      </c>
      <c r="CB97" s="268">
        <f t="shared" si="40"/>
        <v>823.07100000000003</v>
      </c>
      <c r="CC97" s="268">
        <f t="shared" si="40"/>
        <v>331.22500000000002</v>
      </c>
      <c r="CD97" s="268">
        <f t="shared" si="40"/>
        <v>89.997</v>
      </c>
      <c r="CE97" s="268">
        <f t="shared" si="40"/>
        <v>0.28199999999999997</v>
      </c>
      <c r="CF97" s="269">
        <f>CB97*$B$111+CC97*$C$111+CD97*$D$111</f>
        <v>990.47226820000003</v>
      </c>
      <c r="CH97" s="175" t="s">
        <v>202</v>
      </c>
      <c r="CI97" s="266">
        <f t="shared" si="36"/>
        <v>6381848.2348553091</v>
      </c>
      <c r="CJ97" s="266">
        <f t="shared" si="36"/>
        <v>278699210.4050597</v>
      </c>
      <c r="CK97" s="266">
        <f t="shared" si="36"/>
        <v>628103.49832654872</v>
      </c>
      <c r="CL97" s="266">
        <f t="shared" si="36"/>
        <v>3895.4250000000002</v>
      </c>
      <c r="CM97" s="266">
        <f t="shared" si="36"/>
        <v>95011.5</v>
      </c>
      <c r="CN97" s="266">
        <f t="shared" si="36"/>
        <v>841.49925000000007</v>
      </c>
      <c r="CO97" s="266">
        <f t="shared" si="36"/>
        <v>337.71375</v>
      </c>
      <c r="CP97" s="266">
        <f t="shared" si="36"/>
        <v>91.492499999999993</v>
      </c>
      <c r="CQ97" s="279">
        <f t="shared" si="36"/>
        <v>0.28575</v>
      </c>
      <c r="CR97" s="266">
        <f>AVERAGE(AV97,BH97,BT97,CF97)</f>
        <v>1012.1074011750001</v>
      </c>
      <c r="EM97" s="175"/>
      <c r="EN97" s="175"/>
      <c r="EO97" s="175"/>
      <c r="EP97" s="175"/>
      <c r="EQ97" s="175"/>
      <c r="ER97" s="175"/>
      <c r="ES97" s="175"/>
      <c r="ET97" s="175"/>
      <c r="EU97" s="175"/>
      <c r="EV97" s="175"/>
      <c r="EW97" s="175"/>
      <c r="EX97" s="175"/>
      <c r="EY97" s="175"/>
      <c r="EZ97" s="175"/>
      <c r="FA97" s="175"/>
      <c r="FB97" s="175"/>
      <c r="FC97" s="175"/>
      <c r="FD97" s="175"/>
      <c r="FE97" s="175"/>
      <c r="FF97" s="175"/>
      <c r="FG97" s="175"/>
      <c r="FH97" s="175"/>
      <c r="FI97" s="175"/>
      <c r="FJ97" s="175"/>
      <c r="FK97" s="175"/>
      <c r="FL97" s="175"/>
      <c r="FM97" s="175"/>
      <c r="FN97" s="175"/>
      <c r="FO97" s="175"/>
      <c r="FP97" s="175"/>
      <c r="FQ97" s="175"/>
      <c r="FR97" s="175"/>
      <c r="FS97" s="175"/>
      <c r="FT97" s="175"/>
      <c r="FU97" s="175"/>
      <c r="FV97" s="175"/>
      <c r="FW97" s="175"/>
      <c r="FX97" s="175"/>
      <c r="FY97" s="175"/>
      <c r="FZ97" s="175"/>
      <c r="GA97" s="175"/>
      <c r="GB97" s="175"/>
      <c r="GC97" s="175"/>
      <c r="GD97" s="175"/>
      <c r="GE97" s="175"/>
      <c r="GF97" s="175"/>
      <c r="GG97" s="175"/>
      <c r="GH97" s="175"/>
      <c r="GI97" s="175"/>
      <c r="GJ97" s="175"/>
      <c r="GK97" s="175"/>
      <c r="GL97" s="175"/>
      <c r="GM97" s="175"/>
      <c r="GN97" s="175"/>
      <c r="GO97" s="175"/>
      <c r="GP97" s="175"/>
      <c r="GQ97" s="175"/>
      <c r="GR97" s="175"/>
      <c r="GS97" s="175"/>
      <c r="GT97" s="175"/>
      <c r="GU97" s="175"/>
      <c r="GV97" s="175"/>
      <c r="GW97" s="175"/>
      <c r="GX97" s="175"/>
      <c r="GY97" s="175"/>
      <c r="GZ97" s="175"/>
      <c r="HA97" s="175"/>
      <c r="HB97" s="175"/>
      <c r="HC97" s="175"/>
      <c r="HD97" s="175"/>
      <c r="HE97" s="175"/>
      <c r="HF97" s="175"/>
      <c r="HG97" s="175"/>
      <c r="HH97" s="175"/>
      <c r="HI97" s="175"/>
      <c r="HJ97" s="175"/>
      <c r="HK97" s="175"/>
      <c r="HL97" s="175"/>
      <c r="HM97" s="175"/>
      <c r="HN97" s="175"/>
      <c r="HO97" s="175"/>
      <c r="HP97" s="175"/>
      <c r="HQ97" s="175"/>
      <c r="HR97" s="175"/>
      <c r="HS97" s="175"/>
      <c r="HT97" s="175"/>
      <c r="HU97" s="175"/>
      <c r="HV97" s="175"/>
      <c r="HW97" s="175"/>
      <c r="HX97" s="175"/>
      <c r="HY97" s="175"/>
      <c r="HZ97" s="175"/>
      <c r="IA97" s="175"/>
      <c r="IB97" s="175"/>
      <c r="IC97" s="175"/>
      <c r="ID97" s="175"/>
      <c r="IE97" s="175"/>
      <c r="IF97" s="175"/>
      <c r="IG97" s="175"/>
      <c r="IH97" s="175"/>
      <c r="II97" s="175"/>
      <c r="IJ97" s="175"/>
      <c r="IK97" s="175"/>
      <c r="IL97" s="175"/>
      <c r="IM97" s="175"/>
      <c r="IN97" s="175"/>
      <c r="IO97" s="175"/>
      <c r="IP97" s="175"/>
      <c r="IQ97" s="175"/>
      <c r="IR97" s="175"/>
      <c r="IS97" s="175"/>
      <c r="IT97" s="175"/>
      <c r="IU97" s="175"/>
      <c r="IV97" s="175"/>
      <c r="IW97" s="175"/>
      <c r="IX97" s="175"/>
      <c r="IY97" s="175"/>
      <c r="IZ97" s="175"/>
      <c r="JA97" s="175"/>
      <c r="JB97" s="175"/>
      <c r="JC97" s="175"/>
      <c r="JD97" s="175"/>
      <c r="JE97" s="175"/>
      <c r="JF97" s="175"/>
      <c r="JG97" s="175"/>
      <c r="JH97" s="175"/>
      <c r="JI97" s="175"/>
    </row>
    <row r="98" spans="1:270" ht="23" x14ac:dyDescent="0.25">
      <c r="A98" s="222" t="s">
        <v>233</v>
      </c>
      <c r="B98" s="175"/>
      <c r="N98" s="175"/>
      <c r="Z98" s="175"/>
      <c r="AL98" s="278">
        <v>2011</v>
      </c>
      <c r="AM98" s="220">
        <f t="shared" ref="AM98:AT98" si="41">AM70+AM82</f>
        <v>6555173.9018404912</v>
      </c>
      <c r="AN98" s="220">
        <f t="shared" si="41"/>
        <v>303895923.89366049</v>
      </c>
      <c r="AO98" s="220">
        <f t="shared" si="41"/>
        <v>2653102.8791988445</v>
      </c>
      <c r="AP98" s="220">
        <f t="shared" si="41"/>
        <v>6578.5999999999995</v>
      </c>
      <c r="AQ98" s="220">
        <f t="shared" si="41"/>
        <v>66537</v>
      </c>
      <c r="AR98" s="220">
        <f t="shared" si="41"/>
        <v>715.27099999999996</v>
      </c>
      <c r="AS98" s="220">
        <f t="shared" si="41"/>
        <v>286.33</v>
      </c>
      <c r="AT98" s="220">
        <f t="shared" si="41"/>
        <v>0</v>
      </c>
      <c r="AU98" s="220">
        <v>0.52900000000000003</v>
      </c>
      <c r="AV98" s="223">
        <f t="shared" si="29"/>
        <v>838.89111419999995</v>
      </c>
      <c r="AX98" s="220">
        <v>2012</v>
      </c>
      <c r="AY98" s="220">
        <f t="shared" ref="AY98:BF98" si="42">AY70+AY82</f>
        <v>6769354.9127950314</v>
      </c>
      <c r="AZ98" s="220">
        <f t="shared" si="42"/>
        <v>297344022.97242236</v>
      </c>
      <c r="BA98" s="220">
        <f t="shared" si="42"/>
        <v>1093284.3055762667</v>
      </c>
      <c r="BB98" s="220">
        <f t="shared" si="42"/>
        <v>6669.0999999999995</v>
      </c>
      <c r="BC98" s="220">
        <f t="shared" si="42"/>
        <v>67455</v>
      </c>
      <c r="BD98" s="220">
        <f t="shared" si="42"/>
        <v>737.82600000000002</v>
      </c>
      <c r="BE98" s="220">
        <f t="shared" si="42"/>
        <v>288.32900000000001</v>
      </c>
      <c r="BF98" s="220">
        <f t="shared" si="42"/>
        <v>0</v>
      </c>
      <c r="BG98" s="220">
        <v>0.53</v>
      </c>
      <c r="BH98" s="223">
        <f t="shared" si="31"/>
        <v>862.30916246000004</v>
      </c>
      <c r="BJ98" s="268">
        <f t="shared" ref="BJ98:BS98" si="43">BJ70</f>
        <v>2013</v>
      </c>
      <c r="BK98" s="268">
        <f t="shared" si="43"/>
        <v>7055547.7236648714</v>
      </c>
      <c r="BL98" s="268">
        <f t="shared" si="43"/>
        <v>300195870.93581587</v>
      </c>
      <c r="BM98" s="268">
        <f t="shared" si="43"/>
        <v>2146283.0168777998</v>
      </c>
      <c r="BN98" s="268">
        <f t="shared" si="43"/>
        <v>6611.2</v>
      </c>
      <c r="BO98" s="268">
        <f t="shared" si="43"/>
        <v>67851</v>
      </c>
      <c r="BP98" s="268">
        <f t="shared" si="43"/>
        <v>705.79600000000005</v>
      </c>
      <c r="BQ98" s="268">
        <f t="shared" si="43"/>
        <v>276.58999999999997</v>
      </c>
      <c r="BR98" s="268">
        <f t="shared" si="43"/>
        <v>0</v>
      </c>
      <c r="BS98" s="268">
        <f t="shared" si="43"/>
        <v>0.52200000000000002</v>
      </c>
      <c r="BT98" s="269">
        <f t="shared" si="33"/>
        <v>825.21096660000001</v>
      </c>
      <c r="BV98" s="175">
        <f t="shared" ref="BV98:CE98" si="44">BV70</f>
        <v>2014</v>
      </c>
      <c r="BW98" s="268">
        <f t="shared" si="44"/>
        <v>6802617</v>
      </c>
      <c r="BX98" s="268">
        <f t="shared" si="44"/>
        <v>305024479</v>
      </c>
      <c r="BY98" s="268">
        <f t="shared" si="44"/>
        <v>1935317.6985664142</v>
      </c>
      <c r="BZ98" s="268">
        <f t="shared" si="44"/>
        <v>6693.3</v>
      </c>
      <c r="CA98" s="268">
        <f t="shared" si="44"/>
        <v>68608</v>
      </c>
      <c r="CB98" s="268">
        <f t="shared" si="44"/>
        <v>698.30700000000002</v>
      </c>
      <c r="CC98" s="268">
        <f t="shared" si="44"/>
        <v>270.08199999999999</v>
      </c>
      <c r="CD98" s="268">
        <f t="shared" si="44"/>
        <v>0</v>
      </c>
      <c r="CE98" s="268">
        <f t="shared" si="44"/>
        <v>0.52200000000000002</v>
      </c>
      <c r="CF98" s="269">
        <f t="shared" si="35"/>
        <v>814.91220268000006</v>
      </c>
      <c r="CH98" s="175" t="s">
        <v>202</v>
      </c>
      <c r="CI98" s="266">
        <f t="shared" si="36"/>
        <v>6795673.3845750988</v>
      </c>
      <c r="CJ98" s="266">
        <f t="shared" si="36"/>
        <v>301615074.20047468</v>
      </c>
      <c r="CK98" s="266">
        <f t="shared" si="36"/>
        <v>1956996.9750548312</v>
      </c>
      <c r="CL98" s="266">
        <f t="shared" si="36"/>
        <v>6638.0499999999993</v>
      </c>
      <c r="CM98" s="266">
        <f t="shared" si="36"/>
        <v>67612.75</v>
      </c>
      <c r="CN98" s="266">
        <f t="shared" si="36"/>
        <v>714.3</v>
      </c>
      <c r="CO98" s="266">
        <f t="shared" si="36"/>
        <v>280.33275000000003</v>
      </c>
      <c r="CP98" s="266">
        <f t="shared" si="36"/>
        <v>0</v>
      </c>
      <c r="CQ98" s="279">
        <f t="shared" si="36"/>
        <v>0.52575000000000005</v>
      </c>
      <c r="CR98" s="266">
        <f>AVERAGE(AV98,BH98,BT98,CF98)</f>
        <v>835.33086148500001</v>
      </c>
      <c r="EM98" s="175"/>
      <c r="EN98" s="175"/>
      <c r="EO98" s="175"/>
      <c r="EP98" s="175"/>
      <c r="EQ98" s="175"/>
      <c r="ER98" s="175"/>
      <c r="ES98" s="175"/>
      <c r="ET98" s="175"/>
      <c r="EU98" s="175"/>
      <c r="EV98" s="175"/>
      <c r="EW98" s="175"/>
      <c r="EX98" s="175"/>
      <c r="EY98" s="175"/>
      <c r="EZ98" s="175"/>
      <c r="FA98" s="175"/>
      <c r="FB98" s="175"/>
      <c r="FC98" s="175"/>
      <c r="FD98" s="175"/>
      <c r="FE98" s="175"/>
      <c r="FF98" s="175"/>
      <c r="FG98" s="175"/>
      <c r="FH98" s="175"/>
      <c r="FI98" s="175"/>
      <c r="FJ98" s="175"/>
      <c r="FK98" s="175"/>
      <c r="FL98" s="175"/>
      <c r="FM98" s="175"/>
      <c r="FN98" s="175"/>
      <c r="FO98" s="175"/>
      <c r="FP98" s="175"/>
      <c r="FQ98" s="175"/>
      <c r="FR98" s="175"/>
      <c r="FS98" s="175"/>
      <c r="FT98" s="175"/>
      <c r="FU98" s="175"/>
      <c r="FV98" s="175"/>
      <c r="FW98" s="175"/>
      <c r="FX98" s="175"/>
      <c r="FY98" s="175"/>
      <c r="FZ98" s="175"/>
      <c r="GA98" s="175"/>
      <c r="GB98" s="175"/>
      <c r="GC98" s="175"/>
      <c r="GD98" s="175"/>
      <c r="GE98" s="175"/>
      <c r="GF98" s="175"/>
      <c r="GG98" s="175"/>
      <c r="GH98" s="175"/>
      <c r="GI98" s="175"/>
      <c r="GJ98" s="175"/>
      <c r="GK98" s="175"/>
      <c r="GL98" s="175"/>
      <c r="GM98" s="175"/>
      <c r="GN98" s="175"/>
      <c r="GO98" s="175"/>
      <c r="GP98" s="175"/>
      <c r="GQ98" s="175"/>
      <c r="GR98" s="175"/>
      <c r="GS98" s="175"/>
      <c r="GT98" s="175"/>
      <c r="GU98" s="175"/>
      <c r="GV98" s="175"/>
      <c r="GW98" s="175"/>
      <c r="GX98" s="175"/>
      <c r="GY98" s="175"/>
      <c r="GZ98" s="175"/>
      <c r="HA98" s="175"/>
      <c r="HB98" s="175"/>
      <c r="HC98" s="175"/>
      <c r="HD98" s="175"/>
      <c r="HE98" s="175"/>
      <c r="HF98" s="175"/>
      <c r="HG98" s="175"/>
      <c r="HH98" s="175"/>
      <c r="HI98" s="175"/>
      <c r="HJ98" s="175"/>
      <c r="HK98" s="175"/>
      <c r="HL98" s="175"/>
      <c r="HM98" s="175"/>
      <c r="HN98" s="175"/>
      <c r="HO98" s="175"/>
      <c r="HP98" s="175"/>
      <c r="HQ98" s="175"/>
      <c r="HR98" s="175"/>
      <c r="HS98" s="175"/>
      <c r="HT98" s="175"/>
      <c r="HU98" s="175"/>
      <c r="HV98" s="175"/>
      <c r="HW98" s="175"/>
      <c r="HX98" s="175"/>
      <c r="HY98" s="175"/>
      <c r="HZ98" s="175"/>
      <c r="IA98" s="175"/>
      <c r="IB98" s="175"/>
      <c r="IC98" s="175"/>
      <c r="ID98" s="175"/>
      <c r="IE98" s="175"/>
      <c r="IF98" s="175"/>
      <c r="IG98" s="175"/>
      <c r="IH98" s="175"/>
      <c r="II98" s="175"/>
      <c r="IJ98" s="175"/>
      <c r="IK98" s="175"/>
      <c r="IL98" s="175"/>
      <c r="IM98" s="175"/>
      <c r="IN98" s="175"/>
      <c r="IO98" s="175"/>
      <c r="IP98" s="175"/>
      <c r="IQ98" s="175"/>
      <c r="IR98" s="175"/>
      <c r="IS98" s="175"/>
      <c r="IT98" s="175"/>
      <c r="IU98" s="175"/>
      <c r="IV98" s="175"/>
      <c r="IW98" s="175"/>
      <c r="IX98" s="175"/>
      <c r="IY98" s="175"/>
      <c r="IZ98" s="175"/>
      <c r="JA98" s="175"/>
      <c r="JB98" s="175"/>
      <c r="JC98" s="175"/>
      <c r="JD98" s="175"/>
      <c r="JE98" s="175"/>
      <c r="JF98" s="175"/>
      <c r="JG98" s="175"/>
      <c r="JH98" s="175"/>
      <c r="JI98" s="175"/>
    </row>
    <row r="99" spans="1:270" x14ac:dyDescent="0.25">
      <c r="A99" s="222"/>
      <c r="B99" s="175"/>
      <c r="N99" s="175"/>
      <c r="Z99" s="175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3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3"/>
      <c r="BJ99" s="175"/>
      <c r="BT99" s="266"/>
      <c r="BV99" s="175"/>
      <c r="BW99" s="268"/>
      <c r="BX99" s="268"/>
      <c r="BY99" s="268"/>
      <c r="BZ99" s="268"/>
      <c r="CA99" s="268"/>
      <c r="CB99" s="268"/>
      <c r="CC99" s="268"/>
      <c r="CD99" s="268"/>
      <c r="CE99" s="268"/>
      <c r="CF99" s="269">
        <f t="shared" si="35"/>
        <v>0</v>
      </c>
      <c r="CH99" s="268"/>
      <c r="CI99" s="269"/>
      <c r="CJ99" s="269"/>
      <c r="CK99" s="269"/>
      <c r="CL99" s="269"/>
      <c r="CM99" s="269"/>
      <c r="CN99" s="269"/>
      <c r="CO99" s="269"/>
      <c r="CP99" s="269"/>
      <c r="CQ99" s="273"/>
      <c r="CR99" s="269"/>
      <c r="EM99" s="175"/>
      <c r="EN99" s="175"/>
      <c r="EO99" s="175"/>
      <c r="EP99" s="175"/>
      <c r="EQ99" s="175"/>
      <c r="ER99" s="175"/>
      <c r="ES99" s="175"/>
      <c r="ET99" s="175"/>
      <c r="EU99" s="175"/>
      <c r="EV99" s="175"/>
      <c r="EW99" s="175"/>
      <c r="EX99" s="175"/>
      <c r="EY99" s="175"/>
      <c r="EZ99" s="175"/>
      <c r="FA99" s="175"/>
      <c r="FB99" s="175"/>
      <c r="FC99" s="175"/>
      <c r="FD99" s="175"/>
      <c r="FE99" s="175"/>
      <c r="FF99" s="175"/>
      <c r="FG99" s="175"/>
      <c r="FH99" s="175"/>
      <c r="FI99" s="175"/>
      <c r="FJ99" s="175"/>
      <c r="FK99" s="175"/>
      <c r="FL99" s="175"/>
      <c r="FM99" s="175"/>
      <c r="FN99" s="175"/>
      <c r="FO99" s="175"/>
      <c r="FP99" s="175"/>
      <c r="FQ99" s="175"/>
      <c r="FR99" s="175"/>
      <c r="FS99" s="175"/>
      <c r="FT99" s="175"/>
      <c r="FU99" s="175"/>
      <c r="FV99" s="175"/>
      <c r="FW99" s="175"/>
      <c r="FX99" s="175"/>
      <c r="FY99" s="175"/>
      <c r="FZ99" s="175"/>
      <c r="GA99" s="175"/>
      <c r="GB99" s="175"/>
      <c r="GC99" s="175"/>
      <c r="GD99" s="175"/>
      <c r="GE99" s="175"/>
      <c r="GF99" s="175"/>
      <c r="GG99" s="175"/>
      <c r="GH99" s="175"/>
      <c r="GI99" s="175"/>
      <c r="GJ99" s="175"/>
      <c r="GK99" s="175"/>
      <c r="GL99" s="175"/>
      <c r="GM99" s="175"/>
      <c r="GN99" s="175"/>
      <c r="GO99" s="175"/>
      <c r="GP99" s="175"/>
      <c r="GQ99" s="175"/>
      <c r="GR99" s="175"/>
      <c r="GS99" s="175"/>
      <c r="GT99" s="175"/>
      <c r="GU99" s="175"/>
      <c r="GV99" s="175"/>
      <c r="GW99" s="175"/>
      <c r="GX99" s="175"/>
      <c r="GY99" s="175"/>
      <c r="GZ99" s="175"/>
      <c r="HA99" s="175"/>
      <c r="HB99" s="175"/>
      <c r="HC99" s="175"/>
      <c r="HD99" s="175"/>
      <c r="HE99" s="175"/>
      <c r="HF99" s="175"/>
      <c r="HG99" s="175"/>
      <c r="HH99" s="175"/>
      <c r="HI99" s="175"/>
      <c r="HJ99" s="175"/>
      <c r="HK99" s="175"/>
      <c r="HL99" s="175"/>
      <c r="HM99" s="175"/>
      <c r="HN99" s="175"/>
      <c r="HO99" s="175"/>
      <c r="HP99" s="175"/>
      <c r="HQ99" s="175"/>
      <c r="HR99" s="175"/>
      <c r="HS99" s="175"/>
      <c r="HT99" s="175"/>
      <c r="HU99" s="175"/>
      <c r="HV99" s="175"/>
      <c r="HW99" s="175"/>
      <c r="HX99" s="175"/>
      <c r="HY99" s="175"/>
      <c r="HZ99" s="175"/>
      <c r="IA99" s="175"/>
      <c r="IB99" s="175"/>
      <c r="IC99" s="175"/>
      <c r="ID99" s="175"/>
      <c r="IE99" s="175"/>
      <c r="IF99" s="175"/>
      <c r="IG99" s="175"/>
      <c r="IH99" s="175"/>
      <c r="II99" s="175"/>
      <c r="IJ99" s="175"/>
      <c r="IK99" s="175"/>
      <c r="IL99" s="175"/>
      <c r="IM99" s="175"/>
      <c r="IN99" s="175"/>
      <c r="IO99" s="175"/>
      <c r="IP99" s="175"/>
      <c r="IQ99" s="175"/>
      <c r="IR99" s="175"/>
      <c r="IS99" s="175"/>
      <c r="IT99" s="175"/>
      <c r="IU99" s="175"/>
      <c r="IV99" s="175"/>
      <c r="IW99" s="175"/>
      <c r="IX99" s="175"/>
      <c r="IY99" s="175"/>
      <c r="IZ99" s="175"/>
      <c r="JA99" s="175"/>
      <c r="JB99" s="175"/>
      <c r="JC99" s="175"/>
      <c r="JD99" s="175"/>
      <c r="JE99" s="175"/>
      <c r="JF99" s="175"/>
      <c r="JG99" s="175"/>
      <c r="JH99" s="175"/>
      <c r="JI99" s="175"/>
    </row>
    <row r="100" spans="1:270" ht="23" x14ac:dyDescent="0.25">
      <c r="A100" s="222" t="s">
        <v>252</v>
      </c>
      <c r="B100" s="175"/>
      <c r="N100" s="175"/>
      <c r="Z100" s="175"/>
      <c r="AL100" s="220">
        <v>2011</v>
      </c>
      <c r="AM100" s="220">
        <f t="shared" ref="AM100:AT100" si="45">AM73+AM88</f>
        <v>10527568.408997955</v>
      </c>
      <c r="AN100" s="220">
        <f t="shared" si="45"/>
        <v>334507160.41002047</v>
      </c>
      <c r="AO100" s="220">
        <f t="shared" si="45"/>
        <v>1315052.7356697496</v>
      </c>
      <c r="AP100" s="220">
        <f t="shared" si="45"/>
        <v>3257.5</v>
      </c>
      <c r="AQ100" s="220">
        <f t="shared" si="45"/>
        <v>105419</v>
      </c>
      <c r="AR100" s="220">
        <f t="shared" si="45"/>
        <v>1127.029</v>
      </c>
      <c r="AS100" s="220">
        <f t="shared" si="45"/>
        <v>698.89300000000003</v>
      </c>
      <c r="AT100" s="220">
        <f t="shared" si="45"/>
        <v>0</v>
      </c>
      <c r="AU100" s="220">
        <v>0.24099999999999999</v>
      </c>
      <c r="AV100" s="223">
        <f t="shared" si="29"/>
        <v>1428.7690638200002</v>
      </c>
      <c r="AX100" s="220">
        <v>2012</v>
      </c>
      <c r="AY100" s="220">
        <f t="shared" ref="AY100:BF100" si="46">AY73+AY88</f>
        <v>11756648.99478261</v>
      </c>
      <c r="AZ100" s="220">
        <f t="shared" si="46"/>
        <v>345531526.48844725</v>
      </c>
      <c r="BA100" s="220">
        <f t="shared" si="46"/>
        <v>285215.18056005245</v>
      </c>
      <c r="BB100" s="220">
        <f t="shared" si="46"/>
        <v>3286.2</v>
      </c>
      <c r="BC100" s="220">
        <f t="shared" si="46"/>
        <v>108216</v>
      </c>
      <c r="BD100" s="220">
        <f t="shared" si="46"/>
        <v>1221.3389999999999</v>
      </c>
      <c r="BE100" s="220">
        <f t="shared" si="46"/>
        <v>631.22500000000002</v>
      </c>
      <c r="BF100" s="220">
        <f t="shared" si="46"/>
        <v>0.45</v>
      </c>
      <c r="BG100" s="220">
        <v>0.23599999999999999</v>
      </c>
      <c r="BH100" s="223">
        <f t="shared" si="31"/>
        <v>1493.9860764999999</v>
      </c>
      <c r="BJ100" s="220">
        <f>BJ73</f>
        <v>2013</v>
      </c>
      <c r="BK100" s="220">
        <f t="shared" ref="BK100:BR100" si="47">BK73+BK88</f>
        <v>12136444.030377269</v>
      </c>
      <c r="BL100" s="220">
        <f t="shared" si="47"/>
        <v>350235079.60313576</v>
      </c>
      <c r="BM100" s="220">
        <f t="shared" si="47"/>
        <v>460908.29298319534</v>
      </c>
      <c r="BN100" s="220">
        <f t="shared" si="47"/>
        <v>3313.2000000000003</v>
      </c>
      <c r="BO100" s="220">
        <f t="shared" si="47"/>
        <v>109767</v>
      </c>
      <c r="BP100" s="220">
        <f t="shared" si="47"/>
        <v>1150.653</v>
      </c>
      <c r="BQ100" s="220">
        <f t="shared" si="47"/>
        <v>659.36300000000006</v>
      </c>
      <c r="BR100" s="220">
        <f t="shared" si="47"/>
        <v>11.6</v>
      </c>
      <c r="BS100" s="220">
        <v>0.22800000000000001</v>
      </c>
      <c r="BT100" s="223">
        <f>BP100*$B$111+BQ100*$C$111+BR100*$D$111</f>
        <v>1438.47114162</v>
      </c>
      <c r="BV100" s="175">
        <f t="shared" ref="BV100:CE100" si="48">BV73</f>
        <v>2014</v>
      </c>
      <c r="BW100" s="268">
        <f t="shared" si="48"/>
        <v>11646071</v>
      </c>
      <c r="BX100" s="268">
        <f t="shared" si="48"/>
        <v>358909949</v>
      </c>
      <c r="BY100" s="268">
        <f t="shared" si="48"/>
        <v>412495.48146214208</v>
      </c>
      <c r="BZ100" s="268">
        <f t="shared" si="48"/>
        <v>3368.2</v>
      </c>
      <c r="CA100" s="268">
        <f t="shared" si="48"/>
        <v>111752</v>
      </c>
      <c r="CB100" s="268">
        <f t="shared" si="48"/>
        <v>1133.3489999999999</v>
      </c>
      <c r="CC100" s="268">
        <f t="shared" si="48"/>
        <v>651.45100000000002</v>
      </c>
      <c r="CD100" s="268">
        <f t="shared" si="48"/>
        <v>7.2</v>
      </c>
      <c r="CE100" s="268">
        <f t="shared" si="48"/>
        <v>0.22500000000000001</v>
      </c>
      <c r="CF100" s="269">
        <f t="shared" si="35"/>
        <v>1416.5583747399999</v>
      </c>
      <c r="CH100" s="268" t="s">
        <v>202</v>
      </c>
      <c r="CI100" s="269">
        <f t="shared" ref="CI100:CR108" si="49">AVERAGE(AM100,AY100,BK100,BW100)</f>
        <v>11516683.108539458</v>
      </c>
      <c r="CJ100" s="269">
        <f t="shared" si="49"/>
        <v>347295928.8754009</v>
      </c>
      <c r="CK100" s="269">
        <f t="shared" si="49"/>
        <v>618417.92266878486</v>
      </c>
      <c r="CL100" s="269">
        <f t="shared" si="49"/>
        <v>3306.2749999999996</v>
      </c>
      <c r="CM100" s="269">
        <f t="shared" si="49"/>
        <v>108788.5</v>
      </c>
      <c r="CN100" s="269">
        <f t="shared" si="49"/>
        <v>1158.0925</v>
      </c>
      <c r="CO100" s="269">
        <f t="shared" si="49"/>
        <v>660.23299999999995</v>
      </c>
      <c r="CP100" s="269">
        <f t="shared" si="49"/>
        <v>4.8125</v>
      </c>
      <c r="CQ100" s="273">
        <f t="shared" si="49"/>
        <v>0.23249999999999998</v>
      </c>
      <c r="CR100" s="269">
        <f t="shared" si="49"/>
        <v>1444.44616417</v>
      </c>
      <c r="EM100" s="175"/>
      <c r="EN100" s="175"/>
      <c r="EO100" s="175"/>
      <c r="EP100" s="175"/>
      <c r="EQ100" s="175"/>
      <c r="ER100" s="175"/>
      <c r="ES100" s="175"/>
      <c r="ET100" s="175"/>
      <c r="EU100" s="175"/>
      <c r="EV100" s="175"/>
      <c r="EW100" s="175"/>
      <c r="EX100" s="175"/>
      <c r="EY100" s="175"/>
      <c r="EZ100" s="175"/>
      <c r="FA100" s="175"/>
      <c r="FB100" s="175"/>
      <c r="FC100" s="175"/>
      <c r="FD100" s="175"/>
      <c r="FE100" s="175"/>
      <c r="FF100" s="175"/>
      <c r="FG100" s="175"/>
      <c r="FH100" s="175"/>
      <c r="FI100" s="175"/>
      <c r="FJ100" s="175"/>
      <c r="FK100" s="175"/>
      <c r="FL100" s="175"/>
      <c r="FM100" s="175"/>
      <c r="FN100" s="175"/>
      <c r="FO100" s="175"/>
      <c r="FP100" s="175"/>
      <c r="FQ100" s="175"/>
      <c r="FR100" s="175"/>
      <c r="FS100" s="175"/>
      <c r="FT100" s="175"/>
      <c r="FU100" s="175"/>
      <c r="FV100" s="175"/>
      <c r="FW100" s="175"/>
      <c r="FX100" s="175"/>
      <c r="FY100" s="175"/>
      <c r="FZ100" s="175"/>
      <c r="GA100" s="175"/>
      <c r="GB100" s="175"/>
      <c r="GC100" s="175"/>
      <c r="GD100" s="175"/>
      <c r="GE100" s="175"/>
      <c r="GF100" s="175"/>
      <c r="GG100" s="175"/>
      <c r="GH100" s="175"/>
      <c r="GI100" s="175"/>
      <c r="GJ100" s="175"/>
      <c r="GK100" s="175"/>
      <c r="GL100" s="175"/>
      <c r="GM100" s="175"/>
      <c r="GN100" s="175"/>
      <c r="GO100" s="175"/>
      <c r="GP100" s="175"/>
      <c r="GQ100" s="175"/>
      <c r="GR100" s="175"/>
      <c r="GS100" s="175"/>
      <c r="GT100" s="175"/>
      <c r="GU100" s="175"/>
      <c r="GV100" s="175"/>
      <c r="GW100" s="175"/>
      <c r="GX100" s="175"/>
      <c r="GY100" s="175"/>
      <c r="GZ100" s="175"/>
      <c r="HA100" s="175"/>
      <c r="HB100" s="175"/>
      <c r="HC100" s="175"/>
      <c r="HD100" s="175"/>
      <c r="HE100" s="175"/>
      <c r="HF100" s="175"/>
      <c r="HG100" s="175"/>
      <c r="HH100" s="175"/>
      <c r="HI100" s="175"/>
      <c r="HJ100" s="175"/>
      <c r="HK100" s="175"/>
      <c r="HL100" s="175"/>
      <c r="HM100" s="175"/>
      <c r="HN100" s="175"/>
      <c r="HO100" s="175"/>
      <c r="HP100" s="175"/>
      <c r="HQ100" s="175"/>
      <c r="HR100" s="175"/>
      <c r="HS100" s="175"/>
      <c r="HT100" s="175"/>
      <c r="HU100" s="175"/>
      <c r="HV100" s="175"/>
      <c r="HW100" s="175"/>
      <c r="HX100" s="175"/>
      <c r="HY100" s="175"/>
      <c r="HZ100" s="175"/>
      <c r="IA100" s="175"/>
      <c r="IB100" s="175"/>
      <c r="IC100" s="175"/>
      <c r="ID100" s="175"/>
      <c r="IE100" s="175"/>
      <c r="IF100" s="175"/>
      <c r="IG100" s="175"/>
      <c r="IH100" s="175"/>
      <c r="II100" s="175"/>
      <c r="IJ100" s="175"/>
      <c r="IK100" s="175"/>
      <c r="IL100" s="175"/>
      <c r="IM100" s="175"/>
      <c r="IN100" s="175"/>
      <c r="IO100" s="175"/>
      <c r="IP100" s="175"/>
      <c r="IQ100" s="175"/>
      <c r="IR100" s="175"/>
      <c r="IS100" s="175"/>
      <c r="IT100" s="175"/>
      <c r="IU100" s="175"/>
      <c r="IV100" s="175"/>
      <c r="IW100" s="175"/>
      <c r="IX100" s="175"/>
      <c r="IY100" s="175"/>
      <c r="IZ100" s="175"/>
      <c r="JA100" s="175"/>
      <c r="JB100" s="175"/>
      <c r="JC100" s="175"/>
      <c r="JD100" s="175"/>
      <c r="JE100" s="175"/>
      <c r="JF100" s="175"/>
      <c r="JG100" s="175"/>
      <c r="JH100" s="175"/>
      <c r="JI100" s="175"/>
    </row>
    <row r="101" spans="1:270" ht="23" x14ac:dyDescent="0.25">
      <c r="A101" s="222" t="s">
        <v>232</v>
      </c>
      <c r="B101" s="175"/>
      <c r="N101" s="175"/>
      <c r="Z101" s="175"/>
      <c r="AL101" s="220">
        <v>2011</v>
      </c>
      <c r="AM101" s="220">
        <f>AM61+AM85</f>
        <v>19431497.355828222</v>
      </c>
      <c r="AN101" s="220">
        <f t="shared" ref="AN101:AT101" si="50">AN61+AN85</f>
        <v>927199383.84458077</v>
      </c>
      <c r="AO101" s="220">
        <f t="shared" si="50"/>
        <v>29141475.022999011</v>
      </c>
      <c r="AP101" s="220">
        <f t="shared" si="50"/>
        <v>26065.199999999997</v>
      </c>
      <c r="AQ101" s="220">
        <f t="shared" si="50"/>
        <v>114808</v>
      </c>
      <c r="AR101" s="220">
        <f t="shared" si="50"/>
        <v>1463.433</v>
      </c>
      <c r="AS101" s="220">
        <f t="shared" si="50"/>
        <v>234.17699999999999</v>
      </c>
      <c r="AT101" s="220">
        <f t="shared" si="50"/>
        <v>467.26200000000006</v>
      </c>
      <c r="AU101" s="220">
        <v>0.72899999999999998</v>
      </c>
      <c r="AV101" s="223">
        <f t="shared" si="29"/>
        <v>1691.2113061800001</v>
      </c>
      <c r="AW101" s="220"/>
      <c r="AX101" s="220">
        <v>2012</v>
      </c>
      <c r="AY101" s="220">
        <f>AY61+AY85</f>
        <v>17057468.511801247</v>
      </c>
      <c r="AZ101" s="220">
        <f t="shared" ref="AZ101:BF101" si="51">AZ61+AZ85</f>
        <v>942674485.63677037</v>
      </c>
      <c r="BA101" s="220">
        <f t="shared" si="51"/>
        <v>7476444.8062887033</v>
      </c>
      <c r="BB101" s="220">
        <f t="shared" si="51"/>
        <v>26261.200000000001</v>
      </c>
      <c r="BC101" s="220">
        <f t="shared" si="51"/>
        <v>115854</v>
      </c>
      <c r="BD101" s="220">
        <f t="shared" si="51"/>
        <v>1526.7230000000002</v>
      </c>
      <c r="BE101" s="220">
        <f t="shared" si="51"/>
        <v>216.41500000000002</v>
      </c>
      <c r="BF101" s="220">
        <f t="shared" si="51"/>
        <v>502.94100000000003</v>
      </c>
      <c r="BG101" s="220">
        <v>0.73699999999999999</v>
      </c>
      <c r="BH101" s="223">
        <f t="shared" si="31"/>
        <v>1756.5053172000003</v>
      </c>
      <c r="BI101" s="220"/>
      <c r="BJ101" s="220">
        <f>BJ74</f>
        <v>2013</v>
      </c>
      <c r="BK101" s="220">
        <f>BK61+BK85</f>
        <v>20931483.946942683</v>
      </c>
      <c r="BL101" s="220">
        <f t="shared" ref="BL101:BR101" si="52">BL61+BL85</f>
        <v>956879352.04115641</v>
      </c>
      <c r="BM101" s="220">
        <f t="shared" si="52"/>
        <v>23349400.4284526</v>
      </c>
      <c r="BN101" s="220">
        <f t="shared" si="52"/>
        <v>26525.200000000001</v>
      </c>
      <c r="BO101" s="220">
        <f t="shared" si="52"/>
        <v>115881</v>
      </c>
      <c r="BP101" s="220">
        <f t="shared" si="52"/>
        <v>1449</v>
      </c>
      <c r="BQ101" s="220">
        <f t="shared" si="52"/>
        <v>206.024</v>
      </c>
      <c r="BR101" s="220">
        <f t="shared" si="52"/>
        <v>452.38399999999996</v>
      </c>
      <c r="BS101" s="220">
        <v>0.749</v>
      </c>
      <c r="BT101" s="223">
        <f t="shared" si="33"/>
        <v>1660.59010416</v>
      </c>
      <c r="BU101" s="220"/>
      <c r="BV101" s="220">
        <f>BV74</f>
        <v>2014</v>
      </c>
      <c r="BW101" s="220">
        <f>BW61+BW85</f>
        <v>19069437.869999997</v>
      </c>
      <c r="BX101" s="220">
        <f t="shared" ref="BX101:CD101" si="53">BX61+BX85</f>
        <v>975830538</v>
      </c>
      <c r="BY101" s="220">
        <f t="shared" si="53"/>
        <v>16200798.423860705</v>
      </c>
      <c r="BZ101" s="220">
        <f t="shared" si="53"/>
        <v>26675.800000000003</v>
      </c>
      <c r="CA101" s="220">
        <f t="shared" si="53"/>
        <v>116307</v>
      </c>
      <c r="CB101" s="220">
        <f t="shared" si="53"/>
        <v>1419.4109999999998</v>
      </c>
      <c r="CC101" s="220">
        <f t="shared" si="53"/>
        <v>199.738</v>
      </c>
      <c r="CD101" s="220">
        <f t="shared" si="53"/>
        <v>422.59999999999997</v>
      </c>
      <c r="CE101" s="220">
        <v>0.748</v>
      </c>
      <c r="CF101" s="223">
        <f>CB101*$B$111+CC101*$C$111+CD101*$D$111</f>
        <v>1620.2127441199998</v>
      </c>
      <c r="CH101" s="175" t="s">
        <v>202</v>
      </c>
      <c r="CI101" s="266">
        <f t="shared" si="49"/>
        <v>19122471.92114304</v>
      </c>
      <c r="CJ101" s="266">
        <f t="shared" si="49"/>
        <v>950645939.88062692</v>
      </c>
      <c r="CK101" s="266">
        <f t="shared" si="49"/>
        <v>19042029.670400254</v>
      </c>
      <c r="CL101" s="266">
        <f t="shared" si="49"/>
        <v>26381.85</v>
      </c>
      <c r="CM101" s="266">
        <f t="shared" si="49"/>
        <v>115712.5</v>
      </c>
      <c r="CN101" s="266">
        <f t="shared" si="49"/>
        <v>1464.64175</v>
      </c>
      <c r="CO101" s="266">
        <f t="shared" si="49"/>
        <v>214.08850000000001</v>
      </c>
      <c r="CP101" s="266">
        <f t="shared" si="49"/>
        <v>461.29674999999997</v>
      </c>
      <c r="CQ101" s="279">
        <f t="shared" si="49"/>
        <v>0.74075000000000002</v>
      </c>
      <c r="CR101" s="266">
        <f t="shared" si="49"/>
        <v>1682.1298679150002</v>
      </c>
      <c r="EM101" s="175"/>
      <c r="EN101" s="175"/>
      <c r="EO101" s="175"/>
      <c r="EP101" s="175"/>
      <c r="EQ101" s="175"/>
      <c r="ER101" s="175"/>
      <c r="ES101" s="175"/>
      <c r="ET101" s="175"/>
      <c r="EU101" s="175"/>
      <c r="EV101" s="175"/>
      <c r="EW101" s="175"/>
      <c r="EX101" s="175"/>
      <c r="EY101" s="175"/>
      <c r="EZ101" s="175"/>
      <c r="FA101" s="175"/>
      <c r="FB101" s="175"/>
      <c r="FC101" s="175"/>
      <c r="FD101" s="175"/>
      <c r="FE101" s="175"/>
      <c r="FF101" s="175"/>
      <c r="FG101" s="175"/>
      <c r="FH101" s="175"/>
      <c r="FI101" s="175"/>
      <c r="FJ101" s="175"/>
      <c r="FK101" s="175"/>
      <c r="FL101" s="175"/>
      <c r="FM101" s="175"/>
      <c r="FN101" s="175"/>
      <c r="FO101" s="175"/>
      <c r="FP101" s="175"/>
      <c r="FQ101" s="175"/>
      <c r="FR101" s="175"/>
      <c r="FS101" s="175"/>
      <c r="FT101" s="175"/>
      <c r="FU101" s="175"/>
      <c r="FV101" s="175"/>
      <c r="FW101" s="175"/>
      <c r="FX101" s="175"/>
      <c r="FY101" s="175"/>
      <c r="FZ101" s="175"/>
      <c r="GA101" s="175"/>
      <c r="GB101" s="175"/>
      <c r="GC101" s="175"/>
      <c r="GD101" s="175"/>
      <c r="GE101" s="175"/>
      <c r="GF101" s="175"/>
      <c r="GG101" s="175"/>
      <c r="GH101" s="175"/>
      <c r="GI101" s="175"/>
      <c r="GJ101" s="175"/>
      <c r="GK101" s="175"/>
      <c r="GL101" s="175"/>
      <c r="GM101" s="175"/>
      <c r="GN101" s="175"/>
      <c r="GO101" s="175"/>
      <c r="GP101" s="175"/>
      <c r="GQ101" s="175"/>
      <c r="GR101" s="175"/>
      <c r="GS101" s="175"/>
      <c r="GT101" s="175"/>
      <c r="GU101" s="175"/>
      <c r="GV101" s="175"/>
      <c r="GW101" s="175"/>
      <c r="GX101" s="175"/>
      <c r="GY101" s="175"/>
      <c r="GZ101" s="175"/>
      <c r="HA101" s="175"/>
      <c r="HB101" s="175"/>
      <c r="HC101" s="175"/>
      <c r="HD101" s="175"/>
      <c r="HE101" s="175"/>
      <c r="HF101" s="175"/>
      <c r="HG101" s="175"/>
      <c r="HH101" s="175"/>
      <c r="HI101" s="175"/>
      <c r="HJ101" s="175"/>
      <c r="HK101" s="175"/>
      <c r="HL101" s="175"/>
      <c r="HM101" s="175"/>
      <c r="HN101" s="175"/>
      <c r="HO101" s="175"/>
      <c r="HP101" s="175"/>
      <c r="HQ101" s="175"/>
      <c r="HR101" s="175"/>
      <c r="HS101" s="175"/>
      <c r="HT101" s="175"/>
      <c r="HU101" s="175"/>
      <c r="HV101" s="175"/>
      <c r="HW101" s="175"/>
      <c r="HX101" s="175"/>
      <c r="HY101" s="175"/>
      <c r="HZ101" s="175"/>
      <c r="IA101" s="175"/>
      <c r="IB101" s="175"/>
      <c r="IC101" s="175"/>
      <c r="ID101" s="175"/>
      <c r="IE101" s="175"/>
      <c r="IF101" s="175"/>
      <c r="IG101" s="175"/>
      <c r="IH101" s="175"/>
      <c r="II101" s="175"/>
      <c r="IJ101" s="175"/>
      <c r="IK101" s="175"/>
      <c r="IL101" s="175"/>
      <c r="IM101" s="175"/>
      <c r="IN101" s="175"/>
      <c r="IO101" s="175"/>
      <c r="IP101" s="175"/>
      <c r="IQ101" s="175"/>
      <c r="IR101" s="175"/>
      <c r="IS101" s="175"/>
      <c r="IT101" s="175"/>
      <c r="IU101" s="175"/>
      <c r="IV101" s="175"/>
      <c r="IW101" s="175"/>
      <c r="IX101" s="175"/>
      <c r="IY101" s="175"/>
      <c r="IZ101" s="175"/>
      <c r="JA101" s="175"/>
      <c r="JB101" s="175"/>
      <c r="JC101" s="175"/>
      <c r="JD101" s="175"/>
      <c r="JE101" s="175"/>
      <c r="JF101" s="175"/>
      <c r="JG101" s="175"/>
      <c r="JH101" s="175"/>
      <c r="JI101" s="175"/>
    </row>
    <row r="102" spans="1:270" ht="23" x14ac:dyDescent="0.25">
      <c r="A102" s="222" t="s">
        <v>231</v>
      </c>
      <c r="B102" s="175"/>
      <c r="N102" s="175"/>
      <c r="Z102" s="175"/>
      <c r="AL102" s="220">
        <v>2011</v>
      </c>
      <c r="AM102" s="220">
        <f>AM14+AM84</f>
        <v>3931178.7535787313</v>
      </c>
      <c r="AN102" s="220">
        <f t="shared" ref="AN102:AT102" si="54">AN14+AN84</f>
        <v>193588271.41615543</v>
      </c>
      <c r="AO102" s="220">
        <f t="shared" si="54"/>
        <v>1037277.8700602981</v>
      </c>
      <c r="AP102" s="220">
        <f t="shared" si="54"/>
        <v>4015.8</v>
      </c>
      <c r="AQ102" s="220">
        <f t="shared" si="54"/>
        <v>31006</v>
      </c>
      <c r="AR102" s="220">
        <f t="shared" si="54"/>
        <v>403.6</v>
      </c>
      <c r="AS102" s="220">
        <f t="shared" si="54"/>
        <v>192.8</v>
      </c>
      <c r="AT102" s="220">
        <f t="shared" si="54"/>
        <v>742.1</v>
      </c>
      <c r="AU102" s="220">
        <v>0.65</v>
      </c>
      <c r="AV102" s="223">
        <f t="shared" si="29"/>
        <v>688.02278200000001</v>
      </c>
      <c r="AW102" s="220"/>
      <c r="AX102" s="220">
        <v>2012</v>
      </c>
      <c r="AY102" s="220">
        <f>AY14+AY84</f>
        <v>3855761.7202484477</v>
      </c>
      <c r="AZ102" s="220">
        <f t="shared" ref="AZ102:BF102" si="55">AZ14+AZ84</f>
        <v>199689436.58931679</v>
      </c>
      <c r="BA102" s="220">
        <f t="shared" si="55"/>
        <v>1565716.2793013887</v>
      </c>
      <c r="BB102" s="220">
        <f t="shared" si="55"/>
        <v>4076.2</v>
      </c>
      <c r="BC102" s="220">
        <f t="shared" si="55"/>
        <v>31323</v>
      </c>
      <c r="BD102" s="220">
        <f t="shared" si="55"/>
        <v>421.3</v>
      </c>
      <c r="BE102" s="220">
        <f t="shared" si="55"/>
        <v>191</v>
      </c>
      <c r="BF102" s="220">
        <f t="shared" si="55"/>
        <v>761.69999999999993</v>
      </c>
      <c r="BG102" s="220">
        <v>0.64700000000000002</v>
      </c>
      <c r="BH102" s="223">
        <f t="shared" si="31"/>
        <v>710.25920999999994</v>
      </c>
      <c r="BI102" s="220"/>
      <c r="BJ102" s="220">
        <f>BJ75</f>
        <v>2013</v>
      </c>
      <c r="BK102" s="220">
        <f>BK14+BK84</f>
        <v>4247118.8780009812</v>
      </c>
      <c r="BL102" s="220">
        <f t="shared" ref="BL102:BR102" si="56">BL14+BL84</f>
        <v>218698459.90396872</v>
      </c>
      <c r="BM102" s="220">
        <f t="shared" si="56"/>
        <v>1754608.2603859953</v>
      </c>
      <c r="BN102" s="220">
        <f t="shared" si="56"/>
        <v>4022.8</v>
      </c>
      <c r="BO102" s="220">
        <f t="shared" si="56"/>
        <v>31707</v>
      </c>
      <c r="BP102" s="220">
        <f t="shared" si="56"/>
        <v>409.60500000000002</v>
      </c>
      <c r="BQ102" s="220">
        <f t="shared" si="56"/>
        <v>197.678</v>
      </c>
      <c r="BR102" s="220">
        <f t="shared" si="56"/>
        <v>765.19999999999993</v>
      </c>
      <c r="BS102" s="220">
        <v>0.65800000000000003</v>
      </c>
      <c r="BT102" s="223">
        <f t="shared" si="33"/>
        <v>702.39621972000009</v>
      </c>
      <c r="BU102" s="220"/>
      <c r="BV102" s="220">
        <f>BV75</f>
        <v>2014</v>
      </c>
      <c r="BW102" s="220">
        <f>BW14+BW84</f>
        <v>4534973</v>
      </c>
      <c r="BX102" s="220">
        <f t="shared" ref="BX102:CD102" si="57">BX14+BX84</f>
        <v>222849876</v>
      </c>
      <c r="BY102" s="220">
        <f t="shared" si="57"/>
        <v>1843534.1865366213</v>
      </c>
      <c r="BZ102" s="220">
        <f t="shared" si="57"/>
        <v>4096.8</v>
      </c>
      <c r="CA102" s="220">
        <f t="shared" si="57"/>
        <v>31908</v>
      </c>
      <c r="CB102" s="220">
        <f t="shared" si="57"/>
        <v>404.40699999999998</v>
      </c>
      <c r="CC102" s="220">
        <f t="shared" si="57"/>
        <v>185.95100000000002</v>
      </c>
      <c r="CD102" s="220">
        <f t="shared" si="57"/>
        <v>759.48799999999994</v>
      </c>
      <c r="CE102" s="220">
        <v>0.65800000000000003</v>
      </c>
      <c r="CF102" s="223">
        <f t="shared" si="35"/>
        <v>690.58668153999997</v>
      </c>
      <c r="CH102" s="175" t="s">
        <v>202</v>
      </c>
      <c r="CI102" s="266">
        <f t="shared" si="49"/>
        <v>4142258.0879570404</v>
      </c>
      <c r="CJ102" s="266">
        <f t="shared" si="49"/>
        <v>208706510.97736022</v>
      </c>
      <c r="CK102" s="266">
        <f t="shared" si="49"/>
        <v>1550284.149071076</v>
      </c>
      <c r="CL102" s="266">
        <f t="shared" si="49"/>
        <v>4052.8999999999996</v>
      </c>
      <c r="CM102" s="266">
        <f t="shared" si="49"/>
        <v>31486</v>
      </c>
      <c r="CN102" s="266">
        <f t="shared" si="49"/>
        <v>409.72800000000001</v>
      </c>
      <c r="CO102" s="266">
        <f t="shared" si="49"/>
        <v>191.85725000000002</v>
      </c>
      <c r="CP102" s="266">
        <f t="shared" si="49"/>
        <v>757.12199999999996</v>
      </c>
      <c r="CQ102" s="279">
        <f t="shared" si="49"/>
        <v>0.65325</v>
      </c>
      <c r="CR102" s="266">
        <f t="shared" si="49"/>
        <v>697.816223315</v>
      </c>
      <c r="EM102" s="175"/>
      <c r="EN102" s="175"/>
      <c r="EO102" s="175"/>
      <c r="EP102" s="175"/>
      <c r="EQ102" s="175"/>
      <c r="ER102" s="175"/>
      <c r="ES102" s="175"/>
      <c r="ET102" s="175"/>
      <c r="EU102" s="175"/>
      <c r="EV102" s="175"/>
      <c r="EW102" s="175"/>
      <c r="EX102" s="175"/>
      <c r="EY102" s="175"/>
      <c r="EZ102" s="175"/>
      <c r="FA102" s="175"/>
      <c r="FB102" s="175"/>
      <c r="FC102" s="175"/>
      <c r="FD102" s="175"/>
      <c r="FE102" s="175"/>
      <c r="FF102" s="175"/>
      <c r="FG102" s="175"/>
      <c r="FH102" s="175"/>
      <c r="FI102" s="175"/>
      <c r="FJ102" s="175"/>
      <c r="FK102" s="175"/>
      <c r="FL102" s="175"/>
      <c r="FM102" s="175"/>
      <c r="FN102" s="175"/>
      <c r="FO102" s="175"/>
      <c r="FP102" s="175"/>
      <c r="FQ102" s="175"/>
      <c r="FR102" s="175"/>
      <c r="FS102" s="175"/>
      <c r="FT102" s="175"/>
      <c r="FU102" s="175"/>
      <c r="FV102" s="175"/>
      <c r="FW102" s="175"/>
      <c r="FX102" s="175"/>
      <c r="FY102" s="175"/>
      <c r="FZ102" s="175"/>
      <c r="GA102" s="175"/>
      <c r="GB102" s="175"/>
      <c r="GC102" s="175"/>
      <c r="GD102" s="175"/>
      <c r="GE102" s="175"/>
      <c r="GF102" s="175"/>
      <c r="GG102" s="175"/>
      <c r="GH102" s="175"/>
      <c r="GI102" s="175"/>
      <c r="GJ102" s="175"/>
      <c r="GK102" s="175"/>
      <c r="GL102" s="175"/>
      <c r="GM102" s="175"/>
      <c r="GN102" s="175"/>
      <c r="GO102" s="175"/>
      <c r="GP102" s="175"/>
      <c r="GQ102" s="175"/>
      <c r="GR102" s="175"/>
      <c r="GS102" s="175"/>
      <c r="GT102" s="175"/>
      <c r="GU102" s="175"/>
      <c r="GV102" s="175"/>
      <c r="GW102" s="175"/>
      <c r="GX102" s="175"/>
      <c r="GY102" s="175"/>
      <c r="GZ102" s="175"/>
      <c r="HA102" s="175"/>
      <c r="HB102" s="175"/>
      <c r="HC102" s="175"/>
      <c r="HD102" s="175"/>
      <c r="HE102" s="175"/>
      <c r="HF102" s="175"/>
      <c r="HG102" s="175"/>
      <c r="HH102" s="175"/>
      <c r="HI102" s="175"/>
      <c r="HJ102" s="175"/>
      <c r="HK102" s="175"/>
      <c r="HL102" s="175"/>
      <c r="HM102" s="175"/>
      <c r="HN102" s="175"/>
      <c r="HO102" s="175"/>
      <c r="HP102" s="175"/>
      <c r="HQ102" s="175"/>
      <c r="HR102" s="175"/>
      <c r="HS102" s="175"/>
      <c r="HT102" s="175"/>
      <c r="HU102" s="175"/>
      <c r="HV102" s="175"/>
      <c r="HW102" s="175"/>
      <c r="HX102" s="175"/>
      <c r="HY102" s="175"/>
      <c r="HZ102" s="175"/>
      <c r="IA102" s="175"/>
      <c r="IB102" s="175"/>
      <c r="IC102" s="175"/>
      <c r="ID102" s="175"/>
      <c r="IE102" s="175"/>
      <c r="IF102" s="175"/>
      <c r="IG102" s="175"/>
      <c r="IH102" s="175"/>
      <c r="II102" s="175"/>
      <c r="IJ102" s="175"/>
      <c r="IK102" s="175"/>
      <c r="IL102" s="175"/>
      <c r="IM102" s="175"/>
      <c r="IN102" s="175"/>
      <c r="IO102" s="175"/>
      <c r="IP102" s="175"/>
      <c r="IQ102" s="175"/>
      <c r="IR102" s="175"/>
      <c r="IS102" s="175"/>
      <c r="IT102" s="175"/>
      <c r="IU102" s="175"/>
      <c r="IV102" s="175"/>
      <c r="IW102" s="175"/>
      <c r="IX102" s="175"/>
      <c r="IY102" s="175"/>
      <c r="IZ102" s="175"/>
      <c r="JA102" s="175"/>
      <c r="JB102" s="175"/>
      <c r="JC102" s="175"/>
      <c r="JD102" s="175"/>
      <c r="JE102" s="175"/>
      <c r="JF102" s="175"/>
      <c r="JG102" s="175"/>
      <c r="JH102" s="175"/>
      <c r="JI102" s="175"/>
    </row>
    <row r="103" spans="1:270" x14ac:dyDescent="0.25">
      <c r="B103" s="175"/>
      <c r="N103" s="175"/>
      <c r="Z103" s="175"/>
      <c r="AL103" s="175"/>
      <c r="AX103" s="175"/>
      <c r="BJ103" s="175"/>
      <c r="BT103" s="266"/>
      <c r="BV103" s="175"/>
      <c r="CF103" s="266"/>
      <c r="EM103" s="175"/>
      <c r="EN103" s="175"/>
      <c r="EO103" s="175"/>
      <c r="EP103" s="175"/>
      <c r="EQ103" s="175"/>
      <c r="ER103" s="175"/>
      <c r="ES103" s="175"/>
      <c r="ET103" s="175"/>
      <c r="EU103" s="175"/>
      <c r="EV103" s="175"/>
      <c r="EW103" s="175"/>
      <c r="EX103" s="175"/>
      <c r="EY103" s="175"/>
      <c r="EZ103" s="175"/>
      <c r="FA103" s="175"/>
      <c r="FB103" s="175"/>
      <c r="FC103" s="175"/>
      <c r="FD103" s="175"/>
      <c r="FE103" s="175"/>
      <c r="FF103" s="175"/>
      <c r="FG103" s="175"/>
      <c r="FH103" s="175"/>
      <c r="FI103" s="175"/>
      <c r="FJ103" s="175"/>
      <c r="FK103" s="175"/>
      <c r="FL103" s="175"/>
      <c r="FM103" s="175"/>
      <c r="FN103" s="175"/>
      <c r="FO103" s="175"/>
      <c r="FP103" s="175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75"/>
      <c r="GE103" s="175"/>
      <c r="GF103" s="175"/>
      <c r="GG103" s="175"/>
      <c r="GH103" s="175"/>
      <c r="GI103" s="175"/>
      <c r="GJ103" s="175"/>
      <c r="GK103" s="175"/>
      <c r="GL103" s="175"/>
      <c r="GM103" s="175"/>
      <c r="GN103" s="175"/>
      <c r="GO103" s="175"/>
      <c r="GP103" s="175"/>
      <c r="GQ103" s="175"/>
      <c r="GR103" s="175"/>
      <c r="GS103" s="175"/>
      <c r="GT103" s="175"/>
      <c r="GU103" s="175"/>
      <c r="GV103" s="175"/>
      <c r="GW103" s="175"/>
      <c r="GX103" s="175"/>
      <c r="GY103" s="175"/>
      <c r="GZ103" s="175"/>
      <c r="HA103" s="175"/>
      <c r="HB103" s="175"/>
      <c r="HC103" s="175"/>
      <c r="HD103" s="175"/>
      <c r="HE103" s="175"/>
      <c r="HF103" s="175"/>
      <c r="HG103" s="175"/>
      <c r="HH103" s="175"/>
      <c r="HI103" s="175"/>
      <c r="HJ103" s="175"/>
      <c r="HK103" s="175"/>
      <c r="HL103" s="175"/>
      <c r="HM103" s="175"/>
      <c r="HN103" s="175"/>
      <c r="HO103" s="175"/>
      <c r="HP103" s="175"/>
      <c r="HQ103" s="175"/>
      <c r="HR103" s="175"/>
      <c r="HS103" s="175"/>
      <c r="HT103" s="175"/>
      <c r="HU103" s="175"/>
      <c r="HV103" s="175"/>
      <c r="HW103" s="175"/>
      <c r="HX103" s="175"/>
      <c r="HY103" s="175"/>
      <c r="HZ103" s="175"/>
      <c r="IA103" s="175"/>
      <c r="IB103" s="175"/>
      <c r="IC103" s="175"/>
      <c r="ID103" s="175"/>
      <c r="IE103" s="175"/>
      <c r="IF103" s="175"/>
      <c r="IG103" s="175"/>
      <c r="IH103" s="175"/>
      <c r="II103" s="175"/>
      <c r="IJ103" s="175"/>
      <c r="IK103" s="175"/>
      <c r="IL103" s="175"/>
      <c r="IM103" s="175"/>
      <c r="IN103" s="175"/>
      <c r="IO103" s="175"/>
      <c r="IP103" s="175"/>
      <c r="IQ103" s="175"/>
      <c r="IR103" s="175"/>
      <c r="IS103" s="175"/>
      <c r="IT103" s="175"/>
      <c r="IU103" s="175"/>
      <c r="IV103" s="175"/>
      <c r="IW103" s="175"/>
      <c r="IX103" s="175"/>
      <c r="IY103" s="175"/>
      <c r="IZ103" s="175"/>
      <c r="JA103" s="175"/>
      <c r="JB103" s="175"/>
      <c r="JC103" s="175"/>
      <c r="JD103" s="175"/>
      <c r="JE103" s="175"/>
      <c r="JF103" s="175"/>
      <c r="JG103" s="175"/>
      <c r="JH103" s="175"/>
      <c r="JI103" s="175"/>
    </row>
    <row r="104" spans="1:270" ht="23" x14ac:dyDescent="0.25">
      <c r="A104" s="318" t="s">
        <v>267</v>
      </c>
      <c r="B104" s="175"/>
      <c r="N104" s="175"/>
      <c r="Z104" s="175"/>
      <c r="AL104" s="220">
        <v>2011</v>
      </c>
      <c r="AM104" s="220">
        <f>AM67+AM86</f>
        <v>2499504.5337423319</v>
      </c>
      <c r="AN104" s="220">
        <f t="shared" ref="AN104:AT104" si="58">AN67+AN86</f>
        <v>161829422.26380369</v>
      </c>
      <c r="AO104" s="220">
        <f t="shared" si="58"/>
        <v>2476911.1039517517</v>
      </c>
      <c r="AP104" s="220">
        <f t="shared" si="58"/>
        <v>3789.5</v>
      </c>
      <c r="AQ104" s="220">
        <f t="shared" si="58"/>
        <v>15974</v>
      </c>
      <c r="AR104" s="220">
        <f t="shared" si="58"/>
        <v>211.00400000000002</v>
      </c>
      <c r="AS104" s="220">
        <f t="shared" si="58"/>
        <v>24.972999999999999</v>
      </c>
      <c r="AT104" s="220">
        <f t="shared" si="58"/>
        <v>0</v>
      </c>
      <c r="AU104" s="319">
        <v>0.86299999999999999</v>
      </c>
      <c r="AV104" s="223">
        <f>AR104*$B$111+AS104*$C$111+AT104*$D$111</f>
        <v>221.78584302000002</v>
      </c>
      <c r="AX104" s="220">
        <v>2012</v>
      </c>
      <c r="AY104" s="220">
        <f>AY67+AY86</f>
        <v>2472271.9135403726</v>
      </c>
      <c r="AZ104" s="220">
        <f t="shared" ref="AZ104:BF104" si="59">AZ67+AZ86</f>
        <v>162555901.64869568</v>
      </c>
      <c r="BA104" s="220">
        <f t="shared" si="59"/>
        <v>1001986.9580547068</v>
      </c>
      <c r="BB104" s="220">
        <f t="shared" si="59"/>
        <v>3795.2</v>
      </c>
      <c r="BC104" s="220">
        <f t="shared" si="59"/>
        <v>16105</v>
      </c>
      <c r="BD104" s="220">
        <f t="shared" si="59"/>
        <v>221.863</v>
      </c>
      <c r="BE104" s="220">
        <f t="shared" si="59"/>
        <v>44.168999999999997</v>
      </c>
      <c r="BF104" s="220">
        <f t="shared" si="59"/>
        <v>0</v>
      </c>
      <c r="BG104" s="319">
        <v>0.86199999999999999</v>
      </c>
      <c r="BH104" s="223">
        <f>BD104*$B$111+BE104*$C$111+BF104*$D$111</f>
        <v>240.93252405999999</v>
      </c>
      <c r="BJ104" s="220">
        <v>2013</v>
      </c>
      <c r="BK104" s="220">
        <f>BK67+BK86</f>
        <v>3047172.277315042</v>
      </c>
      <c r="BL104" s="220">
        <f t="shared" ref="BL104:BR104" si="60">BL67+BL86</f>
        <v>162935725.20431164</v>
      </c>
      <c r="BM104" s="220">
        <f t="shared" si="60"/>
        <v>1649422.4775545071</v>
      </c>
      <c r="BN104" s="220">
        <f t="shared" si="60"/>
        <v>3690.5</v>
      </c>
      <c r="BO104" s="220">
        <f t="shared" si="60"/>
        <v>16190</v>
      </c>
      <c r="BP104" s="220">
        <f t="shared" si="60"/>
        <v>210.88299999999998</v>
      </c>
      <c r="BQ104" s="220">
        <f t="shared" si="60"/>
        <v>32.073999999999998</v>
      </c>
      <c r="BR104" s="220">
        <f t="shared" si="60"/>
        <v>0</v>
      </c>
      <c r="BS104" s="319">
        <v>0.86399999999999999</v>
      </c>
      <c r="BT104" s="223">
        <f>BP104*$B$111+BQ104*$C$111+BR104*$D$111</f>
        <v>224.73062875999997</v>
      </c>
      <c r="BV104" s="220">
        <v>2014</v>
      </c>
      <c r="BW104" s="220">
        <f>BW67+BW86</f>
        <v>3078441.9999999995</v>
      </c>
      <c r="BX104" s="220">
        <f t="shared" ref="BX104:CD104" si="61">BX67+BX86</f>
        <v>167855439</v>
      </c>
      <c r="BY104" s="220">
        <f t="shared" si="61"/>
        <v>767587.30970807339</v>
      </c>
      <c r="BZ104" s="220">
        <f t="shared" si="61"/>
        <v>3715.3999999999996</v>
      </c>
      <c r="CA104" s="220">
        <f t="shared" si="61"/>
        <v>16294</v>
      </c>
      <c r="CB104" s="220">
        <f t="shared" si="61"/>
        <v>214.685</v>
      </c>
      <c r="CC104" s="220">
        <f t="shared" si="61"/>
        <v>27.366999999999997</v>
      </c>
      <c r="CD104" s="220">
        <f t="shared" si="61"/>
        <v>27.523</v>
      </c>
      <c r="CE104" s="319">
        <v>0.86499999999999999</v>
      </c>
      <c r="CF104" s="223">
        <f>CB104*$B$111+CC104*$C$111+CD104*$D$111</f>
        <v>233.96191388</v>
      </c>
      <c r="CH104" s="175" t="s">
        <v>202</v>
      </c>
      <c r="CI104" s="266">
        <f t="shared" si="49"/>
        <v>2774347.6811494366</v>
      </c>
      <c r="CJ104" s="266">
        <f t="shared" si="49"/>
        <v>163794122.02920276</v>
      </c>
      <c r="CK104" s="266">
        <f t="shared" si="49"/>
        <v>1473976.96231726</v>
      </c>
      <c r="CL104" s="266">
        <f t="shared" si="49"/>
        <v>3747.65</v>
      </c>
      <c r="CM104" s="266">
        <f t="shared" si="49"/>
        <v>16140.75</v>
      </c>
      <c r="CN104" s="266">
        <f t="shared" si="49"/>
        <v>214.60874999999999</v>
      </c>
      <c r="CO104" s="266">
        <f t="shared" si="49"/>
        <v>32.14575</v>
      </c>
      <c r="CP104" s="266">
        <f t="shared" si="49"/>
        <v>6.8807499999999999</v>
      </c>
      <c r="CQ104" s="279">
        <f t="shared" si="49"/>
        <v>0.86349999999999993</v>
      </c>
      <c r="CR104" s="266">
        <f t="shared" si="49"/>
        <v>230.35272742999999</v>
      </c>
      <c r="EM104" s="175"/>
      <c r="EN104" s="175"/>
      <c r="EO104" s="175"/>
      <c r="EP104" s="175"/>
      <c r="EQ104" s="175"/>
      <c r="ER104" s="175"/>
      <c r="ES104" s="175"/>
      <c r="ET104" s="175"/>
      <c r="EU104" s="175"/>
      <c r="EV104" s="175"/>
      <c r="EW104" s="175"/>
      <c r="EX104" s="175"/>
      <c r="EY104" s="175"/>
      <c r="EZ104" s="175"/>
      <c r="FA104" s="175"/>
      <c r="FB104" s="175"/>
      <c r="FC104" s="175"/>
      <c r="FD104" s="175"/>
      <c r="FE104" s="175"/>
      <c r="FF104" s="175"/>
      <c r="FG104" s="175"/>
      <c r="FH104" s="175"/>
      <c r="FI104" s="175"/>
      <c r="FJ104" s="175"/>
      <c r="FK104" s="175"/>
      <c r="FL104" s="175"/>
      <c r="FM104" s="175"/>
      <c r="FN104" s="175"/>
      <c r="FO104" s="175"/>
      <c r="FP104" s="175"/>
      <c r="FQ104" s="175"/>
      <c r="FR104" s="175"/>
      <c r="FS104" s="175"/>
      <c r="FT104" s="175"/>
      <c r="FU104" s="175"/>
      <c r="FV104" s="175"/>
      <c r="FW104" s="175"/>
      <c r="FX104" s="175"/>
      <c r="FY104" s="175"/>
      <c r="FZ104" s="175"/>
      <c r="GA104" s="175"/>
      <c r="GB104" s="175"/>
      <c r="GC104" s="175"/>
      <c r="GD104" s="175"/>
      <c r="GE104" s="175"/>
      <c r="GF104" s="175"/>
      <c r="GG104" s="175"/>
      <c r="GH104" s="175"/>
      <c r="GI104" s="175"/>
      <c r="GJ104" s="175"/>
      <c r="GK104" s="175"/>
      <c r="GL104" s="175"/>
      <c r="GM104" s="175"/>
      <c r="GN104" s="175"/>
      <c r="GO104" s="175"/>
      <c r="GP104" s="175"/>
      <c r="GQ104" s="175"/>
      <c r="GR104" s="175"/>
      <c r="GS104" s="175"/>
      <c r="GT104" s="175"/>
      <c r="GU104" s="175"/>
      <c r="GV104" s="175"/>
      <c r="GW104" s="175"/>
      <c r="GX104" s="175"/>
      <c r="GY104" s="175"/>
      <c r="GZ104" s="175"/>
      <c r="HA104" s="175"/>
      <c r="HB104" s="175"/>
      <c r="HC104" s="175"/>
      <c r="HD104" s="175"/>
      <c r="HE104" s="175"/>
      <c r="HF104" s="175"/>
      <c r="HG104" s="175"/>
      <c r="HH104" s="175"/>
      <c r="HI104" s="175"/>
      <c r="HJ104" s="175"/>
      <c r="HK104" s="175"/>
      <c r="HL104" s="175"/>
      <c r="HM104" s="175"/>
      <c r="HN104" s="175"/>
      <c r="HO104" s="175"/>
      <c r="HP104" s="175"/>
      <c r="HQ104" s="175"/>
      <c r="HR104" s="175"/>
      <c r="HS104" s="175"/>
      <c r="HT104" s="175"/>
      <c r="HU104" s="175"/>
      <c r="HV104" s="175"/>
      <c r="HW104" s="175"/>
      <c r="HX104" s="175"/>
      <c r="HY104" s="175"/>
      <c r="HZ104" s="175"/>
      <c r="IA104" s="175"/>
      <c r="IB104" s="175"/>
      <c r="IC104" s="175"/>
      <c r="ID104" s="175"/>
      <c r="IE104" s="175"/>
      <c r="IF104" s="175"/>
      <c r="IG104" s="175"/>
      <c r="IH104" s="175"/>
      <c r="II104" s="175"/>
      <c r="IJ104" s="175"/>
      <c r="IK104" s="175"/>
      <c r="IL104" s="175"/>
      <c r="IM104" s="175"/>
      <c r="IN104" s="175"/>
      <c r="IO104" s="175"/>
      <c r="IP104" s="175"/>
      <c r="IQ104" s="175"/>
      <c r="IR104" s="175"/>
      <c r="IS104" s="175"/>
      <c r="IT104" s="175"/>
      <c r="IU104" s="175"/>
      <c r="IV104" s="175"/>
      <c r="IW104" s="175"/>
      <c r="IX104" s="175"/>
      <c r="IY104" s="175"/>
      <c r="IZ104" s="175"/>
      <c r="JA104" s="175"/>
      <c r="JB104" s="175"/>
      <c r="JC104" s="175"/>
      <c r="JD104" s="175"/>
      <c r="JE104" s="175"/>
      <c r="JF104" s="175"/>
      <c r="JG104" s="175"/>
      <c r="JH104" s="175"/>
      <c r="JI104" s="175"/>
    </row>
    <row r="105" spans="1:270" x14ac:dyDescent="0.25">
      <c r="A105" s="318"/>
      <c r="B105" s="175"/>
      <c r="N105" s="175"/>
      <c r="Z105" s="175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319"/>
      <c r="AV105" s="223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319"/>
      <c r="BH105" s="223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319"/>
      <c r="BT105" s="223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319"/>
      <c r="CF105" s="223"/>
      <c r="CI105" s="266"/>
      <c r="CJ105" s="266"/>
      <c r="CK105" s="266"/>
      <c r="CL105" s="266"/>
      <c r="CM105" s="266"/>
      <c r="CN105" s="266"/>
      <c r="CO105" s="266"/>
      <c r="CP105" s="266"/>
      <c r="CQ105" s="279"/>
      <c r="CR105" s="266"/>
      <c r="EM105" s="175"/>
      <c r="EN105" s="175"/>
      <c r="EO105" s="175"/>
      <c r="EP105" s="175"/>
      <c r="EQ105" s="175"/>
      <c r="ER105" s="175"/>
      <c r="ES105" s="175"/>
      <c r="ET105" s="175"/>
      <c r="EU105" s="175"/>
      <c r="EV105" s="175"/>
      <c r="EW105" s="175"/>
      <c r="EX105" s="175"/>
      <c r="EY105" s="175"/>
      <c r="EZ105" s="175"/>
      <c r="FA105" s="175"/>
      <c r="FB105" s="175"/>
      <c r="FC105" s="175"/>
      <c r="FD105" s="175"/>
      <c r="FE105" s="175"/>
      <c r="FF105" s="175"/>
      <c r="FG105" s="175"/>
      <c r="FH105" s="175"/>
      <c r="FI105" s="175"/>
      <c r="FJ105" s="175"/>
      <c r="FK105" s="175"/>
      <c r="FL105" s="175"/>
      <c r="FM105" s="175"/>
      <c r="FN105" s="175"/>
      <c r="FO105" s="175"/>
      <c r="FP105" s="175"/>
      <c r="FQ105" s="175"/>
      <c r="FR105" s="175"/>
      <c r="FS105" s="175"/>
      <c r="FT105" s="175"/>
      <c r="FU105" s="175"/>
      <c r="FV105" s="175"/>
      <c r="FW105" s="175"/>
      <c r="FX105" s="175"/>
      <c r="FY105" s="175"/>
      <c r="FZ105" s="175"/>
      <c r="GA105" s="175"/>
      <c r="GB105" s="175"/>
      <c r="GC105" s="175"/>
      <c r="GD105" s="175"/>
      <c r="GE105" s="175"/>
      <c r="GF105" s="175"/>
      <c r="GG105" s="175"/>
      <c r="GH105" s="175"/>
      <c r="GI105" s="175"/>
      <c r="GJ105" s="175"/>
      <c r="GK105" s="175"/>
      <c r="GL105" s="175"/>
      <c r="GM105" s="175"/>
      <c r="GN105" s="175"/>
      <c r="GO105" s="175"/>
      <c r="GP105" s="175"/>
      <c r="GQ105" s="175"/>
      <c r="GR105" s="175"/>
      <c r="GS105" s="175"/>
      <c r="GT105" s="175"/>
      <c r="GU105" s="175"/>
      <c r="GV105" s="175"/>
      <c r="GW105" s="175"/>
      <c r="GX105" s="175"/>
      <c r="GY105" s="175"/>
      <c r="GZ105" s="175"/>
      <c r="HA105" s="175"/>
      <c r="HB105" s="175"/>
      <c r="HC105" s="175"/>
      <c r="HD105" s="175"/>
      <c r="HE105" s="175"/>
      <c r="HF105" s="175"/>
      <c r="HG105" s="175"/>
      <c r="HH105" s="175"/>
      <c r="HI105" s="175"/>
      <c r="HJ105" s="175"/>
      <c r="HK105" s="175"/>
      <c r="HL105" s="175"/>
      <c r="HM105" s="175"/>
      <c r="HN105" s="175"/>
      <c r="HO105" s="175"/>
      <c r="HP105" s="175"/>
      <c r="HQ105" s="175"/>
      <c r="HR105" s="175"/>
      <c r="HS105" s="175"/>
      <c r="HT105" s="175"/>
      <c r="HU105" s="175"/>
      <c r="HV105" s="175"/>
      <c r="HW105" s="175"/>
      <c r="HX105" s="175"/>
      <c r="HY105" s="175"/>
      <c r="HZ105" s="175"/>
      <c r="IA105" s="175"/>
      <c r="IB105" s="175"/>
      <c r="IC105" s="175"/>
      <c r="ID105" s="175"/>
      <c r="IE105" s="175"/>
      <c r="IF105" s="175"/>
      <c r="IG105" s="175"/>
      <c r="IH105" s="175"/>
      <c r="II105" s="175"/>
      <c r="IJ105" s="175"/>
      <c r="IK105" s="175"/>
      <c r="IL105" s="175"/>
      <c r="IM105" s="175"/>
      <c r="IN105" s="175"/>
      <c r="IO105" s="175"/>
      <c r="IP105" s="175"/>
      <c r="IQ105" s="175"/>
      <c r="IR105" s="175"/>
      <c r="IS105" s="175"/>
      <c r="IT105" s="175"/>
      <c r="IU105" s="175"/>
      <c r="IV105" s="175"/>
      <c r="IW105" s="175"/>
      <c r="IX105" s="175"/>
      <c r="IY105" s="175"/>
      <c r="IZ105" s="175"/>
      <c r="JA105" s="175"/>
      <c r="JB105" s="175"/>
      <c r="JC105" s="175"/>
      <c r="JD105" s="175"/>
      <c r="JE105" s="175"/>
      <c r="JF105" s="175"/>
      <c r="JG105" s="175"/>
      <c r="JH105" s="175"/>
      <c r="JI105" s="175"/>
    </row>
    <row r="106" spans="1:270" x14ac:dyDescent="0.25">
      <c r="A106" s="287" t="s">
        <v>268</v>
      </c>
      <c r="B106" s="175"/>
      <c r="N106" s="175"/>
      <c r="Z106" s="175"/>
      <c r="AL106" s="220">
        <v>2011</v>
      </c>
      <c r="AM106" s="220">
        <v>111815264.38036811</v>
      </c>
      <c r="AN106" s="220">
        <v>2815787947.9366055</v>
      </c>
      <c r="AO106" s="220">
        <v>172802983.41043052</v>
      </c>
      <c r="AP106" s="220">
        <v>71096.3</v>
      </c>
      <c r="AQ106" s="220">
        <v>445435</v>
      </c>
      <c r="AR106" s="220">
        <v>5418.57</v>
      </c>
      <c r="AS106" s="220">
        <v>1296</v>
      </c>
      <c r="AT106" s="220">
        <v>4029.5</v>
      </c>
      <c r="AU106" s="319">
        <v>0.68</v>
      </c>
      <c r="AV106" s="223">
        <f>AR106*$B$111+AS106*$C$111+AT106*$D$111</f>
        <v>7070.5024899999989</v>
      </c>
      <c r="AX106" s="220">
        <v>2012</v>
      </c>
      <c r="AY106" s="220">
        <v>80304166.329440996</v>
      </c>
      <c r="AZ106" s="220">
        <v>2874116884.4154038</v>
      </c>
      <c r="BA106" s="220">
        <v>27697983.336783431</v>
      </c>
      <c r="BB106" s="220">
        <v>71748.600000000006</v>
      </c>
      <c r="BC106" s="220">
        <v>449640</v>
      </c>
      <c r="BD106" s="220">
        <v>5655</v>
      </c>
      <c r="BE106" s="220">
        <v>1324</v>
      </c>
      <c r="BF106" s="220">
        <v>4207</v>
      </c>
      <c r="BG106" s="319">
        <v>0.68400000000000005</v>
      </c>
      <c r="BH106" s="223">
        <f>BD106*$B$111+BE106*$C$111+BF106*$D$111</f>
        <v>7367.1414600000007</v>
      </c>
      <c r="BJ106" s="220">
        <v>2013</v>
      </c>
      <c r="BK106" s="220">
        <v>90068921.345763862</v>
      </c>
      <c r="BL106" s="220">
        <v>2918475421.5874581</v>
      </c>
      <c r="BM106" s="220">
        <v>72465350.862730965</v>
      </c>
      <c r="BN106" s="220">
        <v>70592.3</v>
      </c>
      <c r="BO106" s="220">
        <v>453748</v>
      </c>
      <c r="BP106" s="220">
        <v>5432</v>
      </c>
      <c r="BQ106" s="220">
        <v>1347</v>
      </c>
      <c r="BR106" s="220">
        <v>3591.38</v>
      </c>
      <c r="BS106" s="319">
        <v>0.68</v>
      </c>
      <c r="BT106" s="223">
        <f>BP106*$B$111+BQ106*$C$111+BR106*$D$111</f>
        <v>6987.1768980000006</v>
      </c>
      <c r="BV106" s="220">
        <v>2014</v>
      </c>
      <c r="BW106" s="220">
        <v>69660909</v>
      </c>
      <c r="BX106" s="220">
        <v>2971716065</v>
      </c>
      <c r="BY106" s="220">
        <v>23007840.057422202</v>
      </c>
      <c r="BZ106" s="220">
        <v>71090.600000000006</v>
      </c>
      <c r="CA106" s="220">
        <v>456626</v>
      </c>
      <c r="CB106" s="220">
        <v>5337</v>
      </c>
      <c r="CC106" s="220">
        <v>1297</v>
      </c>
      <c r="CD106" s="220">
        <v>3717.4</v>
      </c>
      <c r="CE106" s="319">
        <v>0.67800000000000005</v>
      </c>
      <c r="CF106" s="223">
        <f>CB106*$B$111+CC106*$C$111+CD106*$D$111</f>
        <v>6904.7539200000001</v>
      </c>
      <c r="CH106" s="175" t="s">
        <v>202</v>
      </c>
      <c r="CI106" s="266">
        <f t="shared" si="49"/>
        <v>87962315.263893247</v>
      </c>
      <c r="CJ106" s="266">
        <f t="shared" si="49"/>
        <v>2895024079.7348666</v>
      </c>
      <c r="CK106" s="266">
        <f t="shared" si="49"/>
        <v>73993539.41684179</v>
      </c>
      <c r="CL106" s="266">
        <f t="shared" si="49"/>
        <v>71131.950000000012</v>
      </c>
      <c r="CM106" s="266">
        <f t="shared" si="49"/>
        <v>451362.25</v>
      </c>
      <c r="CN106" s="266">
        <f t="shared" si="49"/>
        <v>5460.6424999999999</v>
      </c>
      <c r="CO106" s="266">
        <f t="shared" si="49"/>
        <v>1316</v>
      </c>
      <c r="CP106" s="266">
        <f t="shared" si="49"/>
        <v>3886.32</v>
      </c>
      <c r="CQ106" s="279">
        <f t="shared" si="49"/>
        <v>0.68049999999999999</v>
      </c>
      <c r="CR106" s="266">
        <f t="shared" si="49"/>
        <v>7082.3936919999996</v>
      </c>
      <c r="EM106" s="175"/>
      <c r="EN106" s="175"/>
      <c r="EO106" s="175"/>
      <c r="EP106" s="175"/>
      <c r="EQ106" s="175"/>
      <c r="ER106" s="175"/>
      <c r="ES106" s="175"/>
      <c r="ET106" s="175"/>
      <c r="EU106" s="175"/>
      <c r="EV106" s="175"/>
      <c r="EW106" s="175"/>
      <c r="EX106" s="175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/>
      <c r="FU106" s="175"/>
      <c r="FV106" s="175"/>
      <c r="FW106" s="175"/>
      <c r="FX106" s="175"/>
      <c r="FY106" s="175"/>
      <c r="FZ106" s="175"/>
      <c r="GA106" s="175"/>
      <c r="GB106" s="175"/>
      <c r="GC106" s="175"/>
      <c r="GD106" s="175"/>
      <c r="GE106" s="175"/>
      <c r="GF106" s="175"/>
      <c r="GG106" s="175"/>
      <c r="GH106" s="175"/>
      <c r="GI106" s="175"/>
      <c r="GJ106" s="175"/>
      <c r="GK106" s="175"/>
      <c r="GL106" s="175"/>
      <c r="GM106" s="175"/>
      <c r="GN106" s="175"/>
      <c r="GO106" s="175"/>
      <c r="GP106" s="175"/>
      <c r="GQ106" s="175"/>
      <c r="GR106" s="175"/>
      <c r="GS106" s="175"/>
      <c r="GT106" s="175"/>
      <c r="GU106" s="175"/>
      <c r="GV106" s="175"/>
      <c r="GW106" s="175"/>
      <c r="GX106" s="175"/>
      <c r="GY106" s="175"/>
      <c r="GZ106" s="175"/>
      <c r="HA106" s="175"/>
      <c r="HB106" s="175"/>
      <c r="HC106" s="175"/>
      <c r="HD106" s="175"/>
      <c r="HE106" s="175"/>
      <c r="HF106" s="175"/>
      <c r="HG106" s="175"/>
      <c r="HH106" s="175"/>
      <c r="HI106" s="175"/>
      <c r="HJ106" s="175"/>
      <c r="HK106" s="175"/>
      <c r="HL106" s="175"/>
      <c r="HM106" s="175"/>
      <c r="HN106" s="175"/>
      <c r="HO106" s="175"/>
      <c r="HP106" s="175"/>
      <c r="HQ106" s="175"/>
      <c r="HR106" s="175"/>
      <c r="HS106" s="175"/>
      <c r="HT106" s="175"/>
      <c r="HU106" s="175"/>
      <c r="HV106" s="175"/>
      <c r="HW106" s="175"/>
      <c r="HX106" s="175"/>
      <c r="HY106" s="175"/>
      <c r="HZ106" s="175"/>
      <c r="IA106" s="175"/>
      <c r="IB106" s="175"/>
      <c r="IC106" s="175"/>
      <c r="ID106" s="175"/>
      <c r="IE106" s="175"/>
      <c r="IF106" s="175"/>
      <c r="IG106" s="175"/>
      <c r="IH106" s="175"/>
      <c r="II106" s="175"/>
      <c r="IJ106" s="175"/>
      <c r="IK106" s="175"/>
      <c r="IL106" s="175"/>
      <c r="IM106" s="175"/>
      <c r="IN106" s="175"/>
      <c r="IO106" s="175"/>
      <c r="IP106" s="175"/>
      <c r="IQ106" s="175"/>
      <c r="IR106" s="175"/>
      <c r="IS106" s="175"/>
      <c r="IT106" s="175"/>
      <c r="IU106" s="175"/>
      <c r="IV106" s="175"/>
      <c r="IW106" s="175"/>
      <c r="IX106" s="175"/>
      <c r="IY106" s="175"/>
      <c r="IZ106" s="175"/>
      <c r="JA106" s="175"/>
      <c r="JB106" s="175"/>
      <c r="JC106" s="175"/>
      <c r="JD106" s="175"/>
      <c r="JE106" s="175"/>
      <c r="JF106" s="175"/>
      <c r="JG106" s="175"/>
      <c r="JH106" s="175"/>
      <c r="JI106" s="175"/>
    </row>
    <row r="107" spans="1:270" x14ac:dyDescent="0.25">
      <c r="A107" s="287"/>
      <c r="B107" s="175"/>
      <c r="N107" s="175"/>
      <c r="Z107" s="175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319"/>
      <c r="AV107" s="223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319"/>
      <c r="BH107" s="223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319"/>
      <c r="BT107" s="223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319"/>
      <c r="CF107" s="223"/>
      <c r="CI107" s="266"/>
      <c r="CJ107" s="266"/>
      <c r="CK107" s="266"/>
      <c r="CL107" s="266"/>
      <c r="CM107" s="266"/>
      <c r="CN107" s="266"/>
      <c r="CO107" s="266"/>
      <c r="CP107" s="266"/>
      <c r="CQ107" s="279"/>
      <c r="CR107" s="266"/>
      <c r="EM107" s="175"/>
      <c r="EN107" s="175"/>
      <c r="EO107" s="175"/>
      <c r="EP107" s="175"/>
      <c r="EQ107" s="175"/>
      <c r="ER107" s="175"/>
      <c r="ES107" s="175"/>
      <c r="ET107" s="175"/>
      <c r="EU107" s="175"/>
      <c r="EV107" s="175"/>
      <c r="EW107" s="175"/>
      <c r="EX107" s="175"/>
      <c r="EY107" s="175"/>
      <c r="EZ107" s="175"/>
      <c r="FA107" s="175"/>
      <c r="FB107" s="175"/>
      <c r="FC107" s="175"/>
      <c r="FD107" s="175"/>
      <c r="FE107" s="175"/>
      <c r="FF107" s="175"/>
      <c r="FG107" s="175"/>
      <c r="FH107" s="175"/>
      <c r="FI107" s="175"/>
      <c r="FJ107" s="175"/>
      <c r="FK107" s="175"/>
      <c r="FL107" s="175"/>
      <c r="FM107" s="175"/>
      <c r="FN107" s="175"/>
      <c r="FO107" s="175"/>
      <c r="FP107" s="175"/>
      <c r="FQ107" s="175"/>
      <c r="FR107" s="175"/>
      <c r="FS107" s="175"/>
      <c r="FT107" s="175"/>
      <c r="FU107" s="175"/>
      <c r="FV107" s="175"/>
      <c r="FW107" s="175"/>
      <c r="FX107" s="175"/>
      <c r="FY107" s="175"/>
      <c r="FZ107" s="175"/>
      <c r="GA107" s="175"/>
      <c r="GB107" s="175"/>
      <c r="GC107" s="175"/>
      <c r="GD107" s="175"/>
      <c r="GE107" s="175"/>
      <c r="GF107" s="175"/>
      <c r="GG107" s="175"/>
      <c r="GH107" s="175"/>
      <c r="GI107" s="175"/>
      <c r="GJ107" s="175"/>
      <c r="GK107" s="175"/>
      <c r="GL107" s="175"/>
      <c r="GM107" s="175"/>
      <c r="GN107" s="175"/>
      <c r="GO107" s="175"/>
      <c r="GP107" s="175"/>
      <c r="GQ107" s="175"/>
      <c r="GR107" s="175"/>
      <c r="GS107" s="175"/>
      <c r="GT107" s="175"/>
      <c r="GU107" s="175"/>
      <c r="GV107" s="175"/>
      <c r="GW107" s="175"/>
      <c r="GX107" s="175"/>
      <c r="GY107" s="175"/>
      <c r="GZ107" s="175"/>
      <c r="HA107" s="175"/>
      <c r="HB107" s="175"/>
      <c r="HC107" s="175"/>
      <c r="HD107" s="175"/>
      <c r="HE107" s="175"/>
      <c r="HF107" s="175"/>
      <c r="HG107" s="175"/>
      <c r="HH107" s="175"/>
      <c r="HI107" s="175"/>
      <c r="HJ107" s="175"/>
      <c r="HK107" s="175"/>
      <c r="HL107" s="175"/>
      <c r="HM107" s="175"/>
      <c r="HN107" s="175"/>
      <c r="HO107" s="175"/>
      <c r="HP107" s="175"/>
      <c r="HQ107" s="175"/>
      <c r="HR107" s="175"/>
      <c r="HS107" s="175"/>
      <c r="HT107" s="175"/>
      <c r="HU107" s="175"/>
      <c r="HV107" s="175"/>
      <c r="HW107" s="175"/>
      <c r="HX107" s="175"/>
      <c r="HY107" s="175"/>
      <c r="HZ107" s="175"/>
      <c r="IA107" s="175"/>
      <c r="IB107" s="175"/>
      <c r="IC107" s="175"/>
      <c r="ID107" s="175"/>
      <c r="IE107" s="175"/>
      <c r="IF107" s="175"/>
      <c r="IG107" s="175"/>
      <c r="IH107" s="175"/>
      <c r="II107" s="175"/>
      <c r="IJ107" s="175"/>
      <c r="IK107" s="175"/>
      <c r="IL107" s="175"/>
      <c r="IM107" s="175"/>
      <c r="IN107" s="175"/>
      <c r="IO107" s="175"/>
      <c r="IP107" s="175"/>
      <c r="IQ107" s="175"/>
      <c r="IR107" s="175"/>
      <c r="IS107" s="175"/>
      <c r="IT107" s="175"/>
      <c r="IU107" s="175"/>
      <c r="IV107" s="175"/>
      <c r="IW107" s="175"/>
      <c r="IX107" s="175"/>
      <c r="IY107" s="175"/>
      <c r="IZ107" s="175"/>
      <c r="JA107" s="175"/>
      <c r="JB107" s="175"/>
      <c r="JC107" s="175"/>
      <c r="JD107" s="175"/>
      <c r="JE107" s="175"/>
      <c r="JF107" s="175"/>
      <c r="JG107" s="175"/>
      <c r="JH107" s="175"/>
      <c r="JI107" s="175"/>
    </row>
    <row r="108" spans="1:270" x14ac:dyDescent="0.25">
      <c r="A108" s="287" t="s">
        <v>274</v>
      </c>
      <c r="B108" s="175"/>
      <c r="N108" s="175"/>
      <c r="Z108" s="175"/>
      <c r="AL108" s="220">
        <v>2011</v>
      </c>
      <c r="AM108" s="220">
        <v>3784214.8691206537</v>
      </c>
      <c r="AN108" s="220">
        <v>145356712.53271985</v>
      </c>
      <c r="AO108" s="220">
        <v>7706308.5259644929</v>
      </c>
      <c r="AP108" s="220">
        <v>3576</v>
      </c>
      <c r="AQ108" s="220">
        <v>32953</v>
      </c>
      <c r="AR108" s="220">
        <v>391.86799999999999</v>
      </c>
      <c r="AS108" s="220">
        <v>27.17</v>
      </c>
      <c r="AT108" s="220">
        <v>1041</v>
      </c>
      <c r="AU108" s="319">
        <v>0.57599999999999996</v>
      </c>
      <c r="AV108" s="223">
        <f>AR108*$B$111+AS108*$C$111+AT108*$D$111</f>
        <v>685.81347579999999</v>
      </c>
      <c r="AX108" s="220">
        <v>2012</v>
      </c>
      <c r="AY108" s="220">
        <v>3830754.3990062112</v>
      </c>
      <c r="AZ108" s="220">
        <v>148155464.34881988</v>
      </c>
      <c r="BA108" s="220">
        <v>1127852.7823127126</v>
      </c>
      <c r="BB108" s="220">
        <v>3571</v>
      </c>
      <c r="BC108" s="220">
        <v>33294</v>
      </c>
      <c r="BD108" s="220">
        <v>407.76799999999997</v>
      </c>
      <c r="BE108" s="220">
        <v>32.692999999999998</v>
      </c>
      <c r="BF108" s="220">
        <v>1343.4</v>
      </c>
      <c r="BG108" s="319">
        <v>0.57699999999999996</v>
      </c>
      <c r="BH108" s="223">
        <f>BD108*$B$111+BE108*$C$111+BF108*$D$111</f>
        <v>786.0786158200001</v>
      </c>
      <c r="BJ108" s="220">
        <v>2013</v>
      </c>
      <c r="BK108" s="220">
        <v>4091582.8544830978</v>
      </c>
      <c r="BL108" s="220">
        <v>152147274.52523276</v>
      </c>
      <c r="BM108" s="220">
        <v>1994463.8355821511</v>
      </c>
      <c r="BN108" s="220">
        <v>3595</v>
      </c>
      <c r="BO108" s="220">
        <v>33789</v>
      </c>
      <c r="BP108" s="220">
        <v>393.57799999999997</v>
      </c>
      <c r="BQ108" s="220">
        <v>33.212000000000003</v>
      </c>
      <c r="BR108" s="220">
        <v>1911</v>
      </c>
      <c r="BS108" s="319">
        <v>0.57099999999999995</v>
      </c>
      <c r="BT108" s="223">
        <f>BP108*$B$111+BQ108*$C$111+BR108*$D$111</f>
        <v>925.98904887999993</v>
      </c>
      <c r="BV108" s="220">
        <v>2014</v>
      </c>
      <c r="BW108" s="220">
        <v>4193038.0000000009</v>
      </c>
      <c r="BX108" s="220">
        <v>156338103</v>
      </c>
      <c r="BY108" s="220">
        <v>1585226.2883641</v>
      </c>
      <c r="BZ108" s="220">
        <v>3637</v>
      </c>
      <c r="CA108" s="220">
        <v>34317</v>
      </c>
      <c r="CB108" s="220">
        <v>388.93299999999999</v>
      </c>
      <c r="CC108" s="220">
        <v>34.061</v>
      </c>
      <c r="CD108" s="220">
        <v>1265.6400000000001</v>
      </c>
      <c r="CE108" s="319">
        <v>0.57099999999999995</v>
      </c>
      <c r="CF108" s="223">
        <v>746.75350014000003</v>
      </c>
      <c r="CH108" s="175" t="s">
        <v>202</v>
      </c>
      <c r="CI108" s="266">
        <f t="shared" si="49"/>
        <v>3974897.5306524904</v>
      </c>
      <c r="CJ108" s="266">
        <f t="shared" si="49"/>
        <v>150499388.60169312</v>
      </c>
      <c r="CK108" s="266">
        <f t="shared" si="49"/>
        <v>3103462.858055864</v>
      </c>
      <c r="CL108" s="266">
        <f t="shared" si="49"/>
        <v>3594.75</v>
      </c>
      <c r="CM108" s="266">
        <f t="shared" si="49"/>
        <v>33588.25</v>
      </c>
      <c r="CN108" s="266">
        <f t="shared" si="49"/>
        <v>395.53674999999998</v>
      </c>
      <c r="CO108" s="266">
        <f t="shared" si="49"/>
        <v>31.783999999999999</v>
      </c>
      <c r="CP108" s="266">
        <f t="shared" si="49"/>
        <v>1390.26</v>
      </c>
      <c r="CQ108" s="279">
        <f t="shared" si="49"/>
        <v>0.57374999999999998</v>
      </c>
      <c r="CR108" s="266">
        <f t="shared" si="49"/>
        <v>786.15866015999995</v>
      </c>
      <c r="EM108" s="175"/>
      <c r="EN108" s="175"/>
      <c r="EO108" s="175"/>
      <c r="EP108" s="175"/>
      <c r="EQ108" s="175"/>
      <c r="ER108" s="175"/>
      <c r="ES108" s="175"/>
      <c r="ET108" s="175"/>
      <c r="EU108" s="175"/>
      <c r="EV108" s="175"/>
      <c r="EW108" s="175"/>
      <c r="EX108" s="175"/>
      <c r="EY108" s="175"/>
      <c r="EZ108" s="175"/>
      <c r="FA108" s="175"/>
      <c r="FB108" s="175"/>
      <c r="FC108" s="175"/>
      <c r="FD108" s="175"/>
      <c r="FE108" s="175"/>
      <c r="FF108" s="175"/>
      <c r="FG108" s="175"/>
      <c r="FH108" s="175"/>
      <c r="FI108" s="175"/>
      <c r="FJ108" s="175"/>
      <c r="FK108" s="175"/>
      <c r="FL108" s="175"/>
      <c r="FM108" s="175"/>
      <c r="FN108" s="175"/>
      <c r="FO108" s="175"/>
      <c r="FP108" s="175"/>
      <c r="FQ108" s="175"/>
      <c r="FR108" s="175"/>
      <c r="FS108" s="175"/>
      <c r="FT108" s="175"/>
      <c r="FU108" s="175"/>
      <c r="FV108" s="175"/>
      <c r="FW108" s="175"/>
      <c r="FX108" s="175"/>
      <c r="FY108" s="175"/>
      <c r="FZ108" s="175"/>
      <c r="GA108" s="175"/>
      <c r="GB108" s="175"/>
      <c r="GC108" s="175"/>
      <c r="GD108" s="175"/>
      <c r="GE108" s="175"/>
      <c r="GF108" s="175"/>
      <c r="GG108" s="175"/>
      <c r="GH108" s="175"/>
      <c r="GI108" s="175"/>
      <c r="GJ108" s="175"/>
      <c r="GK108" s="175"/>
      <c r="GL108" s="175"/>
      <c r="GM108" s="175"/>
      <c r="GN108" s="175"/>
      <c r="GO108" s="175"/>
      <c r="GP108" s="175"/>
      <c r="GQ108" s="175"/>
      <c r="GR108" s="175"/>
      <c r="GS108" s="175"/>
      <c r="GT108" s="175"/>
      <c r="GU108" s="175"/>
      <c r="GV108" s="175"/>
      <c r="GW108" s="175"/>
      <c r="GX108" s="175"/>
      <c r="GY108" s="175"/>
      <c r="GZ108" s="175"/>
      <c r="HA108" s="175"/>
      <c r="HB108" s="175"/>
      <c r="HC108" s="175"/>
      <c r="HD108" s="175"/>
      <c r="HE108" s="175"/>
      <c r="HF108" s="175"/>
      <c r="HG108" s="175"/>
      <c r="HH108" s="175"/>
      <c r="HI108" s="175"/>
      <c r="HJ108" s="175"/>
      <c r="HK108" s="175"/>
      <c r="HL108" s="175"/>
      <c r="HM108" s="175"/>
      <c r="HN108" s="175"/>
      <c r="HO108" s="175"/>
      <c r="HP108" s="175"/>
      <c r="HQ108" s="175"/>
      <c r="HR108" s="175"/>
      <c r="HS108" s="175"/>
      <c r="HT108" s="175"/>
      <c r="HU108" s="175"/>
      <c r="HV108" s="175"/>
      <c r="HW108" s="175"/>
      <c r="HX108" s="175"/>
      <c r="HY108" s="175"/>
      <c r="HZ108" s="175"/>
      <c r="IA108" s="175"/>
      <c r="IB108" s="175"/>
      <c r="IC108" s="175"/>
      <c r="ID108" s="175"/>
      <c r="IE108" s="175"/>
      <c r="IF108" s="175"/>
      <c r="IG108" s="175"/>
      <c r="IH108" s="175"/>
      <c r="II108" s="175"/>
      <c r="IJ108" s="175"/>
      <c r="IK108" s="175"/>
      <c r="IL108" s="175"/>
      <c r="IM108" s="175"/>
      <c r="IN108" s="175"/>
      <c r="IO108" s="175"/>
      <c r="IP108" s="175"/>
      <c r="IQ108" s="175"/>
      <c r="IR108" s="175"/>
      <c r="IS108" s="175"/>
      <c r="IT108" s="175"/>
      <c r="IU108" s="175"/>
      <c r="IV108" s="175"/>
      <c r="IW108" s="175"/>
      <c r="IX108" s="175"/>
      <c r="IY108" s="175"/>
      <c r="IZ108" s="175"/>
      <c r="JA108" s="175"/>
      <c r="JB108" s="175"/>
      <c r="JC108" s="175"/>
      <c r="JD108" s="175"/>
      <c r="JE108" s="175"/>
      <c r="JF108" s="175"/>
      <c r="JG108" s="175"/>
      <c r="JH108" s="175"/>
      <c r="JI108" s="175"/>
    </row>
    <row r="109" spans="1:270" x14ac:dyDescent="0.25">
      <c r="B109" s="175"/>
      <c r="N109" s="175"/>
      <c r="Z109" s="175"/>
      <c r="AL109" s="175"/>
      <c r="AX109" s="175"/>
      <c r="BJ109" s="175"/>
      <c r="BV109" s="175"/>
      <c r="EM109" s="175"/>
      <c r="EN109" s="175"/>
      <c r="EO109" s="175"/>
      <c r="EP109" s="175"/>
      <c r="EQ109" s="175"/>
      <c r="ER109" s="175"/>
      <c r="ES109" s="175"/>
      <c r="ET109" s="175"/>
      <c r="EU109" s="175"/>
      <c r="EV109" s="175"/>
      <c r="EW109" s="175"/>
      <c r="EX109" s="175"/>
      <c r="EY109" s="175"/>
      <c r="EZ109" s="175"/>
      <c r="FA109" s="175"/>
      <c r="FB109" s="175"/>
      <c r="FC109" s="175"/>
      <c r="FD109" s="175"/>
      <c r="FE109" s="175"/>
      <c r="FF109" s="175"/>
      <c r="FG109" s="175"/>
      <c r="FH109" s="175"/>
      <c r="FI109" s="175"/>
      <c r="FJ109" s="175"/>
      <c r="FK109" s="175"/>
      <c r="FL109" s="175"/>
      <c r="FM109" s="175"/>
      <c r="FN109" s="175"/>
      <c r="FO109" s="175"/>
      <c r="FP109" s="175"/>
      <c r="FQ109" s="175"/>
      <c r="FR109" s="175"/>
      <c r="FS109" s="175"/>
      <c r="FT109" s="175"/>
      <c r="FU109" s="175"/>
      <c r="FV109" s="175"/>
      <c r="FW109" s="175"/>
      <c r="FX109" s="175"/>
      <c r="FY109" s="175"/>
      <c r="FZ109" s="175"/>
      <c r="GA109" s="175"/>
      <c r="GB109" s="175"/>
      <c r="GC109" s="175"/>
      <c r="GD109" s="175"/>
      <c r="GE109" s="175"/>
      <c r="GF109" s="175"/>
      <c r="GG109" s="175"/>
      <c r="GH109" s="175"/>
      <c r="GI109" s="175"/>
      <c r="GJ109" s="175"/>
      <c r="GK109" s="175"/>
      <c r="GL109" s="175"/>
      <c r="GM109" s="175"/>
      <c r="GN109" s="175"/>
      <c r="GO109" s="175"/>
      <c r="GP109" s="175"/>
      <c r="GQ109" s="175"/>
      <c r="GR109" s="175"/>
      <c r="GS109" s="175"/>
      <c r="GT109" s="175"/>
      <c r="GU109" s="175"/>
      <c r="GV109" s="175"/>
      <c r="GW109" s="175"/>
      <c r="GX109" s="175"/>
      <c r="GY109" s="175"/>
      <c r="GZ109" s="175"/>
      <c r="HA109" s="175"/>
      <c r="HB109" s="175"/>
      <c r="HC109" s="175"/>
      <c r="HD109" s="175"/>
      <c r="HE109" s="175"/>
      <c r="HF109" s="175"/>
      <c r="HG109" s="175"/>
      <c r="HH109" s="175"/>
      <c r="HI109" s="175"/>
      <c r="HJ109" s="175"/>
      <c r="HK109" s="175"/>
      <c r="HL109" s="175"/>
      <c r="HM109" s="175"/>
      <c r="HN109" s="175"/>
      <c r="HO109" s="175"/>
      <c r="HP109" s="175"/>
      <c r="HQ109" s="175"/>
      <c r="HR109" s="175"/>
      <c r="HS109" s="175"/>
      <c r="HT109" s="175"/>
      <c r="HU109" s="175"/>
      <c r="HV109" s="175"/>
      <c r="HW109" s="175"/>
      <c r="HX109" s="175"/>
      <c r="HY109" s="175"/>
      <c r="HZ109" s="175"/>
      <c r="IA109" s="175"/>
      <c r="IB109" s="175"/>
      <c r="IC109" s="175"/>
      <c r="ID109" s="175"/>
      <c r="IE109" s="175"/>
      <c r="IF109" s="175"/>
      <c r="IG109" s="175"/>
      <c r="IH109" s="175"/>
      <c r="II109" s="175"/>
      <c r="IJ109" s="175"/>
      <c r="IK109" s="175"/>
      <c r="IL109" s="175"/>
      <c r="IM109" s="175"/>
      <c r="IN109" s="175"/>
      <c r="IO109" s="175"/>
      <c r="IP109" s="175"/>
      <c r="IQ109" s="175"/>
      <c r="IR109" s="175"/>
      <c r="IS109" s="175"/>
      <c r="IT109" s="175"/>
      <c r="IU109" s="175"/>
      <c r="IV109" s="175"/>
      <c r="IW109" s="175"/>
      <c r="IX109" s="175"/>
      <c r="IY109" s="175"/>
      <c r="IZ109" s="175"/>
      <c r="JA109" s="175"/>
      <c r="JB109" s="175"/>
      <c r="JC109" s="175"/>
      <c r="JD109" s="175"/>
      <c r="JE109" s="175"/>
      <c r="JF109" s="175"/>
      <c r="JG109" s="175"/>
      <c r="JH109" s="175"/>
      <c r="JI109" s="175"/>
    </row>
    <row r="110" spans="1:270" x14ac:dyDescent="0.25">
      <c r="A110" s="176" t="s">
        <v>2</v>
      </c>
      <c r="B110" s="177" t="s">
        <v>4</v>
      </c>
      <c r="C110" s="177" t="s">
        <v>5</v>
      </c>
      <c r="D110" s="178" t="s">
        <v>6</v>
      </c>
      <c r="N110" s="280"/>
      <c r="Z110" s="280"/>
      <c r="AL110" s="280"/>
      <c r="AX110" s="280"/>
      <c r="BJ110" s="280"/>
      <c r="BV110" s="280"/>
      <c r="EM110" s="175"/>
      <c r="EN110" s="175"/>
      <c r="EO110" s="175"/>
      <c r="EP110" s="175"/>
      <c r="EQ110" s="175"/>
      <c r="ER110" s="175"/>
      <c r="ES110" s="175"/>
      <c r="ET110" s="175"/>
      <c r="EU110" s="175"/>
      <c r="EV110" s="175"/>
      <c r="EW110" s="175"/>
      <c r="EX110" s="175"/>
      <c r="EY110" s="175"/>
      <c r="EZ110" s="175"/>
      <c r="FA110" s="175"/>
      <c r="FB110" s="175"/>
      <c r="FC110" s="175"/>
      <c r="FD110" s="175"/>
      <c r="FE110" s="175"/>
      <c r="FF110" s="175"/>
      <c r="FG110" s="175"/>
      <c r="FH110" s="175"/>
      <c r="FI110" s="175"/>
      <c r="FJ110" s="175"/>
      <c r="FK110" s="175"/>
      <c r="FL110" s="175"/>
      <c r="FM110" s="175"/>
      <c r="FN110" s="175"/>
      <c r="FO110" s="175"/>
      <c r="FP110" s="175"/>
      <c r="FQ110" s="175"/>
      <c r="FR110" s="175"/>
      <c r="FS110" s="175"/>
      <c r="FT110" s="175"/>
      <c r="FU110" s="175"/>
      <c r="FV110" s="175"/>
      <c r="FW110" s="175"/>
      <c r="FX110" s="175"/>
      <c r="FY110" s="175"/>
      <c r="FZ110" s="175"/>
      <c r="GA110" s="175"/>
      <c r="GB110" s="175"/>
      <c r="GC110" s="175"/>
      <c r="GD110" s="175"/>
      <c r="GE110" s="175"/>
      <c r="GF110" s="175"/>
      <c r="GG110" s="175"/>
      <c r="GH110" s="175"/>
      <c r="GI110" s="175"/>
      <c r="GJ110" s="175"/>
      <c r="GK110" s="175"/>
      <c r="GL110" s="175"/>
      <c r="GM110" s="175"/>
      <c r="GN110" s="175"/>
      <c r="GO110" s="175"/>
      <c r="GP110" s="175"/>
      <c r="GQ110" s="175"/>
      <c r="GR110" s="175"/>
      <c r="GS110" s="175"/>
      <c r="GT110" s="175"/>
      <c r="GU110" s="175"/>
      <c r="GV110" s="175"/>
      <c r="GW110" s="175"/>
      <c r="GX110" s="175"/>
      <c r="GY110" s="175"/>
      <c r="GZ110" s="175"/>
      <c r="HA110" s="175"/>
      <c r="HB110" s="175"/>
      <c r="HC110" s="175"/>
      <c r="HD110" s="175"/>
      <c r="HE110" s="175"/>
      <c r="HF110" s="175"/>
      <c r="HG110" s="175"/>
      <c r="HH110" s="175"/>
      <c r="HI110" s="175"/>
      <c r="HJ110" s="175"/>
      <c r="HK110" s="175"/>
      <c r="HL110" s="175"/>
      <c r="HM110" s="175"/>
      <c r="HN110" s="175"/>
      <c r="HO110" s="175"/>
      <c r="HP110" s="175"/>
      <c r="HQ110" s="175"/>
      <c r="HR110" s="175"/>
      <c r="HS110" s="175"/>
      <c r="HT110" s="175"/>
      <c r="HU110" s="175"/>
      <c r="HV110" s="175"/>
      <c r="HW110" s="175"/>
      <c r="HX110" s="175"/>
      <c r="HY110" s="175"/>
      <c r="HZ110" s="175"/>
      <c r="IA110" s="175"/>
      <c r="IB110" s="175"/>
      <c r="IC110" s="175"/>
      <c r="ID110" s="175"/>
      <c r="IE110" s="175"/>
      <c r="IF110" s="175"/>
      <c r="IG110" s="175"/>
      <c r="IH110" s="175"/>
      <c r="II110" s="175"/>
      <c r="IJ110" s="175"/>
      <c r="IK110" s="175"/>
      <c r="IL110" s="175"/>
      <c r="IM110" s="175"/>
      <c r="IN110" s="175"/>
      <c r="IO110" s="175"/>
      <c r="IP110" s="175"/>
      <c r="IQ110" s="175"/>
      <c r="IR110" s="175"/>
      <c r="IS110" s="175"/>
      <c r="IT110" s="175"/>
      <c r="IU110" s="175"/>
      <c r="IV110" s="175"/>
      <c r="IW110" s="175"/>
      <c r="IX110" s="175"/>
      <c r="IY110" s="175"/>
      <c r="IZ110" s="175"/>
      <c r="JA110" s="175"/>
      <c r="JB110" s="175"/>
      <c r="JC110" s="175"/>
      <c r="JD110" s="175"/>
      <c r="JE110" s="175"/>
      <c r="JF110" s="175"/>
      <c r="JG110" s="175"/>
      <c r="JH110" s="175"/>
      <c r="JI110" s="175"/>
    </row>
    <row r="111" spans="1:270" x14ac:dyDescent="0.25">
      <c r="A111" s="179" t="s">
        <v>3</v>
      </c>
      <c r="B111" s="180">
        <v>1</v>
      </c>
      <c r="C111" s="181">
        <v>0.43174000000000001</v>
      </c>
      <c r="D111" s="182">
        <v>0.27110000000000001</v>
      </c>
      <c r="N111" s="280"/>
      <c r="Z111" s="280"/>
      <c r="AL111" s="280"/>
      <c r="AX111" s="280"/>
      <c r="BJ111" s="280"/>
      <c r="BV111" s="280"/>
      <c r="EM111" s="175"/>
      <c r="EN111" s="175"/>
      <c r="EO111" s="175"/>
      <c r="EP111" s="175"/>
      <c r="EQ111" s="175"/>
      <c r="ER111" s="175"/>
      <c r="ES111" s="175"/>
      <c r="ET111" s="175"/>
      <c r="EU111" s="175"/>
      <c r="EV111" s="175"/>
      <c r="EW111" s="175"/>
      <c r="EX111" s="175"/>
      <c r="EY111" s="175"/>
      <c r="EZ111" s="175"/>
      <c r="FA111" s="175"/>
      <c r="FB111" s="175"/>
      <c r="FC111" s="175"/>
      <c r="FD111" s="175"/>
      <c r="FE111" s="175"/>
      <c r="FF111" s="175"/>
      <c r="FG111" s="175"/>
      <c r="FH111" s="175"/>
      <c r="FI111" s="175"/>
      <c r="FJ111" s="175"/>
      <c r="FK111" s="175"/>
      <c r="FL111" s="175"/>
      <c r="FM111" s="175"/>
      <c r="FN111" s="175"/>
      <c r="FO111" s="175"/>
      <c r="FP111" s="175"/>
      <c r="FQ111" s="175"/>
      <c r="FR111" s="175"/>
      <c r="FS111" s="175"/>
      <c r="FT111" s="175"/>
      <c r="FU111" s="175"/>
      <c r="FV111" s="175"/>
      <c r="FW111" s="175"/>
      <c r="FX111" s="175"/>
      <c r="FY111" s="175"/>
      <c r="FZ111" s="175"/>
      <c r="GA111" s="175"/>
      <c r="GB111" s="175"/>
      <c r="GC111" s="175"/>
      <c r="GD111" s="175"/>
      <c r="GE111" s="175"/>
      <c r="GF111" s="175"/>
      <c r="GG111" s="175"/>
      <c r="GH111" s="175"/>
      <c r="GI111" s="175"/>
      <c r="GJ111" s="175"/>
      <c r="GK111" s="175"/>
      <c r="GL111" s="175"/>
      <c r="GM111" s="175"/>
      <c r="GN111" s="175"/>
      <c r="GO111" s="175"/>
      <c r="GP111" s="175"/>
      <c r="GQ111" s="175"/>
      <c r="GR111" s="175"/>
      <c r="GS111" s="175"/>
      <c r="GT111" s="175"/>
      <c r="GU111" s="175"/>
      <c r="GV111" s="175"/>
      <c r="GW111" s="175"/>
      <c r="GX111" s="175"/>
      <c r="GY111" s="175"/>
      <c r="GZ111" s="175"/>
      <c r="HA111" s="175"/>
      <c r="HB111" s="175"/>
      <c r="HC111" s="175"/>
      <c r="HD111" s="175"/>
      <c r="HE111" s="175"/>
      <c r="HF111" s="175"/>
      <c r="HG111" s="175"/>
      <c r="HH111" s="175"/>
      <c r="HI111" s="175"/>
      <c r="HJ111" s="175"/>
      <c r="HK111" s="175"/>
      <c r="HL111" s="175"/>
      <c r="HM111" s="175"/>
      <c r="HN111" s="175"/>
      <c r="HO111" s="175"/>
      <c r="HP111" s="175"/>
      <c r="HQ111" s="175"/>
      <c r="HR111" s="175"/>
      <c r="HS111" s="175"/>
      <c r="HT111" s="175"/>
      <c r="HU111" s="175"/>
      <c r="HV111" s="175"/>
      <c r="HW111" s="175"/>
      <c r="HX111" s="175"/>
      <c r="HY111" s="175"/>
      <c r="HZ111" s="175"/>
      <c r="IA111" s="175"/>
      <c r="IB111" s="175"/>
      <c r="IC111" s="175"/>
      <c r="ID111" s="175"/>
      <c r="IE111" s="175"/>
      <c r="IF111" s="175"/>
      <c r="IG111" s="175"/>
      <c r="IH111" s="175"/>
      <c r="II111" s="175"/>
      <c r="IJ111" s="175"/>
      <c r="IK111" s="175"/>
      <c r="IL111" s="175"/>
      <c r="IM111" s="175"/>
      <c r="IN111" s="175"/>
      <c r="IO111" s="175"/>
      <c r="IP111" s="175"/>
      <c r="IQ111" s="175"/>
      <c r="IR111" s="175"/>
      <c r="IS111" s="175"/>
      <c r="IT111" s="175"/>
      <c r="IU111" s="175"/>
      <c r="IV111" s="175"/>
      <c r="IW111" s="175"/>
      <c r="IX111" s="175"/>
      <c r="IY111" s="175"/>
      <c r="IZ111" s="175"/>
      <c r="JA111" s="175"/>
      <c r="JB111" s="175"/>
      <c r="JC111" s="175"/>
      <c r="JD111" s="175"/>
      <c r="JE111" s="175"/>
      <c r="JF111" s="175"/>
      <c r="JG111" s="175"/>
      <c r="JH111" s="175"/>
      <c r="JI111" s="175"/>
    </row>
    <row r="112" spans="1:270" x14ac:dyDescent="0.25">
      <c r="C112" s="183"/>
      <c r="D112" s="183"/>
      <c r="E112" s="183"/>
      <c r="EM112" s="175"/>
      <c r="EN112" s="175"/>
      <c r="EO112" s="175"/>
      <c r="EP112" s="175"/>
      <c r="EQ112" s="175"/>
      <c r="ER112" s="175"/>
      <c r="ES112" s="175"/>
      <c r="ET112" s="175"/>
      <c r="EU112" s="175"/>
      <c r="EV112" s="175"/>
      <c r="EW112" s="175"/>
      <c r="EX112" s="175"/>
      <c r="EY112" s="175"/>
      <c r="EZ112" s="175"/>
      <c r="FA112" s="175"/>
      <c r="FB112" s="175"/>
      <c r="FC112" s="175"/>
      <c r="FD112" s="175"/>
      <c r="FE112" s="175"/>
      <c r="FF112" s="175"/>
      <c r="FG112" s="175"/>
      <c r="FH112" s="175"/>
      <c r="FI112" s="175"/>
      <c r="FJ112" s="175"/>
      <c r="FK112" s="175"/>
      <c r="FL112" s="175"/>
      <c r="FM112" s="175"/>
      <c r="FN112" s="175"/>
      <c r="FO112" s="175"/>
      <c r="FP112" s="175"/>
      <c r="FQ112" s="175"/>
      <c r="FR112" s="175"/>
      <c r="FS112" s="175"/>
      <c r="FT112" s="175"/>
      <c r="FU112" s="175"/>
      <c r="FV112" s="175"/>
      <c r="FW112" s="175"/>
      <c r="FX112" s="175"/>
      <c r="FY112" s="175"/>
      <c r="FZ112" s="175"/>
      <c r="GA112" s="175"/>
      <c r="GB112" s="175"/>
      <c r="GC112" s="175"/>
      <c r="GD112" s="175"/>
      <c r="GE112" s="175"/>
      <c r="GF112" s="175"/>
      <c r="GG112" s="175"/>
      <c r="GH112" s="175"/>
      <c r="GI112" s="175"/>
      <c r="GJ112" s="175"/>
      <c r="GK112" s="175"/>
      <c r="GL112" s="175"/>
      <c r="GM112" s="175"/>
      <c r="GN112" s="175"/>
      <c r="GO112" s="175"/>
      <c r="GP112" s="175"/>
      <c r="GQ112" s="175"/>
      <c r="GR112" s="175"/>
      <c r="GS112" s="175"/>
      <c r="GT112" s="175"/>
      <c r="GU112" s="175"/>
      <c r="GV112" s="175"/>
      <c r="GW112" s="175"/>
      <c r="GX112" s="175"/>
      <c r="GY112" s="175"/>
      <c r="GZ112" s="175"/>
      <c r="HA112" s="175"/>
      <c r="HB112" s="175"/>
      <c r="HC112" s="175"/>
      <c r="HD112" s="175"/>
      <c r="HE112" s="175"/>
      <c r="HF112" s="175"/>
      <c r="HG112" s="175"/>
      <c r="HH112" s="175"/>
      <c r="HI112" s="175"/>
      <c r="HJ112" s="175"/>
      <c r="HK112" s="175"/>
      <c r="HL112" s="175"/>
      <c r="HM112" s="175"/>
      <c r="HN112" s="175"/>
      <c r="HO112" s="175"/>
      <c r="HP112" s="175"/>
      <c r="HQ112" s="175"/>
      <c r="HR112" s="175"/>
      <c r="HS112" s="175"/>
      <c r="HT112" s="175"/>
      <c r="HU112" s="175"/>
      <c r="HV112" s="175"/>
      <c r="HW112" s="175"/>
      <c r="HX112" s="175"/>
      <c r="HY112" s="175"/>
      <c r="HZ112" s="175"/>
      <c r="IA112" s="175"/>
      <c r="IB112" s="175"/>
      <c r="IC112" s="175"/>
      <c r="ID112" s="175"/>
      <c r="IE112" s="175"/>
      <c r="IF112" s="175"/>
      <c r="IG112" s="175"/>
      <c r="IH112" s="175"/>
      <c r="II112" s="175"/>
      <c r="IJ112" s="175"/>
      <c r="IK112" s="175"/>
      <c r="IL112" s="175"/>
      <c r="IM112" s="175"/>
      <c r="IN112" s="175"/>
      <c r="IO112" s="175"/>
      <c r="IP112" s="175"/>
      <c r="IQ112" s="175"/>
      <c r="IR112" s="175"/>
      <c r="IS112" s="175"/>
      <c r="IT112" s="175"/>
      <c r="IU112" s="175"/>
      <c r="IV112" s="175"/>
      <c r="IW112" s="175"/>
      <c r="IX112" s="175"/>
      <c r="IY112" s="175"/>
      <c r="IZ112" s="175"/>
      <c r="JA112" s="175"/>
      <c r="JB112" s="175"/>
      <c r="JC112" s="175"/>
      <c r="JD112" s="175"/>
      <c r="JE112" s="175"/>
      <c r="JF112" s="175"/>
      <c r="JG112" s="175"/>
      <c r="JH112" s="175"/>
      <c r="JI112" s="175"/>
      <c r="JJ112" s="175"/>
    </row>
    <row r="117" spans="1:1" ht="13.5" x14ac:dyDescent="0.3">
      <c r="A117" s="24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E102-95E1-4DD7-B5F0-C362EC25E0BB}">
  <dimension ref="A1:BX1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J24" sqref="BJ24"/>
    </sheetView>
  </sheetViews>
  <sheetFormatPr defaultColWidth="9.08984375" defaultRowHeight="13.5" x14ac:dyDescent="0.3"/>
  <cols>
    <col min="1" max="1" width="41.90625" style="186" customWidth="1"/>
    <col min="2" max="6" width="11.453125" style="186" bestFit="1" customWidth="1"/>
    <col min="7" max="10" width="11.36328125" style="186" customWidth="1"/>
    <col min="11" max="11" width="11.54296875" style="186" customWidth="1"/>
    <col min="12" max="12" width="12" style="186" customWidth="1"/>
    <col min="13" max="13" width="15.6328125" style="186" bestFit="1" customWidth="1"/>
    <col min="14" max="14" width="12.6328125" style="186" bestFit="1" customWidth="1"/>
    <col min="15" max="15" width="11.54296875" style="186" customWidth="1"/>
    <col min="16" max="16" width="12.6328125" style="186" bestFit="1" customWidth="1"/>
    <col min="17" max="17" width="12.6328125" style="186" customWidth="1"/>
    <col min="18" max="18" width="17.36328125" style="186" customWidth="1"/>
    <col min="19" max="21" width="13.54296875" style="186" bestFit="1" customWidth="1"/>
    <col min="22" max="22" width="15" style="186" bestFit="1" customWidth="1"/>
    <col min="23" max="25" width="13.54296875" style="186" bestFit="1" customWidth="1"/>
    <col min="26" max="26" width="9.08984375" style="186"/>
    <col min="27" max="31" width="11.6328125" style="186" bestFit="1" customWidth="1"/>
    <col min="32" max="33" width="11.36328125" style="186" bestFit="1" customWidth="1"/>
    <col min="34" max="34" width="11.54296875" style="186" customWidth="1"/>
    <col min="35" max="35" width="16.90625" style="186" customWidth="1"/>
    <col min="36" max="38" width="9.36328125" style="186" bestFit="1" customWidth="1"/>
    <col min="39" max="39" width="9.90625" style="186" bestFit="1" customWidth="1"/>
    <col min="40" max="40" width="10.81640625" style="186" bestFit="1" customWidth="1"/>
    <col min="41" max="42" width="9.36328125" style="186" bestFit="1" customWidth="1"/>
    <col min="43" max="43" width="9.08984375" style="186"/>
    <col min="44" max="46" width="9.36328125" style="186" bestFit="1" customWidth="1"/>
    <col min="47" max="47" width="9.90625" style="186" bestFit="1" customWidth="1"/>
    <col min="48" max="48" width="9.36328125" style="186" bestFit="1" customWidth="1"/>
    <col min="49" max="49" width="9.6328125" style="186" bestFit="1" customWidth="1"/>
    <col min="50" max="50" width="9.36328125" style="186" customWidth="1"/>
    <col min="51" max="51" width="9.08984375" style="186"/>
    <col min="52" max="58" width="11.36328125" style="186" bestFit="1" customWidth="1"/>
    <col min="59" max="60" width="9.08984375" style="186"/>
    <col min="61" max="74" width="9.36328125" style="186" bestFit="1" customWidth="1"/>
    <col min="75" max="75" width="9.6328125" style="186" bestFit="1" customWidth="1"/>
    <col min="76" max="77" width="9.08984375" style="186"/>
    <col min="78" max="78" width="17.90625" style="186" customWidth="1"/>
    <col min="79" max="79" width="15" style="186" customWidth="1"/>
    <col min="80" max="80" width="14.54296875" style="186" customWidth="1"/>
    <col min="81" max="81" width="15.54296875" style="186" customWidth="1"/>
    <col min="82" max="16384" width="9.08984375" style="186"/>
  </cols>
  <sheetData>
    <row r="1" spans="1:75" ht="54" x14ac:dyDescent="0.3">
      <c r="A1" s="228" t="s">
        <v>28</v>
      </c>
      <c r="B1" s="228" t="s">
        <v>187</v>
      </c>
      <c r="C1" s="228" t="s">
        <v>184</v>
      </c>
      <c r="D1" s="228" t="s">
        <v>181</v>
      </c>
      <c r="E1" s="228" t="s">
        <v>178</v>
      </c>
      <c r="F1" s="228" t="s">
        <v>175</v>
      </c>
      <c r="G1" s="228" t="s">
        <v>203</v>
      </c>
      <c r="H1" s="228" t="s">
        <v>169</v>
      </c>
      <c r="I1" s="229"/>
      <c r="J1" s="228" t="s">
        <v>185</v>
      </c>
      <c r="K1" s="228" t="s">
        <v>182</v>
      </c>
      <c r="L1" s="228" t="s">
        <v>179</v>
      </c>
      <c r="M1" s="228" t="s">
        <v>176</v>
      </c>
      <c r="N1" s="228" t="s">
        <v>173</v>
      </c>
      <c r="O1" s="228" t="s">
        <v>170</v>
      </c>
      <c r="P1" s="228" t="s">
        <v>167</v>
      </c>
      <c r="Q1" s="229"/>
      <c r="R1" s="230" t="s">
        <v>205</v>
      </c>
      <c r="S1" s="230" t="s">
        <v>185</v>
      </c>
      <c r="T1" s="230" t="s">
        <v>182</v>
      </c>
      <c r="U1" s="230" t="s">
        <v>179</v>
      </c>
      <c r="V1" s="230" t="s">
        <v>176</v>
      </c>
      <c r="W1" s="230" t="s">
        <v>173</v>
      </c>
      <c r="X1" s="230" t="s">
        <v>170</v>
      </c>
      <c r="Y1" s="230" t="s">
        <v>167</v>
      </c>
      <c r="Z1" s="184"/>
      <c r="AA1" s="228" t="s">
        <v>186</v>
      </c>
      <c r="AB1" s="228" t="s">
        <v>183</v>
      </c>
      <c r="AC1" s="228" t="s">
        <v>180</v>
      </c>
      <c r="AD1" s="228" t="s">
        <v>177</v>
      </c>
      <c r="AE1" s="228" t="s">
        <v>174</v>
      </c>
      <c r="AF1" s="228" t="s">
        <v>171</v>
      </c>
      <c r="AG1" s="228" t="s">
        <v>168</v>
      </c>
      <c r="AH1" s="229"/>
      <c r="AI1" s="231" t="s">
        <v>206</v>
      </c>
      <c r="AJ1" s="231" t="s">
        <v>187</v>
      </c>
      <c r="AK1" s="231" t="s">
        <v>184</v>
      </c>
      <c r="AL1" s="231" t="s">
        <v>181</v>
      </c>
      <c r="AM1" s="231" t="s">
        <v>178</v>
      </c>
      <c r="AN1" s="231" t="s">
        <v>175</v>
      </c>
      <c r="AO1" s="231" t="s">
        <v>172</v>
      </c>
      <c r="AP1" s="231" t="s">
        <v>169</v>
      </c>
      <c r="AQ1" s="229"/>
      <c r="AR1" s="231" t="s">
        <v>185</v>
      </c>
      <c r="AS1" s="231" t="s">
        <v>182</v>
      </c>
      <c r="AT1" s="231" t="s">
        <v>179</v>
      </c>
      <c r="AU1" s="231" t="s">
        <v>176</v>
      </c>
      <c r="AV1" s="231" t="s">
        <v>173</v>
      </c>
      <c r="AW1" s="231" t="s">
        <v>170</v>
      </c>
      <c r="AX1" s="231" t="s">
        <v>167</v>
      </c>
      <c r="AY1" s="185"/>
      <c r="AZ1" s="231" t="s">
        <v>186</v>
      </c>
      <c r="BA1" s="231" t="s">
        <v>183</v>
      </c>
      <c r="BB1" s="231" t="s">
        <v>180</v>
      </c>
      <c r="BC1" s="231" t="s">
        <v>177</v>
      </c>
      <c r="BD1" s="231" t="s">
        <v>174</v>
      </c>
      <c r="BE1" s="231" t="s">
        <v>171</v>
      </c>
      <c r="BF1" s="231" t="s">
        <v>168</v>
      </c>
      <c r="BG1" s="185"/>
      <c r="BI1" s="232" t="s">
        <v>40</v>
      </c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</row>
    <row r="2" spans="1:75" x14ac:dyDescent="0.3">
      <c r="A2" s="187" t="s">
        <v>162</v>
      </c>
      <c r="B2" s="185">
        <v>801</v>
      </c>
      <c r="C2" s="185">
        <v>740</v>
      </c>
      <c r="D2" s="185">
        <v>749</v>
      </c>
      <c r="E2" s="185">
        <v>937</v>
      </c>
      <c r="F2" s="185">
        <v>878</v>
      </c>
      <c r="G2" s="185">
        <v>934.00000000000011</v>
      </c>
      <c r="H2" s="185">
        <v>926</v>
      </c>
      <c r="I2" s="185"/>
      <c r="J2" s="185">
        <v>120.84876</v>
      </c>
      <c r="K2" s="185">
        <v>165.52298000000002</v>
      </c>
      <c r="L2" s="185">
        <v>99.618479999999991</v>
      </c>
      <c r="M2" s="185">
        <v>121.81607000000001</v>
      </c>
      <c r="N2" s="185">
        <v>150.81359099999997</v>
      </c>
      <c r="O2" s="185">
        <v>212.51195000000001</v>
      </c>
      <c r="P2" s="185">
        <v>140.94757000000001</v>
      </c>
      <c r="Q2" s="185"/>
      <c r="R2" s="185"/>
      <c r="S2" s="185">
        <f t="shared" ref="S2:S65" si="0">J2*$BV$8/$BV$11</f>
        <v>114.68506906354514</v>
      </c>
      <c r="T2" s="185">
        <f t="shared" ref="T2:T65" si="1">K2*$BV$8/$BV$12</f>
        <v>151.01976069131831</v>
      </c>
      <c r="U2" s="185">
        <f t="shared" ref="U2:U65" si="2">L2*$BV$8/$BV$13</f>
        <v>90.671190697674405</v>
      </c>
      <c r="V2" s="185">
        <f t="shared" ref="V2:V65" si="3">M2*$BV$8/$BV$14</f>
        <v>109.87648168211922</v>
      </c>
      <c r="W2" s="185">
        <f t="shared" ref="W2:W65" si="4">N2*$BV$8/$BV$15</f>
        <v>131.46960505760364</v>
      </c>
      <c r="X2" s="185">
        <f t="shared" ref="X2:X65" si="5">O2*$BV$8/$BV$16</f>
        <v>179.91128536797609</v>
      </c>
      <c r="Y2" s="185">
        <f t="shared" ref="Y2:Y65" si="6">P2*$BV$8/$BV$17</f>
        <v>117.54260980896402</v>
      </c>
      <c r="Z2" s="185"/>
      <c r="AA2" s="234">
        <v>28349.315999999999</v>
      </c>
      <c r="AB2" s="234">
        <v>28480.951000000001</v>
      </c>
      <c r="AC2" s="234">
        <v>29218.269</v>
      </c>
      <c r="AD2" s="234">
        <v>30343.425999999999</v>
      </c>
      <c r="AE2" s="234">
        <v>31086.182000000001</v>
      </c>
      <c r="AF2" s="185">
        <v>32111.894</v>
      </c>
      <c r="AG2" s="185">
        <v>32666.544000000002</v>
      </c>
      <c r="AH2" s="185"/>
      <c r="AI2" s="185"/>
      <c r="AJ2" s="185">
        <f t="shared" ref="AJ2:AJ65" si="7">$BW$18/$BW$12*B2</f>
        <v>881.94473368041645</v>
      </c>
      <c r="AK2" s="185">
        <f t="shared" ref="AK2:AK65" si="8">$BW$18/$BW$13*C2</f>
        <v>816.96158479453891</v>
      </c>
      <c r="AL2" s="185">
        <f t="shared" ref="AL2:AL65" si="9">$BW$18/$BW$14*D2</f>
        <v>818.13693550523101</v>
      </c>
      <c r="AM2" s="185">
        <f t="shared" ref="AM2:AM65" si="10">E2*$BW$18/$BW$15</f>
        <v>987.77811860940687</v>
      </c>
      <c r="AN2" s="185">
        <f t="shared" ref="AN2:AN65" si="11">F2*$BW$18/$BW$16</f>
        <v>899.59552795031061</v>
      </c>
      <c r="AO2" s="185">
        <f t="shared" ref="AO2:AO65" si="12">G2*$BW$18/$BW$17</f>
        <v>943.60999510044132</v>
      </c>
      <c r="AP2" s="185">
        <f t="shared" ref="AP2:AP65" si="13">H2*$BW$18/$BW$18</f>
        <v>926</v>
      </c>
      <c r="AQ2" s="185"/>
      <c r="AR2" s="185">
        <f t="shared" ref="AR2:AX33" si="14">$BW$18/$BW$9*S2</f>
        <v>137.34898353943962</v>
      </c>
      <c r="AS2" s="185">
        <f t="shared" si="14"/>
        <v>180.86408976070766</v>
      </c>
      <c r="AT2" s="185">
        <f t="shared" si="14"/>
        <v>108.58951370326973</v>
      </c>
      <c r="AU2" s="185">
        <f t="shared" si="14"/>
        <v>131.59012936171331</v>
      </c>
      <c r="AV2" s="185">
        <f t="shared" si="14"/>
        <v>157.45045774867361</v>
      </c>
      <c r="AW2" s="185">
        <f t="shared" si="14"/>
        <v>215.46512003994005</v>
      </c>
      <c r="AX2" s="185">
        <f t="shared" si="14"/>
        <v>140.77122777760061</v>
      </c>
      <c r="AY2" s="185"/>
      <c r="AZ2" s="185">
        <f t="shared" ref="AZ2:AZ65" si="15">$BW$18/$BW$12*AA2</f>
        <v>31214.144756107326</v>
      </c>
      <c r="BA2" s="185">
        <f t="shared" ref="BA2:BA65" si="16">$BW$18/$BW$13*AB2</f>
        <v>31443.030899210284</v>
      </c>
      <c r="BB2" s="185">
        <f t="shared" ref="BB2:BB65" si="17">$BW$18/$BW$14*AC2</f>
        <v>31915.280454509331</v>
      </c>
      <c r="BC2" s="185">
        <f t="shared" ref="BC2:BC65" si="18">$BW$18/$BW$15*AD2</f>
        <v>31987.803891615542</v>
      </c>
      <c r="BD2" s="185">
        <f t="shared" ref="BD2:BD65" si="19">$BW$18/$BW$16*AE2</f>
        <v>31850.786228074539</v>
      </c>
      <c r="BE2" s="185">
        <f t="shared" ref="BE2:BE65" si="20">$BW$18/$BW$17*AF2</f>
        <v>32442.295653111225</v>
      </c>
      <c r="BF2" s="185">
        <f t="shared" ref="BF2:BF65" si="21">$BW$18/$BW$18*AG2</f>
        <v>32666.544000000002</v>
      </c>
      <c r="BG2" s="190"/>
      <c r="BI2" s="192" t="s">
        <v>0</v>
      </c>
      <c r="BJ2" s="192" t="s">
        <v>9</v>
      </c>
      <c r="BK2" s="192" t="s">
        <v>10</v>
      </c>
      <c r="BL2" s="192" t="s">
        <v>11</v>
      </c>
      <c r="BM2" s="192" t="s">
        <v>12</v>
      </c>
      <c r="BN2" s="192" t="s">
        <v>13</v>
      </c>
      <c r="BO2" s="192" t="s">
        <v>14</v>
      </c>
      <c r="BP2" s="192" t="s">
        <v>15</v>
      </c>
      <c r="BQ2" s="192" t="s">
        <v>16</v>
      </c>
      <c r="BR2" s="192" t="s">
        <v>17</v>
      </c>
      <c r="BS2" s="192" t="s">
        <v>18</v>
      </c>
      <c r="BT2" s="192" t="s">
        <v>19</v>
      </c>
      <c r="BU2" s="192" t="s">
        <v>20</v>
      </c>
      <c r="BV2" s="192" t="s">
        <v>204</v>
      </c>
      <c r="BW2" s="192" t="s">
        <v>194</v>
      </c>
    </row>
    <row r="3" spans="1:75" x14ac:dyDescent="0.3">
      <c r="A3" s="187" t="s">
        <v>239</v>
      </c>
      <c r="B3" s="185">
        <v>3671.3040000000001</v>
      </c>
      <c r="C3" s="185">
        <v>3793.5369999999998</v>
      </c>
      <c r="D3" s="185">
        <v>4017.53</v>
      </c>
      <c r="E3" s="185">
        <v>3987.29</v>
      </c>
      <c r="F3" s="185">
        <v>3703.1169999999997</v>
      </c>
      <c r="G3" s="185">
        <v>3738.703</v>
      </c>
      <c r="H3" s="185">
        <v>4737.0819999999994</v>
      </c>
      <c r="I3" s="185"/>
      <c r="J3" s="185">
        <v>556.99703</v>
      </c>
      <c r="K3" s="185">
        <v>54.829089999999994</v>
      </c>
      <c r="L3" s="185">
        <v>177.30301</v>
      </c>
      <c r="M3" s="185">
        <v>76.169910000000002</v>
      </c>
      <c r="N3" s="185">
        <v>137.861367</v>
      </c>
      <c r="O3" s="185">
        <v>169.10247000000001</v>
      </c>
      <c r="P3" s="185">
        <v>410.31460200000004</v>
      </c>
      <c r="Q3" s="185"/>
      <c r="R3" s="185"/>
      <c r="S3" s="185">
        <f t="shared" si="0"/>
        <v>528.58831860367889</v>
      </c>
      <c r="T3" s="185">
        <f t="shared" si="1"/>
        <v>50.02493340032153</v>
      </c>
      <c r="U3" s="185">
        <f t="shared" si="2"/>
        <v>161.37844133921411</v>
      </c>
      <c r="V3" s="185">
        <f t="shared" si="3"/>
        <v>68.704249947019875</v>
      </c>
      <c r="W3" s="185">
        <f t="shared" si="4"/>
        <v>120.17868782258064</v>
      </c>
      <c r="X3" s="185">
        <f t="shared" si="5"/>
        <v>143.16109158378913</v>
      </c>
      <c r="Y3" s="185">
        <f t="shared" si="6"/>
        <v>342.18006853049235</v>
      </c>
      <c r="Z3" s="185"/>
      <c r="AA3" s="234">
        <v>111373.78599999999</v>
      </c>
      <c r="AB3" s="234">
        <v>113125.28599999999</v>
      </c>
      <c r="AC3" s="234">
        <v>118697.868</v>
      </c>
      <c r="AD3" s="234">
        <v>120408.70600000001</v>
      </c>
      <c r="AE3" s="234">
        <v>124459.098</v>
      </c>
      <c r="AF3" s="185">
        <v>126709.11</v>
      </c>
      <c r="AG3" s="185">
        <v>128984.539</v>
      </c>
      <c r="AH3" s="185"/>
      <c r="AI3" s="185"/>
      <c r="AJ3" s="185">
        <f t="shared" si="7"/>
        <v>4042.30615298358</v>
      </c>
      <c r="AK3" s="185">
        <f t="shared" si="8"/>
        <v>4188.0729722928654</v>
      </c>
      <c r="AL3" s="185">
        <f t="shared" si="9"/>
        <v>4388.3707376506418</v>
      </c>
      <c r="AM3" s="185">
        <f t="shared" si="10"/>
        <v>4203.3701329243349</v>
      </c>
      <c r="AN3" s="185">
        <f t="shared" si="11"/>
        <v>3794.1998777639756</v>
      </c>
      <c r="AO3" s="185">
        <f t="shared" si="12"/>
        <v>3777.1707917687418</v>
      </c>
      <c r="AP3" s="185">
        <f t="shared" si="13"/>
        <v>4737.0819999999994</v>
      </c>
      <c r="AQ3" s="185"/>
      <c r="AR3" s="185">
        <f t="shared" si="14"/>
        <v>633.04725596676985</v>
      </c>
      <c r="AS3" s="185">
        <f t="shared" si="14"/>
        <v>59.91079580163381</v>
      </c>
      <c r="AT3" s="185">
        <f t="shared" si="14"/>
        <v>193.26983943165939</v>
      </c>
      <c r="AU3" s="185">
        <f t="shared" si="14"/>
        <v>82.281494636709752</v>
      </c>
      <c r="AV3" s="185">
        <f t="shared" si="14"/>
        <v>143.9282441063809</v>
      </c>
      <c r="AW3" s="185">
        <f t="shared" si="14"/>
        <v>171.45240066547015</v>
      </c>
      <c r="AX3" s="185">
        <f t="shared" si="14"/>
        <v>409.80124949027174</v>
      </c>
      <c r="AY3" s="185"/>
      <c r="AZ3" s="185">
        <f t="shared" si="15"/>
        <v>122628.61926685354</v>
      </c>
      <c r="BA3" s="185">
        <f t="shared" si="16"/>
        <v>124890.5580147236</v>
      </c>
      <c r="BB3" s="185">
        <f t="shared" si="17"/>
        <v>129654.35243861738</v>
      </c>
      <c r="BC3" s="185">
        <f t="shared" si="18"/>
        <v>126933.92217382413</v>
      </c>
      <c r="BD3" s="185">
        <f t="shared" si="19"/>
        <v>127520.32798807455</v>
      </c>
      <c r="BE3" s="185">
        <f t="shared" si="20"/>
        <v>128012.82940715337</v>
      </c>
      <c r="BF3" s="185">
        <f t="shared" si="21"/>
        <v>128984.539</v>
      </c>
      <c r="BG3" s="190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</row>
    <row r="4" spans="1:75" x14ac:dyDescent="0.3">
      <c r="A4" s="187" t="s">
        <v>161</v>
      </c>
      <c r="B4" s="185">
        <v>15416</v>
      </c>
      <c r="C4" s="185">
        <v>13983</v>
      </c>
      <c r="D4" s="185">
        <v>13264.05</v>
      </c>
      <c r="E4" s="185">
        <v>20272.109</v>
      </c>
      <c r="F4" s="185">
        <v>18239.569</v>
      </c>
      <c r="G4" s="185">
        <v>20352.412999999997</v>
      </c>
      <c r="H4" s="185">
        <v>22533.721999999998</v>
      </c>
      <c r="I4" s="185"/>
      <c r="J4" s="185">
        <v>2681.5842000000002</v>
      </c>
      <c r="K4" s="185">
        <v>2219.8476499999997</v>
      </c>
      <c r="L4" s="185">
        <v>3451.5625199999999</v>
      </c>
      <c r="M4" s="185">
        <v>25553.128059999999</v>
      </c>
      <c r="N4" s="185">
        <v>4853.2946400000001</v>
      </c>
      <c r="O4" s="185">
        <v>5009.6934579999997</v>
      </c>
      <c r="P4" s="185">
        <v>3319.5127560000001</v>
      </c>
      <c r="Q4" s="185"/>
      <c r="R4" s="185"/>
      <c r="S4" s="185">
        <f t="shared" si="0"/>
        <v>2544.8144372909696</v>
      </c>
      <c r="T4" s="185">
        <f t="shared" si="1"/>
        <v>2025.3433141077164</v>
      </c>
      <c r="U4" s="185">
        <f t="shared" si="2"/>
        <v>3141.5585085805933</v>
      </c>
      <c r="V4" s="185">
        <f t="shared" si="3"/>
        <v>23048.583058092718</v>
      </c>
      <c r="W4" s="185">
        <f t="shared" si="4"/>
        <v>4230.7906423963123</v>
      </c>
      <c r="X4" s="185">
        <f t="shared" si="5"/>
        <v>4241.1750931103925</v>
      </c>
      <c r="Y4" s="185">
        <f t="shared" si="6"/>
        <v>2768.2931506686264</v>
      </c>
      <c r="Z4" s="185"/>
      <c r="AA4" s="234">
        <v>505308.62</v>
      </c>
      <c r="AB4" s="234">
        <v>514517.03100000002</v>
      </c>
      <c r="AC4" s="234">
        <v>528034.90899999999</v>
      </c>
      <c r="AD4" s="234">
        <v>509826.28399999999</v>
      </c>
      <c r="AE4" s="234">
        <v>535588.11499999999</v>
      </c>
      <c r="AF4" s="185">
        <v>554865.13800000004</v>
      </c>
      <c r="AG4" s="185">
        <v>580003.70200000005</v>
      </c>
      <c r="AH4" s="185"/>
      <c r="AI4" s="185"/>
      <c r="AJ4" s="185">
        <f t="shared" si="7"/>
        <v>16973.857695901748</v>
      </c>
      <c r="AK4" s="185">
        <f t="shared" si="8"/>
        <v>15437.261946191944</v>
      </c>
      <c r="AL4" s="185">
        <f t="shared" si="9"/>
        <v>14488.396821613029</v>
      </c>
      <c r="AM4" s="185">
        <f t="shared" si="10"/>
        <v>21370.699774028632</v>
      </c>
      <c r="AN4" s="185">
        <f t="shared" si="11"/>
        <v>18688.194423850931</v>
      </c>
      <c r="AO4" s="185">
        <f t="shared" si="12"/>
        <v>20561.820483096522</v>
      </c>
      <c r="AP4" s="185">
        <f t="shared" si="13"/>
        <v>22533.721999999998</v>
      </c>
      <c r="AQ4" s="185"/>
      <c r="AR4" s="185">
        <f t="shared" si="14"/>
        <v>3047.7173629702224</v>
      </c>
      <c r="AS4" s="185">
        <f t="shared" si="14"/>
        <v>2425.5890307478508</v>
      </c>
      <c r="AT4" s="185">
        <f t="shared" si="14"/>
        <v>3762.3892229958965</v>
      </c>
      <c r="AU4" s="185">
        <f t="shared" si="14"/>
        <v>27603.414122716535</v>
      </c>
      <c r="AV4" s="185">
        <f t="shared" si="14"/>
        <v>5066.8739971663699</v>
      </c>
      <c r="AW4" s="185">
        <f t="shared" si="14"/>
        <v>5079.3106095505336</v>
      </c>
      <c r="AX4" s="185">
        <f t="shared" si="14"/>
        <v>3315.3596495883307</v>
      </c>
      <c r="AY4" s="185"/>
      <c r="AZ4" s="185">
        <f t="shared" si="15"/>
        <v>556372.37989053526</v>
      </c>
      <c r="BA4" s="185">
        <f t="shared" si="16"/>
        <v>568027.90412100125</v>
      </c>
      <c r="BB4" s="185">
        <f t="shared" si="17"/>
        <v>576775.51707482443</v>
      </c>
      <c r="BC4" s="185">
        <f t="shared" si="18"/>
        <v>537454.90675255621</v>
      </c>
      <c r="BD4" s="185">
        <f t="shared" si="19"/>
        <v>548761.58664844732</v>
      </c>
      <c r="BE4" s="185">
        <f t="shared" si="20"/>
        <v>560574.1864556591</v>
      </c>
      <c r="BF4" s="185">
        <f t="shared" si="21"/>
        <v>580003.70200000005</v>
      </c>
      <c r="BG4" s="190"/>
      <c r="BI4" s="192" t="s">
        <v>195</v>
      </c>
      <c r="BJ4" s="191">
        <v>105.5</v>
      </c>
      <c r="BK4" s="191">
        <v>106.2</v>
      </c>
      <c r="BL4" s="191">
        <v>106.9</v>
      </c>
      <c r="BM4" s="191">
        <v>107.2</v>
      </c>
      <c r="BN4" s="191">
        <v>107.7</v>
      </c>
      <c r="BO4" s="191">
        <v>108.2</v>
      </c>
      <c r="BP4" s="191">
        <v>108.3</v>
      </c>
      <c r="BQ4" s="191">
        <v>108.5</v>
      </c>
      <c r="BR4" s="191">
        <v>109.3</v>
      </c>
      <c r="BS4" s="191">
        <v>109.4</v>
      </c>
      <c r="BT4" s="191">
        <v>109.3</v>
      </c>
      <c r="BU4" s="191">
        <v>109.1</v>
      </c>
      <c r="BV4" s="193">
        <f>AVERAGE(BM4:BO4)</f>
        <v>107.7</v>
      </c>
      <c r="BW4" s="193">
        <f>AVERAGE(BM4:BR4)</f>
        <v>108.2</v>
      </c>
    </row>
    <row r="5" spans="1:75" x14ac:dyDescent="0.3">
      <c r="A5" s="187" t="s">
        <v>160</v>
      </c>
      <c r="B5" s="185">
        <v>54985.517999999996</v>
      </c>
      <c r="C5" s="185">
        <v>48521.491000000002</v>
      </c>
      <c r="D5" s="185">
        <v>55288.076000000001</v>
      </c>
      <c r="E5" s="185">
        <v>105716.65300000001</v>
      </c>
      <c r="F5" s="185">
        <v>77975.514999999999</v>
      </c>
      <c r="G5" s="185">
        <v>88749.736592000001</v>
      </c>
      <c r="H5" s="185">
        <v>69288.154999999999</v>
      </c>
      <c r="I5" s="185"/>
      <c r="J5" s="185">
        <v>27201.761500000001</v>
      </c>
      <c r="K5" s="185">
        <v>17756.428359999998</v>
      </c>
      <c r="L5" s="185">
        <v>25793.315989999999</v>
      </c>
      <c r="M5" s="185">
        <v>159566.34387000001</v>
      </c>
      <c r="N5" s="185">
        <v>25534.630840999998</v>
      </c>
      <c r="O5" s="185">
        <v>70931.52296799999</v>
      </c>
      <c r="P5" s="185">
        <v>23036.661669000001</v>
      </c>
      <c r="Q5" s="185"/>
      <c r="R5" s="185"/>
      <c r="S5" s="185">
        <f t="shared" si="0"/>
        <v>25814.380687709028</v>
      </c>
      <c r="T5" s="185">
        <f t="shared" si="1"/>
        <v>16200.599830064304</v>
      </c>
      <c r="U5" s="185">
        <f t="shared" si="2"/>
        <v>23476.674938773052</v>
      </c>
      <c r="V5" s="185">
        <f t="shared" si="3"/>
        <v>143926.7287092318</v>
      </c>
      <c r="W5" s="185">
        <f t="shared" si="4"/>
        <v>22259.451616386323</v>
      </c>
      <c r="X5" s="185">
        <f t="shared" si="5"/>
        <v>60050.182920447522</v>
      </c>
      <c r="Y5" s="185">
        <f t="shared" si="6"/>
        <v>19211.323287520208</v>
      </c>
      <c r="Z5" s="185"/>
      <c r="AA5" s="234">
        <v>2548499.1940000001</v>
      </c>
      <c r="AB5" s="234">
        <v>2560358.8739999998</v>
      </c>
      <c r="AC5" s="234">
        <v>2605094.1529999999</v>
      </c>
      <c r="AD5" s="234">
        <v>2650241.0350000001</v>
      </c>
      <c r="AE5" s="234">
        <v>2783227.63</v>
      </c>
      <c r="AF5" s="185">
        <v>2866329.051</v>
      </c>
      <c r="AG5" s="185">
        <v>2949027.3259999999</v>
      </c>
      <c r="AH5" s="185"/>
      <c r="AI5" s="185"/>
      <c r="AJ5" s="185">
        <f t="shared" si="7"/>
        <v>60542.057464156976</v>
      </c>
      <c r="AK5" s="185">
        <f t="shared" si="8"/>
        <v>53567.829978316164</v>
      </c>
      <c r="AL5" s="185">
        <f t="shared" si="9"/>
        <v>60391.478062243405</v>
      </c>
      <c r="AM5" s="185">
        <f t="shared" si="10"/>
        <v>111445.67407259715</v>
      </c>
      <c r="AN5" s="185">
        <f t="shared" si="11"/>
        <v>79893.422077018637</v>
      </c>
      <c r="AO5" s="185">
        <f t="shared" si="12"/>
        <v>89662.88919779718</v>
      </c>
      <c r="AP5" s="185">
        <f t="shared" si="13"/>
        <v>69288.154999999999</v>
      </c>
      <c r="AQ5" s="185"/>
      <c r="AR5" s="185">
        <f t="shared" si="14"/>
        <v>30915.785089621622</v>
      </c>
      <c r="AS5" s="185">
        <f t="shared" si="14"/>
        <v>19402.141338517555</v>
      </c>
      <c r="AT5" s="185">
        <f t="shared" si="14"/>
        <v>28116.104965151761</v>
      </c>
      <c r="AU5" s="185">
        <f t="shared" si="14"/>
        <v>172369.34200577089</v>
      </c>
      <c r="AV5" s="185">
        <f t="shared" si="14"/>
        <v>26658.33554986996</v>
      </c>
      <c r="AW5" s="185">
        <f t="shared" si="14"/>
        <v>71917.222118172096</v>
      </c>
      <c r="AX5" s="185">
        <f t="shared" si="14"/>
        <v>23007.840057422203</v>
      </c>
      <c r="AY5" s="185"/>
      <c r="AZ5" s="185">
        <f t="shared" si="15"/>
        <v>2806036.7577242022</v>
      </c>
      <c r="BA5" s="185">
        <f t="shared" si="16"/>
        <v>2826641.6801970284</v>
      </c>
      <c r="BB5" s="185">
        <f t="shared" si="17"/>
        <v>2845559.0748171099</v>
      </c>
      <c r="BC5" s="185">
        <f t="shared" si="18"/>
        <v>2793863.5041768919</v>
      </c>
      <c r="BD5" s="185">
        <f t="shared" si="19"/>
        <v>2851684.6574211181</v>
      </c>
      <c r="BE5" s="185">
        <f t="shared" si="20"/>
        <v>2895820.9226663406</v>
      </c>
      <c r="BF5" s="185">
        <f t="shared" si="21"/>
        <v>2949027.3259999999</v>
      </c>
      <c r="BG5" s="190"/>
      <c r="BI5" s="192" t="s">
        <v>196</v>
      </c>
      <c r="BJ5" s="191">
        <v>108.9</v>
      </c>
      <c r="BK5" s="191">
        <v>109.5</v>
      </c>
      <c r="BL5" s="191">
        <v>110</v>
      </c>
      <c r="BM5" s="191">
        <v>110.5</v>
      </c>
      <c r="BN5" s="191">
        <v>111.4</v>
      </c>
      <c r="BO5" s="191">
        <v>111.5</v>
      </c>
      <c r="BP5" s="191">
        <v>111</v>
      </c>
      <c r="BQ5" s="191">
        <v>111.1</v>
      </c>
      <c r="BR5" s="191">
        <v>111.7</v>
      </c>
      <c r="BS5" s="191">
        <v>111.5</v>
      </c>
      <c r="BT5" s="191">
        <v>111</v>
      </c>
      <c r="BU5" s="191">
        <v>110.9</v>
      </c>
      <c r="BV5" s="193">
        <f t="shared" ref="BV5:BV19" si="22">AVERAGE(BM5:BO5)</f>
        <v>111.13333333333333</v>
      </c>
      <c r="BW5" s="193">
        <f>AVERAGE(BM5:BR5)</f>
        <v>111.2</v>
      </c>
    </row>
    <row r="6" spans="1:75" x14ac:dyDescent="0.3">
      <c r="A6" s="187" t="s">
        <v>271</v>
      </c>
      <c r="B6" s="185">
        <v>40456.033000000003</v>
      </c>
      <c r="C6" s="185">
        <v>41936.065000000002</v>
      </c>
      <c r="D6" s="185">
        <v>52328.42</v>
      </c>
      <c r="E6" s="185">
        <v>56994.184000000001</v>
      </c>
      <c r="F6" s="185">
        <v>51177.422809999996</v>
      </c>
      <c r="G6" s="185">
        <v>59089.905359999997</v>
      </c>
      <c r="H6" s="185">
        <v>48522.027000000002</v>
      </c>
      <c r="I6" s="185"/>
      <c r="J6" s="185">
        <v>19730.700140000001</v>
      </c>
      <c r="K6" s="185">
        <v>12867.83567</v>
      </c>
      <c r="L6" s="185">
        <v>44854.690740000005</v>
      </c>
      <c r="M6" s="185">
        <v>75729.961479999998</v>
      </c>
      <c r="N6" s="185">
        <v>29509.496529</v>
      </c>
      <c r="O6" s="185">
        <v>53236.713175999997</v>
      </c>
      <c r="P6" s="185">
        <v>20569.483514</v>
      </c>
      <c r="Q6" s="185"/>
      <c r="R6" s="185"/>
      <c r="S6" s="185">
        <f t="shared" si="0"/>
        <v>18724.368443896321</v>
      </c>
      <c r="T6" s="185">
        <f t="shared" si="1"/>
        <v>11740.348460972667</v>
      </c>
      <c r="U6" s="185">
        <f t="shared" si="2"/>
        <v>40826.041691980761</v>
      </c>
      <c r="V6" s="185">
        <f t="shared" si="3"/>
        <v>68307.422209112585</v>
      </c>
      <c r="W6" s="185">
        <f t="shared" si="4"/>
        <v>25724.484301394004</v>
      </c>
      <c r="X6" s="185">
        <f t="shared" si="5"/>
        <v>45069.867818070597</v>
      </c>
      <c r="Y6" s="185">
        <f t="shared" si="6"/>
        <v>17153.830851131523</v>
      </c>
      <c r="Z6" s="185"/>
      <c r="AA6" s="234">
        <v>2151121.1359999999</v>
      </c>
      <c r="AB6" s="234">
        <v>2169519.4479999999</v>
      </c>
      <c r="AC6" s="234">
        <v>2243029.3259999999</v>
      </c>
      <c r="AD6" s="234">
        <v>2221434.3429999999</v>
      </c>
      <c r="AE6" s="234">
        <v>2357355.7889999999</v>
      </c>
      <c r="AF6" s="185">
        <v>2475459.659</v>
      </c>
      <c r="AG6" s="185">
        <v>2597122.23</v>
      </c>
      <c r="AH6" s="185"/>
      <c r="AI6" s="185"/>
      <c r="AJ6" s="185">
        <f t="shared" si="7"/>
        <v>44544.301185956479</v>
      </c>
      <c r="AK6" s="185">
        <f t="shared" si="8"/>
        <v>46297.505570874055</v>
      </c>
      <c r="AL6" s="185">
        <f t="shared" si="9"/>
        <v>57158.629076943442</v>
      </c>
      <c r="AM6" s="185">
        <f t="shared" si="10"/>
        <v>60082.825873210633</v>
      </c>
      <c r="AN6" s="185">
        <f t="shared" si="11"/>
        <v>52436.196687811185</v>
      </c>
      <c r="AO6" s="185">
        <f t="shared" si="12"/>
        <v>59697.885767917702</v>
      </c>
      <c r="AP6" s="185">
        <f t="shared" si="13"/>
        <v>48522.027000000002</v>
      </c>
      <c r="AQ6" s="185"/>
      <c r="AR6" s="185">
        <f t="shared" si="14"/>
        <v>22424.653829716404</v>
      </c>
      <c r="AS6" s="185">
        <f t="shared" si="14"/>
        <v>14060.460883708811</v>
      </c>
      <c r="AT6" s="185">
        <f t="shared" si="14"/>
        <v>48894.031054952429</v>
      </c>
      <c r="AU6" s="185">
        <f t="shared" si="14"/>
        <v>81806.246316358462</v>
      </c>
      <c r="AV6" s="185">
        <f t="shared" si="14"/>
        <v>30808.12349613733</v>
      </c>
      <c r="AW6" s="185">
        <f t="shared" si="14"/>
        <v>53976.516591178508</v>
      </c>
      <c r="AX6" s="185">
        <f t="shared" si="14"/>
        <v>20543.748636580924</v>
      </c>
      <c r="AY6" s="185"/>
      <c r="AZ6" s="185">
        <f t="shared" si="15"/>
        <v>2368501.8194804429</v>
      </c>
      <c r="BA6" s="185">
        <f t="shared" si="16"/>
        <v>2395154.1168657476</v>
      </c>
      <c r="BB6" s="185">
        <f t="shared" si="17"/>
        <v>2450073.6168518071</v>
      </c>
      <c r="BC6" s="185">
        <f t="shared" si="18"/>
        <v>2341818.8217106336</v>
      </c>
      <c r="BD6" s="185">
        <f t="shared" si="19"/>
        <v>2415337.9562325468</v>
      </c>
      <c r="BE6" s="185">
        <f t="shared" si="20"/>
        <v>2500929.8465742287</v>
      </c>
      <c r="BF6" s="185">
        <f t="shared" si="21"/>
        <v>2597122.23</v>
      </c>
      <c r="BG6" s="190"/>
      <c r="BI6" s="192" t="s">
        <v>197</v>
      </c>
      <c r="BJ6" s="191">
        <v>111.4</v>
      </c>
      <c r="BK6" s="191">
        <v>111.6</v>
      </c>
      <c r="BL6" s="191">
        <v>112.2</v>
      </c>
      <c r="BM6" s="191">
        <v>112.6</v>
      </c>
      <c r="BN6" s="191">
        <v>112.9</v>
      </c>
      <c r="BO6" s="191">
        <v>112.6</v>
      </c>
      <c r="BP6" s="191">
        <v>112.4</v>
      </c>
      <c r="BQ6" s="191">
        <v>112.4</v>
      </c>
      <c r="BR6" s="191">
        <v>112.9</v>
      </c>
      <c r="BS6" s="191">
        <v>113.1</v>
      </c>
      <c r="BT6" s="191">
        <v>112.8</v>
      </c>
      <c r="BU6" s="191">
        <v>112.8</v>
      </c>
      <c r="BV6" s="193">
        <f t="shared" si="22"/>
        <v>112.7</v>
      </c>
      <c r="BW6" s="193">
        <f>AVERAGE(BM6:BR6)</f>
        <v>112.63333333333333</v>
      </c>
    </row>
    <row r="7" spans="1:75" x14ac:dyDescent="0.3">
      <c r="A7" s="187" t="s">
        <v>159</v>
      </c>
      <c r="B7" s="235">
        <v>557.52599999999995</v>
      </c>
      <c r="C7" s="185">
        <v>595.91099999999994</v>
      </c>
      <c r="D7" s="185">
        <v>515.55499999999995</v>
      </c>
      <c r="E7" s="185">
        <v>572.60799999999995</v>
      </c>
      <c r="F7" s="185">
        <v>533.45700000000011</v>
      </c>
      <c r="G7" s="185">
        <v>657.03485999999998</v>
      </c>
      <c r="H7" s="185">
        <v>539.59717000000001</v>
      </c>
      <c r="I7" s="185"/>
      <c r="J7" s="185">
        <v>189.78147000000001</v>
      </c>
      <c r="K7" s="185">
        <v>76.241910000000004</v>
      </c>
      <c r="L7" s="185">
        <v>66.13194</v>
      </c>
      <c r="M7" s="185">
        <v>67.011160000000004</v>
      </c>
      <c r="N7" s="185">
        <v>74.129371000000006</v>
      </c>
      <c r="O7" s="185">
        <v>964.70468299999993</v>
      </c>
      <c r="P7" s="185">
        <v>489.90579500000001</v>
      </c>
      <c r="Q7" s="185"/>
      <c r="R7" s="185"/>
      <c r="S7" s="185">
        <f t="shared" si="0"/>
        <v>180.10198030936456</v>
      </c>
      <c r="T7" s="185">
        <f t="shared" si="1"/>
        <v>69.561549718649502</v>
      </c>
      <c r="U7" s="185">
        <f t="shared" si="2"/>
        <v>60.192262951082597</v>
      </c>
      <c r="V7" s="185">
        <f t="shared" si="3"/>
        <v>60.443178754966894</v>
      </c>
      <c r="W7" s="185">
        <f t="shared" si="4"/>
        <v>64.621225871735788</v>
      </c>
      <c r="X7" s="185">
        <f t="shared" si="5"/>
        <v>816.71294023247117</v>
      </c>
      <c r="Y7" s="185">
        <f t="shared" si="6"/>
        <v>408.55479597722268</v>
      </c>
      <c r="Z7" s="185"/>
      <c r="AA7" s="234">
        <v>26567.697</v>
      </c>
      <c r="AB7" s="234">
        <v>26279.975999999999</v>
      </c>
      <c r="AC7" s="234">
        <v>26533.324000000001</v>
      </c>
      <c r="AD7" s="234">
        <v>23299.843000000001</v>
      </c>
      <c r="AE7" s="234">
        <v>24236.496999999999</v>
      </c>
      <c r="AF7" s="185">
        <v>27812.539000000001</v>
      </c>
      <c r="AG7" s="185">
        <v>27698.201000000001</v>
      </c>
      <c r="AH7" s="185"/>
      <c r="AI7" s="185"/>
      <c r="AJ7" s="185">
        <f t="shared" si="7"/>
        <v>613.86656627953528</v>
      </c>
      <c r="AK7" s="185">
        <f t="shared" si="8"/>
        <v>657.88702021148436</v>
      </c>
      <c r="AL7" s="185">
        <f t="shared" si="9"/>
        <v>563.14364190173478</v>
      </c>
      <c r="AM7" s="185">
        <f t="shared" si="10"/>
        <v>603.63890388548054</v>
      </c>
      <c r="AN7" s="185">
        <f t="shared" si="11"/>
        <v>546.57805416149085</v>
      </c>
      <c r="AO7" s="185">
        <f t="shared" si="12"/>
        <v>663.79514028417452</v>
      </c>
      <c r="AP7" s="185">
        <f t="shared" si="13"/>
        <v>539.59717000000001</v>
      </c>
      <c r="AQ7" s="185"/>
      <c r="AR7" s="185">
        <f t="shared" si="14"/>
        <v>215.69349986810502</v>
      </c>
      <c r="AS7" s="185">
        <f t="shared" si="14"/>
        <v>83.308212876349813</v>
      </c>
      <c r="AT7" s="185">
        <f t="shared" si="14"/>
        <v>72.087379820027493</v>
      </c>
      <c r="AU7" s="185">
        <f t="shared" si="14"/>
        <v>72.387881279362134</v>
      </c>
      <c r="AV7" s="185">
        <f t="shared" si="14"/>
        <v>77.391588643832861</v>
      </c>
      <c r="AW7" s="185">
        <f t="shared" si="14"/>
        <v>978.11069130788781</v>
      </c>
      <c r="AX7" s="185">
        <f t="shared" si="14"/>
        <v>489.29286441413291</v>
      </c>
      <c r="AY7" s="185"/>
      <c r="AZ7" s="185">
        <f t="shared" si="15"/>
        <v>29252.484962755305</v>
      </c>
      <c r="BA7" s="185">
        <f t="shared" si="16"/>
        <v>29013.149785570873</v>
      </c>
      <c r="BB7" s="185">
        <f t="shared" si="17"/>
        <v>28982.499847967152</v>
      </c>
      <c r="BC7" s="185">
        <f t="shared" si="18"/>
        <v>24562.513428425358</v>
      </c>
      <c r="BD7" s="185">
        <f t="shared" si="19"/>
        <v>24832.624503850933</v>
      </c>
      <c r="BE7" s="185">
        <f t="shared" si="20"/>
        <v>28098.704271435578</v>
      </c>
      <c r="BF7" s="185">
        <f t="shared" si="21"/>
        <v>27698.201000000001</v>
      </c>
      <c r="BG7" s="190"/>
      <c r="BI7" s="192" t="s">
        <v>198</v>
      </c>
      <c r="BJ7" s="191">
        <v>112.9</v>
      </c>
      <c r="BK7" s="191">
        <v>113.7</v>
      </c>
      <c r="BL7" s="191">
        <v>114</v>
      </c>
      <c r="BM7" s="191">
        <v>113.8</v>
      </c>
      <c r="BN7" s="191">
        <v>113.7</v>
      </c>
      <c r="BO7" s="191">
        <v>113.6</v>
      </c>
      <c r="BP7" s="191">
        <v>113</v>
      </c>
      <c r="BQ7" s="191">
        <v>113.1</v>
      </c>
      <c r="BR7" s="191">
        <v>113.6</v>
      </c>
      <c r="BS7" s="191">
        <v>113.5</v>
      </c>
      <c r="BT7" s="191">
        <v>113.4</v>
      </c>
      <c r="BU7" s="191">
        <v>113.5</v>
      </c>
      <c r="BV7" s="193">
        <f t="shared" si="22"/>
        <v>113.7</v>
      </c>
      <c r="BW7" s="193">
        <f t="shared" ref="BW7:BW19" si="23">AVERAGE(BM7:BR7)</f>
        <v>113.46666666666668</v>
      </c>
    </row>
    <row r="8" spans="1:75" x14ac:dyDescent="0.3">
      <c r="A8" s="187" t="s">
        <v>158</v>
      </c>
      <c r="B8" s="185">
        <v>1707.9639999999999</v>
      </c>
      <c r="C8" s="185">
        <v>1801.412</v>
      </c>
      <c r="D8" s="185">
        <v>1903.568</v>
      </c>
      <c r="E8" s="185">
        <v>1689.8579999999999</v>
      </c>
      <c r="F8" s="185">
        <v>1890.6860000000001</v>
      </c>
      <c r="G8" s="185">
        <v>2009.097</v>
      </c>
      <c r="H8" s="185">
        <v>2133.5770000000002</v>
      </c>
      <c r="I8" s="185"/>
      <c r="J8" s="185">
        <v>293.44236000000001</v>
      </c>
      <c r="K8" s="185">
        <v>317.71840000000003</v>
      </c>
      <c r="L8" s="185">
        <v>76.873170000000002</v>
      </c>
      <c r="M8" s="185">
        <v>244.03994</v>
      </c>
      <c r="N8" s="185">
        <v>93.987508000000005</v>
      </c>
      <c r="O8" s="185">
        <v>140.18041500000001</v>
      </c>
      <c r="P8" s="185">
        <v>93.229669999999999</v>
      </c>
      <c r="Q8" s="185"/>
      <c r="R8" s="185"/>
      <c r="S8" s="185">
        <f t="shared" si="0"/>
        <v>278.47581822742472</v>
      </c>
      <c r="T8" s="185">
        <f t="shared" si="1"/>
        <v>289.879729903537</v>
      </c>
      <c r="U8" s="185">
        <f t="shared" si="2"/>
        <v>69.968763392141142</v>
      </c>
      <c r="V8" s="185">
        <f t="shared" si="3"/>
        <v>220.12079356291392</v>
      </c>
      <c r="W8" s="185">
        <f t="shared" si="4"/>
        <v>81.932274639016896</v>
      </c>
      <c r="X8" s="185">
        <f t="shared" si="5"/>
        <v>118.67586103306812</v>
      </c>
      <c r="Y8" s="185">
        <f t="shared" si="6"/>
        <v>77.748475716385016</v>
      </c>
      <c r="Z8" s="185"/>
      <c r="AA8" s="234">
        <v>74328.259999999995</v>
      </c>
      <c r="AB8" s="234">
        <v>74196.100999999995</v>
      </c>
      <c r="AC8" s="234">
        <v>77520.588000000003</v>
      </c>
      <c r="AD8" s="234">
        <v>77546.576000000001</v>
      </c>
      <c r="AE8" s="234">
        <v>80538.467999999993</v>
      </c>
      <c r="AF8" s="185">
        <v>82983.826000000001</v>
      </c>
      <c r="AG8" s="185">
        <v>86040.433000000005</v>
      </c>
      <c r="AH8" s="185"/>
      <c r="AI8" s="185"/>
      <c r="AJ8" s="185">
        <f t="shared" si="7"/>
        <v>1880.5616168735814</v>
      </c>
      <c r="AK8" s="185">
        <f t="shared" si="8"/>
        <v>1988.7627059295946</v>
      </c>
      <c r="AL8" s="185">
        <f t="shared" si="9"/>
        <v>2079.278090848894</v>
      </c>
      <c r="AM8" s="185">
        <f t="shared" si="10"/>
        <v>1781.435171779141</v>
      </c>
      <c r="AN8" s="185">
        <f t="shared" si="11"/>
        <v>1937.1898295652177</v>
      </c>
      <c r="AO8" s="185">
        <f t="shared" si="12"/>
        <v>2029.7687476727099</v>
      </c>
      <c r="AP8" s="185">
        <f t="shared" si="13"/>
        <v>2133.5770000000002</v>
      </c>
      <c r="AQ8" s="185"/>
      <c r="AR8" s="185">
        <f t="shared" si="14"/>
        <v>333.50784793666321</v>
      </c>
      <c r="AS8" s="185">
        <f t="shared" si="14"/>
        <v>347.16538583481542</v>
      </c>
      <c r="AT8" s="185">
        <f t="shared" si="14"/>
        <v>83.795899587393677</v>
      </c>
      <c r="AU8" s="185">
        <f t="shared" si="14"/>
        <v>263.62077904848474</v>
      </c>
      <c r="AV8" s="185">
        <f t="shared" si="14"/>
        <v>98.12362439706861</v>
      </c>
      <c r="AW8" s="185">
        <f t="shared" si="14"/>
        <v>142.12843063754116</v>
      </c>
      <c r="AX8" s="185">
        <f t="shared" si="14"/>
        <v>93.113028562326662</v>
      </c>
      <c r="AY8" s="185"/>
      <c r="AZ8" s="185">
        <f t="shared" si="15"/>
        <v>81839.472497663854</v>
      </c>
      <c r="BA8" s="185">
        <f t="shared" si="16"/>
        <v>81912.654403426583</v>
      </c>
      <c r="BB8" s="185">
        <f t="shared" si="17"/>
        <v>84676.176642034159</v>
      </c>
      <c r="BC8" s="185">
        <f t="shared" si="18"/>
        <v>81748.997807770967</v>
      </c>
      <c r="BD8" s="185">
        <f t="shared" si="19"/>
        <v>82519.414169440992</v>
      </c>
      <c r="BE8" s="185">
        <f t="shared" si="20"/>
        <v>83837.652725134758</v>
      </c>
      <c r="BF8" s="185">
        <f t="shared" si="21"/>
        <v>86040.433000000005</v>
      </c>
      <c r="BG8" s="190"/>
      <c r="BI8" s="192" t="s">
        <v>199</v>
      </c>
      <c r="BJ8" s="191">
        <v>113.1</v>
      </c>
      <c r="BK8" s="191">
        <v>113.8</v>
      </c>
      <c r="BL8" s="191">
        <v>113.4</v>
      </c>
      <c r="BM8" s="191">
        <v>113.4</v>
      </c>
      <c r="BN8" s="191">
        <v>113.6</v>
      </c>
      <c r="BO8" s="191">
        <v>113.5</v>
      </c>
      <c r="BP8" s="191">
        <v>113.3</v>
      </c>
      <c r="BQ8" s="191">
        <v>113.6</v>
      </c>
      <c r="BR8" s="191">
        <v>114.1</v>
      </c>
      <c r="BS8" s="191">
        <v>114.4</v>
      </c>
      <c r="BT8" s="191">
        <v>113.9</v>
      </c>
      <c r="BU8" s="191">
        <v>113.9</v>
      </c>
      <c r="BV8" s="193">
        <f t="shared" si="22"/>
        <v>113.5</v>
      </c>
      <c r="BW8" s="193">
        <f t="shared" si="23"/>
        <v>113.58333333333333</v>
      </c>
    </row>
    <row r="9" spans="1:75" x14ac:dyDescent="0.3">
      <c r="A9" s="187" t="s">
        <v>157</v>
      </c>
      <c r="B9" s="185">
        <v>825.71</v>
      </c>
      <c r="C9" s="185">
        <v>834.74699999999996</v>
      </c>
      <c r="D9" s="185">
        <v>1191.02</v>
      </c>
      <c r="E9" s="185">
        <v>1176.5840000000001</v>
      </c>
      <c r="F9" s="185">
        <v>1112.902059</v>
      </c>
      <c r="G9" s="185">
        <v>1246.8647720000001</v>
      </c>
      <c r="H9" s="185">
        <v>1416.575818</v>
      </c>
      <c r="I9" s="185"/>
      <c r="J9" s="185">
        <v>54.972550000000005</v>
      </c>
      <c r="K9" s="185">
        <v>78.35727</v>
      </c>
      <c r="L9" s="185">
        <v>102.66817999999999</v>
      </c>
      <c r="M9" s="185">
        <v>182.21423000000001</v>
      </c>
      <c r="N9" s="185">
        <v>674.61560799999995</v>
      </c>
      <c r="O9" s="185">
        <v>897.10225800000001</v>
      </c>
      <c r="P9" s="185">
        <v>667.72074299999997</v>
      </c>
      <c r="Q9" s="185"/>
      <c r="R9" s="185"/>
      <c r="S9" s="185">
        <f t="shared" si="0"/>
        <v>52.168766095317721</v>
      </c>
      <c r="T9" s="185">
        <f t="shared" si="1"/>
        <v>71.491560651125383</v>
      </c>
      <c r="U9" s="185">
        <f t="shared" si="2"/>
        <v>93.446980192461908</v>
      </c>
      <c r="V9" s="185">
        <f t="shared" si="3"/>
        <v>164.3548220264901</v>
      </c>
      <c r="W9" s="185">
        <f t="shared" si="4"/>
        <v>588.08657072196615</v>
      </c>
      <c r="X9" s="185">
        <f t="shared" si="5"/>
        <v>759.48115079313766</v>
      </c>
      <c r="Y9" s="185">
        <f t="shared" si="6"/>
        <v>556.84279449301994</v>
      </c>
      <c r="Z9" s="185"/>
      <c r="AA9" s="234">
        <v>27639.948</v>
      </c>
      <c r="AB9" s="234">
        <v>27915.739000000001</v>
      </c>
      <c r="AC9" s="234">
        <v>28514.411</v>
      </c>
      <c r="AD9" s="234">
        <v>29516.444</v>
      </c>
      <c r="AE9" s="234">
        <v>30463.859</v>
      </c>
      <c r="AF9" s="185">
        <v>31160.754000000001</v>
      </c>
      <c r="AG9" s="185">
        <v>31936.575000000001</v>
      </c>
      <c r="AH9" s="185"/>
      <c r="AI9" s="185"/>
      <c r="AJ9" s="185">
        <f t="shared" si="7"/>
        <v>909.15179281804831</v>
      </c>
      <c r="AK9" s="185">
        <f t="shared" si="8"/>
        <v>921.56247570606342</v>
      </c>
      <c r="AL9" s="185">
        <f t="shared" si="9"/>
        <v>1300.9578810753542</v>
      </c>
      <c r="AM9" s="185">
        <f t="shared" si="10"/>
        <v>1240.3457096114521</v>
      </c>
      <c r="AN9" s="185">
        <f t="shared" si="11"/>
        <v>1140.2753021903106</v>
      </c>
      <c r="AO9" s="185">
        <f t="shared" si="12"/>
        <v>1259.6938558863308</v>
      </c>
      <c r="AP9" s="185">
        <f t="shared" si="13"/>
        <v>1416.575818</v>
      </c>
      <c r="AQ9" s="185"/>
      <c r="AR9" s="185">
        <f t="shared" si="14"/>
        <v>62.478289930910506</v>
      </c>
      <c r="AS9" s="185">
        <f t="shared" si="14"/>
        <v>85.61963006395851</v>
      </c>
      <c r="AT9" s="185">
        <f t="shared" si="14"/>
        <v>111.91385111477072</v>
      </c>
      <c r="AU9" s="185">
        <f t="shared" si="14"/>
        <v>196.83440860672144</v>
      </c>
      <c r="AV9" s="185">
        <f t="shared" si="14"/>
        <v>704.30347543411904</v>
      </c>
      <c r="AW9" s="185">
        <f t="shared" si="14"/>
        <v>909.56882993201691</v>
      </c>
      <c r="AX9" s="185">
        <f t="shared" si="14"/>
        <v>666.88534470428772</v>
      </c>
      <c r="AY9" s="185"/>
      <c r="AZ9" s="185">
        <f t="shared" si="15"/>
        <v>30433.09185742891</v>
      </c>
      <c r="BA9" s="185">
        <f t="shared" si="16"/>
        <v>30819.035640744216</v>
      </c>
      <c r="BB9" s="185">
        <f t="shared" si="17"/>
        <v>31146.452380876701</v>
      </c>
      <c r="BC9" s="185">
        <f t="shared" si="18"/>
        <v>31116.005893660531</v>
      </c>
      <c r="BD9" s="185">
        <f t="shared" si="19"/>
        <v>31213.156401490687</v>
      </c>
      <c r="BE9" s="185">
        <f t="shared" si="20"/>
        <v>31481.36930328271</v>
      </c>
      <c r="BF9" s="185">
        <f t="shared" si="21"/>
        <v>31936.575000000001</v>
      </c>
      <c r="BG9" s="190"/>
      <c r="BI9" s="192" t="s">
        <v>39</v>
      </c>
      <c r="BJ9" s="191">
        <v>113.4</v>
      </c>
      <c r="BK9" s="191">
        <v>114</v>
      </c>
      <c r="BL9" s="191">
        <v>114.5</v>
      </c>
      <c r="BM9" s="191">
        <v>114.8</v>
      </c>
      <c r="BN9" s="191">
        <v>114.5</v>
      </c>
      <c r="BO9" s="191">
        <v>114.8</v>
      </c>
      <c r="BP9" s="191">
        <v>114.4</v>
      </c>
      <c r="BQ9" s="191">
        <v>114.8</v>
      </c>
      <c r="BR9" s="191">
        <v>115.4</v>
      </c>
      <c r="BS9" s="191">
        <v>115.3</v>
      </c>
      <c r="BT9" s="191">
        <v>115</v>
      </c>
      <c r="BU9" s="191">
        <v>115.1</v>
      </c>
      <c r="BV9" s="193">
        <f t="shared" si="22"/>
        <v>114.7</v>
      </c>
      <c r="BW9" s="193">
        <f t="shared" si="23"/>
        <v>114.78333333333332</v>
      </c>
    </row>
    <row r="10" spans="1:75" x14ac:dyDescent="0.3">
      <c r="A10" s="187" t="s">
        <v>156</v>
      </c>
      <c r="B10" s="185">
        <v>1205.1469999999999</v>
      </c>
      <c r="C10" s="185">
        <v>1227.8209999999999</v>
      </c>
      <c r="D10" s="185">
        <v>1268.4010000000001</v>
      </c>
      <c r="E10" s="185">
        <v>1261.3309999999999</v>
      </c>
      <c r="F10" s="185">
        <v>1377.8109999999999</v>
      </c>
      <c r="G10" s="185">
        <v>1659.809</v>
      </c>
      <c r="H10" s="185">
        <v>1478.171</v>
      </c>
      <c r="I10" s="185"/>
      <c r="J10" s="185">
        <v>210.56268</v>
      </c>
      <c r="K10" s="185">
        <v>100.10638</v>
      </c>
      <c r="L10" s="185">
        <v>24.932549999999999</v>
      </c>
      <c r="M10" s="185">
        <v>146.35864999999998</v>
      </c>
      <c r="N10" s="185">
        <v>37.992911999999997</v>
      </c>
      <c r="O10" s="185">
        <v>97.308884999999989</v>
      </c>
      <c r="P10" s="185">
        <v>50.575913999999997</v>
      </c>
      <c r="Q10" s="185"/>
      <c r="R10" s="185"/>
      <c r="S10" s="185">
        <f t="shared" si="0"/>
        <v>199.82327909698995</v>
      </c>
      <c r="T10" s="185">
        <f t="shared" si="1"/>
        <v>91.335001045016071</v>
      </c>
      <c r="U10" s="185">
        <f t="shared" si="2"/>
        <v>22.693219125902164</v>
      </c>
      <c r="V10" s="185">
        <f t="shared" si="3"/>
        <v>132.01356377483444</v>
      </c>
      <c r="W10" s="185">
        <f t="shared" si="4"/>
        <v>33.119781198156673</v>
      </c>
      <c r="X10" s="185">
        <f t="shared" si="5"/>
        <v>82.38109234833415</v>
      </c>
      <c r="Y10" s="185">
        <f t="shared" si="6"/>
        <v>42.177562373254958</v>
      </c>
      <c r="Z10" s="185"/>
      <c r="AA10" s="234">
        <v>50541.063000000002</v>
      </c>
      <c r="AB10" s="234">
        <v>51014.923999999999</v>
      </c>
      <c r="AC10" s="234">
        <v>52649.59</v>
      </c>
      <c r="AD10" s="234">
        <v>48487.523999999998</v>
      </c>
      <c r="AE10" s="234">
        <v>51987.661</v>
      </c>
      <c r="AF10" s="185">
        <v>54225.627</v>
      </c>
      <c r="AG10" s="185">
        <v>55714.197</v>
      </c>
      <c r="AH10" s="185"/>
      <c r="AI10" s="185"/>
      <c r="AJ10" s="185">
        <f t="shared" si="7"/>
        <v>1326.9326466426376</v>
      </c>
      <c r="AK10" s="185">
        <f t="shared" si="8"/>
        <v>1355.5170135189398</v>
      </c>
      <c r="AL10" s="185">
        <f t="shared" si="9"/>
        <v>1385.4815849556348</v>
      </c>
      <c r="AM10" s="185">
        <f t="shared" si="10"/>
        <v>1329.6853384458075</v>
      </c>
      <c r="AN10" s="185">
        <f t="shared" si="11"/>
        <v>1411.7000159006213</v>
      </c>
      <c r="AO10" s="185">
        <f t="shared" si="12"/>
        <v>1676.8868975992166</v>
      </c>
      <c r="AP10" s="185">
        <f t="shared" si="13"/>
        <v>1478.171</v>
      </c>
      <c r="AQ10" s="185"/>
      <c r="AR10" s="185">
        <f t="shared" si="14"/>
        <v>239.31209612196508</v>
      </c>
      <c r="AS10" s="185">
        <f t="shared" si="14"/>
        <v>109.38450538976227</v>
      </c>
      <c r="AT10" s="185">
        <f t="shared" si="14"/>
        <v>27.177823631543646</v>
      </c>
      <c r="AU10" s="185">
        <f t="shared" si="14"/>
        <v>158.1019128814919</v>
      </c>
      <c r="AV10" s="185">
        <f t="shared" si="14"/>
        <v>39.664869365819122</v>
      </c>
      <c r="AW10" s="185">
        <f t="shared" si="14"/>
        <v>98.661136879491821</v>
      </c>
      <c r="AX10" s="185">
        <f t="shared" si="14"/>
        <v>50.51263749885392</v>
      </c>
      <c r="AY10" s="185"/>
      <c r="AZ10" s="185">
        <f t="shared" si="15"/>
        <v>55648.469847016415</v>
      </c>
      <c r="BA10" s="185">
        <f t="shared" si="16"/>
        <v>56320.58535028778</v>
      </c>
      <c r="BB10" s="185">
        <f t="shared" si="17"/>
        <v>57509.444884121294</v>
      </c>
      <c r="BC10" s="185">
        <f t="shared" si="18"/>
        <v>51115.171006134966</v>
      </c>
      <c r="BD10" s="185">
        <f t="shared" si="19"/>
        <v>53266.363717763983</v>
      </c>
      <c r="BE10" s="185">
        <f t="shared" si="20"/>
        <v>54783.558487996088</v>
      </c>
      <c r="BF10" s="185">
        <f t="shared" si="21"/>
        <v>55714.197</v>
      </c>
      <c r="BG10" s="190"/>
      <c r="BI10" s="192" t="s">
        <v>38</v>
      </c>
      <c r="BJ10" s="191">
        <v>114.7</v>
      </c>
      <c r="BK10" s="191">
        <v>115.7</v>
      </c>
      <c r="BL10" s="191">
        <v>116</v>
      </c>
      <c r="BM10" s="191">
        <v>116.6</v>
      </c>
      <c r="BN10" s="191">
        <v>116.8</v>
      </c>
      <c r="BO10" s="191">
        <v>116.9</v>
      </c>
      <c r="BP10" s="191">
        <v>116.6</v>
      </c>
      <c r="BQ10" s="191">
        <v>117</v>
      </c>
      <c r="BR10" s="191">
        <v>117.2</v>
      </c>
      <c r="BS10" s="191">
        <v>117.5</v>
      </c>
      <c r="BT10" s="191">
        <v>117.5</v>
      </c>
      <c r="BU10" s="191">
        <v>117.7</v>
      </c>
      <c r="BV10" s="193">
        <f t="shared" si="22"/>
        <v>116.76666666666665</v>
      </c>
      <c r="BW10" s="193">
        <f t="shared" si="23"/>
        <v>116.85000000000001</v>
      </c>
    </row>
    <row r="11" spans="1:75" x14ac:dyDescent="0.3">
      <c r="A11" s="187" t="s">
        <v>155</v>
      </c>
      <c r="B11" s="235">
        <v>1308.5229999999999</v>
      </c>
      <c r="C11" s="235">
        <v>1187.962</v>
      </c>
      <c r="D11" s="185">
        <v>1086.0329999999999</v>
      </c>
      <c r="E11" s="185">
        <v>1113.33</v>
      </c>
      <c r="F11" s="185">
        <v>1133.9929999999999</v>
      </c>
      <c r="G11" s="185">
        <v>1068.7939999999999</v>
      </c>
      <c r="H11" s="185">
        <v>1377.6790000000001</v>
      </c>
      <c r="I11" s="185"/>
      <c r="J11" s="185">
        <v>61.960889999999999</v>
      </c>
      <c r="K11" s="185">
        <v>21.5</v>
      </c>
      <c r="L11" s="185">
        <v>24.750029999999999</v>
      </c>
      <c r="M11" s="185">
        <v>113.27803</v>
      </c>
      <c r="N11" s="185">
        <v>114.841083</v>
      </c>
      <c r="O11" s="185">
        <v>71.801774000000009</v>
      </c>
      <c r="P11" s="185">
        <v>27.210871999999998</v>
      </c>
      <c r="Q11" s="185"/>
      <c r="R11" s="185"/>
      <c r="S11" s="185">
        <f t="shared" si="0"/>
        <v>58.800677382943142</v>
      </c>
      <c r="T11" s="185">
        <f t="shared" si="1"/>
        <v>19.616157556270092</v>
      </c>
      <c r="U11" s="185">
        <f t="shared" si="2"/>
        <v>22.527092261427423</v>
      </c>
      <c r="V11" s="185">
        <f t="shared" si="3"/>
        <v>102.17528268874172</v>
      </c>
      <c r="W11" s="185">
        <f t="shared" si="4"/>
        <v>100.11108233870966</v>
      </c>
      <c r="X11" s="185">
        <f t="shared" si="5"/>
        <v>60.786931991546489</v>
      </c>
      <c r="Y11" s="185">
        <f t="shared" si="6"/>
        <v>22.692387744305655</v>
      </c>
      <c r="Z11" s="185"/>
      <c r="AA11" s="234">
        <v>37635.974999999999</v>
      </c>
      <c r="AB11" s="234">
        <v>37570.118999999999</v>
      </c>
      <c r="AC11" s="234">
        <v>45278.400999999998</v>
      </c>
      <c r="AD11" s="234">
        <v>38728.205999999998</v>
      </c>
      <c r="AE11" s="234">
        <v>39778.357000000004</v>
      </c>
      <c r="AF11" s="185">
        <v>44052.516000000003</v>
      </c>
      <c r="AG11" s="185">
        <v>44207.055999999997</v>
      </c>
      <c r="AH11" s="185"/>
      <c r="AI11" s="185"/>
      <c r="AJ11" s="185">
        <f t="shared" si="7"/>
        <v>1440.7552668535573</v>
      </c>
      <c r="AK11" s="185">
        <f t="shared" si="8"/>
        <v>1311.5125921563379</v>
      </c>
      <c r="AL11" s="185">
        <f t="shared" si="9"/>
        <v>1186.2799872864518</v>
      </c>
      <c r="AM11" s="185">
        <f t="shared" si="10"/>
        <v>1173.6638343558282</v>
      </c>
      <c r="AN11" s="185">
        <f t="shared" si="11"/>
        <v>1161.8850017391303</v>
      </c>
      <c r="AO11" s="185">
        <f t="shared" si="12"/>
        <v>1079.7909005389517</v>
      </c>
      <c r="AP11" s="185">
        <f t="shared" si="13"/>
        <v>1377.6790000000001</v>
      </c>
      <c r="AQ11" s="185"/>
      <c r="AR11" s="185">
        <f t="shared" si="14"/>
        <v>70.420790918326574</v>
      </c>
      <c r="AS11" s="185">
        <f t="shared" si="14"/>
        <v>23.492677148847939</v>
      </c>
      <c r="AT11" s="185">
        <f t="shared" si="14"/>
        <v>26.978866991760334</v>
      </c>
      <c r="AU11" s="185">
        <f t="shared" si="14"/>
        <v>122.36702942017452</v>
      </c>
      <c r="AV11" s="185">
        <f t="shared" si="14"/>
        <v>119.89490447650319</v>
      </c>
      <c r="AW11" s="185">
        <f t="shared" si="14"/>
        <v>72.799566584329256</v>
      </c>
      <c r="AX11" s="185">
        <f t="shared" si="14"/>
        <v>27.17682795339525</v>
      </c>
      <c r="AY11" s="185"/>
      <c r="AZ11" s="185">
        <f t="shared" si="15"/>
        <v>41439.26335602723</v>
      </c>
      <c r="BA11" s="185">
        <f t="shared" si="16"/>
        <v>41477.491836701913</v>
      </c>
      <c r="BB11" s="185">
        <f t="shared" si="17"/>
        <v>49457.853456230958</v>
      </c>
      <c r="BC11" s="185">
        <f t="shared" si="18"/>
        <v>40826.973809815951</v>
      </c>
      <c r="BD11" s="185">
        <f t="shared" si="19"/>
        <v>40756.756339875785</v>
      </c>
      <c r="BE11" s="185">
        <f t="shared" si="20"/>
        <v>44505.775596276348</v>
      </c>
      <c r="BF11" s="185">
        <f t="shared" si="21"/>
        <v>44207.055999999997</v>
      </c>
      <c r="BG11" s="190"/>
      <c r="BI11" s="192" t="s">
        <v>37</v>
      </c>
      <c r="BJ11" s="191">
        <v>117.4</v>
      </c>
      <c r="BK11" s="191">
        <v>118.2</v>
      </c>
      <c r="BL11" s="191">
        <v>119.1</v>
      </c>
      <c r="BM11" s="191">
        <v>119.6</v>
      </c>
      <c r="BN11" s="191">
        <v>119.5</v>
      </c>
      <c r="BO11" s="191">
        <v>119.7</v>
      </c>
      <c r="BP11" s="191">
        <v>119.5</v>
      </c>
      <c r="BQ11" s="191">
        <v>119.7</v>
      </c>
      <c r="BR11" s="191">
        <v>120.3</v>
      </c>
      <c r="BS11" s="191">
        <v>120.6</v>
      </c>
      <c r="BT11" s="191">
        <v>120.9</v>
      </c>
      <c r="BU11" s="191">
        <v>120.7</v>
      </c>
      <c r="BV11" s="193">
        <f t="shared" si="22"/>
        <v>119.60000000000001</v>
      </c>
      <c r="BW11" s="193">
        <f t="shared" si="23"/>
        <v>119.71666666666665</v>
      </c>
    </row>
    <row r="12" spans="1:75" x14ac:dyDescent="0.3">
      <c r="A12" s="187" t="s">
        <v>154</v>
      </c>
      <c r="B12" s="185">
        <v>1677</v>
      </c>
      <c r="C12" s="185">
        <v>1735</v>
      </c>
      <c r="D12" s="185">
        <v>1749</v>
      </c>
      <c r="E12" s="185">
        <v>1588</v>
      </c>
      <c r="F12" s="185">
        <v>1756.9998479999999</v>
      </c>
      <c r="G12" s="185">
        <v>1454.7379999999998</v>
      </c>
      <c r="H12" s="185">
        <v>1646</v>
      </c>
      <c r="I12" s="185"/>
      <c r="J12" s="185">
        <v>185.38364999999999</v>
      </c>
      <c r="K12" s="185">
        <v>127.10585</v>
      </c>
      <c r="L12" s="185">
        <v>102.34008</v>
      </c>
      <c r="M12" s="185">
        <v>167.70570999999998</v>
      </c>
      <c r="N12" s="185">
        <v>546.86469499999998</v>
      </c>
      <c r="O12" s="185">
        <v>169.14715699999999</v>
      </c>
      <c r="P12" s="185">
        <v>120.24869199999999</v>
      </c>
      <c r="Q12" s="185"/>
      <c r="R12" s="185"/>
      <c r="S12" s="185">
        <f t="shared" si="0"/>
        <v>175.92846383779263</v>
      </c>
      <c r="T12" s="185">
        <f t="shared" si="1"/>
        <v>115.96876185691316</v>
      </c>
      <c r="U12" s="185">
        <f t="shared" si="2"/>
        <v>93.148348676824369</v>
      </c>
      <c r="V12" s="185">
        <f t="shared" si="3"/>
        <v>151.26832915231788</v>
      </c>
      <c r="W12" s="185">
        <f t="shared" si="4"/>
        <v>476.72152751536089</v>
      </c>
      <c r="X12" s="185">
        <f t="shared" si="5"/>
        <v>143.19892331800096</v>
      </c>
      <c r="Y12" s="185">
        <f t="shared" si="6"/>
        <v>100.28087099191769</v>
      </c>
      <c r="Z12" s="185"/>
      <c r="AA12" s="234">
        <v>39735.39</v>
      </c>
      <c r="AB12" s="234">
        <v>39671.574999999997</v>
      </c>
      <c r="AC12" s="234">
        <v>40598.156000000003</v>
      </c>
      <c r="AD12" s="234">
        <v>39284.910000000003</v>
      </c>
      <c r="AE12" s="234">
        <v>40581</v>
      </c>
      <c r="AF12" s="185">
        <v>42430.536999999997</v>
      </c>
      <c r="AG12" s="185">
        <v>43173.78</v>
      </c>
      <c r="AH12" s="185"/>
      <c r="AI12" s="185"/>
      <c r="AJ12" s="185">
        <f t="shared" si="7"/>
        <v>1846.4685622747295</v>
      </c>
      <c r="AK12" s="185">
        <f t="shared" si="8"/>
        <v>1915.4437157007096</v>
      </c>
      <c r="AL12" s="185">
        <f t="shared" si="9"/>
        <v>1910.4425903853792</v>
      </c>
      <c r="AM12" s="185">
        <f t="shared" si="10"/>
        <v>1674.0572597137016</v>
      </c>
      <c r="AN12" s="185">
        <f t="shared" si="11"/>
        <v>1800.2154964352796</v>
      </c>
      <c r="AO12" s="185">
        <f t="shared" si="12"/>
        <v>1469.7059069083784</v>
      </c>
      <c r="AP12" s="185">
        <f t="shared" si="13"/>
        <v>1646</v>
      </c>
      <c r="AQ12" s="185"/>
      <c r="AR12" s="185">
        <f t="shared" si="14"/>
        <v>210.69521848905387</v>
      </c>
      <c r="AS12" s="185">
        <f t="shared" si="14"/>
        <v>138.88635803627415</v>
      </c>
      <c r="AT12" s="185">
        <f t="shared" si="14"/>
        <v>111.55620442666583</v>
      </c>
      <c r="AU12" s="185">
        <f t="shared" si="14"/>
        <v>181.16177999830379</v>
      </c>
      <c r="AV12" s="185">
        <f t="shared" si="14"/>
        <v>570.93061695174936</v>
      </c>
      <c r="AW12" s="185">
        <f t="shared" si="14"/>
        <v>171.49770865788764</v>
      </c>
      <c r="AX12" s="185">
        <f t="shared" si="14"/>
        <v>120.09824654295591</v>
      </c>
      <c r="AY12" s="185"/>
      <c r="AZ12" s="185">
        <f t="shared" si="15"/>
        <v>43750.833896676006</v>
      </c>
      <c r="BA12" s="185">
        <f t="shared" si="16"/>
        <v>43797.503761210013</v>
      </c>
      <c r="BB12" s="185">
        <f t="shared" si="17"/>
        <v>44345.595376506419</v>
      </c>
      <c r="BC12" s="185">
        <f t="shared" si="18"/>
        <v>41413.846840490798</v>
      </c>
      <c r="BD12" s="185">
        <f t="shared" si="19"/>
        <v>41579.141366459633</v>
      </c>
      <c r="BE12" s="185">
        <f t="shared" si="20"/>
        <v>42867.107934345913</v>
      </c>
      <c r="BF12" s="185">
        <f t="shared" si="21"/>
        <v>43173.78</v>
      </c>
      <c r="BG12" s="190"/>
      <c r="BI12" s="192" t="s">
        <v>36</v>
      </c>
      <c r="BJ12" s="191">
        <v>121.9</v>
      </c>
      <c r="BK12" s="191">
        <v>122.6</v>
      </c>
      <c r="BL12" s="191">
        <v>123.6</v>
      </c>
      <c r="BM12" s="191">
        <v>123.8</v>
      </c>
      <c r="BN12" s="191">
        <v>124.5</v>
      </c>
      <c r="BO12" s="191">
        <v>124.9</v>
      </c>
      <c r="BP12" s="191">
        <v>124.7</v>
      </c>
      <c r="BQ12" s="191">
        <v>125.3</v>
      </c>
      <c r="BR12" s="191">
        <v>125.9</v>
      </c>
      <c r="BS12" s="191">
        <v>125.9</v>
      </c>
      <c r="BT12" s="191">
        <v>125.3</v>
      </c>
      <c r="BU12" s="191">
        <v>124.9</v>
      </c>
      <c r="BV12" s="193">
        <f t="shared" si="22"/>
        <v>124.40000000000002</v>
      </c>
      <c r="BW12" s="193">
        <f>AVERAGE(BM12:BR12)</f>
        <v>124.85000000000001</v>
      </c>
    </row>
    <row r="13" spans="1:75" x14ac:dyDescent="0.3">
      <c r="A13" s="187" t="s">
        <v>153</v>
      </c>
      <c r="B13" s="185">
        <v>27720.011999999999</v>
      </c>
      <c r="C13" s="185">
        <v>28065.3</v>
      </c>
      <c r="D13" s="185">
        <v>28878.710999999999</v>
      </c>
      <c r="E13" s="185">
        <v>29497.421999999999</v>
      </c>
      <c r="F13" s="185">
        <v>29407.5</v>
      </c>
      <c r="G13" s="185">
        <v>29774.86</v>
      </c>
      <c r="H13" s="185">
        <v>29760.706999999999</v>
      </c>
      <c r="I13" s="185"/>
      <c r="J13" s="185">
        <v>584.20835999999997</v>
      </c>
      <c r="K13" s="185">
        <v>434.05828000000002</v>
      </c>
      <c r="L13" s="185">
        <v>1478.22254</v>
      </c>
      <c r="M13" s="185">
        <v>630.56419999999991</v>
      </c>
      <c r="N13" s="185">
        <v>445.82281999999998</v>
      </c>
      <c r="O13" s="185">
        <v>428.11541399999999</v>
      </c>
      <c r="P13" s="185">
        <v>298.18770000000001</v>
      </c>
      <c r="Q13" s="185"/>
      <c r="R13" s="185"/>
      <c r="S13" s="185">
        <f t="shared" si="0"/>
        <v>554.41177976588631</v>
      </c>
      <c r="T13" s="185">
        <f t="shared" si="1"/>
        <v>396.02584228295814</v>
      </c>
      <c r="U13" s="185">
        <f t="shared" si="2"/>
        <v>1345.4551587008821</v>
      </c>
      <c r="V13" s="185">
        <f t="shared" si="3"/>
        <v>568.76055655629136</v>
      </c>
      <c r="W13" s="185">
        <f t="shared" si="4"/>
        <v>388.63970867895534</v>
      </c>
      <c r="X13" s="185">
        <f t="shared" si="5"/>
        <v>362.439827118349</v>
      </c>
      <c r="Y13" s="185">
        <f t="shared" si="6"/>
        <v>248.67232880235125</v>
      </c>
      <c r="Z13" s="185"/>
      <c r="AA13" s="234">
        <v>901592.652</v>
      </c>
      <c r="AB13" s="234">
        <v>920780.03099999996</v>
      </c>
      <c r="AC13" s="234">
        <v>939142.26399999997</v>
      </c>
      <c r="AD13" s="234">
        <v>906338.24699999997</v>
      </c>
      <c r="AE13" s="234">
        <v>949244.39800000004</v>
      </c>
      <c r="AF13" s="185">
        <v>975254.027</v>
      </c>
      <c r="AG13" s="185">
        <v>984412.04200000002</v>
      </c>
      <c r="AH13" s="185"/>
      <c r="AI13" s="185"/>
      <c r="AJ13" s="185">
        <f t="shared" si="7"/>
        <v>30521.246692831392</v>
      </c>
      <c r="AK13" s="185">
        <f t="shared" si="8"/>
        <v>30984.15130504618</v>
      </c>
      <c r="AL13" s="185">
        <f t="shared" si="9"/>
        <v>31544.379330949538</v>
      </c>
      <c r="AM13" s="185">
        <f t="shared" si="10"/>
        <v>31095.953049079752</v>
      </c>
      <c r="AN13" s="185">
        <f t="shared" si="11"/>
        <v>30130.8149068323</v>
      </c>
      <c r="AO13" s="185">
        <f t="shared" si="12"/>
        <v>30081.215737383645</v>
      </c>
      <c r="AP13" s="185">
        <f t="shared" si="13"/>
        <v>29760.706999999999</v>
      </c>
      <c r="AQ13" s="185"/>
      <c r="AR13" s="185">
        <f t="shared" si="14"/>
        <v>663.97391600247295</v>
      </c>
      <c r="AS13" s="185">
        <f t="shared" si="14"/>
        <v>474.28795515461587</v>
      </c>
      <c r="AT13" s="185">
        <f t="shared" si="14"/>
        <v>1611.3422606308811</v>
      </c>
      <c r="AU13" s="185">
        <f t="shared" si="14"/>
        <v>681.15827943608133</v>
      </c>
      <c r="AV13" s="185">
        <f t="shared" si="14"/>
        <v>465.44218341571428</v>
      </c>
      <c r="AW13" s="185">
        <f t="shared" si="14"/>
        <v>434.06471527111125</v>
      </c>
      <c r="AX13" s="185">
        <f t="shared" si="14"/>
        <v>297.81463161925274</v>
      </c>
      <c r="AY13" s="185"/>
      <c r="AZ13" s="185">
        <f t="shared" si="15"/>
        <v>992702.73577573081</v>
      </c>
      <c r="BA13" s="185">
        <f t="shared" si="16"/>
        <v>1016543.126179628</v>
      </c>
      <c r="BB13" s="185">
        <f t="shared" si="17"/>
        <v>1025830.405704145</v>
      </c>
      <c r="BC13" s="185">
        <f t="shared" si="18"/>
        <v>955454.73686809815</v>
      </c>
      <c r="BD13" s="185">
        <f t="shared" si="19"/>
        <v>972592.27263403742</v>
      </c>
      <c r="BE13" s="185">
        <f t="shared" si="20"/>
        <v>985288.48783635488</v>
      </c>
      <c r="BF13" s="185">
        <f t="shared" si="21"/>
        <v>984412.04200000002</v>
      </c>
      <c r="BG13" s="190"/>
      <c r="BI13" s="192" t="s">
        <v>35</v>
      </c>
      <c r="BJ13" s="191">
        <v>124.6</v>
      </c>
      <c r="BK13" s="191">
        <v>124.7</v>
      </c>
      <c r="BL13" s="191">
        <v>124.8</v>
      </c>
      <c r="BM13" s="191">
        <v>124.8</v>
      </c>
      <c r="BN13" s="191">
        <v>124.5</v>
      </c>
      <c r="BO13" s="191">
        <v>124.8</v>
      </c>
      <c r="BP13" s="191">
        <v>124</v>
      </c>
      <c r="BQ13" s="191">
        <v>124.4</v>
      </c>
      <c r="BR13" s="191">
        <v>124.6</v>
      </c>
      <c r="BS13" s="191">
        <v>124</v>
      </c>
      <c r="BT13" s="191">
        <v>124.1</v>
      </c>
      <c r="BU13" s="191">
        <v>124.2</v>
      </c>
      <c r="BV13" s="193">
        <f t="shared" si="22"/>
        <v>124.7</v>
      </c>
      <c r="BW13" s="193">
        <f t="shared" si="23"/>
        <v>124.51666666666667</v>
      </c>
    </row>
    <row r="14" spans="1:75" x14ac:dyDescent="0.3">
      <c r="A14" s="187" t="s">
        <v>152</v>
      </c>
      <c r="B14" s="235">
        <v>1787.4739999999999</v>
      </c>
      <c r="C14" s="235">
        <v>1858.576</v>
      </c>
      <c r="D14" s="185">
        <v>2295.4279999999999</v>
      </c>
      <c r="E14" s="185">
        <v>2343.0909999999999</v>
      </c>
      <c r="F14" s="185">
        <v>2412.201</v>
      </c>
      <c r="G14" s="185">
        <v>2729.8650000000002</v>
      </c>
      <c r="H14" s="185">
        <v>2957.973</v>
      </c>
      <c r="I14" s="185"/>
      <c r="J14" s="185">
        <v>603.66612999999995</v>
      </c>
      <c r="K14" s="185">
        <v>249.40916000000001</v>
      </c>
      <c r="L14" s="185">
        <v>651.17386999999997</v>
      </c>
      <c r="M14" s="185">
        <v>631.81094999999993</v>
      </c>
      <c r="N14" s="185">
        <v>922.21132499999999</v>
      </c>
      <c r="O14" s="185">
        <v>1389.4500660000001</v>
      </c>
      <c r="P14" s="185">
        <v>1322.713663</v>
      </c>
      <c r="Q14" s="185"/>
      <c r="R14" s="185"/>
      <c r="S14" s="185">
        <f t="shared" si="0"/>
        <v>572.87713841973232</v>
      </c>
      <c r="T14" s="185">
        <f t="shared" si="1"/>
        <v>227.55578504823148</v>
      </c>
      <c r="U14" s="185">
        <f t="shared" si="2"/>
        <v>592.68832594226137</v>
      </c>
      <c r="V14" s="185">
        <f t="shared" si="3"/>
        <v>569.88510854304639</v>
      </c>
      <c r="W14" s="185">
        <f t="shared" si="4"/>
        <v>803.92461895161273</v>
      </c>
      <c r="X14" s="185">
        <f t="shared" si="5"/>
        <v>1176.2997202212828</v>
      </c>
      <c r="Y14" s="185">
        <f t="shared" si="6"/>
        <v>1103.0712766385013</v>
      </c>
      <c r="Z14" s="185"/>
      <c r="AA14" s="234">
        <v>136264.88099999999</v>
      </c>
      <c r="AB14" s="234">
        <v>135534.57500000001</v>
      </c>
      <c r="AC14" s="234">
        <v>137159.63399999999</v>
      </c>
      <c r="AD14" s="234">
        <v>132863.913</v>
      </c>
      <c r="AE14" s="234">
        <v>140561.57199999999</v>
      </c>
      <c r="AF14" s="185">
        <v>161357.22700000001</v>
      </c>
      <c r="AG14" s="185">
        <v>166111.902</v>
      </c>
      <c r="AH14" s="185"/>
      <c r="AI14" s="185"/>
      <c r="AJ14" s="185">
        <f t="shared" si="7"/>
        <v>1968.1064680283002</v>
      </c>
      <c r="AK14" s="185">
        <f t="shared" si="8"/>
        <v>2051.8718843528313</v>
      </c>
      <c r="AL14" s="185">
        <f t="shared" si="9"/>
        <v>2507.3089847702286</v>
      </c>
      <c r="AM14" s="185">
        <f t="shared" si="10"/>
        <v>2470.0683241308789</v>
      </c>
      <c r="AN14" s="185">
        <f t="shared" si="11"/>
        <v>2471.5321550310564</v>
      </c>
      <c r="AO14" s="185">
        <f t="shared" si="12"/>
        <v>2757.9527829495355</v>
      </c>
      <c r="AP14" s="185">
        <f t="shared" si="13"/>
        <v>2957.973</v>
      </c>
      <c r="AQ14" s="185"/>
      <c r="AR14" s="185">
        <f t="shared" si="14"/>
        <v>686.08837486364939</v>
      </c>
      <c r="AS14" s="185">
        <f t="shared" si="14"/>
        <v>272.52506389978419</v>
      </c>
      <c r="AT14" s="185">
        <f t="shared" si="14"/>
        <v>709.81462354752034</v>
      </c>
      <c r="AU14" s="185">
        <f t="shared" si="14"/>
        <v>682.50506392668035</v>
      </c>
      <c r="AV14" s="185">
        <f t="shared" si="14"/>
        <v>962.7951585759987</v>
      </c>
      <c r="AW14" s="185">
        <f t="shared" si="14"/>
        <v>1408.758543979257</v>
      </c>
      <c r="AX14" s="185">
        <f t="shared" si="14"/>
        <v>1321.0587904333324</v>
      </c>
      <c r="AY14" s="185"/>
      <c r="AZ14" s="185">
        <f t="shared" si="15"/>
        <v>150035.07388706444</v>
      </c>
      <c r="BA14" s="185">
        <f t="shared" si="16"/>
        <v>149630.4610627761</v>
      </c>
      <c r="BB14" s="185">
        <f t="shared" si="17"/>
        <v>149820.24383949142</v>
      </c>
      <c r="BC14" s="185">
        <f t="shared" si="18"/>
        <v>140064.10460429447</v>
      </c>
      <c r="BD14" s="185">
        <f t="shared" si="19"/>
        <v>144018.86283925467</v>
      </c>
      <c r="BE14" s="185">
        <f t="shared" si="20"/>
        <v>163017.44344634988</v>
      </c>
      <c r="BF14" s="185">
        <f t="shared" si="21"/>
        <v>166111.902</v>
      </c>
      <c r="BG14" s="190"/>
      <c r="BI14" s="192" t="s">
        <v>34</v>
      </c>
      <c r="BJ14" s="191">
        <v>124.4</v>
      </c>
      <c r="BK14" s="191">
        <v>124.8</v>
      </c>
      <c r="BL14" s="191">
        <v>125.5</v>
      </c>
      <c r="BM14" s="191">
        <v>125.8</v>
      </c>
      <c r="BN14" s="191">
        <v>125.7</v>
      </c>
      <c r="BO14" s="191">
        <v>126</v>
      </c>
      <c r="BP14" s="191">
        <v>125.3</v>
      </c>
      <c r="BQ14" s="191">
        <v>125.9</v>
      </c>
      <c r="BR14" s="191">
        <v>126.4</v>
      </c>
      <c r="BS14" s="191">
        <v>126.9</v>
      </c>
      <c r="BT14" s="191">
        <v>127.2</v>
      </c>
      <c r="BU14" s="191">
        <v>127.8</v>
      </c>
      <c r="BV14" s="193">
        <f t="shared" si="22"/>
        <v>125.83333333333333</v>
      </c>
      <c r="BW14" s="193">
        <f t="shared" si="23"/>
        <v>125.85000000000001</v>
      </c>
    </row>
    <row r="15" spans="1:75" x14ac:dyDescent="0.3">
      <c r="A15" s="187" t="s">
        <v>151</v>
      </c>
      <c r="B15" s="235">
        <v>1006.356</v>
      </c>
      <c r="C15" s="235">
        <v>858.66200000000003</v>
      </c>
      <c r="D15" s="185">
        <v>832.745</v>
      </c>
      <c r="E15" s="185">
        <v>884.97699999999998</v>
      </c>
      <c r="F15" s="185">
        <v>897.56899999999996</v>
      </c>
      <c r="G15" s="185">
        <v>999.73296999999991</v>
      </c>
      <c r="H15" s="185">
        <v>1034.2439999999999</v>
      </c>
      <c r="I15" s="185"/>
      <c r="J15" s="185">
        <v>31.040110000000002</v>
      </c>
      <c r="K15" s="185">
        <v>29.999939999999999</v>
      </c>
      <c r="L15" s="185">
        <v>34.588800000000006</v>
      </c>
      <c r="M15" s="185">
        <v>21.932290000000002</v>
      </c>
      <c r="N15" s="185">
        <v>22.777853</v>
      </c>
      <c r="O15" s="185">
        <v>249.18099799999999</v>
      </c>
      <c r="P15" s="185">
        <v>90.666516000000001</v>
      </c>
      <c r="Q15" s="185"/>
      <c r="R15" s="185"/>
      <c r="S15" s="185">
        <f t="shared" si="0"/>
        <v>29.456960576923077</v>
      </c>
      <c r="T15" s="185">
        <f t="shared" si="1"/>
        <v>27.371327893890669</v>
      </c>
      <c r="U15" s="185">
        <f t="shared" si="2"/>
        <v>31.482187650360871</v>
      </c>
      <c r="V15" s="185">
        <f t="shared" si="3"/>
        <v>19.782635086092718</v>
      </c>
      <c r="W15" s="185">
        <f t="shared" si="4"/>
        <v>19.856269704301074</v>
      </c>
      <c r="X15" s="185">
        <f t="shared" si="5"/>
        <v>210.95507165340621</v>
      </c>
      <c r="Y15" s="185">
        <f t="shared" si="6"/>
        <v>75.610944643644387</v>
      </c>
      <c r="Z15" s="185"/>
      <c r="AA15" s="234">
        <v>17383.546999999999</v>
      </c>
      <c r="AB15" s="234">
        <v>18032.403999999999</v>
      </c>
      <c r="AC15" s="234">
        <v>18612.734</v>
      </c>
      <c r="AD15" s="234">
        <v>19548.935000000001</v>
      </c>
      <c r="AE15" s="234">
        <v>21162.075000000001</v>
      </c>
      <c r="AF15" s="185">
        <v>21979.151999999998</v>
      </c>
      <c r="AG15" s="185">
        <v>22503.867999999999</v>
      </c>
      <c r="AH15" s="185"/>
      <c r="AI15" s="185"/>
      <c r="AJ15" s="185">
        <f t="shared" si="7"/>
        <v>1108.0529018822585</v>
      </c>
      <c r="AK15" s="185">
        <f t="shared" si="8"/>
        <v>947.96468692276812</v>
      </c>
      <c r="AL15" s="185">
        <f t="shared" si="9"/>
        <v>909.61207257316903</v>
      </c>
      <c r="AM15" s="185">
        <f t="shared" si="10"/>
        <v>932.93587627811849</v>
      </c>
      <c r="AN15" s="185">
        <f t="shared" si="11"/>
        <v>919.64585242236024</v>
      </c>
      <c r="AO15" s="185">
        <f t="shared" si="12"/>
        <v>1010.0192964919158</v>
      </c>
      <c r="AP15" s="185">
        <f t="shared" si="13"/>
        <v>1034.2439999999999</v>
      </c>
      <c r="AQ15" s="185"/>
      <c r="AR15" s="185">
        <f t="shared" si="14"/>
        <v>35.278206888116969</v>
      </c>
      <c r="AS15" s="185">
        <f t="shared" si="14"/>
        <v>32.780414181619037</v>
      </c>
      <c r="AT15" s="185">
        <f t="shared" si="14"/>
        <v>37.703656706864599</v>
      </c>
      <c r="AU15" s="185">
        <f t="shared" si="14"/>
        <v>23.692053752009986</v>
      </c>
      <c r="AV15" s="185">
        <f t="shared" si="14"/>
        <v>23.780239947883736</v>
      </c>
      <c r="AW15" s="185">
        <f t="shared" si="14"/>
        <v>252.64373907322417</v>
      </c>
      <c r="AX15" s="185">
        <f t="shared" si="14"/>
        <v>90.553081373715557</v>
      </c>
      <c r="AY15" s="185"/>
      <c r="AZ15" s="185">
        <f t="shared" si="15"/>
        <v>19140.234368709112</v>
      </c>
      <c r="BA15" s="185">
        <f t="shared" si="16"/>
        <v>19907.812634453217</v>
      </c>
      <c r="BB15" s="185">
        <f t="shared" si="17"/>
        <v>20330.79460098</v>
      </c>
      <c r="BC15" s="185">
        <f t="shared" si="18"/>
        <v>20608.335362985687</v>
      </c>
      <c r="BD15" s="185">
        <f t="shared" si="19"/>
        <v>21682.583180124228</v>
      </c>
      <c r="BE15" s="185">
        <f t="shared" si="20"/>
        <v>22205.29712101911</v>
      </c>
      <c r="BF15" s="185">
        <f t="shared" si="21"/>
        <v>22503.867999999999</v>
      </c>
      <c r="BG15" s="190"/>
      <c r="BI15" s="192" t="s">
        <v>33</v>
      </c>
      <c r="BJ15" s="191">
        <v>128.30000000000001</v>
      </c>
      <c r="BK15" s="191">
        <v>129.1</v>
      </c>
      <c r="BL15" s="191">
        <v>129.80000000000001</v>
      </c>
      <c r="BM15" s="191">
        <v>130</v>
      </c>
      <c r="BN15" s="191">
        <v>130.1</v>
      </c>
      <c r="BO15" s="191">
        <v>130.5</v>
      </c>
      <c r="BP15" s="191">
        <v>130.1</v>
      </c>
      <c r="BQ15" s="191">
        <v>130.6</v>
      </c>
      <c r="BR15" s="191">
        <v>131.1</v>
      </c>
      <c r="BS15" s="191">
        <v>131.5</v>
      </c>
      <c r="BT15" s="191">
        <v>131.6</v>
      </c>
      <c r="BU15" s="191">
        <v>131.5</v>
      </c>
      <c r="BV15" s="193">
        <f t="shared" si="22"/>
        <v>130.20000000000002</v>
      </c>
      <c r="BW15" s="193">
        <f t="shared" si="23"/>
        <v>130.4</v>
      </c>
    </row>
    <row r="16" spans="1:75" x14ac:dyDescent="0.3">
      <c r="A16" s="187" t="s">
        <v>150</v>
      </c>
      <c r="B16" s="185">
        <v>2495.9160000000002</v>
      </c>
      <c r="C16" s="185">
        <v>2392</v>
      </c>
      <c r="D16" s="185">
        <v>3428.846</v>
      </c>
      <c r="E16" s="185">
        <v>2754.7269999999999</v>
      </c>
      <c r="F16" s="185">
        <v>2621</v>
      </c>
      <c r="G16" s="185">
        <v>3449.9281980000001</v>
      </c>
      <c r="H16" s="185">
        <v>2738</v>
      </c>
      <c r="I16" s="185"/>
      <c r="J16" s="185">
        <v>372.92457000000002</v>
      </c>
      <c r="K16" s="185">
        <v>304.16760999999997</v>
      </c>
      <c r="L16" s="185">
        <v>731.05272000000002</v>
      </c>
      <c r="M16" s="185">
        <v>657.27789000000007</v>
      </c>
      <c r="N16" s="185">
        <v>427.25496899999996</v>
      </c>
      <c r="O16" s="185">
        <v>1447.1048820000001</v>
      </c>
      <c r="P16" s="185">
        <v>365.18464399999999</v>
      </c>
      <c r="Q16" s="185"/>
      <c r="R16" s="185"/>
      <c r="S16" s="185">
        <f t="shared" si="0"/>
        <v>353.90416969063546</v>
      </c>
      <c r="T16" s="185">
        <f t="shared" si="1"/>
        <v>277.51626796623788</v>
      </c>
      <c r="U16" s="185">
        <f t="shared" si="2"/>
        <v>665.3928125100241</v>
      </c>
      <c r="V16" s="185">
        <f t="shared" si="3"/>
        <v>592.85595111258294</v>
      </c>
      <c r="W16" s="185">
        <f t="shared" si="4"/>
        <v>372.45344839861741</v>
      </c>
      <c r="X16" s="185">
        <f t="shared" si="5"/>
        <v>1225.109926208354</v>
      </c>
      <c r="Y16" s="185">
        <f t="shared" si="6"/>
        <v>304.54413735488612</v>
      </c>
      <c r="Z16" s="185"/>
      <c r="AA16" s="234">
        <v>92043.016000000003</v>
      </c>
      <c r="AB16" s="234">
        <v>93211.963000000003</v>
      </c>
      <c r="AC16" s="234">
        <v>96422.093999999997</v>
      </c>
      <c r="AD16" s="234">
        <v>100172.97500000001</v>
      </c>
      <c r="AE16" s="234">
        <v>108553.13499999999</v>
      </c>
      <c r="AF16" s="185">
        <v>111527.33100000001</v>
      </c>
      <c r="AG16" s="185">
        <v>114357.329</v>
      </c>
      <c r="AH16" s="185"/>
      <c r="AI16" s="185"/>
      <c r="AJ16" s="185">
        <f t="shared" si="7"/>
        <v>2748.1397901481778</v>
      </c>
      <c r="AK16" s="185">
        <f t="shared" si="8"/>
        <v>2640.7731227412664</v>
      </c>
      <c r="AL16" s="185">
        <f t="shared" si="9"/>
        <v>3745.3478755131764</v>
      </c>
      <c r="AM16" s="185">
        <f t="shared" si="10"/>
        <v>2904.0117965235172</v>
      </c>
      <c r="AN16" s="185">
        <f t="shared" si="11"/>
        <v>2685.466832298137</v>
      </c>
      <c r="AO16" s="185">
        <f t="shared" si="12"/>
        <v>3485.4247644664388</v>
      </c>
      <c r="AP16" s="185">
        <f t="shared" si="13"/>
        <v>2738</v>
      </c>
      <c r="AQ16" s="185"/>
      <c r="AR16" s="185">
        <f t="shared" si="14"/>
        <v>423.84225230265162</v>
      </c>
      <c r="AS16" s="185">
        <f t="shared" si="14"/>
        <v>332.35867259845077</v>
      </c>
      <c r="AT16" s="185">
        <f t="shared" si="14"/>
        <v>796.88687637326552</v>
      </c>
      <c r="AU16" s="185">
        <f t="shared" si="14"/>
        <v>710.01537458640701</v>
      </c>
      <c r="AV16" s="185">
        <f t="shared" si="14"/>
        <v>446.05721539012592</v>
      </c>
      <c r="AW16" s="185">
        <f t="shared" si="14"/>
        <v>1467.2145595130689</v>
      </c>
      <c r="AX16" s="185">
        <f t="shared" si="14"/>
        <v>364.7277544508641</v>
      </c>
      <c r="AY16" s="185"/>
      <c r="AZ16" s="185">
        <f t="shared" si="15"/>
        <v>101344.38605900413</v>
      </c>
      <c r="BA16" s="185">
        <f t="shared" si="16"/>
        <v>102906.20677606747</v>
      </c>
      <c r="BB16" s="185">
        <f t="shared" si="17"/>
        <v>105322.3985315852</v>
      </c>
      <c r="BC16" s="185">
        <f t="shared" si="18"/>
        <v>105601.57180470348</v>
      </c>
      <c r="BD16" s="185">
        <f t="shared" si="19"/>
        <v>111223.13757515528</v>
      </c>
      <c r="BE16" s="185">
        <f t="shared" si="20"/>
        <v>112674.84395982364</v>
      </c>
      <c r="BF16" s="185">
        <f t="shared" si="21"/>
        <v>114357.329</v>
      </c>
      <c r="BG16" s="190"/>
      <c r="BI16" s="192">
        <v>2012</v>
      </c>
      <c r="BJ16" s="191">
        <v>132.4</v>
      </c>
      <c r="BK16" s="191">
        <v>133.1</v>
      </c>
      <c r="BL16" s="191">
        <v>133.6</v>
      </c>
      <c r="BM16" s="191">
        <v>134</v>
      </c>
      <c r="BN16" s="191">
        <v>134.1</v>
      </c>
      <c r="BO16" s="191">
        <v>134.1</v>
      </c>
      <c r="BP16" s="191">
        <v>133.9</v>
      </c>
      <c r="BQ16" s="191">
        <v>134.19999999999999</v>
      </c>
      <c r="BR16" s="191">
        <v>134.69999999999999</v>
      </c>
      <c r="BS16" s="191">
        <v>134.9</v>
      </c>
      <c r="BT16" s="191">
        <v>134.4</v>
      </c>
      <c r="BU16" s="191">
        <v>134.6</v>
      </c>
      <c r="BV16" s="193">
        <f t="shared" si="22"/>
        <v>134.06666666666669</v>
      </c>
      <c r="BW16" s="193">
        <f t="shared" si="23"/>
        <v>134.16666666666666</v>
      </c>
    </row>
    <row r="17" spans="1:75" x14ac:dyDescent="0.3">
      <c r="A17" s="187" t="s">
        <v>148</v>
      </c>
      <c r="B17" s="185">
        <v>120.95</v>
      </c>
      <c r="C17" s="185">
        <v>133.959</v>
      </c>
      <c r="D17" s="185">
        <v>152.714</v>
      </c>
      <c r="E17" s="185">
        <v>105.944</v>
      </c>
      <c r="F17" s="185">
        <v>159.88799999999998</v>
      </c>
      <c r="G17" s="185">
        <v>182.68199999999999</v>
      </c>
      <c r="H17" s="185">
        <v>239.87900000000002</v>
      </c>
      <c r="I17" s="185"/>
      <c r="J17" s="185">
        <v>104.00939</v>
      </c>
      <c r="K17" s="185">
        <v>110.01241</v>
      </c>
      <c r="L17" s="185">
        <v>96.223710000000011</v>
      </c>
      <c r="M17" s="185">
        <v>86.879369999999994</v>
      </c>
      <c r="N17" s="185">
        <v>67.837349000000003</v>
      </c>
      <c r="O17" s="185">
        <v>62.52834</v>
      </c>
      <c r="P17" s="185">
        <v>64.639125000000007</v>
      </c>
      <c r="Q17" s="185"/>
      <c r="R17" s="185"/>
      <c r="S17" s="185">
        <f t="shared" si="0"/>
        <v>98.704563252508351</v>
      </c>
      <c r="T17" s="185">
        <f t="shared" si="1"/>
        <v>100.3730589630225</v>
      </c>
      <c r="U17" s="185">
        <f t="shared" si="2"/>
        <v>87.581323857257431</v>
      </c>
      <c r="V17" s="185">
        <f t="shared" si="3"/>
        <v>78.364041019867543</v>
      </c>
      <c r="W17" s="185">
        <f t="shared" si="4"/>
        <v>59.136245096006135</v>
      </c>
      <c r="X17" s="185">
        <f t="shared" si="5"/>
        <v>52.936100870213814</v>
      </c>
      <c r="Y17" s="185">
        <f t="shared" si="6"/>
        <v>53.905515705363712</v>
      </c>
      <c r="Z17" s="185"/>
      <c r="AA17" s="234">
        <v>3607.2539999999999</v>
      </c>
      <c r="AB17" s="234">
        <v>3616.7069999999999</v>
      </c>
      <c r="AC17" s="234">
        <v>3750.76</v>
      </c>
      <c r="AD17" s="234">
        <v>3851.7220000000002</v>
      </c>
      <c r="AE17" s="234">
        <v>3997.0259999999998</v>
      </c>
      <c r="AF17" s="185">
        <v>4209.8360000000002</v>
      </c>
      <c r="AG17" s="185">
        <v>4299.241</v>
      </c>
      <c r="AH17" s="185"/>
      <c r="AI17" s="185"/>
      <c r="AJ17" s="185">
        <f t="shared" si="7"/>
        <v>133.17255373114403</v>
      </c>
      <c r="AK17" s="185">
        <f t="shared" si="8"/>
        <v>147.89102288850222</v>
      </c>
      <c r="AL17" s="185">
        <f t="shared" si="9"/>
        <v>166.81036577936695</v>
      </c>
      <c r="AM17" s="185">
        <f t="shared" si="10"/>
        <v>111.68534151329243</v>
      </c>
      <c r="AN17" s="185">
        <f t="shared" si="11"/>
        <v>163.82064894409936</v>
      </c>
      <c r="AO17" s="185">
        <f t="shared" si="12"/>
        <v>184.5616286134248</v>
      </c>
      <c r="AP17" s="185">
        <f t="shared" si="13"/>
        <v>239.87899999999999</v>
      </c>
      <c r="AQ17" s="185"/>
      <c r="AR17" s="185">
        <f t="shared" si="14"/>
        <v>118.21043091428619</v>
      </c>
      <c r="AS17" s="185">
        <f t="shared" si="14"/>
        <v>120.20865258124144</v>
      </c>
      <c r="AT17" s="185">
        <f t="shared" si="14"/>
        <v>104.88903138879911</v>
      </c>
      <c r="AU17" s="185">
        <f t="shared" si="14"/>
        <v>93.850241082019409</v>
      </c>
      <c r="AV17" s="185">
        <f t="shared" si="14"/>
        <v>70.822673087245349</v>
      </c>
      <c r="AW17" s="185">
        <f t="shared" si="14"/>
        <v>63.397264407945933</v>
      </c>
      <c r="AX17" s="185">
        <f t="shared" si="14"/>
        <v>64.558253744422828</v>
      </c>
      <c r="AY17" s="185"/>
      <c r="AZ17" s="185">
        <f t="shared" si="15"/>
        <v>3971.7836059271121</v>
      </c>
      <c r="BA17" s="185">
        <f t="shared" si="16"/>
        <v>3992.8522735912197</v>
      </c>
      <c r="BB17" s="185">
        <f t="shared" si="17"/>
        <v>4096.9763580982644</v>
      </c>
      <c r="BC17" s="185">
        <f t="shared" si="18"/>
        <v>4060.4554008179962</v>
      </c>
      <c r="BD17" s="185">
        <f t="shared" si="19"/>
        <v>4095.3379438509319</v>
      </c>
      <c r="BE17" s="185">
        <f t="shared" si="20"/>
        <v>4253.1513140617353</v>
      </c>
      <c r="BF17" s="185">
        <f t="shared" si="21"/>
        <v>4299.241</v>
      </c>
      <c r="BG17" s="190"/>
      <c r="BI17" s="192">
        <v>2013</v>
      </c>
      <c r="BJ17" s="191">
        <v>134.5</v>
      </c>
      <c r="BK17" s="191">
        <v>135.30000000000001</v>
      </c>
      <c r="BL17" s="191">
        <v>135.9</v>
      </c>
      <c r="BM17" s="191">
        <v>136.1</v>
      </c>
      <c r="BN17" s="191">
        <v>136.1</v>
      </c>
      <c r="BO17" s="191">
        <v>136.1</v>
      </c>
      <c r="BP17" s="191">
        <v>136</v>
      </c>
      <c r="BQ17" s="191">
        <v>135.80000000000001</v>
      </c>
      <c r="BR17" s="191">
        <v>136.30000000000001</v>
      </c>
      <c r="BS17" s="191">
        <v>136.5</v>
      </c>
      <c r="BT17" s="191">
        <v>136.30000000000001</v>
      </c>
      <c r="BU17" s="191">
        <v>136.80000000000001</v>
      </c>
      <c r="BV17" s="193">
        <f t="shared" si="22"/>
        <v>136.1</v>
      </c>
      <c r="BW17" s="193">
        <f t="shared" si="23"/>
        <v>136.06666666666663</v>
      </c>
    </row>
    <row r="18" spans="1:75" x14ac:dyDescent="0.3">
      <c r="A18" s="187" t="s">
        <v>146</v>
      </c>
      <c r="B18" s="185">
        <v>1073.2829999999999</v>
      </c>
      <c r="C18" s="185">
        <v>1067.9000000000001</v>
      </c>
      <c r="D18" s="185">
        <v>1156.1759999999999</v>
      </c>
      <c r="E18" s="185">
        <v>1266.472</v>
      </c>
      <c r="F18" s="185">
        <v>1294.5650000000001</v>
      </c>
      <c r="G18" s="185">
        <v>1486.3130000000001</v>
      </c>
      <c r="H18" s="185">
        <v>1556.5650000000001</v>
      </c>
      <c r="I18" s="185"/>
      <c r="J18" s="185">
        <v>113.78434</v>
      </c>
      <c r="K18" s="185">
        <v>89.56528999999999</v>
      </c>
      <c r="L18" s="185">
        <v>96.115820000000014</v>
      </c>
      <c r="M18" s="185">
        <v>219.49334999999999</v>
      </c>
      <c r="N18" s="185">
        <v>190.381417</v>
      </c>
      <c r="O18" s="185">
        <v>140.48267800000002</v>
      </c>
      <c r="P18" s="185">
        <v>110.479283</v>
      </c>
      <c r="Q18" s="185"/>
      <c r="R18" s="185"/>
      <c r="S18" s="185">
        <f t="shared" si="0"/>
        <v>107.98095811036789</v>
      </c>
      <c r="T18" s="185">
        <f t="shared" si="1"/>
        <v>81.717527451768461</v>
      </c>
      <c r="U18" s="185">
        <f t="shared" si="2"/>
        <v>87.483124057738593</v>
      </c>
      <c r="V18" s="185">
        <f t="shared" si="3"/>
        <v>197.98009450331125</v>
      </c>
      <c r="W18" s="185">
        <f t="shared" si="4"/>
        <v>165.96229515745006</v>
      </c>
      <c r="X18" s="185">
        <f t="shared" si="5"/>
        <v>118.93175499502735</v>
      </c>
      <c r="Y18" s="185">
        <f t="shared" si="6"/>
        <v>92.133715066127849</v>
      </c>
      <c r="Z18" s="185"/>
      <c r="AA18" s="234">
        <v>30917.216</v>
      </c>
      <c r="AB18" s="234">
        <v>31776.329000000002</v>
      </c>
      <c r="AC18" s="234">
        <v>34016.752999999997</v>
      </c>
      <c r="AD18" s="234">
        <v>31536.797999999999</v>
      </c>
      <c r="AE18" s="234">
        <v>32470.524000000001</v>
      </c>
      <c r="AF18" s="185">
        <v>33973.273999999998</v>
      </c>
      <c r="AG18" s="185">
        <v>35828.682000000001</v>
      </c>
      <c r="AH18" s="185"/>
      <c r="AI18" s="185"/>
      <c r="AJ18" s="185">
        <f t="shared" si="7"/>
        <v>1181.7431830196233</v>
      </c>
      <c r="AK18" s="185">
        <f t="shared" si="8"/>
        <v>1178.963887029849</v>
      </c>
      <c r="AL18" s="185">
        <f t="shared" si="9"/>
        <v>1262.8975828367102</v>
      </c>
      <c r="AM18" s="185">
        <f t="shared" si="10"/>
        <v>1335.1049406952966</v>
      </c>
      <c r="AN18" s="185">
        <f t="shared" si="11"/>
        <v>1326.4064745341616</v>
      </c>
      <c r="AO18" s="185">
        <f t="shared" si="12"/>
        <v>1501.6057844194027</v>
      </c>
      <c r="AP18" s="185">
        <f t="shared" si="13"/>
        <v>1556.5650000000001</v>
      </c>
      <c r="AQ18" s="185"/>
      <c r="AR18" s="185">
        <f t="shared" si="14"/>
        <v>129.32001488228758</v>
      </c>
      <c r="AS18" s="185">
        <f t="shared" si="14"/>
        <v>97.866439149439003</v>
      </c>
      <c r="AT18" s="185">
        <f t="shared" si="14"/>
        <v>104.7714254723723</v>
      </c>
      <c r="AU18" s="185">
        <f t="shared" si="14"/>
        <v>237.10466378151759</v>
      </c>
      <c r="AV18" s="185">
        <f t="shared" si="14"/>
        <v>198.75954849116428</v>
      </c>
      <c r="AW18" s="185">
        <f t="shared" si="14"/>
        <v>142.43489403208739</v>
      </c>
      <c r="AX18" s="185">
        <f t="shared" si="14"/>
        <v>110.34106023891718</v>
      </c>
      <c r="AY18" s="185"/>
      <c r="AZ18" s="185">
        <f t="shared" si="15"/>
        <v>34041.542860499263</v>
      </c>
      <c r="BA18" s="185">
        <f t="shared" si="16"/>
        <v>35081.13526863874</v>
      </c>
      <c r="BB18" s="185">
        <f t="shared" si="17"/>
        <v>37156.691662561243</v>
      </c>
      <c r="BC18" s="185">
        <f t="shared" si="18"/>
        <v>33245.847380368097</v>
      </c>
      <c r="BD18" s="185">
        <f t="shared" si="19"/>
        <v>33269.177882236028</v>
      </c>
      <c r="BE18" s="185">
        <f t="shared" si="20"/>
        <v>34322.827529642338</v>
      </c>
      <c r="BF18" s="185">
        <f t="shared" si="21"/>
        <v>35828.682000000001</v>
      </c>
      <c r="BG18" s="190"/>
      <c r="BI18" s="192">
        <v>2014</v>
      </c>
      <c r="BJ18" s="191">
        <v>136.69999999999999</v>
      </c>
      <c r="BK18" s="191">
        <v>137</v>
      </c>
      <c r="BL18" s="191">
        <v>137.4</v>
      </c>
      <c r="BM18" s="191">
        <v>137.6</v>
      </c>
      <c r="BN18" s="191">
        <v>137.19999999999999</v>
      </c>
      <c r="BO18" s="191">
        <v>137.30000000000001</v>
      </c>
      <c r="BP18" s="191">
        <v>137.19999999999999</v>
      </c>
      <c r="BQ18" s="191">
        <v>137.4</v>
      </c>
      <c r="BR18" s="191">
        <v>138.1</v>
      </c>
      <c r="BS18" s="191">
        <v>137.9</v>
      </c>
      <c r="BT18" s="191">
        <v>137.6</v>
      </c>
      <c r="BU18" s="191">
        <v>137.4</v>
      </c>
      <c r="BV18" s="193">
        <f>AVERAGE(BM18:BO18)</f>
        <v>137.36666666666665</v>
      </c>
      <c r="BW18" s="193">
        <f>AVERAGE(BM18:BR18)</f>
        <v>137.46666666666667</v>
      </c>
    </row>
    <row r="19" spans="1:75" x14ac:dyDescent="0.3">
      <c r="A19" s="187" t="s">
        <v>145</v>
      </c>
      <c r="B19" s="185">
        <v>11113.564</v>
      </c>
      <c r="C19" s="185">
        <v>12000.397000000001</v>
      </c>
      <c r="D19" s="185">
        <v>16095.284</v>
      </c>
      <c r="E19" s="185">
        <v>19755.16</v>
      </c>
      <c r="F19" s="185">
        <v>16273.903</v>
      </c>
      <c r="G19" s="185">
        <v>19847.248099</v>
      </c>
      <c r="H19" s="185">
        <v>18648.192000000003</v>
      </c>
      <c r="I19" s="185"/>
      <c r="J19" s="185">
        <v>7495.9151700000002</v>
      </c>
      <c r="K19" s="185">
        <v>3664.93433</v>
      </c>
      <c r="L19" s="185">
        <v>17204.973910000001</v>
      </c>
      <c r="M19" s="185">
        <v>30685.834280000003</v>
      </c>
      <c r="N19" s="185">
        <v>9668.0696210000006</v>
      </c>
      <c r="O19" s="185">
        <v>18702.415066000001</v>
      </c>
      <c r="P19" s="185">
        <v>4435.2512999999999</v>
      </c>
      <c r="Q19" s="185"/>
      <c r="R19" s="185"/>
      <c r="S19" s="185">
        <f t="shared" si="0"/>
        <v>7113.5984263795981</v>
      </c>
      <c r="T19" s="185">
        <f t="shared" si="1"/>
        <v>3343.8106628215428</v>
      </c>
      <c r="U19" s="185">
        <f t="shared" si="2"/>
        <v>15659.699589294307</v>
      </c>
      <c r="V19" s="185">
        <f t="shared" si="3"/>
        <v>27678.216085668879</v>
      </c>
      <c r="W19" s="185">
        <f t="shared" si="4"/>
        <v>8428.0023193817196</v>
      </c>
      <c r="X19" s="185">
        <f t="shared" si="5"/>
        <v>15833.347414154647</v>
      </c>
      <c r="Y19" s="185">
        <f t="shared" si="6"/>
        <v>3698.7584316678913</v>
      </c>
      <c r="Z19" s="185"/>
      <c r="AA19" s="234">
        <v>703626.28300000005</v>
      </c>
      <c r="AB19" s="234">
        <v>709672.36800000002</v>
      </c>
      <c r="AC19" s="234">
        <v>731435.06499999994</v>
      </c>
      <c r="AD19" s="234">
        <v>774183.86300000001</v>
      </c>
      <c r="AE19" s="234">
        <v>810680.81299999997</v>
      </c>
      <c r="AF19" s="185">
        <v>834274.08299999998</v>
      </c>
      <c r="AG19" s="185">
        <v>853946.19499999995</v>
      </c>
      <c r="AH19" s="185"/>
      <c r="AI19" s="185"/>
      <c r="AJ19" s="185">
        <f t="shared" si="7"/>
        <v>12236.640751835535</v>
      </c>
      <c r="AK19" s="185">
        <f t="shared" si="8"/>
        <v>13248.463988221123</v>
      </c>
      <c r="AL19" s="185">
        <f t="shared" si="9"/>
        <v>17580.96973010197</v>
      </c>
      <c r="AM19" s="185">
        <f t="shared" si="10"/>
        <v>20825.736155419221</v>
      </c>
      <c r="AN19" s="185">
        <f t="shared" si="11"/>
        <v>16674.180365714288</v>
      </c>
      <c r="AO19" s="185">
        <f t="shared" si="12"/>
        <v>20051.457903056347</v>
      </c>
      <c r="AP19" s="185">
        <f t="shared" si="13"/>
        <v>18648.192000000003</v>
      </c>
      <c r="AQ19" s="185"/>
      <c r="AR19" s="185">
        <f t="shared" si="14"/>
        <v>8519.3785132538032</v>
      </c>
      <c r="AS19" s="185">
        <f t="shared" si="14"/>
        <v>4004.6101854148528</v>
      </c>
      <c r="AT19" s="185">
        <f t="shared" si="14"/>
        <v>18754.34909430804</v>
      </c>
      <c r="AU19" s="185">
        <f t="shared" si="14"/>
        <v>33147.949219485548</v>
      </c>
      <c r="AV19" s="185">
        <f t="shared" si="14"/>
        <v>10093.533197366116</v>
      </c>
      <c r="AW19" s="185">
        <f t="shared" si="14"/>
        <v>18962.31297690541</v>
      </c>
      <c r="AX19" s="185">
        <f t="shared" si="14"/>
        <v>4429.7022715836756</v>
      </c>
      <c r="AY19" s="185"/>
      <c r="AZ19" s="185">
        <f t="shared" si="15"/>
        <v>774730.95477025758</v>
      </c>
      <c r="BA19" s="185">
        <f t="shared" si="16"/>
        <v>783479.81411645038</v>
      </c>
      <c r="BB19" s="185">
        <f t="shared" si="17"/>
        <v>798950.65767712868</v>
      </c>
      <c r="BC19" s="185">
        <f t="shared" si="18"/>
        <v>816138.6122218814</v>
      </c>
      <c r="BD19" s="185">
        <f t="shared" si="19"/>
        <v>830620.53982906835</v>
      </c>
      <c r="BE19" s="185">
        <f t="shared" si="20"/>
        <v>842857.99076237145</v>
      </c>
      <c r="BF19" s="185">
        <f t="shared" si="21"/>
        <v>853946.19499999995</v>
      </c>
      <c r="BG19" s="190"/>
      <c r="BI19" s="192">
        <v>2015</v>
      </c>
      <c r="BJ19" s="191">
        <v>136.5</v>
      </c>
      <c r="BK19" s="191">
        <v>136.80000000000001</v>
      </c>
      <c r="BL19" s="191">
        <v>137.30000000000001</v>
      </c>
      <c r="BM19" s="191">
        <v>137.30000000000001</v>
      </c>
      <c r="BN19" s="191">
        <v>137.19999999999999</v>
      </c>
      <c r="BO19" s="191">
        <v>137.19999999999999</v>
      </c>
      <c r="BP19" s="191">
        <v>136.9</v>
      </c>
      <c r="BQ19" s="191">
        <v>137.1</v>
      </c>
      <c r="BR19" s="191">
        <v>137.30000000000001</v>
      </c>
      <c r="BS19" s="191">
        <v>137.5</v>
      </c>
      <c r="BT19" s="191">
        <v>137.30000000000001</v>
      </c>
      <c r="BU19" s="191">
        <v>137.1</v>
      </c>
      <c r="BV19" s="193">
        <f t="shared" si="22"/>
        <v>137.23333333333332</v>
      </c>
      <c r="BW19" s="193">
        <f t="shared" si="23"/>
        <v>137.16666666666666</v>
      </c>
    </row>
    <row r="20" spans="1:75" x14ac:dyDescent="0.3">
      <c r="A20" s="187" t="s">
        <v>240</v>
      </c>
      <c r="B20" s="185">
        <v>9285.3960000000006</v>
      </c>
      <c r="C20" s="185">
        <v>9786.75</v>
      </c>
      <c r="D20" s="185">
        <v>10988.53</v>
      </c>
      <c r="E20" s="185">
        <v>11357.446</v>
      </c>
      <c r="F20" s="185">
        <v>11302.463000000002</v>
      </c>
      <c r="G20" s="185">
        <v>12291.617</v>
      </c>
      <c r="H20" s="185">
        <v>13680.293</v>
      </c>
      <c r="I20" s="185"/>
      <c r="J20" s="185">
        <v>2652.2156299999997</v>
      </c>
      <c r="K20" s="185">
        <v>2545.6509500000002</v>
      </c>
      <c r="L20" s="185">
        <v>4556.47336</v>
      </c>
      <c r="M20" s="185">
        <v>2674.2015999999999</v>
      </c>
      <c r="N20" s="185">
        <v>1860.010777</v>
      </c>
      <c r="O20" s="185">
        <v>3566.3439870000002</v>
      </c>
      <c r="P20" s="185">
        <v>3520.0609180000001</v>
      </c>
      <c r="Q20" s="185"/>
      <c r="R20" s="185"/>
      <c r="S20" s="185">
        <f t="shared" si="0"/>
        <v>2516.9437625836117</v>
      </c>
      <c r="T20" s="185">
        <f t="shared" si="1"/>
        <v>2322.5995403938905</v>
      </c>
      <c r="U20" s="185">
        <f t="shared" si="2"/>
        <v>4147.2311656776255</v>
      </c>
      <c r="V20" s="185">
        <f t="shared" si="3"/>
        <v>2412.0944233112582</v>
      </c>
      <c r="W20" s="185">
        <f t="shared" si="4"/>
        <v>1621.4379661251917</v>
      </c>
      <c r="X20" s="185">
        <f t="shared" si="5"/>
        <v>3019.2444743249625</v>
      </c>
      <c r="Y20" s="185">
        <f t="shared" si="6"/>
        <v>2935.5394136149889</v>
      </c>
      <c r="Z20" s="185"/>
      <c r="AA20" s="234">
        <v>425870.875</v>
      </c>
      <c r="AB20" s="234">
        <v>431561.891</v>
      </c>
      <c r="AC20" s="234">
        <v>440502.033</v>
      </c>
      <c r="AD20" s="234">
        <v>457625.49300000002</v>
      </c>
      <c r="AE20" s="234">
        <v>477181.59399999998</v>
      </c>
      <c r="AF20" s="185">
        <v>493871.20199999999</v>
      </c>
      <c r="AG20" s="185">
        <v>501178.61499999999</v>
      </c>
      <c r="AH20" s="185"/>
      <c r="AI20" s="185"/>
      <c r="AJ20" s="185">
        <f t="shared" si="7"/>
        <v>10223.727967961553</v>
      </c>
      <c r="AK20" s="185">
        <f t="shared" si="8"/>
        <v>10804.592959443182</v>
      </c>
      <c r="AL20" s="185">
        <f t="shared" si="9"/>
        <v>12002.833457820156</v>
      </c>
      <c r="AM20" s="185">
        <f t="shared" si="10"/>
        <v>11972.931314928424</v>
      </c>
      <c r="AN20" s="185">
        <f t="shared" si="11"/>
        <v>11580.461468819878</v>
      </c>
      <c r="AO20" s="185">
        <f t="shared" si="12"/>
        <v>12418.086356687902</v>
      </c>
      <c r="AP20" s="185">
        <f t="shared" si="13"/>
        <v>13680.293</v>
      </c>
      <c r="AQ20" s="185"/>
      <c r="AR20" s="185">
        <f t="shared" si="14"/>
        <v>3014.3389217060599</v>
      </c>
      <c r="AS20" s="185">
        <f t="shared" si="14"/>
        <v>2781.588646605026</v>
      </c>
      <c r="AT20" s="185">
        <f t="shared" si="14"/>
        <v>4966.8016051269151</v>
      </c>
      <c r="AU20" s="185">
        <f t="shared" si="14"/>
        <v>2888.7693921114073</v>
      </c>
      <c r="AV20" s="185">
        <f t="shared" si="14"/>
        <v>1941.8644322056896</v>
      </c>
      <c r="AW20" s="185">
        <f t="shared" si="14"/>
        <v>3615.9036480662548</v>
      </c>
      <c r="AX20" s="185">
        <f t="shared" si="14"/>
        <v>3515.6569019161366</v>
      </c>
      <c r="AY20" s="185"/>
      <c r="AZ20" s="185">
        <f t="shared" si="15"/>
        <v>468907.08543585631</v>
      </c>
      <c r="BA20" s="185">
        <f t="shared" si="16"/>
        <v>476445.25190309202</v>
      </c>
      <c r="BB20" s="185">
        <f t="shared" si="17"/>
        <v>481162.86163210165</v>
      </c>
      <c r="BC20" s="185">
        <f t="shared" si="18"/>
        <v>482425.23853067483</v>
      </c>
      <c r="BD20" s="185">
        <f t="shared" si="19"/>
        <v>488918.48289590067</v>
      </c>
      <c r="BE20" s="185">
        <f t="shared" si="20"/>
        <v>498952.67933561985</v>
      </c>
      <c r="BF20" s="185">
        <f t="shared" si="21"/>
        <v>501178.61499999999</v>
      </c>
      <c r="BG20" s="190"/>
      <c r="BI20" s="192">
        <v>2016</v>
      </c>
      <c r="BJ20" s="191">
        <v>136.5</v>
      </c>
      <c r="BK20" s="191">
        <v>136.69999999999999</v>
      </c>
      <c r="BL20" s="191">
        <v>137.19999999999999</v>
      </c>
      <c r="BM20" s="191">
        <v>137.6</v>
      </c>
      <c r="BN20" s="191">
        <v>137.6</v>
      </c>
      <c r="BO20" s="191">
        <v>137.69999999999999</v>
      </c>
      <c r="BP20" s="191">
        <v>137.5</v>
      </c>
      <c r="BQ20" s="191">
        <v>137.6</v>
      </c>
      <c r="BR20" s="191"/>
      <c r="BS20" s="191"/>
      <c r="BT20" s="191"/>
      <c r="BU20" s="191"/>
      <c r="BV20" s="193">
        <f>AVERAGE(BM20:BO20)</f>
        <v>137.63333333333333</v>
      </c>
      <c r="BW20" s="193">
        <f>AVERAGE(BM20:BR20)</f>
        <v>137.6</v>
      </c>
    </row>
    <row r="21" spans="1:75" x14ac:dyDescent="0.3">
      <c r="A21" s="187" t="s">
        <v>241</v>
      </c>
      <c r="B21" s="235">
        <v>1640.6569999999999</v>
      </c>
      <c r="C21" s="185">
        <v>1674.885</v>
      </c>
      <c r="D21" s="185">
        <v>1765.307</v>
      </c>
      <c r="E21" s="185">
        <v>1882.096</v>
      </c>
      <c r="F21" s="185">
        <v>2067.0279999999998</v>
      </c>
      <c r="G21" s="185">
        <v>2348.7139999999999</v>
      </c>
      <c r="H21" s="185">
        <v>2122.808</v>
      </c>
      <c r="I21" s="185"/>
      <c r="J21" s="185">
        <v>116.45719</v>
      </c>
      <c r="K21" s="185">
        <v>90.588340000000002</v>
      </c>
      <c r="L21" s="185">
        <v>50.131740000000001</v>
      </c>
      <c r="M21" s="185">
        <v>115.50911000000001</v>
      </c>
      <c r="N21" s="185">
        <v>52.018095000000002</v>
      </c>
      <c r="O21" s="185">
        <v>155.41372099999998</v>
      </c>
      <c r="P21" s="185">
        <v>34.292855000000003</v>
      </c>
      <c r="Q21" s="185"/>
      <c r="R21" s="185"/>
      <c r="S21" s="185">
        <f t="shared" si="0"/>
        <v>110.51748382107023</v>
      </c>
      <c r="T21" s="185">
        <f t="shared" si="1"/>
        <v>82.650937218649503</v>
      </c>
      <c r="U21" s="185">
        <f t="shared" si="2"/>
        <v>45.629129831595826</v>
      </c>
      <c r="V21" s="185">
        <f t="shared" si="3"/>
        <v>104.18768729801324</v>
      </c>
      <c r="W21" s="185">
        <f t="shared" si="4"/>
        <v>45.346035195852529</v>
      </c>
      <c r="X21" s="185">
        <f t="shared" si="5"/>
        <v>131.57228244778713</v>
      </c>
      <c r="Y21" s="185">
        <f t="shared" si="6"/>
        <v>28.598376506245412</v>
      </c>
      <c r="Z21" s="185"/>
      <c r="AA21" s="234">
        <v>54517.11</v>
      </c>
      <c r="AB21" s="234">
        <v>54374.576999999997</v>
      </c>
      <c r="AC21" s="234">
        <v>56328.875999999997</v>
      </c>
      <c r="AD21" s="234">
        <v>48993.71</v>
      </c>
      <c r="AE21" s="234">
        <v>50439.722000000002</v>
      </c>
      <c r="AF21" s="185">
        <v>52193.771999999997</v>
      </c>
      <c r="AG21" s="185">
        <v>52552.728999999999</v>
      </c>
      <c r="AH21" s="185"/>
      <c r="AI21" s="185"/>
      <c r="AJ21" s="185">
        <f t="shared" si="7"/>
        <v>1806.4529349886527</v>
      </c>
      <c r="AK21" s="185">
        <f t="shared" si="8"/>
        <v>1849.0766269575695</v>
      </c>
      <c r="AL21" s="185">
        <f t="shared" si="9"/>
        <v>1928.2548186995098</v>
      </c>
      <c r="AM21" s="185">
        <f t="shared" si="10"/>
        <v>1984.0909775051125</v>
      </c>
      <c r="AN21" s="185">
        <f t="shared" si="11"/>
        <v>2117.869185590062</v>
      </c>
      <c r="AO21" s="185">
        <f t="shared" si="12"/>
        <v>2372.8800921117104</v>
      </c>
      <c r="AP21" s="185">
        <f t="shared" si="13"/>
        <v>2122.808</v>
      </c>
      <c r="AQ21" s="185"/>
      <c r="AR21" s="185">
        <f t="shared" si="14"/>
        <v>132.3578055112803</v>
      </c>
      <c r="AS21" s="185">
        <f t="shared" si="14"/>
        <v>98.98430814279385</v>
      </c>
      <c r="AT21" s="185">
        <f t="shared" si="14"/>
        <v>54.646299237839763</v>
      </c>
      <c r="AU21" s="185">
        <f t="shared" si="14"/>
        <v>124.77712281603215</v>
      </c>
      <c r="AV21" s="185">
        <f t="shared" si="14"/>
        <v>54.307259807665417</v>
      </c>
      <c r="AW21" s="185">
        <f t="shared" si="14"/>
        <v>157.57342611141985</v>
      </c>
      <c r="AX21" s="185">
        <f t="shared" si="14"/>
        <v>34.249950547918139</v>
      </c>
      <c r="AY21" s="185"/>
      <c r="AZ21" s="185">
        <f t="shared" si="15"/>
        <v>60026.314681617936</v>
      </c>
      <c r="BA21" s="185">
        <f t="shared" si="16"/>
        <v>60029.64945736849</v>
      </c>
      <c r="BB21" s="185">
        <f t="shared" si="17"/>
        <v>61528.349787842657</v>
      </c>
      <c r="BC21" s="185">
        <f t="shared" si="18"/>
        <v>51648.788353783231</v>
      </c>
      <c r="BD21" s="185">
        <f t="shared" si="19"/>
        <v>51680.351187080756</v>
      </c>
      <c r="BE21" s="185">
        <f t="shared" si="20"/>
        <v>52730.797581577666</v>
      </c>
      <c r="BF21" s="185">
        <f t="shared" si="21"/>
        <v>52552.728999999999</v>
      </c>
      <c r="BG21" s="190"/>
      <c r="BI21" s="236"/>
    </row>
    <row r="22" spans="1:75" x14ac:dyDescent="0.3">
      <c r="A22" s="187" t="s">
        <v>242</v>
      </c>
      <c r="B22" s="185">
        <v>849</v>
      </c>
      <c r="C22" s="185">
        <v>961</v>
      </c>
      <c r="D22" s="185">
        <v>936</v>
      </c>
      <c r="E22" s="185">
        <v>990</v>
      </c>
      <c r="F22" s="185">
        <v>878</v>
      </c>
      <c r="G22" s="185">
        <v>1098.999926</v>
      </c>
      <c r="H22" s="185">
        <v>1065</v>
      </c>
      <c r="I22" s="185"/>
      <c r="J22" s="185">
        <v>56.492350000000002</v>
      </c>
      <c r="K22" s="185">
        <v>20.62602</v>
      </c>
      <c r="L22" s="185">
        <v>34.990610000000004</v>
      </c>
      <c r="M22" s="185">
        <v>78.181250000000006</v>
      </c>
      <c r="N22" s="185">
        <v>40.977651999999999</v>
      </c>
      <c r="O22" s="185">
        <v>291.50221299999998</v>
      </c>
      <c r="P22" s="185">
        <v>32.515393000000003</v>
      </c>
      <c r="Q22" s="185"/>
      <c r="R22" s="185"/>
      <c r="S22" s="185">
        <f t="shared" si="0"/>
        <v>53.611051212374576</v>
      </c>
      <c r="T22" s="185">
        <f t="shared" si="1"/>
        <v>18.818756189710609</v>
      </c>
      <c r="U22" s="185">
        <f t="shared" si="2"/>
        <v>31.847908861267044</v>
      </c>
      <c r="V22" s="185">
        <f t="shared" si="3"/>
        <v>70.518451986754982</v>
      </c>
      <c r="W22" s="185">
        <f t="shared" si="4"/>
        <v>35.721685883256519</v>
      </c>
      <c r="X22" s="185">
        <f t="shared" si="5"/>
        <v>246.78394710716057</v>
      </c>
      <c r="Y22" s="185">
        <f t="shared" si="6"/>
        <v>27.116069842027926</v>
      </c>
      <c r="Z22" s="185"/>
      <c r="AA22" s="234">
        <v>24333.864000000001</v>
      </c>
      <c r="AB22" s="234">
        <v>24641.705999999998</v>
      </c>
      <c r="AC22" s="234">
        <v>25545.08</v>
      </c>
      <c r="AD22" s="234">
        <v>25557.391</v>
      </c>
      <c r="AE22" s="234">
        <v>26510.763999999999</v>
      </c>
      <c r="AF22" s="185">
        <v>28173.744999999999</v>
      </c>
      <c r="AG22" s="185">
        <v>28036.178</v>
      </c>
      <c r="AH22" s="185"/>
      <c r="AI22" s="185"/>
      <c r="AJ22" s="185">
        <f t="shared" si="7"/>
        <v>934.79535442531028</v>
      </c>
      <c r="AK22" s="185">
        <f t="shared" si="8"/>
        <v>1060.9460580912864</v>
      </c>
      <c r="AL22" s="185">
        <f t="shared" si="9"/>
        <v>1022.3980929678187</v>
      </c>
      <c r="AM22" s="185">
        <f t="shared" si="10"/>
        <v>1043.6503067484662</v>
      </c>
      <c r="AN22" s="185">
        <f t="shared" si="11"/>
        <v>899.59552795031061</v>
      </c>
      <c r="AO22" s="185">
        <f t="shared" si="12"/>
        <v>1110.3076175463011</v>
      </c>
      <c r="AP22" s="185">
        <f t="shared" si="13"/>
        <v>1065</v>
      </c>
      <c r="AQ22" s="185"/>
      <c r="AR22" s="185">
        <f t="shared" si="14"/>
        <v>64.205597560572912</v>
      </c>
      <c r="AS22" s="185">
        <f t="shared" si="14"/>
        <v>22.537694359333983</v>
      </c>
      <c r="AT22" s="185">
        <f t="shared" si="14"/>
        <v>38.141651268728133</v>
      </c>
      <c r="AU22" s="185">
        <f t="shared" si="14"/>
        <v>84.454216928525511</v>
      </c>
      <c r="AV22" s="185">
        <f t="shared" si="14"/>
        <v>42.780959077261485</v>
      </c>
      <c r="AW22" s="185">
        <f t="shared" si="14"/>
        <v>295.55307038476269</v>
      </c>
      <c r="AX22" s="185">
        <f t="shared" si="14"/>
        <v>32.474712364897108</v>
      </c>
      <c r="AY22" s="185"/>
      <c r="AZ22" s="185">
        <f t="shared" si="15"/>
        <v>26792.912865038044</v>
      </c>
      <c r="BA22" s="185">
        <f t="shared" si="16"/>
        <v>27204.496197028511</v>
      </c>
      <c r="BB22" s="185">
        <f t="shared" si="17"/>
        <v>27903.035338365778</v>
      </c>
      <c r="BC22" s="185">
        <f t="shared" si="18"/>
        <v>26942.402986707566</v>
      </c>
      <c r="BD22" s="185">
        <f t="shared" si="19"/>
        <v>27162.829996521741</v>
      </c>
      <c r="BE22" s="185">
        <f t="shared" si="20"/>
        <v>28463.6267466928</v>
      </c>
      <c r="BF22" s="185">
        <f t="shared" si="21"/>
        <v>28036.178</v>
      </c>
      <c r="BG22" s="190"/>
      <c r="BI22" s="237"/>
    </row>
    <row r="23" spans="1:75" x14ac:dyDescent="0.3">
      <c r="A23" s="187" t="s">
        <v>144</v>
      </c>
      <c r="B23" s="185">
        <v>2223.105</v>
      </c>
      <c r="C23" s="185">
        <v>2253.7489999999998</v>
      </c>
      <c r="D23" s="185">
        <v>2169.6729999999998</v>
      </c>
      <c r="E23" s="185">
        <v>2044.9169999999999</v>
      </c>
      <c r="F23" s="185">
        <v>1982.3669999999997</v>
      </c>
      <c r="G23" s="185">
        <v>2144.4470000000001</v>
      </c>
      <c r="H23" s="185">
        <v>2168.5909999999999</v>
      </c>
      <c r="I23" s="185"/>
      <c r="J23" s="185">
        <v>539.53751</v>
      </c>
      <c r="K23" s="185">
        <v>261.78949999999998</v>
      </c>
      <c r="L23" s="185">
        <v>153.72829000000002</v>
      </c>
      <c r="M23" s="185">
        <v>213.72264000000001</v>
      </c>
      <c r="N23" s="185">
        <v>183.74173300000001</v>
      </c>
      <c r="O23" s="185">
        <v>269.25887499999999</v>
      </c>
      <c r="P23" s="185">
        <v>254.23664199999999</v>
      </c>
      <c r="Q23" s="185"/>
      <c r="R23" s="185"/>
      <c r="S23" s="185">
        <f t="shared" si="0"/>
        <v>512.01929251672232</v>
      </c>
      <c r="T23" s="185">
        <f t="shared" si="1"/>
        <v>238.85135249196136</v>
      </c>
      <c r="U23" s="185">
        <f t="shared" si="2"/>
        <v>139.92109795509222</v>
      </c>
      <c r="V23" s="185">
        <f t="shared" si="3"/>
        <v>192.77499051655633</v>
      </c>
      <c r="W23" s="185">
        <f t="shared" si="4"/>
        <v>160.17424497311825</v>
      </c>
      <c r="X23" s="185">
        <f t="shared" si="5"/>
        <v>227.95287652287413</v>
      </c>
      <c r="Y23" s="185">
        <f t="shared" si="6"/>
        <v>212.01953612784718</v>
      </c>
      <c r="Z23" s="185"/>
      <c r="AA23" s="234">
        <v>51204.122000000003</v>
      </c>
      <c r="AB23" s="234">
        <v>55172.362999999998</v>
      </c>
      <c r="AC23" s="234">
        <v>58924.591</v>
      </c>
      <c r="AD23" s="234">
        <v>51406.574999999997</v>
      </c>
      <c r="AE23" s="234">
        <v>52611.887999999999</v>
      </c>
      <c r="AF23" s="185">
        <v>54615.438000000002</v>
      </c>
      <c r="AG23" s="185">
        <v>56131.42</v>
      </c>
      <c r="AH23" s="185"/>
      <c r="AI23" s="185"/>
      <c r="AJ23" s="185">
        <f t="shared" si="7"/>
        <v>2447.7599839807767</v>
      </c>
      <c r="AK23" s="185">
        <f t="shared" si="8"/>
        <v>2488.1437226609555</v>
      </c>
      <c r="AL23" s="185">
        <f t="shared" si="9"/>
        <v>2369.9460871407755</v>
      </c>
      <c r="AM23" s="185">
        <f t="shared" si="10"/>
        <v>2155.7356104294477</v>
      </c>
      <c r="AN23" s="185">
        <f t="shared" si="11"/>
        <v>2031.1258404968942</v>
      </c>
      <c r="AO23" s="185">
        <f t="shared" si="12"/>
        <v>2166.5113738363552</v>
      </c>
      <c r="AP23" s="185">
        <f t="shared" si="13"/>
        <v>2168.5909999999999</v>
      </c>
      <c r="AQ23" s="185"/>
      <c r="AR23" s="185">
        <f t="shared" si="14"/>
        <v>613.20388045272637</v>
      </c>
      <c r="AS23" s="185">
        <f t="shared" si="14"/>
        <v>286.05284671899199</v>
      </c>
      <c r="AT23" s="185">
        <f t="shared" si="14"/>
        <v>167.57212370169898</v>
      </c>
      <c r="AU23" s="185">
        <f t="shared" si="14"/>
        <v>230.87093390163452</v>
      </c>
      <c r="AV23" s="185">
        <f t="shared" si="14"/>
        <v>191.82767134286041</v>
      </c>
      <c r="AW23" s="185">
        <f t="shared" si="14"/>
        <v>273.00062807618212</v>
      </c>
      <c r="AX23" s="185">
        <f t="shared" si="14"/>
        <v>253.91856163532509</v>
      </c>
      <c r="AY23" s="185"/>
      <c r="AZ23" s="185">
        <f t="shared" si="15"/>
        <v>56378.534008276598</v>
      </c>
      <c r="BA23" s="185">
        <f t="shared" si="16"/>
        <v>60910.406909918354</v>
      </c>
      <c r="BB23" s="185">
        <f t="shared" si="17"/>
        <v>64363.663960799888</v>
      </c>
      <c r="BC23" s="185">
        <f t="shared" si="18"/>
        <v>54192.411886503061</v>
      </c>
      <c r="BD23" s="185">
        <f t="shared" si="19"/>
        <v>53905.94437565218</v>
      </c>
      <c r="BE23" s="185">
        <f t="shared" si="20"/>
        <v>55177.38028221461</v>
      </c>
      <c r="BF23" s="185">
        <f t="shared" si="21"/>
        <v>56131.42</v>
      </c>
      <c r="BG23" s="190"/>
      <c r="BI23" s="237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89"/>
      <c r="BW23" s="189"/>
    </row>
    <row r="24" spans="1:75" x14ac:dyDescent="0.3">
      <c r="A24" s="187" t="s">
        <v>143</v>
      </c>
      <c r="B24" s="185">
        <v>1064</v>
      </c>
      <c r="C24" s="185">
        <v>1241</v>
      </c>
      <c r="D24" s="185">
        <v>1492.37</v>
      </c>
      <c r="E24" s="185">
        <v>1470.2280000000001</v>
      </c>
      <c r="F24" s="185">
        <v>1772.9997550000001</v>
      </c>
      <c r="G24" s="185">
        <v>1813</v>
      </c>
      <c r="H24" s="185">
        <v>1805</v>
      </c>
      <c r="I24" s="185"/>
      <c r="J24" s="185">
        <v>725.56121999999993</v>
      </c>
      <c r="K24" s="185">
        <v>292.93003999999996</v>
      </c>
      <c r="L24" s="185">
        <v>1185.6463999999999</v>
      </c>
      <c r="M24" s="185">
        <v>770.21796999999992</v>
      </c>
      <c r="N24" s="185">
        <v>989.61573299999998</v>
      </c>
      <c r="O24" s="185">
        <v>638.18882999999994</v>
      </c>
      <c r="P24" s="185">
        <v>385.78495299999997</v>
      </c>
      <c r="Q24" s="185"/>
      <c r="R24" s="185"/>
      <c r="S24" s="185">
        <f t="shared" si="0"/>
        <v>688.555171153846</v>
      </c>
      <c r="T24" s="185">
        <f t="shared" si="1"/>
        <v>267.26334035369769</v>
      </c>
      <c r="U24" s="185">
        <f t="shared" si="2"/>
        <v>1079.1569077786685</v>
      </c>
      <c r="V24" s="185">
        <f t="shared" si="3"/>
        <v>694.72640737748338</v>
      </c>
      <c r="W24" s="185">
        <f t="shared" si="4"/>
        <v>862.68345388248827</v>
      </c>
      <c r="X24" s="185">
        <f t="shared" si="5"/>
        <v>540.28666488065619</v>
      </c>
      <c r="Y24" s="185">
        <f t="shared" si="6"/>
        <v>321.72367498530491</v>
      </c>
      <c r="Z24" s="185"/>
      <c r="AA24" s="234">
        <v>50397.811000000002</v>
      </c>
      <c r="AB24" s="234">
        <v>51296.788</v>
      </c>
      <c r="AC24" s="234">
        <v>53674.307000000001</v>
      </c>
      <c r="AD24" s="234">
        <v>50015.877999999997</v>
      </c>
      <c r="AE24" s="234">
        <v>51858.877</v>
      </c>
      <c r="AF24" s="185">
        <v>54094.15</v>
      </c>
      <c r="AG24" s="185">
        <v>55478.103999999999</v>
      </c>
      <c r="AH24" s="185"/>
      <c r="AI24" s="185"/>
      <c r="AJ24" s="185">
        <f t="shared" si="7"/>
        <v>1171.5220931784806</v>
      </c>
      <c r="AK24" s="185">
        <f t="shared" si="8"/>
        <v>1370.0666577432742</v>
      </c>
      <c r="AL24" s="185">
        <f t="shared" si="9"/>
        <v>1630.1241901734866</v>
      </c>
      <c r="AM24" s="185">
        <f t="shared" si="10"/>
        <v>1549.9029325153376</v>
      </c>
      <c r="AN24" s="185">
        <f t="shared" si="11"/>
        <v>1816.6089415204972</v>
      </c>
      <c r="AO24" s="185">
        <f t="shared" si="12"/>
        <v>1831.6540911317986</v>
      </c>
      <c r="AP24" s="185">
        <f t="shared" si="13"/>
        <v>1805</v>
      </c>
      <c r="AQ24" s="185"/>
      <c r="AR24" s="185">
        <f t="shared" si="14"/>
        <v>824.62655026527125</v>
      </c>
      <c r="AS24" s="185">
        <f t="shared" si="14"/>
        <v>320.07957474042382</v>
      </c>
      <c r="AT24" s="185">
        <f t="shared" si="14"/>
        <v>1292.4184950426106</v>
      </c>
      <c r="AU24" s="185">
        <f t="shared" si="14"/>
        <v>832.01733818055527</v>
      </c>
      <c r="AV24" s="185">
        <f t="shared" si="14"/>
        <v>1033.1658381911957</v>
      </c>
      <c r="AW24" s="185">
        <f t="shared" si="14"/>
        <v>647.05741424940516</v>
      </c>
      <c r="AX24" s="185">
        <f t="shared" si="14"/>
        <v>385.30229000708516</v>
      </c>
      <c r="AY24" s="185"/>
      <c r="AZ24" s="185">
        <f t="shared" si="15"/>
        <v>55490.741573621672</v>
      </c>
      <c r="BA24" s="185">
        <f t="shared" si="16"/>
        <v>56631.763809931741</v>
      </c>
      <c r="BB24" s="185">
        <f t="shared" si="17"/>
        <v>58628.749057873123</v>
      </c>
      <c r="BC24" s="185">
        <f t="shared" si="18"/>
        <v>52726.349916155414</v>
      </c>
      <c r="BD24" s="185">
        <f t="shared" si="19"/>
        <v>53134.412111304358</v>
      </c>
      <c r="BE24" s="185">
        <f t="shared" si="20"/>
        <v>54650.728711415984</v>
      </c>
      <c r="BF24" s="185">
        <f t="shared" si="21"/>
        <v>55478.103999999999</v>
      </c>
      <c r="BG24" s="190"/>
      <c r="BI24" s="237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89"/>
      <c r="BW24" s="189"/>
    </row>
    <row r="25" spans="1:75" x14ac:dyDescent="0.3">
      <c r="A25" s="187" t="s">
        <v>142</v>
      </c>
      <c r="B25" s="185">
        <v>2664.8009999999999</v>
      </c>
      <c r="C25" s="185">
        <v>2752.596</v>
      </c>
      <c r="D25" s="185">
        <v>2885.4749999999999</v>
      </c>
      <c r="E25" s="185">
        <v>3005.5120000000002</v>
      </c>
      <c r="F25" s="185">
        <v>3242.9779999999996</v>
      </c>
      <c r="G25" s="185">
        <v>3187.7013459999998</v>
      </c>
      <c r="H25" s="185">
        <v>3282.93</v>
      </c>
      <c r="I25" s="185"/>
      <c r="J25" s="185">
        <v>531.47241000000008</v>
      </c>
      <c r="K25" s="185">
        <v>475.23955000000001</v>
      </c>
      <c r="L25" s="185">
        <v>342.44871000000001</v>
      </c>
      <c r="M25" s="185">
        <v>530.48669999999993</v>
      </c>
      <c r="N25" s="185">
        <v>262.55938199999997</v>
      </c>
      <c r="O25" s="185">
        <v>1303.4100880000001</v>
      </c>
      <c r="P25" s="185">
        <v>462.12777899999998</v>
      </c>
      <c r="Q25" s="185"/>
      <c r="R25" s="185"/>
      <c r="S25" s="185">
        <f t="shared" si="0"/>
        <v>504.36553959030107</v>
      </c>
      <c r="T25" s="185">
        <f t="shared" si="1"/>
        <v>433.59878557073949</v>
      </c>
      <c r="U25" s="185">
        <f t="shared" si="2"/>
        <v>311.69148825180434</v>
      </c>
      <c r="V25" s="185">
        <f t="shared" si="3"/>
        <v>478.49197708609267</v>
      </c>
      <c r="W25" s="185">
        <f t="shared" si="4"/>
        <v>228.88241057603682</v>
      </c>
      <c r="X25" s="185">
        <f t="shared" si="5"/>
        <v>1103.4588139333664</v>
      </c>
      <c r="Y25" s="185">
        <f t="shared" si="6"/>
        <v>385.38944097354886</v>
      </c>
      <c r="Z25" s="185"/>
      <c r="AA25" s="234">
        <v>109452.40399999999</v>
      </c>
      <c r="AB25" s="234">
        <v>113560.861</v>
      </c>
      <c r="AC25" s="234">
        <v>124878.92</v>
      </c>
      <c r="AD25" s="234">
        <v>130124.815</v>
      </c>
      <c r="AE25" s="234">
        <v>136835.38699999999</v>
      </c>
      <c r="AF25" s="185">
        <v>139663.84</v>
      </c>
      <c r="AG25" s="185">
        <v>141853.924</v>
      </c>
      <c r="AH25" s="185"/>
      <c r="AI25" s="185"/>
      <c r="AJ25" s="185">
        <f t="shared" si="7"/>
        <v>2934.09139607529</v>
      </c>
      <c r="AK25" s="185">
        <f t="shared" si="8"/>
        <v>3038.8718789987956</v>
      </c>
      <c r="AL25" s="185">
        <f t="shared" si="9"/>
        <v>3151.8206595152956</v>
      </c>
      <c r="AM25" s="185">
        <f t="shared" si="10"/>
        <v>3168.3873946830267</v>
      </c>
      <c r="AN25" s="185">
        <f t="shared" si="11"/>
        <v>3322.7431731677016</v>
      </c>
      <c r="AO25" s="185">
        <f t="shared" si="12"/>
        <v>3220.4998409857917</v>
      </c>
      <c r="AP25" s="185">
        <f t="shared" si="13"/>
        <v>3282.93</v>
      </c>
      <c r="AQ25" s="185"/>
      <c r="AR25" s="185">
        <f t="shared" si="14"/>
        <v>604.03760280830613</v>
      </c>
      <c r="AS25" s="185">
        <f t="shared" si="14"/>
        <v>519.28601472157106</v>
      </c>
      <c r="AT25" s="185">
        <f t="shared" si="14"/>
        <v>373.28755555407037</v>
      </c>
      <c r="AU25" s="185">
        <f t="shared" si="14"/>
        <v>573.05094046843226</v>
      </c>
      <c r="AV25" s="185">
        <f t="shared" si="14"/>
        <v>274.11385544230467</v>
      </c>
      <c r="AW25" s="185">
        <f t="shared" si="14"/>
        <v>1321.5229123453475</v>
      </c>
      <c r="AX25" s="185">
        <f t="shared" si="14"/>
        <v>461.54960202553093</v>
      </c>
      <c r="AY25" s="185"/>
      <c r="AZ25" s="185">
        <f t="shared" si="15"/>
        <v>120513.07277960217</v>
      </c>
      <c r="BA25" s="185">
        <f t="shared" si="16"/>
        <v>125371.43374755724</v>
      </c>
      <c r="BB25" s="185">
        <f t="shared" si="17"/>
        <v>136405.95049132564</v>
      </c>
      <c r="BC25" s="185">
        <f t="shared" si="18"/>
        <v>137176.56877811861</v>
      </c>
      <c r="BD25" s="185">
        <f t="shared" si="19"/>
        <v>140201.02757465839</v>
      </c>
      <c r="BE25" s="185">
        <f t="shared" si="20"/>
        <v>141100.8515825576</v>
      </c>
      <c r="BF25" s="185">
        <f t="shared" si="21"/>
        <v>141853.924</v>
      </c>
      <c r="BG25" s="190"/>
      <c r="BI25" s="237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89"/>
      <c r="BW25" s="189"/>
    </row>
    <row r="26" spans="1:75" x14ac:dyDescent="0.3">
      <c r="A26" s="187" t="s">
        <v>141</v>
      </c>
      <c r="B26" s="185">
        <v>2177.2469999999998</v>
      </c>
      <c r="C26" s="185">
        <v>1942.837</v>
      </c>
      <c r="D26" s="185">
        <v>2534.6370000000002</v>
      </c>
      <c r="E26" s="185">
        <v>2514.7530000000002</v>
      </c>
      <c r="F26" s="185">
        <v>2811.3580000000002</v>
      </c>
      <c r="G26" s="185">
        <v>2968.3360000000002</v>
      </c>
      <c r="H26" s="185">
        <v>2724.2820000000002</v>
      </c>
      <c r="I26" s="185"/>
      <c r="J26" s="185">
        <v>523.86617000000001</v>
      </c>
      <c r="K26" s="185">
        <v>233.09053</v>
      </c>
      <c r="L26" s="185">
        <v>885.02528000000007</v>
      </c>
      <c r="M26" s="185">
        <v>671.14666</v>
      </c>
      <c r="N26" s="185">
        <v>883.57346299999995</v>
      </c>
      <c r="O26" s="185">
        <v>835.98173499999996</v>
      </c>
      <c r="P26" s="185">
        <v>696.03013399999998</v>
      </c>
      <c r="Q26" s="185"/>
      <c r="R26" s="185"/>
      <c r="S26" s="185">
        <f t="shared" si="0"/>
        <v>497.14724326923078</v>
      </c>
      <c r="T26" s="185">
        <f t="shared" si="1"/>
        <v>212.66700285369771</v>
      </c>
      <c r="U26" s="185">
        <f t="shared" si="2"/>
        <v>805.53624121892551</v>
      </c>
      <c r="V26" s="185">
        <f t="shared" si="3"/>
        <v>605.365397960265</v>
      </c>
      <c r="W26" s="185">
        <f t="shared" si="4"/>
        <v>770.24261175499214</v>
      </c>
      <c r="X26" s="185">
        <f t="shared" si="5"/>
        <v>707.73689897439067</v>
      </c>
      <c r="Y26" s="185">
        <f t="shared" si="6"/>
        <v>580.45128735488618</v>
      </c>
      <c r="Z26" s="185"/>
      <c r="AA26" s="234">
        <v>96538.546000000002</v>
      </c>
      <c r="AB26" s="234">
        <v>96745.38</v>
      </c>
      <c r="AC26" s="234">
        <v>98612.618000000002</v>
      </c>
      <c r="AD26" s="234">
        <v>104401.518</v>
      </c>
      <c r="AE26" s="234">
        <v>108582.401</v>
      </c>
      <c r="AF26" s="185">
        <v>112055.075</v>
      </c>
      <c r="AG26" s="185">
        <v>114776.056</v>
      </c>
      <c r="AH26" s="185"/>
      <c r="AI26" s="185"/>
      <c r="AJ26" s="185">
        <f t="shared" si="7"/>
        <v>2397.2678221866236</v>
      </c>
      <c r="AK26" s="185">
        <f t="shared" si="8"/>
        <v>2144.8962088073886</v>
      </c>
      <c r="AL26" s="185">
        <f t="shared" si="9"/>
        <v>2768.5983281684544</v>
      </c>
      <c r="AM26" s="185">
        <f t="shared" si="10"/>
        <v>2651.0330705521474</v>
      </c>
      <c r="AN26" s="185">
        <f t="shared" si="11"/>
        <v>2880.5069296894417</v>
      </c>
      <c r="AO26" s="185">
        <f t="shared" si="12"/>
        <v>2998.877428711417</v>
      </c>
      <c r="AP26" s="185">
        <f t="shared" si="13"/>
        <v>2724.2820000000002</v>
      </c>
      <c r="AQ26" s="185"/>
      <c r="AR26" s="185">
        <f t="shared" si="14"/>
        <v>595.39283613832094</v>
      </c>
      <c r="AS26" s="185">
        <f t="shared" si="14"/>
        <v>254.69397989506302</v>
      </c>
      <c r="AT26" s="185">
        <f t="shared" si="14"/>
        <v>964.72526754373439</v>
      </c>
      <c r="AU26" s="185">
        <f t="shared" si="14"/>
        <v>724.99692208164174</v>
      </c>
      <c r="AV26" s="185">
        <f t="shared" si="14"/>
        <v>922.4569568397236</v>
      </c>
      <c r="AW26" s="185">
        <f t="shared" si="14"/>
        <v>847.59894623795196</v>
      </c>
      <c r="AX26" s="185">
        <f t="shared" si="14"/>
        <v>695.15931727938175</v>
      </c>
      <c r="AY26" s="185"/>
      <c r="AZ26" s="185">
        <f t="shared" si="15"/>
        <v>106294.21003978106</v>
      </c>
      <c r="BA26" s="185">
        <f t="shared" si="16"/>
        <v>106807.10671128365</v>
      </c>
      <c r="BB26" s="185">
        <f t="shared" si="17"/>
        <v>107715.12028393589</v>
      </c>
      <c r="BC26" s="185">
        <f t="shared" si="18"/>
        <v>110059.26897546012</v>
      </c>
      <c r="BD26" s="185">
        <f t="shared" si="19"/>
        <v>111253.12340968945</v>
      </c>
      <c r="BE26" s="185">
        <f t="shared" si="20"/>
        <v>113208.01795688389</v>
      </c>
      <c r="BF26" s="185">
        <f t="shared" si="21"/>
        <v>114776.056</v>
      </c>
      <c r="BG26" s="190"/>
      <c r="BI26" s="237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89"/>
      <c r="BW26" s="189"/>
    </row>
    <row r="27" spans="1:75" x14ac:dyDescent="0.3">
      <c r="A27" s="187" t="s">
        <v>140</v>
      </c>
      <c r="B27" s="235">
        <v>703.31299999999999</v>
      </c>
      <c r="C27" s="235">
        <v>661.49</v>
      </c>
      <c r="D27" s="185">
        <v>636.149</v>
      </c>
      <c r="E27" s="185">
        <v>940.51499999999999</v>
      </c>
      <c r="F27" s="185">
        <v>1057.7070000000001</v>
      </c>
      <c r="G27" s="185">
        <v>877.30015200000003</v>
      </c>
      <c r="H27" s="185">
        <v>948.07</v>
      </c>
      <c r="I27" s="185"/>
      <c r="J27" s="185">
        <v>201.28654999999998</v>
      </c>
      <c r="K27" s="185">
        <v>62.441240000000001</v>
      </c>
      <c r="L27" s="185">
        <v>108.30192</v>
      </c>
      <c r="M27" s="185">
        <v>1070.8043</v>
      </c>
      <c r="N27" s="185">
        <v>176.11659599999999</v>
      </c>
      <c r="O27" s="185">
        <v>406.99201400000004</v>
      </c>
      <c r="P27" s="185">
        <v>135.47416899999999</v>
      </c>
      <c r="Q27" s="185"/>
      <c r="R27" s="185"/>
      <c r="S27" s="185">
        <f t="shared" si="0"/>
        <v>191.02026275083608</v>
      </c>
      <c r="T27" s="185">
        <f t="shared" si="1"/>
        <v>56.970102411575553</v>
      </c>
      <c r="U27" s="185">
        <f t="shared" si="2"/>
        <v>98.574722694466715</v>
      </c>
      <c r="V27" s="185">
        <f t="shared" si="3"/>
        <v>965.85129576158943</v>
      </c>
      <c r="W27" s="185">
        <f t="shared" si="4"/>
        <v>153.5271401382488</v>
      </c>
      <c r="X27" s="185">
        <f t="shared" si="5"/>
        <v>344.55688902784681</v>
      </c>
      <c r="Y27" s="185">
        <f t="shared" si="6"/>
        <v>112.97809097354886</v>
      </c>
      <c r="Z27" s="185"/>
      <c r="AA27" s="234">
        <v>30455.955000000002</v>
      </c>
      <c r="AB27" s="234">
        <v>30279.438999999998</v>
      </c>
      <c r="AC27" s="234">
        <v>30777.308000000001</v>
      </c>
      <c r="AD27" s="234">
        <v>31490.996999999999</v>
      </c>
      <c r="AE27" s="234">
        <v>32596.475999999999</v>
      </c>
      <c r="AF27" s="185">
        <v>33715.343000000001</v>
      </c>
      <c r="AG27" s="185">
        <v>34300.459000000003</v>
      </c>
      <c r="AH27" s="185"/>
      <c r="AI27" s="185"/>
      <c r="AJ27" s="185">
        <f t="shared" si="7"/>
        <v>774.38601308236537</v>
      </c>
      <c r="AK27" s="185">
        <f t="shared" si="8"/>
        <v>730.28637665640485</v>
      </c>
      <c r="AL27" s="185">
        <f t="shared" si="9"/>
        <v>694.86915004635136</v>
      </c>
      <c r="AM27" s="185">
        <f t="shared" si="10"/>
        <v>991.48360429447848</v>
      </c>
      <c r="AN27" s="185">
        <f t="shared" si="11"/>
        <v>1083.7226504347827</v>
      </c>
      <c r="AO27" s="185">
        <f t="shared" si="12"/>
        <v>886.32675816952496</v>
      </c>
      <c r="AP27" s="185">
        <f t="shared" si="13"/>
        <v>948.07</v>
      </c>
      <c r="AQ27" s="185"/>
      <c r="AR27" s="185">
        <f t="shared" si="14"/>
        <v>228.76943911266099</v>
      </c>
      <c r="AS27" s="185">
        <f t="shared" si="14"/>
        <v>68.228460097382793</v>
      </c>
      <c r="AT27" s="185">
        <f t="shared" si="14"/>
        <v>118.05493143371012</v>
      </c>
      <c r="AU27" s="185">
        <f t="shared" si="14"/>
        <v>1156.7215750604896</v>
      </c>
      <c r="AV27" s="185">
        <f t="shared" si="14"/>
        <v>183.86697427911665</v>
      </c>
      <c r="AW27" s="185">
        <f t="shared" si="14"/>
        <v>412.64777416896777</v>
      </c>
      <c r="AX27" s="185">
        <f t="shared" si="14"/>
        <v>135.30467465512288</v>
      </c>
      <c r="AY27" s="185"/>
      <c r="AZ27" s="185">
        <f t="shared" si="15"/>
        <v>33533.669315178209</v>
      </c>
      <c r="BA27" s="185">
        <f t="shared" si="16"/>
        <v>33428.565502877798</v>
      </c>
      <c r="BB27" s="185">
        <f t="shared" si="17"/>
        <v>33618.227570388022</v>
      </c>
      <c r="BC27" s="185">
        <f t="shared" si="18"/>
        <v>33197.564322085891</v>
      </c>
      <c r="BD27" s="185">
        <f t="shared" si="19"/>
        <v>33398.227832049692</v>
      </c>
      <c r="BE27" s="185">
        <f t="shared" si="20"/>
        <v>34062.242658500742</v>
      </c>
      <c r="BF27" s="185">
        <f t="shared" si="21"/>
        <v>34300.459000000003</v>
      </c>
      <c r="BG27" s="190"/>
      <c r="BI27" s="237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89"/>
      <c r="BW27" s="189"/>
    </row>
    <row r="28" spans="1:75" x14ac:dyDescent="0.3">
      <c r="A28" s="187" t="s">
        <v>243</v>
      </c>
      <c r="B28" s="185">
        <v>1863.1859999999999</v>
      </c>
      <c r="C28" s="185">
        <v>2122.1790000000001</v>
      </c>
      <c r="D28" s="185">
        <v>1934.8389999999999</v>
      </c>
      <c r="E28" s="185">
        <v>1816.06</v>
      </c>
      <c r="F28" s="185">
        <v>1998.8330000000001</v>
      </c>
      <c r="G28" s="185">
        <v>2310.5119999999997</v>
      </c>
      <c r="H28" s="185">
        <v>2284.4609999999998</v>
      </c>
      <c r="I28" s="185"/>
      <c r="J28" s="185">
        <v>369.87831</v>
      </c>
      <c r="K28" s="185">
        <v>41.282260000000001</v>
      </c>
      <c r="L28" s="185">
        <v>587.91343000000006</v>
      </c>
      <c r="M28" s="185">
        <v>331.47219000000001</v>
      </c>
      <c r="N28" s="185">
        <v>540.34411699999998</v>
      </c>
      <c r="O28" s="185">
        <v>380.32869599999998</v>
      </c>
      <c r="P28" s="185">
        <v>310.00056999999998</v>
      </c>
      <c r="Q28" s="185"/>
      <c r="R28" s="185"/>
      <c r="S28" s="185">
        <f t="shared" si="0"/>
        <v>351.01327913879595</v>
      </c>
      <c r="T28" s="185">
        <f t="shared" si="1"/>
        <v>37.665084485530542</v>
      </c>
      <c r="U28" s="185">
        <f t="shared" si="2"/>
        <v>535.1096576182839</v>
      </c>
      <c r="V28" s="185">
        <f t="shared" si="3"/>
        <v>298.98352501986756</v>
      </c>
      <c r="W28" s="185">
        <f t="shared" si="4"/>
        <v>471.03730629416276</v>
      </c>
      <c r="X28" s="185">
        <f t="shared" si="5"/>
        <v>321.98389106911975</v>
      </c>
      <c r="Y28" s="185">
        <f t="shared" si="6"/>
        <v>258.52362009551803</v>
      </c>
      <c r="Z28" s="185"/>
      <c r="AA28" s="234">
        <v>66004.438999999998</v>
      </c>
      <c r="AB28" s="234">
        <v>66888.376000000004</v>
      </c>
      <c r="AC28" s="234">
        <v>69286.475000000006</v>
      </c>
      <c r="AD28" s="234">
        <v>69931.451000000001</v>
      </c>
      <c r="AE28" s="234">
        <v>72968.407999999996</v>
      </c>
      <c r="AF28" s="185">
        <v>78365.857000000004</v>
      </c>
      <c r="AG28" s="185">
        <v>82491.918999999994</v>
      </c>
      <c r="AH28" s="185"/>
      <c r="AI28" s="185"/>
      <c r="AJ28" s="185">
        <f t="shared" si="7"/>
        <v>2051.4695138165794</v>
      </c>
      <c r="AK28" s="185">
        <f t="shared" si="8"/>
        <v>2342.89016088877</v>
      </c>
      <c r="AL28" s="185">
        <f t="shared" si="9"/>
        <v>2113.4355809826511</v>
      </c>
      <c r="AM28" s="185">
        <f t="shared" si="10"/>
        <v>1914.4763394683025</v>
      </c>
      <c r="AN28" s="185">
        <f t="shared" si="11"/>
        <v>2047.9968427329195</v>
      </c>
      <c r="AO28" s="185">
        <f t="shared" si="12"/>
        <v>2334.2850289073986</v>
      </c>
      <c r="AP28" s="185">
        <f t="shared" si="13"/>
        <v>2284.4609999999998</v>
      </c>
      <c r="AQ28" s="185"/>
      <c r="AR28" s="185">
        <f t="shared" si="14"/>
        <v>420.38006771261649</v>
      </c>
      <c r="AS28" s="185">
        <f t="shared" si="14"/>
        <v>45.108409588595322</v>
      </c>
      <c r="AT28" s="185">
        <f t="shared" si="14"/>
        <v>640.85733353210492</v>
      </c>
      <c r="AU28" s="185">
        <f t="shared" si="14"/>
        <v>358.0682611244182</v>
      </c>
      <c r="AV28" s="185">
        <f t="shared" si="14"/>
        <v>564.12308731149346</v>
      </c>
      <c r="AW28" s="185">
        <f t="shared" si="14"/>
        <v>385.61392965559753</v>
      </c>
      <c r="AX28" s="185">
        <f t="shared" si="14"/>
        <v>309.61272230983491</v>
      </c>
      <c r="AY28" s="185"/>
      <c r="AZ28" s="185">
        <f t="shared" si="15"/>
        <v>72674.491105593363</v>
      </c>
      <c r="BA28" s="185">
        <f t="shared" si="16"/>
        <v>73844.910353098661</v>
      </c>
      <c r="BB28" s="185">
        <f t="shared" si="17"/>
        <v>75682.008449212022</v>
      </c>
      <c r="BC28" s="185">
        <f t="shared" si="18"/>
        <v>73721.192209611458</v>
      </c>
      <c r="BD28" s="185">
        <f t="shared" si="19"/>
        <v>74763.15890484472</v>
      </c>
      <c r="BE28" s="185">
        <f t="shared" si="20"/>
        <v>79172.16910044098</v>
      </c>
      <c r="BF28" s="185">
        <f t="shared" si="21"/>
        <v>82491.918999999994</v>
      </c>
      <c r="BG28" s="190"/>
      <c r="BI28" s="237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89"/>
      <c r="BW28" s="189"/>
    </row>
    <row r="29" spans="1:75" x14ac:dyDescent="0.3">
      <c r="A29" s="187" t="s">
        <v>244</v>
      </c>
      <c r="B29" s="185">
        <v>435.62299999999999</v>
      </c>
      <c r="C29" s="185">
        <v>439.86700000000002</v>
      </c>
      <c r="D29" s="185">
        <v>489.089</v>
      </c>
      <c r="E29" s="185">
        <v>500.995</v>
      </c>
      <c r="F29" s="185">
        <v>544.61400000000003</v>
      </c>
      <c r="G29" s="185">
        <v>682.14600000000007</v>
      </c>
      <c r="H29" s="185">
        <v>621.93899999999996</v>
      </c>
      <c r="I29" s="185"/>
      <c r="J29" s="185">
        <v>89.678600000000003</v>
      </c>
      <c r="K29" s="185">
        <v>42.427190000000003</v>
      </c>
      <c r="L29" s="185">
        <v>114.16222999999999</v>
      </c>
      <c r="M29" s="185">
        <v>57.532879999999999</v>
      </c>
      <c r="N29" s="185">
        <v>87.166201999999998</v>
      </c>
      <c r="O29" s="185">
        <v>187.43409500000001</v>
      </c>
      <c r="P29" s="185">
        <v>151.987157</v>
      </c>
      <c r="Q29" s="185"/>
      <c r="R29" s="185"/>
      <c r="S29" s="185">
        <f t="shared" si="0"/>
        <v>85.104691471571897</v>
      </c>
      <c r="T29" s="185">
        <f t="shared" si="1"/>
        <v>38.709695056270093</v>
      </c>
      <c r="U29" s="185">
        <f t="shared" si="2"/>
        <v>103.90868568564554</v>
      </c>
      <c r="V29" s="185">
        <f t="shared" si="3"/>
        <v>51.893895735099342</v>
      </c>
      <c r="W29" s="185">
        <f t="shared" si="4"/>
        <v>75.985898056835623</v>
      </c>
      <c r="X29" s="185">
        <f t="shared" si="5"/>
        <v>158.68053045126803</v>
      </c>
      <c r="Y29" s="185">
        <f t="shared" si="6"/>
        <v>126.74902512490816</v>
      </c>
      <c r="Z29" s="185"/>
      <c r="AA29" s="234">
        <v>18124.68</v>
      </c>
      <c r="AB29" s="234">
        <v>18150.182000000001</v>
      </c>
      <c r="AC29" s="234">
        <v>18544.460999999999</v>
      </c>
      <c r="AD29" s="234">
        <v>19170.566999999999</v>
      </c>
      <c r="AE29" s="234">
        <v>20248.152999999998</v>
      </c>
      <c r="AF29" s="185">
        <v>20850.987000000001</v>
      </c>
      <c r="AG29" s="185">
        <v>21573.643</v>
      </c>
      <c r="AH29" s="185"/>
      <c r="AI29" s="185"/>
      <c r="AJ29" s="185">
        <f t="shared" si="7"/>
        <v>479.64470751568541</v>
      </c>
      <c r="AK29" s="185">
        <f t="shared" si="8"/>
        <v>485.61411002543173</v>
      </c>
      <c r="AL29" s="185">
        <f t="shared" si="9"/>
        <v>534.23468043967682</v>
      </c>
      <c r="AM29" s="185">
        <f t="shared" si="10"/>
        <v>528.14503578732104</v>
      </c>
      <c r="AN29" s="185">
        <f t="shared" si="11"/>
        <v>558.00947478260878</v>
      </c>
      <c r="AO29" s="185">
        <f t="shared" si="12"/>
        <v>689.16465066144065</v>
      </c>
      <c r="AP29" s="185">
        <f t="shared" si="13"/>
        <v>621.93899999999996</v>
      </c>
      <c r="AQ29" s="185"/>
      <c r="AR29" s="185">
        <f t="shared" si="14"/>
        <v>101.92297012596561</v>
      </c>
      <c r="AS29" s="185">
        <f t="shared" si="14"/>
        <v>46.359454744317667</v>
      </c>
      <c r="AT29" s="185">
        <f t="shared" si="14"/>
        <v>124.44298526719973</v>
      </c>
      <c r="AU29" s="185">
        <f t="shared" si="14"/>
        <v>62.149100046914398</v>
      </c>
      <c r="AV29" s="185">
        <f t="shared" si="14"/>
        <v>91.002132593695421</v>
      </c>
      <c r="AW29" s="185">
        <f t="shared" si="14"/>
        <v>190.03877089618976</v>
      </c>
      <c r="AX29" s="185">
        <f t="shared" si="14"/>
        <v>151.79700293745356</v>
      </c>
      <c r="AY29" s="185"/>
      <c r="AZ29" s="185">
        <f t="shared" si="15"/>
        <v>19956.262266720063</v>
      </c>
      <c r="BA29" s="185">
        <f t="shared" si="16"/>
        <v>20037.839798688263</v>
      </c>
      <c r="BB29" s="185">
        <f t="shared" si="17"/>
        <v>20256.219617004368</v>
      </c>
      <c r="BC29" s="185">
        <f t="shared" si="18"/>
        <v>20209.462757668709</v>
      </c>
      <c r="BD29" s="185">
        <f t="shared" si="19"/>
        <v>20746.18210484472</v>
      </c>
      <c r="BE29" s="185">
        <f t="shared" si="20"/>
        <v>21065.524347868697</v>
      </c>
      <c r="BF29" s="185">
        <f t="shared" si="21"/>
        <v>21573.643</v>
      </c>
      <c r="BG29" s="190"/>
      <c r="BI29" s="237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89"/>
      <c r="BW29" s="189"/>
    </row>
    <row r="30" spans="1:75" x14ac:dyDescent="0.3">
      <c r="A30" s="187" t="s">
        <v>139</v>
      </c>
      <c r="B30" s="185">
        <v>4499.2550000000001</v>
      </c>
      <c r="C30" s="185">
        <v>4302.79</v>
      </c>
      <c r="D30" s="185">
        <v>4126.683</v>
      </c>
      <c r="E30" s="185">
        <v>5751.366</v>
      </c>
      <c r="F30" s="185">
        <v>5699.0304919999999</v>
      </c>
      <c r="G30" s="185">
        <v>5288.0908359999994</v>
      </c>
      <c r="H30" s="185">
        <v>5678.4282320000002</v>
      </c>
      <c r="I30" s="185"/>
      <c r="J30" s="185">
        <v>647.39526999999998</v>
      </c>
      <c r="K30" s="185">
        <v>426.91240000000005</v>
      </c>
      <c r="L30" s="185">
        <v>501.86425000000003</v>
      </c>
      <c r="M30" s="185">
        <v>1666.69721</v>
      </c>
      <c r="N30" s="185">
        <v>3551.0900899999997</v>
      </c>
      <c r="O30" s="185">
        <v>2158.1999030000002</v>
      </c>
      <c r="P30" s="185">
        <v>1886.4681089999999</v>
      </c>
      <c r="Q30" s="185"/>
      <c r="R30" s="185"/>
      <c r="S30" s="185">
        <f t="shared" si="0"/>
        <v>614.37594602842796</v>
      </c>
      <c r="T30" s="185">
        <f t="shared" si="1"/>
        <v>389.50608842443728</v>
      </c>
      <c r="U30" s="185">
        <f t="shared" si="2"/>
        <v>456.78903267842821</v>
      </c>
      <c r="V30" s="185">
        <f t="shared" si="3"/>
        <v>1503.3388079602648</v>
      </c>
      <c r="W30" s="185">
        <f t="shared" si="4"/>
        <v>3095.612328840245</v>
      </c>
      <c r="X30" s="185">
        <f t="shared" si="5"/>
        <v>1827.1185155929884</v>
      </c>
      <c r="Y30" s="185">
        <f t="shared" si="6"/>
        <v>1573.2118322667156</v>
      </c>
      <c r="Z30" s="185"/>
      <c r="AA30" s="234">
        <v>144590.76300000001</v>
      </c>
      <c r="AB30" s="234">
        <v>143906.125</v>
      </c>
      <c r="AC30" s="234">
        <v>176515.459</v>
      </c>
      <c r="AD30" s="234">
        <v>177936.56899999999</v>
      </c>
      <c r="AE30" s="234">
        <v>189983.098</v>
      </c>
      <c r="AF30" s="185">
        <v>193315.90900000001</v>
      </c>
      <c r="AG30" s="185">
        <v>196145.46100000001</v>
      </c>
      <c r="AH30" s="185"/>
      <c r="AI30" s="185"/>
      <c r="AJ30" s="185">
        <f t="shared" si="7"/>
        <v>4953.9254091576558</v>
      </c>
      <c r="AK30" s="185">
        <f t="shared" si="8"/>
        <v>4750.2893749163431</v>
      </c>
      <c r="AL30" s="185">
        <f t="shared" si="9"/>
        <v>4507.5991767977748</v>
      </c>
      <c r="AM30" s="185">
        <f t="shared" si="10"/>
        <v>6063.0453435582822</v>
      </c>
      <c r="AN30" s="185">
        <f t="shared" si="11"/>
        <v>5839.2054034802495</v>
      </c>
      <c r="AO30" s="185">
        <f t="shared" si="12"/>
        <v>5342.5003938422351</v>
      </c>
      <c r="AP30" s="185">
        <f t="shared" si="13"/>
        <v>5678.4282320000002</v>
      </c>
      <c r="AQ30" s="185"/>
      <c r="AR30" s="185">
        <f t="shared" si="14"/>
        <v>735.7881229624619</v>
      </c>
      <c r="AS30" s="185">
        <f t="shared" si="14"/>
        <v>466.47977600185266</v>
      </c>
      <c r="AT30" s="185">
        <f t="shared" si="14"/>
        <v>547.05908835947093</v>
      </c>
      <c r="AU30" s="185">
        <f t="shared" si="14"/>
        <v>1800.4266717084749</v>
      </c>
      <c r="AV30" s="185">
        <f t="shared" si="14"/>
        <v>3707.3632188578986</v>
      </c>
      <c r="AW30" s="185">
        <f t="shared" si="14"/>
        <v>2188.1913048658298</v>
      </c>
      <c r="AX30" s="185">
        <f t="shared" si="14"/>
        <v>1884.1079123763429</v>
      </c>
      <c r="AY30" s="185"/>
      <c r="AZ30" s="185">
        <f t="shared" si="15"/>
        <v>159202.32455266319</v>
      </c>
      <c r="BA30" s="185">
        <f t="shared" si="16"/>
        <v>158872.6701914068</v>
      </c>
      <c r="BB30" s="185">
        <f t="shared" si="17"/>
        <v>192808.83403946494</v>
      </c>
      <c r="BC30" s="185">
        <f t="shared" si="18"/>
        <v>187579.34830163597</v>
      </c>
      <c r="BD30" s="185">
        <f t="shared" si="19"/>
        <v>194655.97419925468</v>
      </c>
      <c r="BE30" s="185">
        <f t="shared" si="20"/>
        <v>195304.95068985797</v>
      </c>
      <c r="BF30" s="185">
        <f t="shared" si="21"/>
        <v>196145.46100000001</v>
      </c>
      <c r="BG30" s="190"/>
      <c r="BI30" s="237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89"/>
      <c r="BW30" s="189"/>
    </row>
    <row r="31" spans="1:75" x14ac:dyDescent="0.3">
      <c r="A31" s="187" t="s">
        <v>245</v>
      </c>
      <c r="B31" s="185">
        <v>3794.45</v>
      </c>
      <c r="C31" s="185">
        <v>3993.1109999999999</v>
      </c>
      <c r="D31" s="185">
        <v>4297.8729999999996</v>
      </c>
      <c r="E31" s="185">
        <v>4253.6869999999999</v>
      </c>
      <c r="F31" s="185">
        <v>4257.99</v>
      </c>
      <c r="G31" s="185">
        <v>4681.9180000000006</v>
      </c>
      <c r="H31" s="185">
        <v>4692.3370000000004</v>
      </c>
      <c r="I31" s="185"/>
      <c r="J31" s="185">
        <v>170.65743000000001</v>
      </c>
      <c r="K31" s="185">
        <v>147.41602</v>
      </c>
      <c r="L31" s="185">
        <v>224.74931000000001</v>
      </c>
      <c r="M31" s="185">
        <v>354.93383</v>
      </c>
      <c r="N31" s="185">
        <v>138.56642199999999</v>
      </c>
      <c r="O31" s="185">
        <v>162.95397800000001</v>
      </c>
      <c r="P31" s="185">
        <v>128.20247000000001</v>
      </c>
      <c r="Q31" s="185"/>
      <c r="R31" s="185"/>
      <c r="S31" s="185">
        <f t="shared" si="0"/>
        <v>161.95333030936453</v>
      </c>
      <c r="T31" s="185">
        <f t="shared" si="1"/>
        <v>134.49934300643085</v>
      </c>
      <c r="U31" s="185">
        <f t="shared" si="2"/>
        <v>204.56332546110667</v>
      </c>
      <c r="V31" s="185">
        <f t="shared" si="3"/>
        <v>320.14561354966889</v>
      </c>
      <c r="W31" s="185">
        <f t="shared" si="4"/>
        <v>120.79330950076802</v>
      </c>
      <c r="X31" s="185">
        <f t="shared" si="5"/>
        <v>137.95581678020883</v>
      </c>
      <c r="Y31" s="185">
        <f t="shared" si="6"/>
        <v>106.91388938280676</v>
      </c>
      <c r="Z31" s="185"/>
      <c r="AA31" s="234">
        <v>132303.41800000001</v>
      </c>
      <c r="AB31" s="234">
        <v>132971.685</v>
      </c>
      <c r="AC31" s="234">
        <v>136330.546</v>
      </c>
      <c r="AD31" s="234">
        <v>135426.16099999999</v>
      </c>
      <c r="AE31" s="234">
        <v>146101.09099999999</v>
      </c>
      <c r="AF31" s="185">
        <v>153782.14799999999</v>
      </c>
      <c r="AG31" s="185">
        <v>155805.19500000001</v>
      </c>
      <c r="AH31" s="185"/>
      <c r="AI31" s="185"/>
      <c r="AJ31" s="185">
        <f t="shared" si="7"/>
        <v>4177.8966226138027</v>
      </c>
      <c r="AK31" s="185">
        <f t="shared" si="8"/>
        <v>4408.4030957033865</v>
      </c>
      <c r="AL31" s="185">
        <f t="shared" si="9"/>
        <v>4694.590981856707</v>
      </c>
      <c r="AM31" s="185">
        <f t="shared" si="10"/>
        <v>4484.2037801635988</v>
      </c>
      <c r="AN31" s="185">
        <f t="shared" si="11"/>
        <v>4362.7206857142855</v>
      </c>
      <c r="AO31" s="185">
        <f t="shared" si="12"/>
        <v>4730.0906006859395</v>
      </c>
      <c r="AP31" s="185">
        <f t="shared" si="13"/>
        <v>4692.3370000000004</v>
      </c>
      <c r="AQ31" s="185"/>
      <c r="AR31" s="185">
        <f t="shared" si="14"/>
        <v>193.9583372138288</v>
      </c>
      <c r="AS31" s="185">
        <f t="shared" si="14"/>
        <v>161.07892857805166</v>
      </c>
      <c r="AT31" s="185">
        <f t="shared" si="14"/>
        <v>244.98886429551447</v>
      </c>
      <c r="AU31" s="185">
        <f t="shared" si="14"/>
        <v>383.41237411901693</v>
      </c>
      <c r="AV31" s="185">
        <f t="shared" si="14"/>
        <v>144.6643265227726</v>
      </c>
      <c r="AW31" s="185">
        <f t="shared" si="14"/>
        <v>165.21846621216244</v>
      </c>
      <c r="AX31" s="185">
        <f t="shared" si="14"/>
        <v>128.04207341794546</v>
      </c>
      <c r="AY31" s="185"/>
      <c r="AZ31" s="185">
        <f t="shared" si="15"/>
        <v>145673.28683273261</v>
      </c>
      <c r="BA31" s="185">
        <f t="shared" si="16"/>
        <v>146801.02501405435</v>
      </c>
      <c r="BB31" s="185">
        <f t="shared" si="17"/>
        <v>148914.62632869816</v>
      </c>
      <c r="BC31" s="185">
        <f t="shared" si="18"/>
        <v>142765.20653476482</v>
      </c>
      <c r="BD31" s="185">
        <f t="shared" si="19"/>
        <v>149694.63336248448</v>
      </c>
      <c r="BE31" s="185">
        <f t="shared" si="20"/>
        <v>155364.42389808918</v>
      </c>
      <c r="BF31" s="185">
        <f t="shared" si="21"/>
        <v>155805.19500000001</v>
      </c>
      <c r="BG31" s="190"/>
      <c r="BI31" s="237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89"/>
      <c r="BW31" s="189"/>
    </row>
    <row r="32" spans="1:75" x14ac:dyDescent="0.3">
      <c r="A32" s="187" t="s">
        <v>138</v>
      </c>
      <c r="B32" s="185">
        <v>422.66300000000001</v>
      </c>
      <c r="C32" s="185">
        <v>442.74700000000001</v>
      </c>
      <c r="D32" s="185">
        <v>456.22</v>
      </c>
      <c r="E32" s="185">
        <v>402.55099999999999</v>
      </c>
      <c r="F32" s="185">
        <v>487.49299999999999</v>
      </c>
      <c r="G32" s="185">
        <v>587.06499999999994</v>
      </c>
      <c r="H32" s="185">
        <v>569.62299999999993</v>
      </c>
      <c r="I32" s="185"/>
      <c r="J32" s="185">
        <v>33.610639999999997</v>
      </c>
      <c r="K32" s="185">
        <v>27.747109999999999</v>
      </c>
      <c r="L32" s="185">
        <v>39.015410000000003</v>
      </c>
      <c r="M32" s="185">
        <v>50.141019999999997</v>
      </c>
      <c r="N32" s="185">
        <v>21.687984</v>
      </c>
      <c r="O32" s="185">
        <v>67.399645000000007</v>
      </c>
      <c r="P32" s="185">
        <v>28.094179</v>
      </c>
      <c r="Q32" s="185"/>
      <c r="R32" s="185"/>
      <c r="S32" s="185">
        <f t="shared" si="0"/>
        <v>31.896384949832768</v>
      </c>
      <c r="T32" s="185">
        <f t="shared" si="1"/>
        <v>25.315892162379416</v>
      </c>
      <c r="U32" s="185">
        <f t="shared" si="2"/>
        <v>35.51121920609463</v>
      </c>
      <c r="V32" s="185">
        <f t="shared" si="3"/>
        <v>45.226535920529798</v>
      </c>
      <c r="W32" s="185">
        <f t="shared" si="4"/>
        <v>18.906191889400922</v>
      </c>
      <c r="X32" s="185">
        <f t="shared" si="5"/>
        <v>57.060117161859765</v>
      </c>
      <c r="Y32" s="185">
        <f t="shared" si="6"/>
        <v>23.429017755326967</v>
      </c>
      <c r="Z32" s="185"/>
      <c r="AA32" s="234">
        <v>20556.084999999999</v>
      </c>
      <c r="AB32" s="234">
        <v>20895.149000000001</v>
      </c>
      <c r="AC32" s="234">
        <v>21495.355</v>
      </c>
      <c r="AD32" s="234">
        <v>21882.350999999999</v>
      </c>
      <c r="AE32" s="234">
        <v>22417.74</v>
      </c>
      <c r="AF32" s="185">
        <v>23061.653999999999</v>
      </c>
      <c r="AG32" s="185">
        <v>23679.839</v>
      </c>
      <c r="AH32" s="185"/>
      <c r="AI32" s="185"/>
      <c r="AJ32" s="185">
        <f t="shared" si="7"/>
        <v>465.37503991456413</v>
      </c>
      <c r="AK32" s="185">
        <f t="shared" si="8"/>
        <v>488.79363619328075</v>
      </c>
      <c r="AL32" s="185">
        <f t="shared" si="9"/>
        <v>498.33168586942122</v>
      </c>
      <c r="AM32" s="185">
        <f t="shared" si="10"/>
        <v>424.36613599181999</v>
      </c>
      <c r="AN32" s="185">
        <f t="shared" si="11"/>
        <v>499.48351105590064</v>
      </c>
      <c r="AO32" s="185">
        <f t="shared" si="12"/>
        <v>593.10535521803047</v>
      </c>
      <c r="AP32" s="185">
        <f t="shared" si="13"/>
        <v>569.62299999999993</v>
      </c>
      <c r="AQ32" s="185"/>
      <c r="AR32" s="185">
        <f t="shared" si="14"/>
        <v>38.199707138989503</v>
      </c>
      <c r="AS32" s="185">
        <f t="shared" si="14"/>
        <v>30.318785909003264</v>
      </c>
      <c r="AT32" s="185">
        <f t="shared" si="14"/>
        <v>42.528900248565208</v>
      </c>
      <c r="AU32" s="185">
        <f t="shared" si="14"/>
        <v>54.164145240675161</v>
      </c>
      <c r="AV32" s="185">
        <f t="shared" si="14"/>
        <v>22.642408988496999</v>
      </c>
      <c r="AW32" s="185">
        <f t="shared" si="14"/>
        <v>68.336263445770214</v>
      </c>
      <c r="AX32" s="185">
        <f t="shared" si="14"/>
        <v>28.059029830976748</v>
      </c>
      <c r="AY32" s="185"/>
      <c r="AZ32" s="185">
        <f t="shared" si="15"/>
        <v>22633.371923641698</v>
      </c>
      <c r="BA32" s="185">
        <f t="shared" si="16"/>
        <v>23068.289245348686</v>
      </c>
      <c r="BB32" s="185">
        <f t="shared" si="17"/>
        <v>23479.497820156266</v>
      </c>
      <c r="BC32" s="185">
        <f t="shared" si="18"/>
        <v>23068.204377300612</v>
      </c>
      <c r="BD32" s="185">
        <f t="shared" si="19"/>
        <v>22969.132859627334</v>
      </c>
      <c r="BE32" s="185">
        <f t="shared" si="20"/>
        <v>23298.937064184225</v>
      </c>
      <c r="BF32" s="185">
        <f t="shared" si="21"/>
        <v>23679.839</v>
      </c>
      <c r="BG32" s="190"/>
      <c r="BI32" s="237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89"/>
      <c r="BW32" s="189"/>
    </row>
    <row r="33" spans="1:75" x14ac:dyDescent="0.3">
      <c r="A33" s="187" t="s">
        <v>137</v>
      </c>
      <c r="B33" s="185">
        <v>11801.371999999999</v>
      </c>
      <c r="C33" s="185">
        <v>11351.35</v>
      </c>
      <c r="D33" s="185">
        <v>12540.246999999999</v>
      </c>
      <c r="E33" s="185">
        <v>12484.81</v>
      </c>
      <c r="F33" s="185">
        <v>12923.922999999999</v>
      </c>
      <c r="G33" s="185">
        <v>13649.232999999998</v>
      </c>
      <c r="H33" s="185">
        <v>12508.665000000001</v>
      </c>
      <c r="I33" s="185"/>
      <c r="J33" s="185">
        <v>5561.7474299999994</v>
      </c>
      <c r="K33" s="185">
        <v>2400.2019599999999</v>
      </c>
      <c r="L33" s="185">
        <v>6623.8499800000009</v>
      </c>
      <c r="M33" s="185">
        <v>7183.3710999999994</v>
      </c>
      <c r="N33" s="185">
        <v>5570.5413079999998</v>
      </c>
      <c r="O33" s="185">
        <v>7187.1644370000004</v>
      </c>
      <c r="P33" s="185">
        <v>4794.7664050000003</v>
      </c>
      <c r="Q33" s="185"/>
      <c r="R33" s="185"/>
      <c r="S33" s="185">
        <f t="shared" si="0"/>
        <v>5278.0797099080264</v>
      </c>
      <c r="T33" s="185">
        <f t="shared" si="1"/>
        <v>2189.8948750803852</v>
      </c>
      <c r="U33" s="185">
        <f t="shared" si="2"/>
        <v>6028.9252023255822</v>
      </c>
      <c r="V33" s="185">
        <f t="shared" si="3"/>
        <v>6479.3055882119197</v>
      </c>
      <c r="W33" s="185">
        <f t="shared" si="4"/>
        <v>4856.040233932411</v>
      </c>
      <c r="X33" s="185">
        <f t="shared" si="5"/>
        <v>6084.6083809012925</v>
      </c>
      <c r="Y33" s="185">
        <f t="shared" si="6"/>
        <v>3998.574481759736</v>
      </c>
      <c r="Z33" s="185"/>
      <c r="AA33" s="234">
        <v>477959.64500000002</v>
      </c>
      <c r="AB33" s="234">
        <v>477837.74400000001</v>
      </c>
      <c r="AC33" s="234">
        <v>489273.924</v>
      </c>
      <c r="AD33" s="234">
        <v>498955.91600000003</v>
      </c>
      <c r="AE33" s="234">
        <v>523535.234</v>
      </c>
      <c r="AF33" s="185">
        <v>544917.82499999995</v>
      </c>
      <c r="AG33" s="185">
        <v>556703.42000000004</v>
      </c>
      <c r="AH33" s="185"/>
      <c r="AI33" s="185"/>
      <c r="AJ33" s="185">
        <f t="shared" si="7"/>
        <v>12993.954913362701</v>
      </c>
      <c r="AK33" s="185">
        <f t="shared" si="8"/>
        <v>12531.914710212825</v>
      </c>
      <c r="AL33" s="185">
        <f t="shared" si="9"/>
        <v>13697.782711693813</v>
      </c>
      <c r="AM33" s="185">
        <f t="shared" si="10"/>
        <v>13161.389683026584</v>
      </c>
      <c r="AN33" s="185">
        <f t="shared" si="11"/>
        <v>13241.803342111802</v>
      </c>
      <c r="AO33" s="185">
        <f t="shared" si="12"/>
        <v>13789.670968152868</v>
      </c>
      <c r="AP33" s="185">
        <f t="shared" si="13"/>
        <v>12508.665000000001</v>
      </c>
      <c r="AQ33" s="185"/>
      <c r="AR33" s="185">
        <f t="shared" si="14"/>
        <v>6321.1269707160463</v>
      </c>
      <c r="AS33" s="185">
        <f t="shared" si="14"/>
        <v>2622.6590575959085</v>
      </c>
      <c r="AT33" s="185">
        <f t="shared" si="14"/>
        <v>7220.3535746742282</v>
      </c>
      <c r="AU33" s="185">
        <f t="shared" si="14"/>
        <v>7759.7375477816067</v>
      </c>
      <c r="AV33" s="185">
        <f t="shared" si="14"/>
        <v>5815.6846013466729</v>
      </c>
      <c r="AW33" s="185">
        <f t="shared" si="14"/>
        <v>7287.040790717856</v>
      </c>
      <c r="AX33" s="185">
        <f t="shared" si="14"/>
        <v>4788.7675803040956</v>
      </c>
      <c r="AY33" s="185"/>
      <c r="AZ33" s="185">
        <f t="shared" si="15"/>
        <v>526259.66519289813</v>
      </c>
      <c r="BA33" s="185">
        <f t="shared" si="16"/>
        <v>527533.89272011782</v>
      </c>
      <c r="BB33" s="185">
        <f t="shared" si="17"/>
        <v>534436.67397059989</v>
      </c>
      <c r="BC33" s="185">
        <f t="shared" si="18"/>
        <v>525995.44928016362</v>
      </c>
      <c r="BD33" s="185">
        <f t="shared" si="19"/>
        <v>536412.24969341618</v>
      </c>
      <c r="BE33" s="185">
        <f t="shared" si="20"/>
        <v>550524.52481626661</v>
      </c>
      <c r="BF33" s="185">
        <f t="shared" si="21"/>
        <v>556703.42000000004</v>
      </c>
      <c r="BG33" s="190"/>
      <c r="BI33" s="237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89"/>
      <c r="BW33" s="189"/>
    </row>
    <row r="34" spans="1:75" x14ac:dyDescent="0.3">
      <c r="A34" s="187" t="s">
        <v>136</v>
      </c>
      <c r="B34" s="185">
        <v>761.07799999999997</v>
      </c>
      <c r="C34" s="185">
        <v>620.10799999999995</v>
      </c>
      <c r="D34" s="185">
        <v>704.35400000000004</v>
      </c>
      <c r="E34" s="185">
        <v>841.67899999999997</v>
      </c>
      <c r="F34" s="185">
        <v>947.05900000000008</v>
      </c>
      <c r="G34" s="185">
        <v>1044.2559999999999</v>
      </c>
      <c r="H34" s="185">
        <v>935.22299999999996</v>
      </c>
      <c r="I34" s="185"/>
      <c r="J34" s="185">
        <v>113.71243</v>
      </c>
      <c r="K34" s="185">
        <v>58.167379999999994</v>
      </c>
      <c r="L34" s="185">
        <v>97.099500000000006</v>
      </c>
      <c r="M34" s="185">
        <v>1039.0520100000001</v>
      </c>
      <c r="N34" s="185">
        <v>166.955108</v>
      </c>
      <c r="O34" s="185">
        <v>284.20643999999999</v>
      </c>
      <c r="P34" s="185">
        <v>143.10448099999999</v>
      </c>
      <c r="Q34" s="185"/>
      <c r="R34" s="185"/>
      <c r="S34" s="185">
        <f t="shared" si="0"/>
        <v>107.91271576086956</v>
      </c>
      <c r="T34" s="185">
        <f t="shared" si="1"/>
        <v>53.070720498392269</v>
      </c>
      <c r="U34" s="185">
        <f t="shared" si="2"/>
        <v>88.378454290296716</v>
      </c>
      <c r="V34" s="185">
        <f t="shared" si="3"/>
        <v>937.21115074172201</v>
      </c>
      <c r="W34" s="185">
        <f t="shared" si="4"/>
        <v>145.54074314900151</v>
      </c>
      <c r="X34" s="185">
        <f t="shared" si="5"/>
        <v>240.6073913973147</v>
      </c>
      <c r="Y34" s="185">
        <f t="shared" si="6"/>
        <v>119.34135630786187</v>
      </c>
      <c r="Z34" s="185"/>
      <c r="AA34" s="234">
        <v>33967.915999999997</v>
      </c>
      <c r="AB34" s="234">
        <v>34143.43</v>
      </c>
      <c r="AC34" s="234">
        <v>35168.589</v>
      </c>
      <c r="AD34" s="234">
        <v>35174.923999999999</v>
      </c>
      <c r="AE34" s="234">
        <v>36830.849000000002</v>
      </c>
      <c r="AF34" s="185">
        <v>37977.976999999999</v>
      </c>
      <c r="AG34" s="185">
        <v>39018.733</v>
      </c>
      <c r="AH34" s="185"/>
      <c r="AI34" s="185"/>
      <c r="AJ34" s="185">
        <f t="shared" si="7"/>
        <v>837.98843198504858</v>
      </c>
      <c r="AK34" s="185">
        <f t="shared" si="8"/>
        <v>684.60056003212424</v>
      </c>
      <c r="AL34" s="185">
        <f t="shared" si="9"/>
        <v>769.36985723745192</v>
      </c>
      <c r="AM34" s="185">
        <f t="shared" si="10"/>
        <v>887.29146114519426</v>
      </c>
      <c r="AN34" s="185">
        <f t="shared" si="11"/>
        <v>970.35312198757777</v>
      </c>
      <c r="AO34" s="185">
        <f t="shared" si="12"/>
        <v>1055.0004272415483</v>
      </c>
      <c r="AP34" s="185">
        <f t="shared" si="13"/>
        <v>935.22299999999996</v>
      </c>
      <c r="AQ34" s="185"/>
      <c r="AR34" s="185">
        <f t="shared" ref="AR34:AX65" si="24">$BW$18/$BW$9*S34</f>
        <v>129.23828656826663</v>
      </c>
      <c r="AS34" s="185">
        <f t="shared" si="24"/>
        <v>63.558487392295561</v>
      </c>
      <c r="AT34" s="185">
        <f t="shared" si="24"/>
        <v>105.8436897032623</v>
      </c>
      <c r="AU34" s="185">
        <f t="shared" si="24"/>
        <v>1122.421601759507</v>
      </c>
      <c r="AV34" s="185">
        <f t="shared" si="24"/>
        <v>174.30231588397919</v>
      </c>
      <c r="AW34" s="185">
        <f t="shared" si="24"/>
        <v>288.15591175331087</v>
      </c>
      <c r="AX34" s="185">
        <f t="shared" si="24"/>
        <v>142.92544022466168</v>
      </c>
      <c r="AY34" s="185"/>
      <c r="AZ34" s="185">
        <f t="shared" si="15"/>
        <v>37400.530125216923</v>
      </c>
      <c r="BA34" s="185">
        <f t="shared" si="16"/>
        <v>37694.419842055955</v>
      </c>
      <c r="BB34" s="185">
        <f t="shared" si="17"/>
        <v>38414.848638855779</v>
      </c>
      <c r="BC34" s="185">
        <f t="shared" si="18"/>
        <v>37081.131537832312</v>
      </c>
      <c r="BD34" s="185">
        <f t="shared" si="19"/>
        <v>37736.750627577647</v>
      </c>
      <c r="BE34" s="185">
        <f t="shared" si="20"/>
        <v>38368.735215090644</v>
      </c>
      <c r="BF34" s="185">
        <f t="shared" si="21"/>
        <v>39018.733</v>
      </c>
      <c r="BG34" s="190"/>
      <c r="BI34" s="237"/>
      <c r="BJ34" s="196"/>
      <c r="BK34" s="196"/>
      <c r="BL34" s="196"/>
      <c r="BM34" s="196"/>
      <c r="BS34" s="238"/>
      <c r="BT34" s="238"/>
      <c r="BU34" s="238"/>
      <c r="BW34" s="189"/>
    </row>
    <row r="35" spans="1:75" x14ac:dyDescent="0.3">
      <c r="A35" s="187" t="s">
        <v>135</v>
      </c>
      <c r="B35" s="185">
        <v>1032.2139999999999</v>
      </c>
      <c r="C35" s="185">
        <v>1072.223</v>
      </c>
      <c r="D35" s="185">
        <v>1151.749</v>
      </c>
      <c r="E35" s="185">
        <v>1198.6379999999999</v>
      </c>
      <c r="F35" s="185">
        <v>1113.309</v>
      </c>
      <c r="G35" s="185">
        <v>1159.191</v>
      </c>
      <c r="H35" s="185">
        <v>995.49600000000009</v>
      </c>
      <c r="I35" s="185"/>
      <c r="J35" s="185">
        <v>101.58808000000001</v>
      </c>
      <c r="K35" s="185">
        <v>65.504999999999995</v>
      </c>
      <c r="L35" s="185">
        <v>100.59596999999999</v>
      </c>
      <c r="M35" s="185">
        <v>470.89456999999999</v>
      </c>
      <c r="N35" s="185">
        <v>102.417466</v>
      </c>
      <c r="O35" s="185">
        <v>253.55980300000002</v>
      </c>
      <c r="P35" s="185">
        <v>124.36905400000001</v>
      </c>
      <c r="Q35" s="185"/>
      <c r="R35" s="185"/>
      <c r="S35" s="185">
        <f t="shared" si="0"/>
        <v>96.406748160535116</v>
      </c>
      <c r="T35" s="185">
        <f t="shared" si="1"/>
        <v>59.765413987138245</v>
      </c>
      <c r="U35" s="185">
        <f t="shared" si="2"/>
        <v>91.560886888532465</v>
      </c>
      <c r="V35" s="185">
        <f t="shared" si="3"/>
        <v>424.74066512582783</v>
      </c>
      <c r="W35" s="185">
        <f t="shared" si="4"/>
        <v>89.280970745007679</v>
      </c>
      <c r="X35" s="185">
        <f t="shared" si="5"/>
        <v>214.66214053083041</v>
      </c>
      <c r="Y35" s="185">
        <f t="shared" si="6"/>
        <v>103.71702886847908</v>
      </c>
      <c r="Z35" s="185"/>
      <c r="AA35" s="234">
        <v>30941.129000000001</v>
      </c>
      <c r="AB35" s="234">
        <v>31342.347000000002</v>
      </c>
      <c r="AC35" s="234">
        <v>32348.620999999999</v>
      </c>
      <c r="AD35" s="234">
        <v>32576.304</v>
      </c>
      <c r="AE35" s="234">
        <v>33878.038</v>
      </c>
      <c r="AF35" s="185">
        <v>35497.885000000002</v>
      </c>
      <c r="AG35" s="185">
        <v>36788.9</v>
      </c>
      <c r="AH35" s="185"/>
      <c r="AI35" s="185"/>
      <c r="AJ35" s="185">
        <f t="shared" si="7"/>
        <v>1136.5239716993724</v>
      </c>
      <c r="AK35" s="185">
        <f t="shared" si="8"/>
        <v>1183.7364882880472</v>
      </c>
      <c r="AL35" s="185">
        <f t="shared" si="9"/>
        <v>1258.0619457025559</v>
      </c>
      <c r="AM35" s="185">
        <f t="shared" si="10"/>
        <v>1263.5948650306746</v>
      </c>
      <c r="AN35" s="185">
        <f t="shared" si="11"/>
        <v>1140.6922524223603</v>
      </c>
      <c r="AO35" s="185">
        <f t="shared" si="12"/>
        <v>1171.1180019598239</v>
      </c>
      <c r="AP35" s="185">
        <f t="shared" si="13"/>
        <v>995.49600000000009</v>
      </c>
      <c r="AQ35" s="185"/>
      <c r="AR35" s="185">
        <f t="shared" si="24"/>
        <v>115.45852458662608</v>
      </c>
      <c r="AS35" s="185">
        <f t="shared" si="24"/>
        <v>71.576177517920186</v>
      </c>
      <c r="AT35" s="185">
        <f t="shared" si="24"/>
        <v>109.65503050045244</v>
      </c>
      <c r="AU35" s="185">
        <f t="shared" si="24"/>
        <v>508.67736401304325</v>
      </c>
      <c r="AV35" s="185">
        <f t="shared" si="24"/>
        <v>106.92456028819856</v>
      </c>
      <c r="AW35" s="185">
        <f t="shared" si="24"/>
        <v>257.08339409006675</v>
      </c>
      <c r="AX35" s="185">
        <f t="shared" si="24"/>
        <v>124.21345347861414</v>
      </c>
      <c r="AY35" s="185"/>
      <c r="AZ35" s="185">
        <f t="shared" si="15"/>
        <v>34067.872379121611</v>
      </c>
      <c r="BA35" s="185">
        <f t="shared" si="16"/>
        <v>34602.018211216709</v>
      </c>
      <c r="BB35" s="185">
        <f t="shared" si="17"/>
        <v>35334.581645874714</v>
      </c>
      <c r="BC35" s="185">
        <f t="shared" si="18"/>
        <v>34341.686527607359</v>
      </c>
      <c r="BD35" s="185">
        <f t="shared" si="19"/>
        <v>34711.311481242243</v>
      </c>
      <c r="BE35" s="185">
        <f t="shared" si="20"/>
        <v>35863.125365017157</v>
      </c>
      <c r="BF35" s="185">
        <f t="shared" si="21"/>
        <v>36788.9</v>
      </c>
      <c r="BG35" s="190"/>
      <c r="BI35" s="237"/>
      <c r="BJ35" s="196"/>
      <c r="BK35" s="196"/>
      <c r="BL35" s="196"/>
      <c r="BM35" s="196"/>
      <c r="BS35" s="238"/>
      <c r="BT35" s="238"/>
      <c r="BU35" s="238"/>
      <c r="BW35" s="189"/>
    </row>
    <row r="36" spans="1:75" x14ac:dyDescent="0.3">
      <c r="A36" s="187" t="s">
        <v>134</v>
      </c>
      <c r="B36" s="185">
        <v>435.54500000000002</v>
      </c>
      <c r="C36" s="185">
        <v>493.66</v>
      </c>
      <c r="D36" s="185">
        <v>578.19200000000001</v>
      </c>
      <c r="E36" s="185">
        <v>1067.193</v>
      </c>
      <c r="F36" s="185">
        <v>1003.1326720000001</v>
      </c>
      <c r="G36" s="185">
        <v>790.1851200000001</v>
      </c>
      <c r="H36" s="185">
        <v>809.63400000000001</v>
      </c>
      <c r="I36" s="185"/>
      <c r="J36" s="185">
        <v>186.11536999999998</v>
      </c>
      <c r="K36" s="185">
        <v>98.144759999999991</v>
      </c>
      <c r="L36" s="185">
        <v>310.16722999999996</v>
      </c>
      <c r="M36" s="185">
        <v>3040.1290600000002</v>
      </c>
      <c r="N36" s="185">
        <v>545.58487100000002</v>
      </c>
      <c r="O36" s="185">
        <v>439.91521799999998</v>
      </c>
      <c r="P36" s="185">
        <v>236.11736499999998</v>
      </c>
      <c r="Q36" s="185"/>
      <c r="R36" s="185"/>
      <c r="S36" s="185">
        <f t="shared" si="0"/>
        <v>176.62286367056853</v>
      </c>
      <c r="T36" s="185">
        <f t="shared" si="1"/>
        <v>89.545259324758817</v>
      </c>
      <c r="U36" s="185">
        <f t="shared" si="2"/>
        <v>282.30938736968722</v>
      </c>
      <c r="V36" s="185">
        <f t="shared" si="3"/>
        <v>2742.156145509934</v>
      </c>
      <c r="W36" s="185">
        <f t="shared" si="4"/>
        <v>475.60585912826417</v>
      </c>
      <c r="X36" s="185">
        <f t="shared" si="5"/>
        <v>372.42946725261055</v>
      </c>
      <c r="Y36" s="185">
        <f t="shared" si="6"/>
        <v>196.90904428728874</v>
      </c>
      <c r="Z36" s="185"/>
      <c r="AA36" s="234">
        <v>25253.262999999999</v>
      </c>
      <c r="AB36" s="234">
        <v>24946.123</v>
      </c>
      <c r="AC36" s="234">
        <v>25235.366999999998</v>
      </c>
      <c r="AD36" s="234">
        <v>27024.620999999999</v>
      </c>
      <c r="AE36" s="234">
        <v>27538.952000000001</v>
      </c>
      <c r="AF36" s="185">
        <v>28240.168000000001</v>
      </c>
      <c r="AG36" s="185">
        <v>28915.238000000001</v>
      </c>
      <c r="AH36" s="185"/>
      <c r="AI36" s="185"/>
      <c r="AJ36" s="185">
        <f t="shared" si="7"/>
        <v>479.55882525697501</v>
      </c>
      <c r="AK36" s="185">
        <f t="shared" si="8"/>
        <v>545.00169722928661</v>
      </c>
      <c r="AL36" s="185">
        <f t="shared" si="9"/>
        <v>631.56239120646262</v>
      </c>
      <c r="AM36" s="185">
        <f t="shared" si="10"/>
        <v>1125.0265674846626</v>
      </c>
      <c r="AN36" s="185">
        <f t="shared" si="11"/>
        <v>1027.8059973485715</v>
      </c>
      <c r="AO36" s="185">
        <f t="shared" si="12"/>
        <v>798.31539316021588</v>
      </c>
      <c r="AP36" s="185">
        <f t="shared" si="13"/>
        <v>809.63400000000001</v>
      </c>
      <c r="AQ36" s="185"/>
      <c r="AR36" s="185">
        <f t="shared" si="24"/>
        <v>211.52684471538399</v>
      </c>
      <c r="AS36" s="185">
        <f t="shared" si="24"/>
        <v>107.24107723400768</v>
      </c>
      <c r="AT36" s="185">
        <f t="shared" si="24"/>
        <v>338.09900203647169</v>
      </c>
      <c r="AU36" s="185">
        <f t="shared" si="24"/>
        <v>3284.0574833985684</v>
      </c>
      <c r="AV36" s="185">
        <f t="shared" si="24"/>
        <v>569.59447162624133</v>
      </c>
      <c r="AW36" s="185">
        <f t="shared" si="24"/>
        <v>446.02849512117501</v>
      </c>
      <c r="AX36" s="185">
        <f t="shared" si="24"/>
        <v>235.82195401213269</v>
      </c>
      <c r="AY36" s="185"/>
      <c r="AZ36" s="185">
        <f t="shared" si="15"/>
        <v>27805.221362167929</v>
      </c>
      <c r="BA36" s="185">
        <f t="shared" si="16"/>
        <v>27540.573216972294</v>
      </c>
      <c r="BB36" s="185">
        <f t="shared" si="17"/>
        <v>27564.734077075878</v>
      </c>
      <c r="BC36" s="185">
        <f t="shared" si="18"/>
        <v>28489.145450920245</v>
      </c>
      <c r="BD36" s="185">
        <f t="shared" si="19"/>
        <v>28216.307589565222</v>
      </c>
      <c r="BE36" s="185">
        <f t="shared" si="20"/>
        <v>28530.733177853999</v>
      </c>
      <c r="BF36" s="185">
        <f t="shared" si="21"/>
        <v>28915.238000000001</v>
      </c>
      <c r="BG36" s="190"/>
      <c r="BI36" s="237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239"/>
    </row>
    <row r="37" spans="1:75" x14ac:dyDescent="0.3">
      <c r="A37" s="187" t="s">
        <v>133</v>
      </c>
      <c r="B37" s="185">
        <v>4914.3670000000002</v>
      </c>
      <c r="C37" s="185">
        <v>5389.9560000000001</v>
      </c>
      <c r="D37" s="185">
        <v>5387.53</v>
      </c>
      <c r="E37" s="185">
        <v>7101.9350000000004</v>
      </c>
      <c r="F37" s="185">
        <v>7980.8399999999992</v>
      </c>
      <c r="G37" s="185">
        <v>7515.7042300000012</v>
      </c>
      <c r="H37" s="185">
        <v>6759.777</v>
      </c>
      <c r="I37" s="185"/>
      <c r="J37" s="185">
        <v>1556.21453</v>
      </c>
      <c r="K37" s="185">
        <v>537.63468999999998</v>
      </c>
      <c r="L37" s="185">
        <v>835.15502000000004</v>
      </c>
      <c r="M37" s="185">
        <v>2398.74136</v>
      </c>
      <c r="N37" s="185">
        <v>2593.6706589999999</v>
      </c>
      <c r="O37" s="185">
        <v>6256.2374600000003</v>
      </c>
      <c r="P37" s="185">
        <v>1653.0690849999999</v>
      </c>
      <c r="Q37" s="185"/>
      <c r="R37" s="185"/>
      <c r="S37" s="185">
        <f t="shared" si="0"/>
        <v>1476.8423842391303</v>
      </c>
      <c r="T37" s="185">
        <f t="shared" si="1"/>
        <v>490.52682729099666</v>
      </c>
      <c r="U37" s="185">
        <f t="shared" si="2"/>
        <v>760.14510641539698</v>
      </c>
      <c r="V37" s="185">
        <f t="shared" si="3"/>
        <v>2163.6329353112583</v>
      </c>
      <c r="W37" s="185">
        <f t="shared" si="4"/>
        <v>2260.9955437519197</v>
      </c>
      <c r="X37" s="185">
        <f t="shared" si="5"/>
        <v>5296.4914349328683</v>
      </c>
      <c r="Y37" s="185">
        <f t="shared" si="6"/>
        <v>1378.5697365723731</v>
      </c>
      <c r="Z37" s="185"/>
      <c r="AA37" s="234">
        <v>239321.62</v>
      </c>
      <c r="AB37" s="234">
        <v>241204.70300000001</v>
      </c>
      <c r="AC37" s="234">
        <v>249413.56599999999</v>
      </c>
      <c r="AD37" s="234">
        <v>256108.10800000001</v>
      </c>
      <c r="AE37" s="234">
        <v>267289.19300000003</v>
      </c>
      <c r="AF37" s="185">
        <v>280302.64500000002</v>
      </c>
      <c r="AG37" s="185">
        <v>279223.74200000003</v>
      </c>
      <c r="AH37" s="185"/>
      <c r="AI37" s="185"/>
      <c r="AJ37" s="185">
        <f t="shared" si="7"/>
        <v>5410.9863857962882</v>
      </c>
      <c r="AK37" s="185">
        <f t="shared" si="8"/>
        <v>5950.5229672065325</v>
      </c>
      <c r="AL37" s="185">
        <f t="shared" si="9"/>
        <v>5884.8294848364449</v>
      </c>
      <c r="AM37" s="185">
        <f t="shared" si="10"/>
        <v>7486.8046881390592</v>
      </c>
      <c r="AN37" s="185">
        <f t="shared" si="11"/>
        <v>8177.1389217391297</v>
      </c>
      <c r="AO37" s="185">
        <f t="shared" si="12"/>
        <v>7593.0338668593859</v>
      </c>
      <c r="AP37" s="185">
        <f t="shared" si="13"/>
        <v>6759.777</v>
      </c>
      <c r="AQ37" s="185"/>
      <c r="AR37" s="185">
        <f t="shared" si="24"/>
        <v>1768.6940591265209</v>
      </c>
      <c r="AS37" s="185">
        <f t="shared" si="24"/>
        <v>587.46410214841603</v>
      </c>
      <c r="AT37" s="185">
        <f t="shared" si="24"/>
        <v>910.36399560246775</v>
      </c>
      <c r="AU37" s="185">
        <f t="shared" si="24"/>
        <v>2591.2072673801745</v>
      </c>
      <c r="AV37" s="185">
        <f t="shared" si="24"/>
        <v>2707.8105481146854</v>
      </c>
      <c r="AW37" s="185">
        <f t="shared" si="24"/>
        <v>6343.1771969400761</v>
      </c>
      <c r="AX37" s="185">
        <f t="shared" si="24"/>
        <v>1651.0008983953733</v>
      </c>
      <c r="AY37" s="185"/>
      <c r="AZ37" s="185">
        <f t="shared" si="15"/>
        <v>263506.17030570016</v>
      </c>
      <c r="BA37" s="185">
        <f t="shared" si="16"/>
        <v>266290.50867942715</v>
      </c>
      <c r="BB37" s="185">
        <f t="shared" si="17"/>
        <v>272435.84854562307</v>
      </c>
      <c r="BC37" s="185">
        <f t="shared" si="18"/>
        <v>269987.17724744376</v>
      </c>
      <c r="BD37" s="185">
        <f t="shared" si="19"/>
        <v>273863.51103900629</v>
      </c>
      <c r="BE37" s="185">
        <f t="shared" si="20"/>
        <v>283186.69965213136</v>
      </c>
      <c r="BF37" s="185">
        <f t="shared" si="21"/>
        <v>279223.74200000003</v>
      </c>
      <c r="BG37" s="190"/>
      <c r="BI37" s="237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239"/>
    </row>
    <row r="38" spans="1:75" x14ac:dyDescent="0.3">
      <c r="A38" s="187" t="s">
        <v>132</v>
      </c>
      <c r="B38" s="235">
        <v>340.69099999999997</v>
      </c>
      <c r="C38" s="185">
        <v>331.791</v>
      </c>
      <c r="D38" s="185">
        <v>334.60500000000002</v>
      </c>
      <c r="E38" s="185">
        <v>349.654</v>
      </c>
      <c r="F38" s="185">
        <v>365.66199999999998</v>
      </c>
      <c r="G38" s="185">
        <v>410.93299999999999</v>
      </c>
      <c r="H38" s="185">
        <v>395.46699999999998</v>
      </c>
      <c r="I38" s="185"/>
      <c r="J38" s="185">
        <v>50.19003</v>
      </c>
      <c r="K38" s="185">
        <v>55.452599999999997</v>
      </c>
      <c r="L38" s="185">
        <v>66.93010000000001</v>
      </c>
      <c r="M38" s="185">
        <v>60.96537</v>
      </c>
      <c r="N38" s="185">
        <v>68.244180999999998</v>
      </c>
      <c r="O38" s="185">
        <v>89.397610999999998</v>
      </c>
      <c r="P38" s="185">
        <v>75.700043999999991</v>
      </c>
      <c r="Q38" s="185"/>
      <c r="R38" s="185"/>
      <c r="S38" s="185">
        <f t="shared" si="0"/>
        <v>47.630170610367891</v>
      </c>
      <c r="T38" s="185">
        <f t="shared" si="1"/>
        <v>50.593811093247574</v>
      </c>
      <c r="U38" s="185">
        <f t="shared" si="2"/>
        <v>60.918735765838015</v>
      </c>
      <c r="V38" s="185">
        <f t="shared" si="3"/>
        <v>54.989956251655627</v>
      </c>
      <c r="W38" s="185">
        <f t="shared" si="4"/>
        <v>59.490895111367116</v>
      </c>
      <c r="X38" s="185">
        <f t="shared" si="5"/>
        <v>75.683457348334159</v>
      </c>
      <c r="Y38" s="185">
        <f t="shared" si="6"/>
        <v>63.129720749448936</v>
      </c>
      <c r="Z38" s="185"/>
      <c r="AA38" s="234">
        <v>11925.637000000001</v>
      </c>
      <c r="AB38" s="234">
        <v>11927.772999999999</v>
      </c>
      <c r="AC38" s="234">
        <v>12054.763000000001</v>
      </c>
      <c r="AD38" s="234">
        <v>13077.206</v>
      </c>
      <c r="AE38" s="234">
        <v>13333.304</v>
      </c>
      <c r="AF38" s="185">
        <v>13527.155000000001</v>
      </c>
      <c r="AG38" s="185">
        <v>13656.216</v>
      </c>
      <c r="AH38" s="185"/>
      <c r="AI38" s="185"/>
      <c r="AJ38" s="185">
        <f t="shared" si="7"/>
        <v>375.11939233747154</v>
      </c>
      <c r="AK38" s="185">
        <f t="shared" si="8"/>
        <v>366.29797456833091</v>
      </c>
      <c r="AL38" s="185">
        <f t="shared" si="9"/>
        <v>365.49093365117199</v>
      </c>
      <c r="AM38" s="185">
        <f t="shared" si="10"/>
        <v>368.60252965235173</v>
      </c>
      <c r="AN38" s="185">
        <f t="shared" si="11"/>
        <v>374.65592248447206</v>
      </c>
      <c r="AO38" s="185">
        <f t="shared" si="12"/>
        <v>415.16112003919659</v>
      </c>
      <c r="AP38" s="185">
        <f t="shared" si="13"/>
        <v>395.46699999999998</v>
      </c>
      <c r="AQ38" s="185"/>
      <c r="AR38" s="185">
        <f t="shared" si="24"/>
        <v>57.042783097765998</v>
      </c>
      <c r="AS38" s="185">
        <f t="shared" si="24"/>
        <v>60.59209436577698</v>
      </c>
      <c r="AT38" s="185">
        <f t="shared" si="24"/>
        <v>72.95741724940207</v>
      </c>
      <c r="AU38" s="185">
        <f t="shared" si="24"/>
        <v>65.857000023762993</v>
      </c>
      <c r="AV38" s="185">
        <f t="shared" si="24"/>
        <v>71.247408578271532</v>
      </c>
      <c r="AW38" s="185">
        <f t="shared" si="24"/>
        <v>90.639923944977539</v>
      </c>
      <c r="AX38" s="185">
        <f t="shared" si="24"/>
        <v>75.605334215399296</v>
      </c>
      <c r="AY38" s="185"/>
      <c r="AZ38" s="185">
        <f t="shared" si="15"/>
        <v>13130.77746308904</v>
      </c>
      <c r="BA38" s="185">
        <f t="shared" si="16"/>
        <v>13168.28693668853</v>
      </c>
      <c r="BB38" s="185">
        <f t="shared" si="17"/>
        <v>13167.48579313998</v>
      </c>
      <c r="BC38" s="185">
        <f t="shared" si="18"/>
        <v>13785.888942740286</v>
      </c>
      <c r="BD38" s="185">
        <f t="shared" si="19"/>
        <v>13661.253589068325</v>
      </c>
      <c r="BE38" s="185">
        <f t="shared" si="20"/>
        <v>13666.336898579131</v>
      </c>
      <c r="BF38" s="185">
        <f t="shared" si="21"/>
        <v>13656.216</v>
      </c>
      <c r="BG38" s="190"/>
    </row>
    <row r="39" spans="1:75" x14ac:dyDescent="0.3">
      <c r="A39" s="187" t="s">
        <v>131</v>
      </c>
      <c r="B39" s="185">
        <v>3488.49</v>
      </c>
      <c r="C39" s="185">
        <v>3921.1390000000001</v>
      </c>
      <c r="D39" s="185">
        <v>4125.4650000000001</v>
      </c>
      <c r="E39" s="185">
        <v>4478.8980000000001</v>
      </c>
      <c r="F39" s="185">
        <v>4497.4449999999997</v>
      </c>
      <c r="G39" s="185">
        <v>4265.7060000000001</v>
      </c>
      <c r="H39" s="185">
        <v>3782.5769999999998</v>
      </c>
      <c r="I39" s="185"/>
      <c r="J39" s="185">
        <v>963.49520999999993</v>
      </c>
      <c r="K39" s="185">
        <v>561.06606999999997</v>
      </c>
      <c r="L39" s="185">
        <v>1014.3133800000001</v>
      </c>
      <c r="M39" s="185">
        <v>2407.3083500000002</v>
      </c>
      <c r="N39" s="185">
        <v>1139.8891780000001</v>
      </c>
      <c r="O39" s="185">
        <v>889.49631000000011</v>
      </c>
      <c r="P39" s="185">
        <v>492.19395899999995</v>
      </c>
      <c r="Q39" s="185"/>
      <c r="R39" s="185"/>
      <c r="S39" s="185">
        <f t="shared" si="0"/>
        <v>914.35373189799316</v>
      </c>
      <c r="T39" s="185">
        <f t="shared" si="1"/>
        <v>511.90513621382627</v>
      </c>
      <c r="U39" s="185">
        <f t="shared" si="2"/>
        <v>923.21225846030484</v>
      </c>
      <c r="V39" s="185">
        <f t="shared" si="3"/>
        <v>2171.3602468211925</v>
      </c>
      <c r="W39" s="185">
        <f t="shared" si="4"/>
        <v>993.68219433947775</v>
      </c>
      <c r="X39" s="185">
        <f t="shared" si="5"/>
        <v>753.04200287170556</v>
      </c>
      <c r="Y39" s="185">
        <f t="shared" si="6"/>
        <v>410.46300034166052</v>
      </c>
      <c r="Z39" s="185"/>
      <c r="AA39" s="234">
        <v>122659.432</v>
      </c>
      <c r="AB39" s="234">
        <v>123725.455</v>
      </c>
      <c r="AC39" s="234">
        <v>127211.64599999999</v>
      </c>
      <c r="AD39" s="234">
        <v>124657.84699999999</v>
      </c>
      <c r="AE39" s="234">
        <v>128742.014</v>
      </c>
      <c r="AF39" s="185">
        <v>134580.231</v>
      </c>
      <c r="AG39" s="185">
        <v>140646.40599999999</v>
      </c>
      <c r="AH39" s="185"/>
      <c r="AI39" s="185"/>
      <c r="AJ39" s="185">
        <f t="shared" si="7"/>
        <v>3841.0179575490583</v>
      </c>
      <c r="AK39" s="185">
        <f t="shared" si="8"/>
        <v>4328.9458535671265</v>
      </c>
      <c r="AL39" s="185">
        <f t="shared" si="9"/>
        <v>4506.2687485101305</v>
      </c>
      <c r="AM39" s="185">
        <f t="shared" si="10"/>
        <v>4721.6194662576681</v>
      </c>
      <c r="AN39" s="185">
        <f t="shared" si="11"/>
        <v>4608.0653863354037</v>
      </c>
      <c r="AO39" s="185">
        <f t="shared" si="12"/>
        <v>4309.5961646251844</v>
      </c>
      <c r="AP39" s="185">
        <f t="shared" si="13"/>
        <v>3782.5769999999998</v>
      </c>
      <c r="AQ39" s="185"/>
      <c r="AR39" s="185">
        <f t="shared" si="24"/>
        <v>1095.0471294750471</v>
      </c>
      <c r="AS39" s="185">
        <f t="shared" si="24"/>
        <v>613.0671647294381</v>
      </c>
      <c r="AT39" s="185">
        <f t="shared" si="24"/>
        <v>1105.6562665573683</v>
      </c>
      <c r="AU39" s="185">
        <f t="shared" si="24"/>
        <v>2600.4616401598955</v>
      </c>
      <c r="AV39" s="185">
        <f t="shared" si="24"/>
        <v>1190.05237968811</v>
      </c>
      <c r="AW39" s="185">
        <f t="shared" si="24"/>
        <v>901.85718595699564</v>
      </c>
      <c r="AX39" s="185">
        <f t="shared" si="24"/>
        <v>491.57816564803494</v>
      </c>
      <c r="AY39" s="185"/>
      <c r="AZ39" s="185">
        <f t="shared" si="15"/>
        <v>135054.73169616872</v>
      </c>
      <c r="BA39" s="185">
        <f t="shared" si="16"/>
        <v>136593.16729219651</v>
      </c>
      <c r="BB39" s="185">
        <f t="shared" si="17"/>
        <v>138954.00029241157</v>
      </c>
      <c r="BC39" s="185">
        <f t="shared" si="18"/>
        <v>131413.33359611451</v>
      </c>
      <c r="BD39" s="185">
        <f t="shared" si="19"/>
        <v>131908.58776049691</v>
      </c>
      <c r="BE39" s="185">
        <f t="shared" si="20"/>
        <v>135964.93695345422</v>
      </c>
      <c r="BF39" s="185">
        <f t="shared" si="21"/>
        <v>140646.40599999999</v>
      </c>
      <c r="BG39" s="190"/>
    </row>
    <row r="40" spans="1:75" x14ac:dyDescent="0.3">
      <c r="A40" s="187" t="s">
        <v>130</v>
      </c>
      <c r="B40" s="185">
        <v>5834.3829999999998</v>
      </c>
      <c r="C40" s="185">
        <v>6045.9380000000001</v>
      </c>
      <c r="D40" s="185">
        <v>6788.6880000000001</v>
      </c>
      <c r="E40" s="185">
        <v>6994.7330000000002</v>
      </c>
      <c r="F40" s="185">
        <v>6762.55</v>
      </c>
      <c r="G40" s="185">
        <v>7061.46</v>
      </c>
      <c r="H40" s="185">
        <v>6654.4459999999999</v>
      </c>
      <c r="I40" s="185"/>
      <c r="J40" s="185">
        <v>801.56448</v>
      </c>
      <c r="K40" s="185">
        <v>654.79228000000001</v>
      </c>
      <c r="L40" s="185">
        <v>4204.1610199999996</v>
      </c>
      <c r="M40" s="185">
        <v>1388.1142199999999</v>
      </c>
      <c r="N40" s="185">
        <v>1014.4528310000001</v>
      </c>
      <c r="O40" s="185">
        <v>850.91689500000007</v>
      </c>
      <c r="P40" s="185">
        <v>378.16841600000004</v>
      </c>
      <c r="Q40" s="185"/>
      <c r="R40" s="185"/>
      <c r="S40" s="185">
        <f t="shared" si="0"/>
        <v>760.68201070234113</v>
      </c>
      <c r="T40" s="185">
        <f t="shared" si="1"/>
        <v>597.41900144694523</v>
      </c>
      <c r="U40" s="185">
        <f t="shared" si="2"/>
        <v>3826.5619548516433</v>
      </c>
      <c r="V40" s="185">
        <f t="shared" si="3"/>
        <v>1252.060640821192</v>
      </c>
      <c r="W40" s="185">
        <f t="shared" si="4"/>
        <v>884.33484115591386</v>
      </c>
      <c r="X40" s="185">
        <f t="shared" si="5"/>
        <v>720.3809118535554</v>
      </c>
      <c r="Y40" s="185">
        <f t="shared" si="6"/>
        <v>315.37189725202063</v>
      </c>
      <c r="Z40" s="185"/>
      <c r="AA40" s="234">
        <v>281761.31099999999</v>
      </c>
      <c r="AB40" s="234">
        <v>282891.80599999998</v>
      </c>
      <c r="AC40" s="234">
        <v>290082.41399999999</v>
      </c>
      <c r="AD40" s="234">
        <v>276621.87599999999</v>
      </c>
      <c r="AE40" s="234">
        <v>295947.45500000002</v>
      </c>
      <c r="AF40" s="185">
        <v>303365.50199999998</v>
      </c>
      <c r="AG40" s="185">
        <v>307534.60399999999</v>
      </c>
      <c r="AH40" s="185"/>
      <c r="AI40" s="185"/>
      <c r="AJ40" s="185">
        <f t="shared" si="7"/>
        <v>6423.9742336136687</v>
      </c>
      <c r="AK40" s="185">
        <f t="shared" si="8"/>
        <v>6674.7285000669262</v>
      </c>
      <c r="AL40" s="185">
        <f t="shared" si="9"/>
        <v>7415.3222916170034</v>
      </c>
      <c r="AM40" s="185">
        <f t="shared" si="10"/>
        <v>7373.7931728016356</v>
      </c>
      <c r="AN40" s="185">
        <f t="shared" si="11"/>
        <v>6928.883527950311</v>
      </c>
      <c r="AO40" s="185">
        <f t="shared" si="12"/>
        <v>7134.1158843704088</v>
      </c>
      <c r="AP40" s="185">
        <f t="shared" si="13"/>
        <v>6654.4459999999999</v>
      </c>
      <c r="AQ40" s="185"/>
      <c r="AR40" s="185">
        <f t="shared" si="24"/>
        <v>911.0070022176435</v>
      </c>
      <c r="AS40" s="185">
        <f t="shared" si="24"/>
        <v>715.48016900456014</v>
      </c>
      <c r="AT40" s="185">
        <f t="shared" si="24"/>
        <v>4582.76216111752</v>
      </c>
      <c r="AU40" s="185">
        <f t="shared" si="24"/>
        <v>1499.4912393630309</v>
      </c>
      <c r="AV40" s="185">
        <f t="shared" si="24"/>
        <v>1059.0959445119761</v>
      </c>
      <c r="AW40" s="185">
        <f t="shared" si="24"/>
        <v>862.7416525291311</v>
      </c>
      <c r="AX40" s="185">
        <f t="shared" si="24"/>
        <v>377.69528220337833</v>
      </c>
      <c r="AY40" s="185"/>
      <c r="AZ40" s="185">
        <f t="shared" si="15"/>
        <v>310234.58725510607</v>
      </c>
      <c r="BA40" s="185">
        <f t="shared" si="16"/>
        <v>312313.15966912062</v>
      </c>
      <c r="BB40" s="185">
        <f t="shared" si="17"/>
        <v>316858.66119348427</v>
      </c>
      <c r="BC40" s="185">
        <f t="shared" si="18"/>
        <v>291612.63206134969</v>
      </c>
      <c r="BD40" s="185">
        <f t="shared" si="19"/>
        <v>303226.65948322986</v>
      </c>
      <c r="BE40" s="185">
        <f t="shared" si="20"/>
        <v>306486.85209407157</v>
      </c>
      <c r="BF40" s="185">
        <f t="shared" si="21"/>
        <v>307534.60399999999</v>
      </c>
      <c r="BG40" s="190"/>
    </row>
    <row r="41" spans="1:75" x14ac:dyDescent="0.3">
      <c r="A41" s="187" t="s">
        <v>129</v>
      </c>
      <c r="B41" s="185">
        <v>460</v>
      </c>
      <c r="C41" s="185">
        <v>469</v>
      </c>
      <c r="D41" s="185">
        <v>699</v>
      </c>
      <c r="E41" s="185">
        <v>690</v>
      </c>
      <c r="F41" s="185">
        <v>736</v>
      </c>
      <c r="G41" s="185">
        <v>847</v>
      </c>
      <c r="H41" s="185">
        <v>611.99977799999999</v>
      </c>
      <c r="I41" s="185"/>
      <c r="J41" s="185">
        <v>179.11082999999999</v>
      </c>
      <c r="K41" s="185">
        <v>235.1062</v>
      </c>
      <c r="L41" s="185">
        <v>264.83052000000004</v>
      </c>
      <c r="M41" s="185">
        <v>632.71590000000003</v>
      </c>
      <c r="N41" s="185">
        <v>223.273664</v>
      </c>
      <c r="O41" s="185">
        <v>193.50097500000001</v>
      </c>
      <c r="P41" s="185">
        <v>719.94343000000003</v>
      </c>
      <c r="Q41" s="185"/>
      <c r="R41" s="185"/>
      <c r="S41" s="185">
        <f t="shared" si="0"/>
        <v>169.97557863712373</v>
      </c>
      <c r="T41" s="185">
        <f t="shared" si="1"/>
        <v>214.50605868167199</v>
      </c>
      <c r="U41" s="185">
        <f t="shared" si="2"/>
        <v>241.04461924619088</v>
      </c>
      <c r="V41" s="185">
        <f t="shared" si="3"/>
        <v>570.70136145695369</v>
      </c>
      <c r="W41" s="185">
        <f t="shared" si="4"/>
        <v>194.63564411674344</v>
      </c>
      <c r="X41" s="185">
        <f t="shared" si="5"/>
        <v>163.81671304699154</v>
      </c>
      <c r="Y41" s="185">
        <f t="shared" si="6"/>
        <v>600.39367601028664</v>
      </c>
      <c r="Z41" s="185"/>
      <c r="AA41" s="234">
        <v>23302.823</v>
      </c>
      <c r="AB41" s="234">
        <v>23297.29</v>
      </c>
      <c r="AC41" s="234">
        <v>23673.061000000002</v>
      </c>
      <c r="AD41" s="234">
        <v>24262.351999999999</v>
      </c>
      <c r="AE41" s="234">
        <v>25014.108</v>
      </c>
      <c r="AF41" s="185">
        <v>25604.598999999998</v>
      </c>
      <c r="AG41" s="185">
        <v>25879.473000000002</v>
      </c>
      <c r="AH41" s="185"/>
      <c r="AI41" s="185"/>
      <c r="AJ41" s="185">
        <f t="shared" si="7"/>
        <v>506.48511547189958</v>
      </c>
      <c r="AK41" s="185">
        <f t="shared" si="8"/>
        <v>517.77700441707941</v>
      </c>
      <c r="AL41" s="185">
        <f t="shared" si="9"/>
        <v>763.52165276122355</v>
      </c>
      <c r="AM41" s="185">
        <f t="shared" si="10"/>
        <v>727.39263803680979</v>
      </c>
      <c r="AN41" s="185">
        <f t="shared" si="11"/>
        <v>754.10285714285726</v>
      </c>
      <c r="AO41" s="185">
        <f t="shared" si="12"/>
        <v>855.7148456638904</v>
      </c>
      <c r="AP41" s="185">
        <f t="shared" si="13"/>
        <v>611.99977799999999</v>
      </c>
      <c r="AQ41" s="185"/>
      <c r="AR41" s="185">
        <f t="shared" si="24"/>
        <v>203.56593184245634</v>
      </c>
      <c r="AS41" s="185">
        <f t="shared" si="24"/>
        <v>256.89646754848712</v>
      </c>
      <c r="AT41" s="185">
        <f t="shared" si="24"/>
        <v>288.67954400211744</v>
      </c>
      <c r="AU41" s="185">
        <f t="shared" si="24"/>
        <v>683.48262368185783</v>
      </c>
      <c r="AV41" s="185">
        <f t="shared" si="24"/>
        <v>233.09928745098014</v>
      </c>
      <c r="AW41" s="185">
        <f t="shared" si="24"/>
        <v>196.18995922921249</v>
      </c>
      <c r="AX41" s="185">
        <f t="shared" si="24"/>
        <v>719.04269489369028</v>
      </c>
      <c r="AY41" s="185"/>
      <c r="AZ41" s="185">
        <f t="shared" si="15"/>
        <v>25657.680430383123</v>
      </c>
      <c r="BA41" s="185">
        <f t="shared" si="16"/>
        <v>25720.258053808062</v>
      </c>
      <c r="BB41" s="185">
        <f t="shared" si="17"/>
        <v>25858.218398622699</v>
      </c>
      <c r="BC41" s="185">
        <f t="shared" si="18"/>
        <v>25577.182936605317</v>
      </c>
      <c r="BD41" s="185">
        <f t="shared" si="19"/>
        <v>25629.361836521741</v>
      </c>
      <c r="BE41" s="185">
        <f t="shared" si="20"/>
        <v>25868.046613424794</v>
      </c>
      <c r="BF41" s="185">
        <f t="shared" si="21"/>
        <v>25879.473000000002</v>
      </c>
      <c r="BG41" s="190"/>
    </row>
    <row r="42" spans="1:75" x14ac:dyDescent="0.3">
      <c r="A42" s="187" t="s">
        <v>128</v>
      </c>
      <c r="B42" s="185">
        <v>901.26300000000003</v>
      </c>
      <c r="C42" s="185">
        <v>897.22500000000002</v>
      </c>
      <c r="D42" s="185">
        <v>971.52700000000004</v>
      </c>
      <c r="E42" s="185">
        <v>1051.7280000000001</v>
      </c>
      <c r="F42" s="185">
        <v>1100.713</v>
      </c>
      <c r="G42" s="185">
        <v>1133.5129999999999</v>
      </c>
      <c r="H42" s="185">
        <v>1131.2329999999999</v>
      </c>
      <c r="I42" s="185"/>
      <c r="J42" s="185">
        <v>95.677390000000003</v>
      </c>
      <c r="K42" s="185">
        <v>71.038259999999994</v>
      </c>
      <c r="L42" s="185">
        <v>28.668860000000002</v>
      </c>
      <c r="M42" s="185">
        <v>131.32098999999999</v>
      </c>
      <c r="N42" s="185">
        <v>42.195701999999997</v>
      </c>
      <c r="O42" s="185">
        <v>56.727919999999997</v>
      </c>
      <c r="P42" s="185">
        <v>42.904315000000004</v>
      </c>
      <c r="Q42" s="185"/>
      <c r="R42" s="185"/>
      <c r="S42" s="185">
        <f t="shared" si="0"/>
        <v>90.797523118729089</v>
      </c>
      <c r="T42" s="185">
        <f t="shared" si="1"/>
        <v>64.813846543408346</v>
      </c>
      <c r="U42" s="185">
        <f t="shared" si="2"/>
        <v>26.093950360866081</v>
      </c>
      <c r="V42" s="185">
        <f t="shared" si="3"/>
        <v>118.44979362913907</v>
      </c>
      <c r="W42" s="185">
        <f t="shared" si="4"/>
        <v>36.783503663594459</v>
      </c>
      <c r="X42" s="185">
        <f t="shared" si="5"/>
        <v>48.025501640974632</v>
      </c>
      <c r="Y42" s="185">
        <f t="shared" si="6"/>
        <v>35.779865925789863</v>
      </c>
      <c r="Z42" s="185"/>
      <c r="AA42" s="234">
        <v>30386.001</v>
      </c>
      <c r="AB42" s="234">
        <v>30283.784</v>
      </c>
      <c r="AC42" s="234">
        <v>30963.945</v>
      </c>
      <c r="AD42" s="234">
        <v>27583.821</v>
      </c>
      <c r="AE42" s="234">
        <v>28484.723999999998</v>
      </c>
      <c r="AF42" s="185">
        <v>29660.682000000001</v>
      </c>
      <c r="AG42" s="185">
        <v>30366.998</v>
      </c>
      <c r="AH42" s="185"/>
      <c r="AI42" s="185"/>
      <c r="AJ42" s="185">
        <f t="shared" si="7"/>
        <v>992.33977092511009</v>
      </c>
      <c r="AK42" s="185">
        <f t="shared" si="8"/>
        <v>990.53832150983817</v>
      </c>
      <c r="AL42" s="185">
        <f t="shared" si="9"/>
        <v>1061.2044359687459</v>
      </c>
      <c r="AM42" s="185">
        <f t="shared" si="10"/>
        <v>1108.7234846625768</v>
      </c>
      <c r="AN42" s="185">
        <f t="shared" si="11"/>
        <v>1127.7864377639753</v>
      </c>
      <c r="AO42" s="185">
        <f t="shared" si="12"/>
        <v>1145.1757991180796</v>
      </c>
      <c r="AP42" s="185">
        <f t="shared" si="13"/>
        <v>1131.2329999999999</v>
      </c>
      <c r="AQ42" s="185"/>
      <c r="AR42" s="185">
        <f t="shared" si="24"/>
        <v>108.7408117733814</v>
      </c>
      <c r="AS42" s="185">
        <f t="shared" si="24"/>
        <v>77.622274762600867</v>
      </c>
      <c r="AT42" s="185">
        <f t="shared" si="24"/>
        <v>31.250602958679178</v>
      </c>
      <c r="AU42" s="185">
        <f t="shared" si="24"/>
        <v>141.85768808670528</v>
      </c>
      <c r="AV42" s="185">
        <f t="shared" si="24"/>
        <v>44.052611909006416</v>
      </c>
      <c r="AW42" s="185">
        <f t="shared" si="24"/>
        <v>57.51623893346288</v>
      </c>
      <c r="AX42" s="185">
        <f t="shared" si="24"/>
        <v>42.850636584276877</v>
      </c>
      <c r="AY42" s="185"/>
      <c r="AZ42" s="185">
        <f t="shared" si="15"/>
        <v>33456.646141770121</v>
      </c>
      <c r="BA42" s="185">
        <f t="shared" si="16"/>
        <v>33433.362392183109</v>
      </c>
      <c r="BB42" s="185">
        <f t="shared" si="17"/>
        <v>33822.092220897888</v>
      </c>
      <c r="BC42" s="185">
        <f t="shared" si="18"/>
        <v>29078.649745398772</v>
      </c>
      <c r="BD42" s="185">
        <f t="shared" si="19"/>
        <v>29185.342056149071</v>
      </c>
      <c r="BE42" s="185">
        <f t="shared" si="20"/>
        <v>29965.862951494371</v>
      </c>
      <c r="BF42" s="185">
        <f t="shared" si="21"/>
        <v>30366.998</v>
      </c>
      <c r="BG42" s="190"/>
      <c r="BJ42" s="194"/>
      <c r="BK42" s="196"/>
      <c r="BN42" s="194"/>
      <c r="BO42" s="194"/>
      <c r="BP42" s="196"/>
    </row>
    <row r="43" spans="1:75" x14ac:dyDescent="0.3">
      <c r="A43" s="187" t="s">
        <v>269</v>
      </c>
      <c r="B43" s="185">
        <v>2316.5479999999998</v>
      </c>
      <c r="C43" s="185">
        <v>2455.1559999999999</v>
      </c>
      <c r="D43" s="185">
        <v>2906.0169999999998</v>
      </c>
      <c r="E43" s="185">
        <v>3267.96</v>
      </c>
      <c r="F43" s="185">
        <v>3452.9160000000002</v>
      </c>
      <c r="G43" s="185">
        <v>3679.223</v>
      </c>
      <c r="H43" s="185">
        <v>3607.2660000000001</v>
      </c>
      <c r="I43" s="185"/>
      <c r="J43" s="185">
        <v>526.72086000000002</v>
      </c>
      <c r="K43" s="185">
        <v>201.03467000000001</v>
      </c>
      <c r="L43" s="185">
        <v>2084.87592</v>
      </c>
      <c r="M43" s="185">
        <v>906.90278000000001</v>
      </c>
      <c r="N43" s="185">
        <v>514.26981999999998</v>
      </c>
      <c r="O43" s="185">
        <v>376.07230599999997</v>
      </c>
      <c r="P43" s="185">
        <v>260.29566</v>
      </c>
      <c r="Q43" s="185"/>
      <c r="R43" s="185"/>
      <c r="S43" s="185">
        <f t="shared" si="0"/>
        <v>499.85633453177252</v>
      </c>
      <c r="T43" s="185">
        <f t="shared" si="1"/>
        <v>183.41989586012861</v>
      </c>
      <c r="U43" s="185">
        <f t="shared" si="2"/>
        <v>1897.6216272654369</v>
      </c>
      <c r="V43" s="185">
        <f t="shared" si="3"/>
        <v>818.0142956026491</v>
      </c>
      <c r="W43" s="185">
        <f t="shared" si="4"/>
        <v>448.30740837173573</v>
      </c>
      <c r="X43" s="185">
        <f t="shared" si="5"/>
        <v>318.3804579636996</v>
      </c>
      <c r="Y43" s="185">
        <f t="shared" si="6"/>
        <v>217.07242770022043</v>
      </c>
      <c r="Z43" s="185"/>
      <c r="AA43" s="234">
        <v>80376.244999999995</v>
      </c>
      <c r="AB43" s="234">
        <v>81001.686000000002</v>
      </c>
      <c r="AC43" s="234">
        <v>82861.528999999995</v>
      </c>
      <c r="AD43" s="234">
        <v>90587.142000000007</v>
      </c>
      <c r="AE43" s="234">
        <v>95797.907999999996</v>
      </c>
      <c r="AF43" s="185">
        <v>98752.883000000002</v>
      </c>
      <c r="AG43" s="185">
        <v>109476.606</v>
      </c>
      <c r="AH43" s="185"/>
      <c r="AI43" s="185"/>
      <c r="AJ43" s="185">
        <f t="shared" si="7"/>
        <v>2550.6458288612998</v>
      </c>
      <c r="AK43" s="185">
        <f t="shared" si="8"/>
        <v>2710.4974819970553</v>
      </c>
      <c r="AL43" s="185">
        <f t="shared" si="9"/>
        <v>3174.2588022778436</v>
      </c>
      <c r="AM43" s="185">
        <f t="shared" si="10"/>
        <v>3445.0580368098158</v>
      </c>
      <c r="AN43" s="185">
        <f t="shared" si="11"/>
        <v>3537.8448655900629</v>
      </c>
      <c r="AO43" s="185">
        <f t="shared" si="12"/>
        <v>3717.0787976482129</v>
      </c>
      <c r="AP43" s="185">
        <f t="shared" si="13"/>
        <v>3607.2660000000001</v>
      </c>
      <c r="AQ43" s="185"/>
      <c r="AR43" s="185">
        <f t="shared" si="24"/>
        <v>598.63729449950063</v>
      </c>
      <c r="AS43" s="185">
        <f t="shared" si="24"/>
        <v>219.66709758303196</v>
      </c>
      <c r="AT43" s="185">
        <f t="shared" si="24"/>
        <v>2272.627149947049</v>
      </c>
      <c r="AU43" s="185">
        <f t="shared" si="24"/>
        <v>979.66921883703367</v>
      </c>
      <c r="AV43" s="185">
        <f t="shared" si="24"/>
        <v>536.90133646726838</v>
      </c>
      <c r="AW43" s="185">
        <f t="shared" si="24"/>
        <v>381.29839077749307</v>
      </c>
      <c r="AX43" s="185">
        <f t="shared" si="24"/>
        <v>259.96999908108296</v>
      </c>
      <c r="AY43" s="185"/>
      <c r="AZ43" s="185">
        <f t="shared" si="15"/>
        <v>88498.634195701496</v>
      </c>
      <c r="BA43" s="185">
        <f t="shared" si="16"/>
        <v>89426.034818364351</v>
      </c>
      <c r="BB43" s="185">
        <f t="shared" si="17"/>
        <v>90510.116698715385</v>
      </c>
      <c r="BC43" s="185">
        <f t="shared" si="18"/>
        <v>95496.261147239275</v>
      </c>
      <c r="BD43" s="185">
        <f t="shared" si="19"/>
        <v>98154.17952596274</v>
      </c>
      <c r="BE43" s="185">
        <f t="shared" si="20"/>
        <v>99768.958719255286</v>
      </c>
      <c r="BF43" s="185">
        <f t="shared" si="21"/>
        <v>109476.606</v>
      </c>
      <c r="BG43" s="190"/>
      <c r="BJ43" s="194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</row>
    <row r="44" spans="1:75" x14ac:dyDescent="0.3">
      <c r="A44" s="187" t="s">
        <v>127</v>
      </c>
      <c r="B44" s="185">
        <v>2309.3240000000001</v>
      </c>
      <c r="C44" s="185">
        <v>2874.1709999999998</v>
      </c>
      <c r="D44" s="185">
        <v>2480.48</v>
      </c>
      <c r="E44" s="185">
        <v>3438.2420000000002</v>
      </c>
      <c r="F44" s="185">
        <v>3289.1290000000004</v>
      </c>
      <c r="G44" s="185">
        <v>3712.75</v>
      </c>
      <c r="H44" s="185">
        <v>3573.7550000000001</v>
      </c>
      <c r="I44" s="185"/>
      <c r="J44" s="185">
        <v>774.22619999999995</v>
      </c>
      <c r="K44" s="185">
        <v>438.66960999999998</v>
      </c>
      <c r="L44" s="185">
        <v>725.49171999999999</v>
      </c>
      <c r="M44" s="185">
        <v>2380.152</v>
      </c>
      <c r="N44" s="185">
        <v>335.82001000000002</v>
      </c>
      <c r="O44" s="185">
        <v>561.50650399999995</v>
      </c>
      <c r="P44" s="185">
        <v>330.040705</v>
      </c>
      <c r="Q44" s="185"/>
      <c r="R44" s="185"/>
      <c r="S44" s="185">
        <f t="shared" si="0"/>
        <v>734.7380744147157</v>
      </c>
      <c r="T44" s="185">
        <f t="shared" si="1"/>
        <v>400.2331248794211</v>
      </c>
      <c r="U44" s="185">
        <f t="shared" si="2"/>
        <v>660.33127682437851</v>
      </c>
      <c r="V44" s="185">
        <f t="shared" si="3"/>
        <v>2146.8655788079468</v>
      </c>
      <c r="W44" s="185">
        <f t="shared" si="4"/>
        <v>292.74632208141321</v>
      </c>
      <c r="X44" s="185">
        <f t="shared" si="5"/>
        <v>475.36788814520128</v>
      </c>
      <c r="Y44" s="185">
        <f t="shared" si="6"/>
        <v>275.23600306759732</v>
      </c>
      <c r="Z44" s="185"/>
      <c r="AA44" s="234">
        <v>88030.525999999998</v>
      </c>
      <c r="AB44" s="234">
        <v>89269.126000000004</v>
      </c>
      <c r="AC44" s="234">
        <v>91662.921000000002</v>
      </c>
      <c r="AD44" s="234">
        <v>96445.58</v>
      </c>
      <c r="AE44" s="234">
        <v>99921.342000000004</v>
      </c>
      <c r="AF44" s="185">
        <v>102426.045</v>
      </c>
      <c r="AG44" s="185">
        <v>108780.81</v>
      </c>
      <c r="AH44" s="185"/>
      <c r="AI44" s="185"/>
      <c r="AJ44" s="185">
        <f t="shared" si="7"/>
        <v>2542.6918104391934</v>
      </c>
      <c r="AK44" s="185">
        <f t="shared" si="8"/>
        <v>3173.090939365547</v>
      </c>
      <c r="AL44" s="185">
        <f t="shared" si="9"/>
        <v>2709.4423308171099</v>
      </c>
      <c r="AM44" s="185">
        <f t="shared" si="10"/>
        <v>3624.5679979550105</v>
      </c>
      <c r="AN44" s="185">
        <f t="shared" si="11"/>
        <v>3370.0293157763981</v>
      </c>
      <c r="AO44" s="185">
        <f t="shared" si="12"/>
        <v>3750.9507594316524</v>
      </c>
      <c r="AP44" s="185">
        <f t="shared" si="13"/>
        <v>3573.7550000000001</v>
      </c>
      <c r="AQ44" s="185"/>
      <c r="AR44" s="185">
        <f t="shared" si="24"/>
        <v>879.93605891862592</v>
      </c>
      <c r="AS44" s="185">
        <f t="shared" si="24"/>
        <v>479.3266754763273</v>
      </c>
      <c r="AT44" s="185">
        <f t="shared" si="24"/>
        <v>790.82508657579137</v>
      </c>
      <c r="AU44" s="185">
        <f t="shared" si="24"/>
        <v>2571.1263676503481</v>
      </c>
      <c r="AV44" s="185">
        <f t="shared" si="24"/>
        <v>350.59847023776632</v>
      </c>
      <c r="AW44" s="185">
        <f t="shared" si="24"/>
        <v>569.30947312641513</v>
      </c>
      <c r="AX44" s="185">
        <f t="shared" si="24"/>
        <v>329.62778471054787</v>
      </c>
      <c r="AY44" s="185"/>
      <c r="AZ44" s="185">
        <f t="shared" si="15"/>
        <v>96926.415491656648</v>
      </c>
      <c r="BA44" s="185">
        <f t="shared" si="16"/>
        <v>98553.306284031598</v>
      </c>
      <c r="BB44" s="185">
        <f t="shared" si="17"/>
        <v>100123.92695113229</v>
      </c>
      <c r="BC44" s="185">
        <f t="shared" si="18"/>
        <v>101672.18096114519</v>
      </c>
      <c r="BD44" s="185">
        <f t="shared" si="19"/>
        <v>102379.03463552796</v>
      </c>
      <c r="BE44" s="185">
        <f t="shared" si="20"/>
        <v>103479.91415482608</v>
      </c>
      <c r="BF44" s="185">
        <f t="shared" si="21"/>
        <v>108780.81</v>
      </c>
      <c r="BG44" s="190"/>
      <c r="BJ44" s="194"/>
      <c r="BK44" s="240"/>
      <c r="BO44" s="195"/>
      <c r="BP44" s="195"/>
      <c r="BQ44" s="195"/>
      <c r="BR44" s="195"/>
      <c r="BS44" s="195"/>
      <c r="BT44" s="195"/>
      <c r="BU44" s="195"/>
      <c r="BV44" s="195"/>
      <c r="BW44" s="195"/>
    </row>
    <row r="45" spans="1:75" x14ac:dyDescent="0.3">
      <c r="A45" s="187" t="s">
        <v>126</v>
      </c>
      <c r="B45" s="185">
        <v>838</v>
      </c>
      <c r="C45" s="185">
        <v>782.54200000000003</v>
      </c>
      <c r="D45" s="185">
        <v>1128</v>
      </c>
      <c r="E45" s="185">
        <v>1316</v>
      </c>
      <c r="F45" s="185">
        <v>1124</v>
      </c>
      <c r="G45" s="185">
        <v>1314.999904</v>
      </c>
      <c r="H45" s="185">
        <v>1207</v>
      </c>
      <c r="I45" s="185"/>
      <c r="J45" s="185">
        <v>135.08448000000001</v>
      </c>
      <c r="K45" s="185">
        <v>245.69663</v>
      </c>
      <c r="L45" s="185">
        <v>237.75375</v>
      </c>
      <c r="M45" s="185">
        <v>592.39490000000001</v>
      </c>
      <c r="N45" s="185">
        <v>232.01123000000001</v>
      </c>
      <c r="O45" s="185">
        <v>539.07143000000008</v>
      </c>
      <c r="P45" s="185">
        <v>432.10871999999995</v>
      </c>
      <c r="Q45" s="185"/>
      <c r="R45" s="185"/>
      <c r="S45" s="185">
        <f t="shared" si="0"/>
        <v>128.19471973244148</v>
      </c>
      <c r="T45" s="185">
        <f t="shared" si="1"/>
        <v>224.16854907556265</v>
      </c>
      <c r="U45" s="185">
        <f t="shared" si="2"/>
        <v>216.39976443464315</v>
      </c>
      <c r="V45" s="185">
        <f t="shared" si="3"/>
        <v>534.3323535099338</v>
      </c>
      <c r="W45" s="185">
        <f t="shared" si="4"/>
        <v>202.25249312596006</v>
      </c>
      <c r="X45" s="185">
        <f t="shared" si="5"/>
        <v>456.37449506464446</v>
      </c>
      <c r="Y45" s="185">
        <f t="shared" si="6"/>
        <v>360.35517795738429</v>
      </c>
      <c r="Z45" s="185"/>
      <c r="AA45" s="234">
        <v>25530.608</v>
      </c>
      <c r="AB45" s="234">
        <v>25307.719000000001</v>
      </c>
      <c r="AC45" s="234">
        <v>26098.981</v>
      </c>
      <c r="AD45" s="234">
        <v>25728.664000000001</v>
      </c>
      <c r="AE45" s="234">
        <v>28984.153999999999</v>
      </c>
      <c r="AF45" s="185">
        <v>31661.313999999998</v>
      </c>
      <c r="AG45" s="185">
        <v>32236.55</v>
      </c>
      <c r="AH45" s="185"/>
      <c r="AI45" s="185"/>
      <c r="AJ45" s="185">
        <f t="shared" si="7"/>
        <v>922.68375383793875</v>
      </c>
      <c r="AK45" s="185">
        <f t="shared" si="8"/>
        <v>863.92804390309209</v>
      </c>
      <c r="AL45" s="185">
        <f t="shared" si="9"/>
        <v>1232.1207787048072</v>
      </c>
      <c r="AM45" s="185">
        <f t="shared" si="10"/>
        <v>1387.3169734151329</v>
      </c>
      <c r="AN45" s="185">
        <f t="shared" si="11"/>
        <v>1151.6462111801243</v>
      </c>
      <c r="AO45" s="185">
        <f t="shared" si="12"/>
        <v>1328.5300353003433</v>
      </c>
      <c r="AP45" s="185">
        <f t="shared" si="13"/>
        <v>1207</v>
      </c>
      <c r="AQ45" s="185"/>
      <c r="AR45" s="185">
        <f t="shared" si="24"/>
        <v>153.52839383667455</v>
      </c>
      <c r="AS45" s="185">
        <f t="shared" si="24"/>
        <v>268.46844675116034</v>
      </c>
      <c r="AT45" s="185">
        <f t="shared" si="24"/>
        <v>259.16440497414504</v>
      </c>
      <c r="AU45" s="185">
        <f t="shared" si="24"/>
        <v>639.92641959487946</v>
      </c>
      <c r="AV45" s="185">
        <f t="shared" si="24"/>
        <v>242.2213682739827</v>
      </c>
      <c r="AW45" s="185">
        <f t="shared" si="24"/>
        <v>546.56263036056168</v>
      </c>
      <c r="AX45" s="185">
        <f t="shared" si="24"/>
        <v>431.56810044903534</v>
      </c>
      <c r="AY45" s="185"/>
      <c r="AZ45" s="185">
        <f t="shared" si="15"/>
        <v>28110.593349886527</v>
      </c>
      <c r="BA45" s="185">
        <f t="shared" si="16"/>
        <v>27939.775975371438</v>
      </c>
      <c r="BB45" s="185">
        <f t="shared" si="17"/>
        <v>28508.064532909546</v>
      </c>
      <c r="BC45" s="185">
        <f t="shared" si="18"/>
        <v>27122.957652351739</v>
      </c>
      <c r="BD45" s="185">
        <f t="shared" si="19"/>
        <v>29697.056172919256</v>
      </c>
      <c r="BE45" s="185">
        <f t="shared" si="20"/>
        <v>31987.079602155809</v>
      </c>
      <c r="BF45" s="185">
        <f t="shared" si="21"/>
        <v>32236.55</v>
      </c>
      <c r="BG45" s="190"/>
      <c r="BJ45" s="194"/>
      <c r="BK45" s="240"/>
      <c r="BO45" s="195"/>
      <c r="BP45" s="195"/>
      <c r="BQ45" s="195"/>
      <c r="BR45" s="195"/>
      <c r="BS45" s="195"/>
      <c r="BT45" s="195"/>
      <c r="BU45" s="195"/>
      <c r="BV45" s="195"/>
      <c r="BW45" s="195"/>
    </row>
    <row r="46" spans="1:75" x14ac:dyDescent="0.3">
      <c r="A46" s="187" t="s">
        <v>125</v>
      </c>
      <c r="B46" s="185">
        <v>5470.4170000000004</v>
      </c>
      <c r="C46" s="185">
        <v>5847.2910000000002</v>
      </c>
      <c r="D46" s="185">
        <v>6023.3819999999996</v>
      </c>
      <c r="E46" s="185">
        <v>5926.7139999999999</v>
      </c>
      <c r="F46" s="185">
        <v>5967.4480000000003</v>
      </c>
      <c r="G46" s="185">
        <v>6676.7640000000001</v>
      </c>
      <c r="H46" s="185">
        <v>5551.4159999999993</v>
      </c>
      <c r="I46" s="185"/>
      <c r="J46" s="185">
        <v>483.13920000000002</v>
      </c>
      <c r="K46" s="185">
        <v>414.22500000000002</v>
      </c>
      <c r="L46" s="185">
        <v>391.73439000000002</v>
      </c>
      <c r="M46" s="185">
        <v>594.6555699999999</v>
      </c>
      <c r="N46" s="185">
        <v>347.80245200000002</v>
      </c>
      <c r="O46" s="185">
        <v>746.78840400000001</v>
      </c>
      <c r="P46" s="185">
        <v>644.35109299999999</v>
      </c>
      <c r="Q46" s="185"/>
      <c r="R46" s="185"/>
      <c r="S46" s="185">
        <f t="shared" si="0"/>
        <v>458.49748494983277</v>
      </c>
      <c r="T46" s="185">
        <f t="shared" si="1"/>
        <v>377.93036575562701</v>
      </c>
      <c r="U46" s="185">
        <f t="shared" si="2"/>
        <v>356.55054743384125</v>
      </c>
      <c r="V46" s="185">
        <f t="shared" si="3"/>
        <v>536.37144790728473</v>
      </c>
      <c r="W46" s="185">
        <f t="shared" si="4"/>
        <v>303.19184563748075</v>
      </c>
      <c r="X46" s="185">
        <f t="shared" si="5"/>
        <v>632.22638379413218</v>
      </c>
      <c r="Y46" s="185">
        <f t="shared" si="6"/>
        <v>537.35377704261577</v>
      </c>
      <c r="Z46" s="185"/>
      <c r="AA46" s="234">
        <v>247405.89</v>
      </c>
      <c r="AB46" s="234">
        <v>252249.03400000001</v>
      </c>
      <c r="AC46" s="234">
        <v>264389.42800000001</v>
      </c>
      <c r="AD46" s="234">
        <v>247375.42300000001</v>
      </c>
      <c r="AE46" s="234">
        <v>257347.27</v>
      </c>
      <c r="AF46" s="185">
        <v>280099.64799999999</v>
      </c>
      <c r="AG46" s="185">
        <v>286736.31199999998</v>
      </c>
      <c r="AH46" s="185"/>
      <c r="AI46" s="185"/>
      <c r="AJ46" s="185">
        <f t="shared" si="7"/>
        <v>6023.2277954879182</v>
      </c>
      <c r="AK46" s="185">
        <f t="shared" si="8"/>
        <v>6455.421786641682</v>
      </c>
      <c r="AL46" s="185">
        <f t="shared" si="9"/>
        <v>6579.3742201032965</v>
      </c>
      <c r="AM46" s="185">
        <f t="shared" si="10"/>
        <v>6247.8958425357869</v>
      </c>
      <c r="AN46" s="185">
        <f t="shared" si="11"/>
        <v>6114.2249818633545</v>
      </c>
      <c r="AO46" s="185">
        <f t="shared" si="12"/>
        <v>6745.461718765313</v>
      </c>
      <c r="AP46" s="185">
        <f t="shared" si="13"/>
        <v>5551.4159999999993</v>
      </c>
      <c r="AQ46" s="185"/>
      <c r="AR46" s="185">
        <f t="shared" si="24"/>
        <v>549.10516275101224</v>
      </c>
      <c r="AS46" s="185">
        <f t="shared" si="24"/>
        <v>452.61647404565298</v>
      </c>
      <c r="AT46" s="185">
        <f t="shared" si="24"/>
        <v>427.01160378021245</v>
      </c>
      <c r="AU46" s="185">
        <f t="shared" si="24"/>
        <v>642.36847718009085</v>
      </c>
      <c r="AV46" s="185">
        <f t="shared" si="24"/>
        <v>363.1082245996721</v>
      </c>
      <c r="AW46" s="185">
        <f t="shared" si="24"/>
        <v>757.16614106780935</v>
      </c>
      <c r="AX46" s="185">
        <f t="shared" si="24"/>
        <v>643.54493292398661</v>
      </c>
      <c r="AY46" s="185"/>
      <c r="AZ46" s="185">
        <f t="shared" si="15"/>
        <v>272407.39296756109</v>
      </c>
      <c r="BA46" s="185">
        <f t="shared" si="16"/>
        <v>278483.47375612374</v>
      </c>
      <c r="BB46" s="185">
        <f t="shared" si="17"/>
        <v>288794.06729492778</v>
      </c>
      <c r="BC46" s="185">
        <f t="shared" si="18"/>
        <v>260781.24858179959</v>
      </c>
      <c r="BD46" s="185">
        <f t="shared" si="19"/>
        <v>263677.05378385098</v>
      </c>
      <c r="BE46" s="185">
        <f t="shared" si="20"/>
        <v>282981.61400097993</v>
      </c>
      <c r="BF46" s="185">
        <f t="shared" si="21"/>
        <v>286736.31199999998</v>
      </c>
      <c r="BG46" s="190"/>
      <c r="BK46" s="240"/>
      <c r="BO46" s="195"/>
      <c r="BP46" s="195"/>
      <c r="BQ46" s="195"/>
      <c r="BR46" s="195"/>
      <c r="BS46" s="195"/>
      <c r="BT46" s="195"/>
      <c r="BU46" s="195"/>
      <c r="BV46" s="195"/>
      <c r="BW46" s="195"/>
    </row>
    <row r="47" spans="1:75" x14ac:dyDescent="0.3">
      <c r="A47" s="187" t="s">
        <v>124</v>
      </c>
      <c r="B47" s="185">
        <v>1729.98</v>
      </c>
      <c r="C47" s="185">
        <v>1871.883</v>
      </c>
      <c r="D47" s="185">
        <v>1743.373</v>
      </c>
      <c r="E47" s="185">
        <v>2020.7650000000001</v>
      </c>
      <c r="F47" s="185">
        <v>2371.7709999999997</v>
      </c>
      <c r="G47" s="185">
        <v>2832.9229999999998</v>
      </c>
      <c r="H47" s="185">
        <v>3134.1419999999998</v>
      </c>
      <c r="I47" s="185"/>
      <c r="J47" s="185">
        <v>1083.6133400000001</v>
      </c>
      <c r="K47" s="185">
        <v>961.22448999999995</v>
      </c>
      <c r="L47" s="185">
        <v>509.34008</v>
      </c>
      <c r="M47" s="185">
        <v>622.58258999999998</v>
      </c>
      <c r="N47" s="185">
        <v>753.54517899999996</v>
      </c>
      <c r="O47" s="185">
        <v>1218.3848170000001</v>
      </c>
      <c r="P47" s="185">
        <v>696.74947600000007</v>
      </c>
      <c r="Q47" s="185"/>
      <c r="R47" s="185"/>
      <c r="S47" s="185">
        <f t="shared" si="0"/>
        <v>1028.3454355351171</v>
      </c>
      <c r="T47" s="185">
        <f t="shared" si="1"/>
        <v>877.00144385048213</v>
      </c>
      <c r="U47" s="185">
        <f t="shared" si="2"/>
        <v>463.59341684041698</v>
      </c>
      <c r="V47" s="185">
        <f t="shared" si="3"/>
        <v>561.56125005298009</v>
      </c>
      <c r="W47" s="185">
        <f t="shared" si="4"/>
        <v>656.89230273809517</v>
      </c>
      <c r="X47" s="185">
        <f t="shared" si="5"/>
        <v>1031.4769522339629</v>
      </c>
      <c r="Y47" s="185">
        <f t="shared" si="6"/>
        <v>581.05117947097733</v>
      </c>
      <c r="Z47" s="185"/>
      <c r="AA47" s="234">
        <v>119313.039</v>
      </c>
      <c r="AB47" s="234">
        <v>120147.909</v>
      </c>
      <c r="AC47" s="234">
        <v>123245.46400000001</v>
      </c>
      <c r="AD47" s="234">
        <v>126459.807</v>
      </c>
      <c r="AE47" s="234">
        <v>131731.81099999999</v>
      </c>
      <c r="AF47" s="185">
        <v>136882.57999999999</v>
      </c>
      <c r="AG47" s="185">
        <v>140596.64000000001</v>
      </c>
      <c r="AH47" s="185"/>
      <c r="AI47" s="185"/>
      <c r="AJ47" s="185">
        <f t="shared" si="7"/>
        <v>1904.8024349219061</v>
      </c>
      <c r="AK47" s="185">
        <f t="shared" si="8"/>
        <v>2066.5628408512916</v>
      </c>
      <c r="AL47" s="185">
        <f t="shared" si="9"/>
        <v>1904.2961864653687</v>
      </c>
      <c r="AM47" s="185">
        <f t="shared" si="10"/>
        <v>2130.2747597137018</v>
      </c>
      <c r="AN47" s="185">
        <f t="shared" si="11"/>
        <v>2430.107727701863</v>
      </c>
      <c r="AO47" s="185">
        <f t="shared" si="12"/>
        <v>2862.0711543361103</v>
      </c>
      <c r="AP47" s="185">
        <f t="shared" si="13"/>
        <v>3134.1419999999998</v>
      </c>
      <c r="AQ47" s="185"/>
      <c r="AR47" s="185">
        <f t="shared" si="24"/>
        <v>1231.5657256125523</v>
      </c>
      <c r="AS47" s="185">
        <f t="shared" si="24"/>
        <v>1050.3133307505123</v>
      </c>
      <c r="AT47" s="185">
        <f t="shared" si="24"/>
        <v>555.20814608679541</v>
      </c>
      <c r="AU47" s="185">
        <f t="shared" si="24"/>
        <v>672.53625532699004</v>
      </c>
      <c r="AV47" s="185">
        <f t="shared" si="24"/>
        <v>786.70650689470165</v>
      </c>
      <c r="AW47" s="185">
        <f t="shared" si="24"/>
        <v>1235.3160885764089</v>
      </c>
      <c r="AX47" s="185">
        <f t="shared" si="24"/>
        <v>695.87775929673614</v>
      </c>
      <c r="AY47" s="185"/>
      <c r="AZ47" s="185">
        <f t="shared" si="15"/>
        <v>131370.17029395275</v>
      </c>
      <c r="BA47" s="185">
        <f t="shared" si="16"/>
        <v>132643.54884647304</v>
      </c>
      <c r="BB47" s="185">
        <f t="shared" si="17"/>
        <v>134621.71726552772</v>
      </c>
      <c r="BC47" s="185">
        <f t="shared" si="18"/>
        <v>133312.94582515338</v>
      </c>
      <c r="BD47" s="185">
        <f t="shared" si="19"/>
        <v>134971.92262459628</v>
      </c>
      <c r="BE47" s="185">
        <f t="shared" si="20"/>
        <v>138290.97499265068</v>
      </c>
      <c r="BF47" s="185">
        <f t="shared" si="21"/>
        <v>140596.64000000001</v>
      </c>
      <c r="BG47" s="190"/>
      <c r="BK47" s="240"/>
      <c r="BO47" s="195"/>
      <c r="BP47" s="195"/>
      <c r="BQ47" s="195"/>
      <c r="BR47" s="195"/>
      <c r="BS47" s="195"/>
      <c r="BT47" s="195"/>
      <c r="BU47" s="195"/>
      <c r="BV47" s="195"/>
      <c r="BW47" s="195"/>
    </row>
    <row r="48" spans="1:75" x14ac:dyDescent="0.3">
      <c r="A48" s="187" t="s">
        <v>123</v>
      </c>
      <c r="B48" s="185">
        <v>866.52599999999995</v>
      </c>
      <c r="C48" s="185">
        <v>982.75400000000002</v>
      </c>
      <c r="D48" s="185">
        <v>1018.696</v>
      </c>
      <c r="E48" s="185">
        <v>971.81700000000001</v>
      </c>
      <c r="F48" s="185">
        <v>1180.8020000000001</v>
      </c>
      <c r="G48" s="185">
        <v>1194.204</v>
      </c>
      <c r="H48" s="185">
        <v>1141.6132359999999</v>
      </c>
      <c r="I48" s="185"/>
      <c r="J48" s="185">
        <v>363.06938000000002</v>
      </c>
      <c r="K48" s="185">
        <v>636.72280000000001</v>
      </c>
      <c r="L48" s="185">
        <v>306.33199999999999</v>
      </c>
      <c r="M48" s="185">
        <v>695.84514999999999</v>
      </c>
      <c r="N48" s="185">
        <v>353.02294499999999</v>
      </c>
      <c r="O48" s="185">
        <v>457.63394599999998</v>
      </c>
      <c r="P48" s="185">
        <v>610.33197199999995</v>
      </c>
      <c r="Q48" s="185"/>
      <c r="R48" s="185"/>
      <c r="S48" s="185">
        <f t="shared" si="0"/>
        <v>344.55162734113713</v>
      </c>
      <c r="T48" s="185">
        <f t="shared" si="1"/>
        <v>580.93277974276521</v>
      </c>
      <c r="U48" s="185">
        <f t="shared" si="2"/>
        <v>278.81862068965518</v>
      </c>
      <c r="V48" s="185">
        <f t="shared" si="3"/>
        <v>627.64310880794699</v>
      </c>
      <c r="W48" s="185">
        <f t="shared" si="4"/>
        <v>307.74273623271881</v>
      </c>
      <c r="X48" s="185">
        <f t="shared" si="5"/>
        <v>387.43003136001983</v>
      </c>
      <c r="Y48" s="185">
        <f t="shared" si="6"/>
        <v>508.98367980896393</v>
      </c>
      <c r="Z48" s="185"/>
      <c r="AA48" s="234">
        <v>33288.550000000003</v>
      </c>
      <c r="AB48" s="234">
        <v>33147.319000000003</v>
      </c>
      <c r="AC48" s="234">
        <v>34176.86</v>
      </c>
      <c r="AD48" s="234">
        <v>33803.326999999997</v>
      </c>
      <c r="AE48" s="234">
        <v>34717.686999999998</v>
      </c>
      <c r="AF48" s="185">
        <v>37098.165999999997</v>
      </c>
      <c r="AG48" s="185">
        <v>38066.938999999998</v>
      </c>
      <c r="AH48" s="185"/>
      <c r="AI48" s="185"/>
      <c r="AJ48" s="185">
        <f t="shared" si="7"/>
        <v>954.09243732478956</v>
      </c>
      <c r="AK48" s="185">
        <f t="shared" si="8"/>
        <v>1084.9625206799626</v>
      </c>
      <c r="AL48" s="185">
        <f t="shared" si="9"/>
        <v>1112.7274014037876</v>
      </c>
      <c r="AM48" s="185">
        <f t="shared" si="10"/>
        <v>1024.4819294478527</v>
      </c>
      <c r="AN48" s="185">
        <f t="shared" si="11"/>
        <v>1209.8453286956524</v>
      </c>
      <c r="AO48" s="185">
        <f t="shared" si="12"/>
        <v>1206.4912533072027</v>
      </c>
      <c r="AP48" s="185">
        <f t="shared" si="13"/>
        <v>1141.6132359999999</v>
      </c>
      <c r="AQ48" s="185"/>
      <c r="AR48" s="185">
        <f t="shared" si="24"/>
        <v>412.6414726745607</v>
      </c>
      <c r="AS48" s="185">
        <f t="shared" si="24"/>
        <v>695.73596156792917</v>
      </c>
      <c r="AT48" s="185">
        <f t="shared" si="24"/>
        <v>333.91839457648854</v>
      </c>
      <c r="AU48" s="185">
        <f t="shared" si="24"/>
        <v>751.67712522839372</v>
      </c>
      <c r="AV48" s="185">
        <f t="shared" si="24"/>
        <v>368.55845628683971</v>
      </c>
      <c r="AW48" s="185">
        <f t="shared" si="24"/>
        <v>463.99345123529031</v>
      </c>
      <c r="AX48" s="185">
        <f t="shared" si="24"/>
        <v>609.56837390218311</v>
      </c>
      <c r="AY48" s="185"/>
      <c r="AZ48" s="185">
        <f t="shared" si="15"/>
        <v>36652.511066613268</v>
      </c>
      <c r="BA48" s="185">
        <f t="shared" si="16"/>
        <v>36594.711164770451</v>
      </c>
      <c r="BB48" s="185">
        <f t="shared" si="17"/>
        <v>37331.577444047143</v>
      </c>
      <c r="BC48" s="185">
        <f t="shared" si="18"/>
        <v>35635.204639059302</v>
      </c>
      <c r="BD48" s="185">
        <f t="shared" si="19"/>
        <v>35571.612717515527</v>
      </c>
      <c r="BE48" s="185">
        <f t="shared" si="20"/>
        <v>37479.871774620289</v>
      </c>
      <c r="BF48" s="185">
        <f t="shared" si="21"/>
        <v>38066.938999999998</v>
      </c>
      <c r="BG48" s="190"/>
      <c r="BK48" s="240"/>
      <c r="BO48" s="195"/>
      <c r="BP48" s="195"/>
      <c r="BQ48" s="195"/>
      <c r="BR48" s="195"/>
      <c r="BS48" s="195"/>
      <c r="BT48" s="195"/>
      <c r="BU48" s="195"/>
      <c r="BV48" s="195"/>
      <c r="BW48" s="195"/>
    </row>
    <row r="49" spans="1:76" x14ac:dyDescent="0.3">
      <c r="A49" s="187" t="s">
        <v>122</v>
      </c>
      <c r="B49" s="185">
        <v>1051.951</v>
      </c>
      <c r="C49" s="185">
        <v>907.14</v>
      </c>
      <c r="D49" s="185">
        <v>905.87</v>
      </c>
      <c r="E49" s="185">
        <v>1358.509</v>
      </c>
      <c r="F49" s="185">
        <v>1346.002</v>
      </c>
      <c r="G49" s="185">
        <v>1345.0880770000001</v>
      </c>
      <c r="H49" s="185">
        <v>1287.7659999999998</v>
      </c>
      <c r="I49" s="185"/>
      <c r="J49" s="185">
        <v>234.12469000000002</v>
      </c>
      <c r="K49" s="185">
        <v>164.80107000000001</v>
      </c>
      <c r="L49" s="185">
        <v>365.80622999999997</v>
      </c>
      <c r="M49" s="185">
        <v>1952.2780299999999</v>
      </c>
      <c r="N49" s="185">
        <v>255.735108</v>
      </c>
      <c r="O49" s="185">
        <v>722.88953000000004</v>
      </c>
      <c r="P49" s="185">
        <v>151.65045000000001</v>
      </c>
      <c r="Q49" s="185"/>
      <c r="R49" s="185"/>
      <c r="S49" s="185">
        <f t="shared" si="0"/>
        <v>222.18354778428093</v>
      </c>
      <c r="T49" s="185">
        <f t="shared" si="1"/>
        <v>150.36110486334402</v>
      </c>
      <c r="U49" s="185">
        <f t="shared" si="2"/>
        <v>332.95113957497995</v>
      </c>
      <c r="V49" s="185">
        <f t="shared" si="3"/>
        <v>1760.9289250728475</v>
      </c>
      <c r="W49" s="185">
        <f t="shared" si="4"/>
        <v>222.93344668202761</v>
      </c>
      <c r="X49" s="185">
        <f t="shared" si="5"/>
        <v>611.99374680507208</v>
      </c>
      <c r="Y49" s="185">
        <f t="shared" si="6"/>
        <v>126.46822979426894</v>
      </c>
      <c r="Z49" s="185"/>
      <c r="AA49" s="234">
        <v>49031.663</v>
      </c>
      <c r="AB49" s="234">
        <v>49055.356</v>
      </c>
      <c r="AC49" s="234">
        <v>50168.012000000002</v>
      </c>
      <c r="AD49" s="234">
        <v>52251.758999999998</v>
      </c>
      <c r="AE49" s="234">
        <v>55441.894999999997</v>
      </c>
      <c r="AF49" s="185">
        <v>56139.442000000003</v>
      </c>
      <c r="AG49" s="185">
        <v>58278.146000000001</v>
      </c>
      <c r="AH49" s="185"/>
      <c r="AI49" s="185"/>
      <c r="AJ49" s="185">
        <f t="shared" si="7"/>
        <v>1158.2554863169134</v>
      </c>
      <c r="AK49" s="185">
        <f t="shared" si="8"/>
        <v>1001.4845027439433</v>
      </c>
      <c r="AL49" s="185">
        <f t="shared" si="9"/>
        <v>989.48692358627989</v>
      </c>
      <c r="AM49" s="185">
        <f t="shared" si="10"/>
        <v>1432.1296308793455</v>
      </c>
      <c r="AN49" s="185">
        <f t="shared" si="11"/>
        <v>1379.1086330434784</v>
      </c>
      <c r="AO49" s="185">
        <f t="shared" si="12"/>
        <v>1358.927787738364</v>
      </c>
      <c r="AP49" s="185">
        <f t="shared" si="13"/>
        <v>1287.7659999999998</v>
      </c>
      <c r="AQ49" s="185"/>
      <c r="AR49" s="185">
        <f t="shared" si="24"/>
        <v>266.09117208142146</v>
      </c>
      <c r="AS49" s="185">
        <f t="shared" si="24"/>
        <v>180.07527122300883</v>
      </c>
      <c r="AT49" s="185">
        <f t="shared" si="24"/>
        <v>398.74851157462393</v>
      </c>
      <c r="AU49" s="185">
        <f t="shared" si="24"/>
        <v>2108.9214133876649</v>
      </c>
      <c r="AV49" s="185">
        <f t="shared" si="24"/>
        <v>266.98926502589865</v>
      </c>
      <c r="AW49" s="185">
        <f t="shared" si="24"/>
        <v>732.93515662091409</v>
      </c>
      <c r="AX49" s="185">
        <f t="shared" si="24"/>
        <v>151.46071719807324</v>
      </c>
      <c r="AY49" s="185"/>
      <c r="AZ49" s="185">
        <f t="shared" si="15"/>
        <v>53986.538035509271</v>
      </c>
      <c r="BA49" s="185">
        <f t="shared" si="16"/>
        <v>54157.218081649044</v>
      </c>
      <c r="BB49" s="185">
        <f t="shared" si="17"/>
        <v>54798.803201695133</v>
      </c>
      <c r="BC49" s="185">
        <f t="shared" si="18"/>
        <v>55083.398291411038</v>
      </c>
      <c r="BD49" s="185">
        <f t="shared" si="19"/>
        <v>56805.55900124224</v>
      </c>
      <c r="BE49" s="185">
        <f t="shared" si="20"/>
        <v>56717.064872121518</v>
      </c>
      <c r="BF49" s="185">
        <f t="shared" si="21"/>
        <v>58278.146000000001</v>
      </c>
      <c r="BG49" s="190"/>
      <c r="BK49" s="240"/>
      <c r="BO49" s="195"/>
      <c r="BP49" s="195"/>
      <c r="BQ49" s="195"/>
      <c r="BR49" s="195"/>
      <c r="BS49" s="195"/>
      <c r="BT49" s="195"/>
      <c r="BU49" s="195"/>
      <c r="BV49" s="195"/>
      <c r="BW49" s="195"/>
    </row>
    <row r="50" spans="1:76" x14ac:dyDescent="0.3">
      <c r="A50" s="187" t="s">
        <v>121</v>
      </c>
      <c r="B50" s="185">
        <v>2032.0060000000001</v>
      </c>
      <c r="C50" s="185">
        <v>1952.5719999999999</v>
      </c>
      <c r="D50" s="185">
        <v>4592.3500000000004</v>
      </c>
      <c r="E50" s="185">
        <v>2306.13</v>
      </c>
      <c r="F50" s="185">
        <v>2319.402</v>
      </c>
      <c r="G50" s="185">
        <v>2553.2155560000001</v>
      </c>
      <c r="H50" s="185">
        <v>2255.2139999999999</v>
      </c>
      <c r="I50" s="185"/>
      <c r="J50" s="185">
        <v>470.15093000000002</v>
      </c>
      <c r="K50" s="185">
        <v>421.45143999999999</v>
      </c>
      <c r="L50" s="185">
        <v>6907.4071299999996</v>
      </c>
      <c r="M50" s="185">
        <v>1040.34798</v>
      </c>
      <c r="N50" s="185">
        <v>1052.0763240000001</v>
      </c>
      <c r="O50" s="185">
        <v>2520.186796</v>
      </c>
      <c r="P50" s="185">
        <v>446.66669199999995</v>
      </c>
      <c r="Q50" s="185"/>
      <c r="R50" s="185"/>
      <c r="S50" s="185">
        <f t="shared" si="0"/>
        <v>446.17166015886289</v>
      </c>
      <c r="T50" s="185">
        <f t="shared" si="1"/>
        <v>384.52362090032148</v>
      </c>
      <c r="U50" s="185">
        <f t="shared" si="2"/>
        <v>6287.0145088612671</v>
      </c>
      <c r="V50" s="185">
        <f t="shared" si="3"/>
        <v>938.38009851655625</v>
      </c>
      <c r="W50" s="185">
        <f t="shared" si="4"/>
        <v>917.13258658986172</v>
      </c>
      <c r="X50" s="185">
        <f t="shared" si="5"/>
        <v>2133.5743511636001</v>
      </c>
      <c r="Y50" s="185">
        <f t="shared" si="6"/>
        <v>372.49573506245406</v>
      </c>
      <c r="Z50" s="185"/>
      <c r="AA50" s="234">
        <v>66705.413</v>
      </c>
      <c r="AB50" s="234">
        <v>66778.093999999997</v>
      </c>
      <c r="AC50" s="234">
        <v>68726.794999999998</v>
      </c>
      <c r="AD50" s="234">
        <v>69842.824999999997</v>
      </c>
      <c r="AE50" s="234">
        <v>72827.566000000006</v>
      </c>
      <c r="AF50" s="185">
        <v>74850.251999999993</v>
      </c>
      <c r="AG50" s="185">
        <v>76779.273000000001</v>
      </c>
      <c r="AH50" s="185"/>
      <c r="AI50" s="185"/>
      <c r="AJ50" s="185">
        <f t="shared" si="7"/>
        <v>2237.3495511947667</v>
      </c>
      <c r="AK50" s="185">
        <f t="shared" si="8"/>
        <v>2155.6436696560031</v>
      </c>
      <c r="AL50" s="185">
        <f t="shared" si="9"/>
        <v>5016.2498741888494</v>
      </c>
      <c r="AM50" s="185">
        <f t="shared" si="10"/>
        <v>2431.1043251533742</v>
      </c>
      <c r="AN50" s="185">
        <f t="shared" si="11"/>
        <v>2376.450645465839</v>
      </c>
      <c r="AO50" s="185">
        <f t="shared" si="12"/>
        <v>2579.4857797511031</v>
      </c>
      <c r="AP50" s="185">
        <f t="shared" si="13"/>
        <v>2255.2139999999999</v>
      </c>
      <c r="AQ50" s="185"/>
      <c r="AR50" s="185">
        <f t="shared" si="24"/>
        <v>534.3435244649778</v>
      </c>
      <c r="AS50" s="185">
        <f t="shared" si="24"/>
        <v>460.51267971335159</v>
      </c>
      <c r="AT50" s="185">
        <f t="shared" si="24"/>
        <v>7529.4461549423177</v>
      </c>
      <c r="AU50" s="185">
        <f t="shared" si="24"/>
        <v>1123.8215554761953</v>
      </c>
      <c r="AV50" s="185">
        <f t="shared" si="24"/>
        <v>1098.3751378238974</v>
      </c>
      <c r="AW50" s="185">
        <f t="shared" si="24"/>
        <v>2555.2085448522403</v>
      </c>
      <c r="AX50" s="185">
        <f t="shared" si="24"/>
        <v>446.10785868957771</v>
      </c>
      <c r="AY50" s="185"/>
      <c r="AZ50" s="185">
        <f t="shared" si="15"/>
        <v>73446.301751969018</v>
      </c>
      <c r="BA50" s="185">
        <f t="shared" si="16"/>
        <v>73723.15878891715</v>
      </c>
      <c r="BB50" s="185">
        <f t="shared" si="17"/>
        <v>75070.666820288694</v>
      </c>
      <c r="BC50" s="185">
        <f t="shared" si="18"/>
        <v>73627.763369120643</v>
      </c>
      <c r="BD50" s="185">
        <f t="shared" si="19"/>
        <v>74618.852716521753</v>
      </c>
      <c r="BE50" s="185">
        <f t="shared" si="20"/>
        <v>75620.391780499762</v>
      </c>
      <c r="BF50" s="185">
        <f t="shared" si="21"/>
        <v>76779.273000000001</v>
      </c>
      <c r="BG50" s="190"/>
      <c r="BK50" s="240"/>
      <c r="BO50" s="195"/>
      <c r="BP50" s="195"/>
      <c r="BQ50" s="195"/>
      <c r="BR50" s="195"/>
      <c r="BS50" s="195"/>
      <c r="BT50" s="195"/>
      <c r="BU50" s="195"/>
      <c r="BV50" s="195"/>
      <c r="BW50" s="195"/>
    </row>
    <row r="51" spans="1:76" x14ac:dyDescent="0.3">
      <c r="A51" s="187" t="s">
        <v>119</v>
      </c>
      <c r="B51" s="185">
        <v>13780.152</v>
      </c>
      <c r="C51" s="185">
        <v>14551.888999999999</v>
      </c>
      <c r="D51" s="185">
        <v>15417.061</v>
      </c>
      <c r="E51" s="185">
        <v>16420.798999999999</v>
      </c>
      <c r="F51" s="185">
        <v>14293.599</v>
      </c>
      <c r="G51" s="185">
        <v>17409.320615000001</v>
      </c>
      <c r="H51" s="185">
        <v>15685.525916000001</v>
      </c>
      <c r="I51" s="185"/>
      <c r="J51" s="185">
        <v>6022.2123200000005</v>
      </c>
      <c r="K51" s="185">
        <v>8720.0954399999991</v>
      </c>
      <c r="L51" s="185">
        <v>8034.8635599999998</v>
      </c>
      <c r="M51" s="185">
        <v>15079.836429999999</v>
      </c>
      <c r="N51" s="185">
        <v>6301.3388600000008</v>
      </c>
      <c r="O51" s="185">
        <v>9116.3361629999999</v>
      </c>
      <c r="P51" s="185">
        <v>10570.468408000001</v>
      </c>
      <c r="Q51" s="185"/>
      <c r="R51" s="185"/>
      <c r="S51" s="185">
        <f t="shared" si="0"/>
        <v>5715.0593505016723</v>
      </c>
      <c r="T51" s="185">
        <f t="shared" si="1"/>
        <v>7956.0356305466221</v>
      </c>
      <c r="U51" s="185">
        <f t="shared" si="2"/>
        <v>7313.2078112269446</v>
      </c>
      <c r="V51" s="185">
        <f t="shared" si="3"/>
        <v>13601.812726927152</v>
      </c>
      <c r="W51" s="185">
        <f t="shared" si="4"/>
        <v>5493.1026160522269</v>
      </c>
      <c r="X51" s="185">
        <f t="shared" si="5"/>
        <v>7717.8330768311771</v>
      </c>
      <c r="Y51" s="185">
        <f t="shared" si="6"/>
        <v>8815.1959170315949</v>
      </c>
      <c r="Z51" s="185"/>
      <c r="AA51" s="234">
        <v>593146.97</v>
      </c>
      <c r="AB51" s="234">
        <v>589422.96400000004</v>
      </c>
      <c r="AC51" s="234">
        <v>599875.11199999996</v>
      </c>
      <c r="AD51" s="234">
        <v>642905.48400000005</v>
      </c>
      <c r="AE51" s="234">
        <v>679330.79500000004</v>
      </c>
      <c r="AF51" s="185">
        <v>705978.42500000005</v>
      </c>
      <c r="AG51" s="185">
        <v>717646.77399999998</v>
      </c>
      <c r="AH51" s="185"/>
      <c r="AI51" s="185"/>
      <c r="AJ51" s="185">
        <f t="shared" si="7"/>
        <v>15172.699732478974</v>
      </c>
      <c r="AK51" s="185">
        <f t="shared" si="8"/>
        <v>16065.316620532727</v>
      </c>
      <c r="AL51" s="185">
        <f t="shared" si="9"/>
        <v>16840.142911932191</v>
      </c>
      <c r="AM51" s="185">
        <f t="shared" si="10"/>
        <v>17310.678700408997</v>
      </c>
      <c r="AN51" s="185">
        <f t="shared" si="11"/>
        <v>14645.168267329194</v>
      </c>
      <c r="AO51" s="185">
        <f t="shared" si="12"/>
        <v>17588.446402807451</v>
      </c>
      <c r="AP51" s="185">
        <f t="shared" si="13"/>
        <v>15685.525915999999</v>
      </c>
      <c r="AQ51" s="185"/>
      <c r="AR51" s="185">
        <f t="shared" si="24"/>
        <v>6844.4619606414699</v>
      </c>
      <c r="AS51" s="185">
        <f t="shared" si="24"/>
        <v>9528.2970641423781</v>
      </c>
      <c r="AT51" s="185">
        <f t="shared" si="24"/>
        <v>8758.4344456221661</v>
      </c>
      <c r="AU51" s="185">
        <f t="shared" si="24"/>
        <v>16289.78530153843</v>
      </c>
      <c r="AV51" s="185">
        <f t="shared" si="24"/>
        <v>6578.6424244516884</v>
      </c>
      <c r="AW51" s="185">
        <f t="shared" si="24"/>
        <v>9243.0212309719118</v>
      </c>
      <c r="AX51" s="185">
        <f t="shared" si="24"/>
        <v>10557.243491168376</v>
      </c>
      <c r="AY51" s="185"/>
      <c r="AZ51" s="185">
        <f t="shared" si="15"/>
        <v>653087.19911360287</v>
      </c>
      <c r="BA51" s="185">
        <f t="shared" si="16"/>
        <v>650724.21457261418</v>
      </c>
      <c r="BB51" s="185">
        <f t="shared" si="17"/>
        <v>655246.97705946222</v>
      </c>
      <c r="BC51" s="185">
        <f t="shared" si="18"/>
        <v>677745.96523926384</v>
      </c>
      <c r="BD51" s="185">
        <f t="shared" si="19"/>
        <v>696039.80088944116</v>
      </c>
      <c r="BE51" s="185">
        <f t="shared" si="20"/>
        <v>713242.2892454681</v>
      </c>
      <c r="BF51" s="185">
        <f t="shared" si="21"/>
        <v>717646.77399999998</v>
      </c>
      <c r="BG51" s="190"/>
      <c r="BK51" s="240"/>
      <c r="BO51" s="195"/>
      <c r="BP51" s="195"/>
      <c r="BQ51" s="195"/>
      <c r="BR51" s="195"/>
      <c r="BS51" s="195"/>
      <c r="BT51" s="195"/>
      <c r="BU51" s="195"/>
      <c r="BV51" s="195"/>
      <c r="BW51" s="195"/>
    </row>
    <row r="52" spans="1:76" x14ac:dyDescent="0.3">
      <c r="A52" s="187" t="s">
        <v>118</v>
      </c>
      <c r="B52" s="185">
        <v>4030</v>
      </c>
      <c r="C52" s="185">
        <v>4428</v>
      </c>
      <c r="D52" s="185">
        <v>4437.0860000000002</v>
      </c>
      <c r="E52" s="185">
        <v>4696.1729999999998</v>
      </c>
      <c r="F52" s="185">
        <v>4791</v>
      </c>
      <c r="G52" s="185">
        <v>4390</v>
      </c>
      <c r="H52" s="185">
        <v>4829</v>
      </c>
      <c r="I52" s="185"/>
      <c r="J52" s="185">
        <v>1849.99881</v>
      </c>
      <c r="K52" s="185">
        <v>645.62891000000002</v>
      </c>
      <c r="L52" s="185">
        <v>1064.9941399999998</v>
      </c>
      <c r="M52" s="185">
        <v>5468.89642</v>
      </c>
      <c r="N52" s="185">
        <v>1373.144074</v>
      </c>
      <c r="O52" s="185">
        <v>2836.4295440000001</v>
      </c>
      <c r="P52" s="185">
        <v>2063.371173</v>
      </c>
      <c r="Q52" s="185"/>
      <c r="R52" s="185"/>
      <c r="S52" s="185">
        <f t="shared" si="0"/>
        <v>1755.6426834030101</v>
      </c>
      <c r="T52" s="185">
        <f t="shared" si="1"/>
        <v>589.05853122990345</v>
      </c>
      <c r="U52" s="185">
        <f t="shared" si="2"/>
        <v>969.34109775461081</v>
      </c>
      <c r="V52" s="185">
        <f t="shared" si="3"/>
        <v>4932.8721351258282</v>
      </c>
      <c r="W52" s="185">
        <f t="shared" si="4"/>
        <v>1197.0188356298002</v>
      </c>
      <c r="X52" s="185">
        <f t="shared" si="5"/>
        <v>2401.3034801889603</v>
      </c>
      <c r="Y52" s="185">
        <f t="shared" si="6"/>
        <v>1720.7393691072741</v>
      </c>
      <c r="Z52" s="185"/>
      <c r="AA52" s="234">
        <v>197579.413</v>
      </c>
      <c r="AB52" s="234">
        <v>198291.99400000001</v>
      </c>
      <c r="AC52" s="234">
        <v>203800.274</v>
      </c>
      <c r="AD52" s="234">
        <v>196269.484</v>
      </c>
      <c r="AE52" s="234">
        <v>193086.89499999999</v>
      </c>
      <c r="AF52" s="185">
        <v>212262.185</v>
      </c>
      <c r="AG52" s="185">
        <v>213166.67300000001</v>
      </c>
      <c r="AH52" s="185"/>
      <c r="AI52" s="185"/>
      <c r="AJ52" s="185">
        <f t="shared" si="7"/>
        <v>4437.2500333733806</v>
      </c>
      <c r="AK52" s="185">
        <f t="shared" si="8"/>
        <v>4888.5214830678624</v>
      </c>
      <c r="AL52" s="185">
        <f t="shared" si="9"/>
        <v>4846.6541289895376</v>
      </c>
      <c r="AM52" s="185">
        <f t="shared" si="10"/>
        <v>4950.6690828220853</v>
      </c>
      <c r="AN52" s="185">
        <f t="shared" si="11"/>
        <v>4908.8407453416157</v>
      </c>
      <c r="AO52" s="185">
        <f t="shared" si="12"/>
        <v>4435.1690347868698</v>
      </c>
      <c r="AP52" s="185">
        <f t="shared" si="13"/>
        <v>4829</v>
      </c>
      <c r="AQ52" s="185"/>
      <c r="AR52" s="185">
        <f t="shared" si="24"/>
        <v>2102.5905115010933</v>
      </c>
      <c r="AS52" s="185">
        <f t="shared" si="24"/>
        <v>705.46751351593502</v>
      </c>
      <c r="AT52" s="185">
        <f t="shared" si="24"/>
        <v>1160.9010271932673</v>
      </c>
      <c r="AU52" s="185">
        <f t="shared" si="24"/>
        <v>5907.6999231186064</v>
      </c>
      <c r="AV52" s="185">
        <f t="shared" si="24"/>
        <v>1433.5721440793659</v>
      </c>
      <c r="AW52" s="185">
        <f t="shared" si="24"/>
        <v>2875.845956816981</v>
      </c>
      <c r="AX52" s="185">
        <f t="shared" si="24"/>
        <v>2060.7896495421519</v>
      </c>
      <c r="AY52" s="185"/>
      <c r="AZ52" s="185">
        <f t="shared" si="15"/>
        <v>217545.72132211985</v>
      </c>
      <c r="BA52" s="185">
        <f t="shared" si="16"/>
        <v>218914.7860409584</v>
      </c>
      <c r="BB52" s="185">
        <f t="shared" si="17"/>
        <v>222612.19175632365</v>
      </c>
      <c r="BC52" s="185">
        <f t="shared" si="18"/>
        <v>206905.76483026583</v>
      </c>
      <c r="BD52" s="185">
        <f t="shared" si="19"/>
        <v>197836.11303850933</v>
      </c>
      <c r="BE52" s="185">
        <f t="shared" si="20"/>
        <v>214446.16632533076</v>
      </c>
      <c r="BF52" s="185">
        <f t="shared" si="21"/>
        <v>213166.67300000001</v>
      </c>
      <c r="BG52" s="190"/>
      <c r="BK52" s="240"/>
      <c r="BO52" s="195"/>
      <c r="BP52" s="195"/>
      <c r="BQ52" s="195"/>
      <c r="BR52" s="195"/>
      <c r="BS52" s="195"/>
      <c r="BT52" s="195"/>
      <c r="BU52" s="195"/>
      <c r="BV52" s="195"/>
      <c r="BW52" s="195"/>
    </row>
    <row r="53" spans="1:76" x14ac:dyDescent="0.3">
      <c r="A53" s="187" t="s">
        <v>117</v>
      </c>
      <c r="B53" s="235">
        <v>3037.1610000000001</v>
      </c>
      <c r="C53" s="185">
        <v>2638.0610000000001</v>
      </c>
      <c r="D53" s="185">
        <v>2921.703</v>
      </c>
      <c r="E53" s="185">
        <v>3481.9119999999998</v>
      </c>
      <c r="F53" s="185">
        <v>3625.1440000000002</v>
      </c>
      <c r="G53" s="185">
        <v>3968.127</v>
      </c>
      <c r="H53" s="185">
        <v>3878.0350000000003</v>
      </c>
      <c r="I53" s="185"/>
      <c r="J53" s="185">
        <v>1890.1759</v>
      </c>
      <c r="K53" s="185">
        <v>732.70705000000009</v>
      </c>
      <c r="L53" s="185">
        <v>1950.66318</v>
      </c>
      <c r="M53" s="185">
        <v>2650.5807999999997</v>
      </c>
      <c r="N53" s="185">
        <v>1080.3114240000002</v>
      </c>
      <c r="O53" s="185">
        <v>1967.127667</v>
      </c>
      <c r="P53" s="185">
        <v>1206.0663750000001</v>
      </c>
      <c r="Q53" s="185"/>
      <c r="R53" s="185"/>
      <c r="S53" s="185">
        <f t="shared" si="0"/>
        <v>1793.7706074414716</v>
      </c>
      <c r="T53" s="185">
        <f t="shared" si="1"/>
        <v>668.50683420418</v>
      </c>
      <c r="U53" s="185">
        <f t="shared" si="2"/>
        <v>1775.4632793103449</v>
      </c>
      <c r="V53" s="185">
        <f t="shared" si="3"/>
        <v>2390.7887745695361</v>
      </c>
      <c r="W53" s="185">
        <f t="shared" si="4"/>
        <v>941.74613382488485</v>
      </c>
      <c r="X53" s="185">
        <f t="shared" si="5"/>
        <v>1665.3579577660366</v>
      </c>
      <c r="Y53" s="185">
        <f t="shared" si="6"/>
        <v>1005.7937807678178</v>
      </c>
      <c r="Z53" s="185"/>
      <c r="AA53" s="234">
        <v>128901.277</v>
      </c>
      <c r="AB53" s="234">
        <v>129042.05</v>
      </c>
      <c r="AC53" s="234">
        <v>131924.47200000001</v>
      </c>
      <c r="AD53" s="234">
        <v>131119.97700000001</v>
      </c>
      <c r="AE53" s="234">
        <v>136724.22099999999</v>
      </c>
      <c r="AF53" s="185">
        <v>142532.52299999999</v>
      </c>
      <c r="AG53" s="185">
        <v>148177.54300000001</v>
      </c>
      <c r="AH53" s="185"/>
      <c r="AI53" s="185"/>
      <c r="AJ53" s="185">
        <f t="shared" si="7"/>
        <v>3344.0800865038041</v>
      </c>
      <c r="AK53" s="185">
        <f t="shared" si="8"/>
        <v>2912.4249937090085</v>
      </c>
      <c r="AL53" s="185">
        <f t="shared" si="9"/>
        <v>3191.3927087802936</v>
      </c>
      <c r="AM53" s="185">
        <f t="shared" si="10"/>
        <v>3670.6045725971367</v>
      </c>
      <c r="AN53" s="185">
        <f t="shared" si="11"/>
        <v>3714.3090325465841</v>
      </c>
      <c r="AO53" s="185">
        <f t="shared" si="12"/>
        <v>4008.9553522782962</v>
      </c>
      <c r="AP53" s="185">
        <f t="shared" si="13"/>
        <v>3878.0350000000008</v>
      </c>
      <c r="AQ53" s="185"/>
      <c r="AR53" s="185">
        <f t="shared" si="24"/>
        <v>2148.2532263942589</v>
      </c>
      <c r="AS53" s="185">
        <f t="shared" si="24"/>
        <v>800.61628699231562</v>
      </c>
      <c r="AT53" s="185">
        <f t="shared" si="24"/>
        <v>2126.3280278425623</v>
      </c>
      <c r="AU53" s="185">
        <f t="shared" si="24"/>
        <v>2863.2533487221631</v>
      </c>
      <c r="AV53" s="185">
        <f t="shared" si="24"/>
        <v>1127.8527823127126</v>
      </c>
      <c r="AW53" s="185">
        <f t="shared" si="24"/>
        <v>1994.463835582151</v>
      </c>
      <c r="AX53" s="185">
        <f t="shared" si="24"/>
        <v>1204.5574421043941</v>
      </c>
      <c r="AY53" s="185"/>
      <c r="AZ53" s="185">
        <f t="shared" si="15"/>
        <v>141927.34383873982</v>
      </c>
      <c r="BA53" s="185">
        <f t="shared" si="16"/>
        <v>142462.69955829208</v>
      </c>
      <c r="BB53" s="185">
        <f t="shared" si="17"/>
        <v>144101.84678267778</v>
      </c>
      <c r="BC53" s="185">
        <f t="shared" si="18"/>
        <v>138225.66082515338</v>
      </c>
      <c r="BD53" s="185">
        <f t="shared" si="19"/>
        <v>140087.12730534162</v>
      </c>
      <c r="BE53" s="185">
        <f t="shared" si="20"/>
        <v>143999.05067417934</v>
      </c>
      <c r="BF53" s="185">
        <f t="shared" si="21"/>
        <v>148177.54300000001</v>
      </c>
      <c r="BG53" s="190"/>
      <c r="BK53" s="240"/>
      <c r="BO53" s="195"/>
      <c r="BP53" s="195"/>
      <c r="BQ53" s="195"/>
    </row>
    <row r="54" spans="1:76" x14ac:dyDescent="0.3">
      <c r="A54" s="187" t="s">
        <v>116</v>
      </c>
      <c r="B54" s="185">
        <v>1149.6849999999999</v>
      </c>
      <c r="C54" s="185">
        <v>1069.4269999999999</v>
      </c>
      <c r="D54" s="185">
        <v>1115.9829999999999</v>
      </c>
      <c r="E54" s="185">
        <v>1664.768</v>
      </c>
      <c r="F54" s="185">
        <v>1365.7339999999999</v>
      </c>
      <c r="G54" s="185">
        <v>1474.182</v>
      </c>
      <c r="H54" s="185">
        <v>1493.5220000000002</v>
      </c>
      <c r="I54" s="185"/>
      <c r="J54" s="185">
        <v>33.519160000000007</v>
      </c>
      <c r="K54" s="185">
        <v>36.983319999999999</v>
      </c>
      <c r="L54" s="185">
        <v>17.265150000000002</v>
      </c>
      <c r="M54" s="185">
        <v>21.41441</v>
      </c>
      <c r="N54" s="185">
        <v>52.859610000000004</v>
      </c>
      <c r="O54" s="185">
        <v>22.374869999999998</v>
      </c>
      <c r="P54" s="185">
        <v>23.831011</v>
      </c>
      <c r="Q54" s="185"/>
      <c r="R54" s="185"/>
      <c r="S54" s="185">
        <f t="shared" si="0"/>
        <v>31.809570735785957</v>
      </c>
      <c r="T54" s="185">
        <f t="shared" si="1"/>
        <v>33.742820096463014</v>
      </c>
      <c r="U54" s="185">
        <f t="shared" si="2"/>
        <v>15.71447093023256</v>
      </c>
      <c r="V54" s="185">
        <f t="shared" si="3"/>
        <v>19.315514185430462</v>
      </c>
      <c r="W54" s="185">
        <f t="shared" si="4"/>
        <v>46.079613940092159</v>
      </c>
      <c r="X54" s="185">
        <f t="shared" si="5"/>
        <v>18.942424751367476</v>
      </c>
      <c r="Y54" s="185">
        <f t="shared" si="6"/>
        <v>19.873767439382807</v>
      </c>
      <c r="Z54" s="185"/>
      <c r="AA54" s="234">
        <v>25114.707999999999</v>
      </c>
      <c r="AB54" s="234">
        <v>26003.96</v>
      </c>
      <c r="AC54" s="234">
        <v>27945.527999999998</v>
      </c>
      <c r="AD54" s="234">
        <v>22544.243999999999</v>
      </c>
      <c r="AE54" s="234">
        <v>23461.48</v>
      </c>
      <c r="AF54" s="185">
        <v>24145.03</v>
      </c>
      <c r="AG54" s="185">
        <v>24654.333999999999</v>
      </c>
      <c r="AH54" s="185"/>
      <c r="AI54" s="185"/>
      <c r="AJ54" s="185">
        <f t="shared" si="7"/>
        <v>1265.8659564811105</v>
      </c>
      <c r="AK54" s="185">
        <f t="shared" si="8"/>
        <v>1180.6496983000936</v>
      </c>
      <c r="AL54" s="185">
        <f t="shared" si="9"/>
        <v>1218.9945416501123</v>
      </c>
      <c r="AM54" s="185">
        <f t="shared" si="10"/>
        <v>1754.9854887525562</v>
      </c>
      <c r="AN54" s="185">
        <f t="shared" si="11"/>
        <v>1399.3259667080747</v>
      </c>
      <c r="AO54" s="185">
        <f t="shared" si="12"/>
        <v>1489.3499676629108</v>
      </c>
      <c r="AP54" s="185">
        <f t="shared" si="13"/>
        <v>1493.5220000000002</v>
      </c>
      <c r="AQ54" s="185"/>
      <c r="AR54" s="185">
        <f t="shared" si="24"/>
        <v>38.095736812656114</v>
      </c>
      <c r="AS54" s="185">
        <f t="shared" si="24"/>
        <v>40.411032402443297</v>
      </c>
      <c r="AT54" s="185">
        <f t="shared" si="24"/>
        <v>18.81994427654395</v>
      </c>
      <c r="AU54" s="185">
        <f t="shared" si="24"/>
        <v>23.132621025327499</v>
      </c>
      <c r="AV54" s="185">
        <f t="shared" si="24"/>
        <v>55.185807431084683</v>
      </c>
      <c r="AW54" s="185">
        <f t="shared" si="24"/>
        <v>22.685802141611582</v>
      </c>
      <c r="AX54" s="185">
        <f t="shared" si="24"/>
        <v>23.801195562658549</v>
      </c>
      <c r="AY54" s="185"/>
      <c r="AZ54" s="185">
        <f t="shared" si="15"/>
        <v>27652.664742223998</v>
      </c>
      <c r="BA54" s="185">
        <f t="shared" si="16"/>
        <v>28708.427530451077</v>
      </c>
      <c r="BB54" s="185">
        <f t="shared" si="17"/>
        <v>30525.058263011517</v>
      </c>
      <c r="BC54" s="185">
        <f t="shared" si="18"/>
        <v>23765.966834355826</v>
      </c>
      <c r="BD54" s="185">
        <f t="shared" si="19"/>
        <v>24038.544973913045</v>
      </c>
      <c r="BE54" s="185">
        <f t="shared" si="20"/>
        <v>24393.460000000003</v>
      </c>
      <c r="BF54" s="185">
        <f t="shared" si="21"/>
        <v>24654.333999999999</v>
      </c>
      <c r="BG54" s="190"/>
      <c r="BK54" s="240"/>
      <c r="BO54" s="194"/>
      <c r="BP54" s="196"/>
    </row>
    <row r="55" spans="1:76" x14ac:dyDescent="0.3">
      <c r="A55" s="187" t="s">
        <v>115</v>
      </c>
      <c r="B55" s="185">
        <v>572</v>
      </c>
      <c r="C55" s="185">
        <v>556</v>
      </c>
      <c r="D55" s="185">
        <v>548.04300000000001</v>
      </c>
      <c r="E55" s="185">
        <v>554</v>
      </c>
      <c r="F55" s="185">
        <v>588</v>
      </c>
      <c r="G55" s="185">
        <v>691</v>
      </c>
      <c r="H55" s="185">
        <v>827</v>
      </c>
      <c r="I55" s="185"/>
      <c r="J55" s="185">
        <v>77.208590000000001</v>
      </c>
      <c r="K55" s="185">
        <v>75.6374</v>
      </c>
      <c r="L55" s="185">
        <v>192.35395</v>
      </c>
      <c r="M55" s="185">
        <v>157.20967999999999</v>
      </c>
      <c r="N55" s="185">
        <v>149.72649299999998</v>
      </c>
      <c r="O55" s="185">
        <v>129.49732799999998</v>
      </c>
      <c r="P55" s="185">
        <v>120.98217699999999</v>
      </c>
      <c r="Q55" s="185"/>
      <c r="R55" s="185"/>
      <c r="S55" s="185">
        <f t="shared" si="0"/>
        <v>73.270693687290972</v>
      </c>
      <c r="T55" s="185">
        <f t="shared" si="1"/>
        <v>69.010007234726672</v>
      </c>
      <c r="U55" s="185">
        <f t="shared" si="2"/>
        <v>175.07757277465919</v>
      </c>
      <c r="V55" s="185">
        <f t="shared" si="3"/>
        <v>141.80104911258277</v>
      </c>
      <c r="W55" s="185">
        <f t="shared" si="4"/>
        <v>130.52194282258063</v>
      </c>
      <c r="X55" s="185">
        <f t="shared" si="5"/>
        <v>109.63162651417201</v>
      </c>
      <c r="Y55" s="185">
        <f t="shared" si="6"/>
        <v>100.89255760102864</v>
      </c>
      <c r="Z55" s="185"/>
      <c r="AA55" s="234">
        <v>27699.359</v>
      </c>
      <c r="AB55" s="234">
        <v>27491.388999999999</v>
      </c>
      <c r="AC55" s="234">
        <v>27897.366999999998</v>
      </c>
      <c r="AD55" s="234">
        <v>29801.627</v>
      </c>
      <c r="AE55" s="234">
        <v>30783.161</v>
      </c>
      <c r="AF55" s="185">
        <v>31398.035</v>
      </c>
      <c r="AG55" s="185">
        <v>31751.309000000001</v>
      </c>
      <c r="AH55" s="185"/>
      <c r="AI55" s="185"/>
      <c r="AJ55" s="185">
        <f t="shared" si="7"/>
        <v>629.80323054331859</v>
      </c>
      <c r="AK55" s="185">
        <f t="shared" si="8"/>
        <v>613.82519073751848</v>
      </c>
      <c r="AL55" s="185">
        <f t="shared" si="9"/>
        <v>598.63046801748101</v>
      </c>
      <c r="AM55" s="185">
        <f t="shared" si="10"/>
        <v>584.02249488752557</v>
      </c>
      <c r="AN55" s="185">
        <f t="shared" si="11"/>
        <v>602.46260869565219</v>
      </c>
      <c r="AO55" s="185">
        <f t="shared" si="12"/>
        <v>698.10975012248923</v>
      </c>
      <c r="AP55" s="185">
        <f t="shared" si="13"/>
        <v>827</v>
      </c>
      <c r="AQ55" s="185"/>
      <c r="AR55" s="185">
        <f t="shared" si="24"/>
        <v>87.75035306124235</v>
      </c>
      <c r="AS55" s="185">
        <f t="shared" si="24"/>
        <v>82.647675282710281</v>
      </c>
      <c r="AT55" s="185">
        <f t="shared" si="24"/>
        <v>209.67617543856386</v>
      </c>
      <c r="AU55" s="185">
        <f t="shared" si="24"/>
        <v>169.82358836657224</v>
      </c>
      <c r="AV55" s="185">
        <f t="shared" si="24"/>
        <v>156.31551973292366</v>
      </c>
      <c r="AW55" s="185">
        <f t="shared" si="24"/>
        <v>131.29688623332234</v>
      </c>
      <c r="AX55" s="185">
        <f t="shared" si="24"/>
        <v>120.83081386573028</v>
      </c>
      <c r="AY55" s="185"/>
      <c r="AZ55" s="185">
        <f t="shared" si="15"/>
        <v>30498.506612201305</v>
      </c>
      <c r="BA55" s="185">
        <f t="shared" si="16"/>
        <v>30350.55233195021</v>
      </c>
      <c r="BB55" s="185">
        <f t="shared" si="17"/>
        <v>30472.451730366833</v>
      </c>
      <c r="BC55" s="185">
        <f t="shared" si="18"/>
        <v>31416.643596114518</v>
      </c>
      <c r="BD55" s="185">
        <f t="shared" si="19"/>
        <v>31540.312040745346</v>
      </c>
      <c r="BE55" s="185">
        <f t="shared" si="20"/>
        <v>31721.09170504655</v>
      </c>
      <c r="BF55" s="185">
        <f t="shared" si="21"/>
        <v>31751.309000000001</v>
      </c>
      <c r="BG55" s="190"/>
    </row>
    <row r="56" spans="1:76" x14ac:dyDescent="0.3">
      <c r="A56" s="187" t="s">
        <v>246</v>
      </c>
      <c r="B56" s="185">
        <v>946.48400000000004</v>
      </c>
      <c r="C56" s="185">
        <v>1076.6300000000001</v>
      </c>
      <c r="D56" s="185">
        <v>1182.0840000000001</v>
      </c>
      <c r="E56" s="185">
        <v>1449.2840000000001</v>
      </c>
      <c r="F56" s="185">
        <v>1370.192</v>
      </c>
      <c r="G56" s="185">
        <v>1577.673</v>
      </c>
      <c r="H56" s="185">
        <v>1126.2330000000002</v>
      </c>
      <c r="I56" s="185"/>
      <c r="J56" s="185">
        <v>18.928909999999998</v>
      </c>
      <c r="K56" s="185">
        <v>99.096919999999997</v>
      </c>
      <c r="L56" s="185">
        <v>52.44567</v>
      </c>
      <c r="M56" s="185">
        <v>49.785150000000002</v>
      </c>
      <c r="N56" s="185">
        <v>2.1605189999999999</v>
      </c>
      <c r="O56" s="185">
        <v>29.230276</v>
      </c>
      <c r="P56" s="185">
        <v>61.853512000000002</v>
      </c>
      <c r="Q56" s="185"/>
      <c r="R56" s="185"/>
      <c r="S56" s="185">
        <f t="shared" si="0"/>
        <v>17.963472282608691</v>
      </c>
      <c r="T56" s="185">
        <f t="shared" si="1"/>
        <v>90.413990514469447</v>
      </c>
      <c r="U56" s="185">
        <f t="shared" si="2"/>
        <v>47.735232919005618</v>
      </c>
      <c r="V56" s="185">
        <f t="shared" si="3"/>
        <v>44.905545894039733</v>
      </c>
      <c r="W56" s="185">
        <f t="shared" si="4"/>
        <v>1.8834017396313361</v>
      </c>
      <c r="X56" s="185">
        <f t="shared" si="5"/>
        <v>24.746168518150167</v>
      </c>
      <c r="Y56" s="185">
        <f t="shared" si="6"/>
        <v>51.582465922116093</v>
      </c>
      <c r="Z56" s="185"/>
      <c r="AA56" s="234">
        <v>41941.125999999997</v>
      </c>
      <c r="AB56" s="234">
        <v>41905.392999999996</v>
      </c>
      <c r="AC56" s="234">
        <v>42646.487999999998</v>
      </c>
      <c r="AD56" s="234">
        <v>33352.697</v>
      </c>
      <c r="AE56" s="234">
        <v>31203.804</v>
      </c>
      <c r="AF56" s="185">
        <v>34808.550000000003</v>
      </c>
      <c r="AG56" s="185">
        <v>36057.315999999999</v>
      </c>
      <c r="AH56" s="185"/>
      <c r="AI56" s="185"/>
      <c r="AJ56" s="185">
        <f t="shared" si="7"/>
        <v>1042.1305609397943</v>
      </c>
      <c r="AK56" s="185">
        <f t="shared" si="8"/>
        <v>1188.6018257261412</v>
      </c>
      <c r="AL56" s="185">
        <f t="shared" si="9"/>
        <v>1291.1970377433452</v>
      </c>
      <c r="AM56" s="185">
        <f t="shared" si="10"/>
        <v>1527.8239304703477</v>
      </c>
      <c r="AN56" s="185">
        <f t="shared" si="11"/>
        <v>1403.8936168944099</v>
      </c>
      <c r="AO56" s="185">
        <f t="shared" si="12"/>
        <v>1593.9057942185207</v>
      </c>
      <c r="AP56" s="185">
        <f t="shared" si="13"/>
        <v>1126.2330000000002</v>
      </c>
      <c r="AQ56" s="185"/>
      <c r="AR56" s="185">
        <f t="shared" si="24"/>
        <v>21.513390356752797</v>
      </c>
      <c r="AS56" s="185">
        <f t="shared" si="24"/>
        <v>108.28148595373082</v>
      </c>
      <c r="AT56" s="185">
        <f t="shared" si="24"/>
        <v>57.168607683455555</v>
      </c>
      <c r="AU56" s="185">
        <f t="shared" si="24"/>
        <v>53.7797215818266</v>
      </c>
      <c r="AV56" s="185">
        <f t="shared" si="24"/>
        <v>2.2555971465775029</v>
      </c>
      <c r="AW56" s="185">
        <f t="shared" si="24"/>
        <v>29.636474217758476</v>
      </c>
      <c r="AX56" s="185">
        <f t="shared" si="24"/>
        <v>61.776125878555774</v>
      </c>
      <c r="AY56" s="185"/>
      <c r="AZ56" s="185">
        <f t="shared" si="15"/>
        <v>46179.469663329321</v>
      </c>
      <c r="BA56" s="185">
        <f t="shared" si="16"/>
        <v>46263.643617186455</v>
      </c>
      <c r="BB56" s="185">
        <f t="shared" si="17"/>
        <v>46583.000003178378</v>
      </c>
      <c r="BC56" s="185">
        <f t="shared" si="18"/>
        <v>35160.153994887522</v>
      </c>
      <c r="BD56" s="185">
        <f t="shared" si="19"/>
        <v>31971.301290931682</v>
      </c>
      <c r="BE56" s="185">
        <f t="shared" si="20"/>
        <v>35166.697746202852</v>
      </c>
      <c r="BF56" s="185">
        <f t="shared" si="21"/>
        <v>36057.315999999999</v>
      </c>
      <c r="BG56" s="190"/>
    </row>
    <row r="57" spans="1:76" x14ac:dyDescent="0.3">
      <c r="A57" s="187" t="s">
        <v>247</v>
      </c>
      <c r="B57" s="185">
        <v>1820.5540000000001</v>
      </c>
      <c r="C57" s="185">
        <v>1801.39</v>
      </c>
      <c r="D57" s="185">
        <v>2049.203</v>
      </c>
      <c r="E57" s="185">
        <v>2063.848</v>
      </c>
      <c r="F57" s="185">
        <v>2001.672</v>
      </c>
      <c r="G57" s="185">
        <v>2024.2073290000003</v>
      </c>
      <c r="H57" s="185">
        <v>1983.4520000000002</v>
      </c>
      <c r="I57" s="185"/>
      <c r="J57" s="185">
        <v>195.87354000000002</v>
      </c>
      <c r="K57" s="185">
        <v>71.021839999999997</v>
      </c>
      <c r="L57" s="185">
        <v>215.23957000000001</v>
      </c>
      <c r="M57" s="185">
        <v>188.755</v>
      </c>
      <c r="N57" s="185">
        <v>58.271982999999999</v>
      </c>
      <c r="O57" s="185">
        <v>611.11138199999994</v>
      </c>
      <c r="P57" s="185">
        <v>176.79491200000001</v>
      </c>
      <c r="Q57" s="185"/>
      <c r="R57" s="185"/>
      <c r="S57" s="185">
        <f t="shared" si="0"/>
        <v>185.88333436454849</v>
      </c>
      <c r="T57" s="185">
        <f t="shared" si="1"/>
        <v>64.79886527331189</v>
      </c>
      <c r="U57" s="185">
        <f t="shared" si="2"/>
        <v>195.90770805934244</v>
      </c>
      <c r="V57" s="185">
        <f t="shared" si="3"/>
        <v>170.25450993377484</v>
      </c>
      <c r="W57" s="185">
        <f t="shared" si="4"/>
        <v>50.797773198924723</v>
      </c>
      <c r="X57" s="185">
        <f t="shared" si="5"/>
        <v>517.36306705867719</v>
      </c>
      <c r="Y57" s="185">
        <f t="shared" si="6"/>
        <v>147.43734395297577</v>
      </c>
      <c r="Z57" s="185"/>
      <c r="AA57" s="234">
        <v>66194.100999999995</v>
      </c>
      <c r="AB57" s="234">
        <v>65940.010999999999</v>
      </c>
      <c r="AC57" s="234">
        <v>67048.138000000006</v>
      </c>
      <c r="AD57" s="234">
        <v>59826.017</v>
      </c>
      <c r="AE57" s="234">
        <v>62055.909</v>
      </c>
      <c r="AF57" s="185">
        <v>65570.039999999994</v>
      </c>
      <c r="AG57" s="185">
        <v>68947.792000000001</v>
      </c>
      <c r="AH57" s="185"/>
      <c r="AI57" s="185"/>
      <c r="AJ57" s="185">
        <f t="shared" si="7"/>
        <v>2004.5293541583233</v>
      </c>
      <c r="AK57" s="185">
        <f t="shared" si="8"/>
        <v>1988.7384178824791</v>
      </c>
      <c r="AL57" s="185">
        <f t="shared" si="9"/>
        <v>2238.3560248973645</v>
      </c>
      <c r="AM57" s="185">
        <f t="shared" si="10"/>
        <v>2175.6925235173826</v>
      </c>
      <c r="AN57" s="185">
        <f t="shared" si="11"/>
        <v>2050.905671552795</v>
      </c>
      <c r="AO57" s="185">
        <f t="shared" si="12"/>
        <v>2045.0345479657037</v>
      </c>
      <c r="AP57" s="185">
        <f t="shared" si="13"/>
        <v>1983.452</v>
      </c>
      <c r="AQ57" s="185"/>
      <c r="AR57" s="185">
        <f t="shared" si="24"/>
        <v>222.61735760691104</v>
      </c>
      <c r="AS57" s="185">
        <f t="shared" si="24"/>
        <v>77.604332913355094</v>
      </c>
      <c r="AT57" s="185">
        <f t="shared" si="24"/>
        <v>234.62273501865207</v>
      </c>
      <c r="AU57" s="185">
        <f t="shared" si="24"/>
        <v>203.89998517987152</v>
      </c>
      <c r="AV57" s="185">
        <f t="shared" si="24"/>
        <v>60.836363198015277</v>
      </c>
      <c r="AW57" s="185">
        <f t="shared" si="24"/>
        <v>619.60368478292003</v>
      </c>
      <c r="AX57" s="185">
        <f t="shared" si="24"/>
        <v>176.57372047686138</v>
      </c>
      <c r="AY57" s="185"/>
      <c r="AZ57" s="185">
        <f t="shared" si="15"/>
        <v>72883.319322920826</v>
      </c>
      <c r="BA57" s="185">
        <f t="shared" si="16"/>
        <v>72797.913362066654</v>
      </c>
      <c r="BB57" s="185">
        <f t="shared" si="17"/>
        <v>73237.060286584558</v>
      </c>
      <c r="BC57" s="185">
        <f t="shared" si="18"/>
        <v>63068.122215746422</v>
      </c>
      <c r="BD57" s="185">
        <f t="shared" si="19"/>
        <v>63582.253097142864</v>
      </c>
      <c r="BE57" s="185">
        <f t="shared" si="20"/>
        <v>66244.694992650664</v>
      </c>
      <c r="BF57" s="185">
        <f t="shared" si="21"/>
        <v>68947.792000000001</v>
      </c>
      <c r="BG57" s="190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</row>
    <row r="58" spans="1:76" x14ac:dyDescent="0.3">
      <c r="A58" s="187" t="s">
        <v>114</v>
      </c>
      <c r="B58" s="185">
        <v>4961.5450000000001</v>
      </c>
      <c r="C58" s="185">
        <v>4832.9539999999997</v>
      </c>
      <c r="D58" s="185">
        <v>4854.723</v>
      </c>
      <c r="E58" s="185">
        <v>5442.4660000000003</v>
      </c>
      <c r="F58" s="185">
        <v>5693.5259999999998</v>
      </c>
      <c r="G58" s="185">
        <v>6717.527779</v>
      </c>
      <c r="H58" s="185">
        <v>5414.9669999999996</v>
      </c>
      <c r="I58" s="185"/>
      <c r="J58" s="185">
        <v>1069.6079999999999</v>
      </c>
      <c r="K58" s="185">
        <v>1596.35735</v>
      </c>
      <c r="L58" s="185">
        <v>1595.5698600000001</v>
      </c>
      <c r="M58" s="185">
        <v>1444.39535</v>
      </c>
      <c r="N58" s="185">
        <v>1236.0244660000001</v>
      </c>
      <c r="O58" s="185">
        <v>2932.7960869999997</v>
      </c>
      <c r="P58" s="185">
        <v>2031.9832739999999</v>
      </c>
      <c r="Q58" s="185"/>
      <c r="R58" s="185"/>
      <c r="S58" s="185">
        <f t="shared" si="0"/>
        <v>1015.0544147157188</v>
      </c>
      <c r="T58" s="185">
        <f t="shared" si="1"/>
        <v>1456.4835950562699</v>
      </c>
      <c r="U58" s="185">
        <f t="shared" si="2"/>
        <v>1452.2628637530072</v>
      </c>
      <c r="V58" s="185">
        <f t="shared" si="3"/>
        <v>1302.8254746357616</v>
      </c>
      <c r="W58" s="185">
        <f t="shared" si="4"/>
        <v>1077.4867656758831</v>
      </c>
      <c r="X58" s="185">
        <f t="shared" si="5"/>
        <v>2482.8867917043749</v>
      </c>
      <c r="Y58" s="185">
        <f t="shared" si="6"/>
        <v>1694.5635679573843</v>
      </c>
      <c r="Z58" s="185"/>
      <c r="AA58" s="234">
        <v>196536.247</v>
      </c>
      <c r="AB58" s="234">
        <v>195848.15299999999</v>
      </c>
      <c r="AC58" s="234">
        <v>200299.84299999999</v>
      </c>
      <c r="AD58" s="234">
        <v>212281.34400000001</v>
      </c>
      <c r="AE58" s="234">
        <v>220664.076</v>
      </c>
      <c r="AF58" s="185">
        <v>225508.25899999999</v>
      </c>
      <c r="AG58" s="185">
        <v>230228.43599999999</v>
      </c>
      <c r="AH58" s="185"/>
      <c r="AI58" s="185"/>
      <c r="AJ58" s="185">
        <f t="shared" si="7"/>
        <v>5462.9319396609262</v>
      </c>
      <c r="AK58" s="185">
        <f t="shared" si="8"/>
        <v>5335.5915663231162</v>
      </c>
      <c r="AL58" s="185">
        <f t="shared" si="9"/>
        <v>5302.8413857767173</v>
      </c>
      <c r="AM58" s="185">
        <f t="shared" si="10"/>
        <v>5737.4053640081802</v>
      </c>
      <c r="AN58" s="185">
        <f t="shared" si="11"/>
        <v>5833.5655214906838</v>
      </c>
      <c r="AO58" s="185">
        <f t="shared" si="12"/>
        <v>6786.644919303284</v>
      </c>
      <c r="AP58" s="185">
        <f t="shared" si="13"/>
        <v>5414.9669999999996</v>
      </c>
      <c r="AQ58" s="185"/>
      <c r="AR58" s="185">
        <f t="shared" si="24"/>
        <v>1215.6481505118702</v>
      </c>
      <c r="AS58" s="185">
        <f t="shared" si="24"/>
        <v>1744.3119924530445</v>
      </c>
      <c r="AT58" s="185">
        <f t="shared" si="24"/>
        <v>1739.2571657085532</v>
      </c>
      <c r="AU58" s="185">
        <f t="shared" si="24"/>
        <v>1560.2881537383132</v>
      </c>
      <c r="AV58" s="185">
        <f t="shared" si="24"/>
        <v>1290.4183016254808</v>
      </c>
      <c r="AW58" s="185">
        <f t="shared" si="24"/>
        <v>2973.5516564509494</v>
      </c>
      <c r="AX58" s="185">
        <f t="shared" si="24"/>
        <v>2029.4410205477725</v>
      </c>
      <c r="AY58" s="185"/>
      <c r="AZ58" s="185">
        <f t="shared" si="15"/>
        <v>216397.13860045385</v>
      </c>
      <c r="BA58" s="185">
        <f t="shared" si="16"/>
        <v>216216.78034319368</v>
      </c>
      <c r="BB58" s="185">
        <f t="shared" si="17"/>
        <v>218788.65118050587</v>
      </c>
      <c r="BC58" s="185">
        <f t="shared" si="18"/>
        <v>223785.34321472392</v>
      </c>
      <c r="BD58" s="185">
        <f t="shared" si="19"/>
        <v>226091.58991900625</v>
      </c>
      <c r="BE58" s="185">
        <f t="shared" si="20"/>
        <v>227828.53016070556</v>
      </c>
      <c r="BF58" s="185">
        <f t="shared" si="21"/>
        <v>230228.43599999999</v>
      </c>
      <c r="BG58" s="190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</row>
    <row r="59" spans="1:76" x14ac:dyDescent="0.3">
      <c r="A59" s="187" t="s">
        <v>113</v>
      </c>
      <c r="B59" s="235">
        <v>2402.7710000000002</v>
      </c>
      <c r="C59" s="185">
        <v>2448.8870000000002</v>
      </c>
      <c r="D59" s="185">
        <v>3126.1129999999998</v>
      </c>
      <c r="E59" s="185">
        <v>3247.9180000000001</v>
      </c>
      <c r="F59" s="185">
        <v>3171.1179999999999</v>
      </c>
      <c r="G59" s="185">
        <v>3080.3910000000001</v>
      </c>
      <c r="H59" s="185">
        <v>2698.7260000000001</v>
      </c>
      <c r="I59" s="185"/>
      <c r="J59" s="185">
        <v>122.89667999999999</v>
      </c>
      <c r="K59" s="185">
        <v>34.433140000000002</v>
      </c>
      <c r="L59" s="185">
        <v>99.22475</v>
      </c>
      <c r="M59" s="185">
        <v>70.707700000000003</v>
      </c>
      <c r="N59" s="185">
        <v>238.188289</v>
      </c>
      <c r="O59" s="185">
        <v>89.771810000000002</v>
      </c>
      <c r="P59" s="185">
        <v>136.59225099999998</v>
      </c>
      <c r="Q59" s="185"/>
      <c r="R59" s="185"/>
      <c r="S59" s="185">
        <f t="shared" si="0"/>
        <v>116.62853829431435</v>
      </c>
      <c r="T59" s="185">
        <f t="shared" si="1"/>
        <v>31.416088344051445</v>
      </c>
      <c r="U59" s="185">
        <f t="shared" si="2"/>
        <v>90.312823777064963</v>
      </c>
      <c r="V59" s="185">
        <f t="shared" si="3"/>
        <v>63.777408874172188</v>
      </c>
      <c r="W59" s="185">
        <f t="shared" si="4"/>
        <v>207.63725653993853</v>
      </c>
      <c r="X59" s="185">
        <f t="shared" si="5"/>
        <v>76.000251877175529</v>
      </c>
      <c r="Y59" s="185">
        <f t="shared" si="6"/>
        <v>113.91051056943422</v>
      </c>
      <c r="Z59" s="185"/>
      <c r="AA59" s="234">
        <v>68888.755000000005</v>
      </c>
      <c r="AB59" s="234">
        <v>70322.724000000002</v>
      </c>
      <c r="AC59" s="234">
        <v>71388.766000000003</v>
      </c>
      <c r="AD59" s="234">
        <v>65489.629000000001</v>
      </c>
      <c r="AE59" s="234">
        <v>70232.792000000001</v>
      </c>
      <c r="AF59" s="185">
        <v>73174.649999999994</v>
      </c>
      <c r="AG59" s="185">
        <v>73875.649999999994</v>
      </c>
      <c r="AH59" s="185"/>
      <c r="AI59" s="185"/>
      <c r="AJ59" s="185">
        <f t="shared" si="7"/>
        <v>2645.5820595381124</v>
      </c>
      <c r="AK59" s="185">
        <f t="shared" si="8"/>
        <v>2703.576492571276</v>
      </c>
      <c r="AL59" s="185">
        <f t="shared" si="9"/>
        <v>3414.6709076943444</v>
      </c>
      <c r="AM59" s="185">
        <f t="shared" si="10"/>
        <v>3423.9299161554195</v>
      </c>
      <c r="AN59" s="185">
        <f t="shared" si="11"/>
        <v>3249.1156849689442</v>
      </c>
      <c r="AO59" s="185">
        <f t="shared" si="12"/>
        <v>3112.0853708966201</v>
      </c>
      <c r="AP59" s="185">
        <f t="shared" si="13"/>
        <v>2698.7260000000001</v>
      </c>
      <c r="AQ59" s="185"/>
      <c r="AR59" s="185">
        <f t="shared" si="24"/>
        <v>139.67651863678017</v>
      </c>
      <c r="AS59" s="185">
        <f t="shared" si="24"/>
        <v>37.624494941445676</v>
      </c>
      <c r="AT59" s="185">
        <f t="shared" si="24"/>
        <v>108.16032677700478</v>
      </c>
      <c r="AU59" s="185">
        <f t="shared" si="24"/>
        <v>76.381017626567782</v>
      </c>
      <c r="AV59" s="185">
        <f t="shared" si="24"/>
        <v>248.67026164388173</v>
      </c>
      <c r="AW59" s="185">
        <f t="shared" si="24"/>
        <v>91.019322997378239</v>
      </c>
      <c r="AX59" s="185">
        <f t="shared" si="24"/>
        <v>136.42135780117522</v>
      </c>
      <c r="AY59" s="185"/>
      <c r="AZ59" s="185">
        <f t="shared" si="15"/>
        <v>75850.280501935646</v>
      </c>
      <c r="BA59" s="185">
        <f t="shared" si="16"/>
        <v>77636.437900147241</v>
      </c>
      <c r="BB59" s="185">
        <f t="shared" si="17"/>
        <v>77978.352796715655</v>
      </c>
      <c r="BC59" s="185">
        <f t="shared" si="18"/>
        <v>69038.657974437621</v>
      </c>
      <c r="BD59" s="185">
        <f t="shared" si="19"/>
        <v>71960.256946086971</v>
      </c>
      <c r="BE59" s="185">
        <f t="shared" si="20"/>
        <v>73927.549387555133</v>
      </c>
      <c r="BF59" s="185">
        <f t="shared" si="21"/>
        <v>73875.649999999994</v>
      </c>
      <c r="BG59" s="190"/>
    </row>
    <row r="60" spans="1:76" x14ac:dyDescent="0.3">
      <c r="A60" s="187" t="s">
        <v>112</v>
      </c>
      <c r="B60" s="185">
        <v>2569.4949999999999</v>
      </c>
      <c r="C60" s="185">
        <v>2872.4879999999998</v>
      </c>
      <c r="D60" s="185">
        <v>3027.4929999999999</v>
      </c>
      <c r="E60" s="185">
        <v>3884.4949999999999</v>
      </c>
      <c r="F60" s="185">
        <v>3411.7200000000003</v>
      </c>
      <c r="G60" s="185">
        <v>3446.5549999999998</v>
      </c>
      <c r="H60" s="185">
        <v>3183.692</v>
      </c>
      <c r="I60" s="185"/>
      <c r="J60" s="185">
        <v>416.07774999999998</v>
      </c>
      <c r="K60" s="185">
        <v>385.59728000000001</v>
      </c>
      <c r="L60" s="185">
        <v>454.29419999999999</v>
      </c>
      <c r="M60" s="185">
        <v>5903.61006</v>
      </c>
      <c r="N60" s="185">
        <v>518.25834699999996</v>
      </c>
      <c r="O60" s="185">
        <v>983.61879299999998</v>
      </c>
      <c r="P60" s="185">
        <v>408.27285700000004</v>
      </c>
      <c r="Q60" s="185"/>
      <c r="R60" s="185"/>
      <c r="S60" s="185">
        <f t="shared" si="0"/>
        <v>394.85639318561869</v>
      </c>
      <c r="T60" s="185">
        <f t="shared" si="1"/>
        <v>351.81102315112537</v>
      </c>
      <c r="U60" s="185">
        <f t="shared" si="2"/>
        <v>413.49151323175619</v>
      </c>
      <c r="V60" s="185">
        <f t="shared" si="3"/>
        <v>5324.9780806092722</v>
      </c>
      <c r="W60" s="185">
        <f t="shared" si="4"/>
        <v>451.78435011136702</v>
      </c>
      <c r="X60" s="185">
        <f t="shared" si="5"/>
        <v>832.72550725136728</v>
      </c>
      <c r="Y60" s="185">
        <f t="shared" si="6"/>
        <v>340.47736421381342</v>
      </c>
      <c r="Z60" s="185"/>
      <c r="AA60" s="234">
        <v>123540.67200000001</v>
      </c>
      <c r="AB60" s="234">
        <v>127169.72199999999</v>
      </c>
      <c r="AC60" s="234">
        <v>135587.21</v>
      </c>
      <c r="AD60" s="234">
        <v>137844.89600000001</v>
      </c>
      <c r="AE60" s="234">
        <v>144363.61300000001</v>
      </c>
      <c r="AF60" s="185">
        <v>150155.299</v>
      </c>
      <c r="AG60" s="185">
        <v>154903.42499999999</v>
      </c>
      <c r="AH60" s="185"/>
      <c r="AI60" s="185"/>
      <c r="AJ60" s="185">
        <f t="shared" si="7"/>
        <v>2829.1542864771054</v>
      </c>
      <c r="AK60" s="185">
        <f t="shared" si="8"/>
        <v>3171.2329037612099</v>
      </c>
      <c r="AL60" s="185">
        <f t="shared" si="9"/>
        <v>3306.9477240100646</v>
      </c>
      <c r="AM60" s="185">
        <f t="shared" si="10"/>
        <v>4095.0044427402859</v>
      </c>
      <c r="AN60" s="185">
        <f t="shared" si="11"/>
        <v>3495.6355975155284</v>
      </c>
      <c r="AO60" s="185">
        <f t="shared" si="12"/>
        <v>3482.0168593826561</v>
      </c>
      <c r="AP60" s="185">
        <f t="shared" si="13"/>
        <v>3183.692</v>
      </c>
      <c r="AQ60" s="185"/>
      <c r="AR60" s="185">
        <f t="shared" si="24"/>
        <v>472.88740104471958</v>
      </c>
      <c r="AS60" s="185">
        <f t="shared" si="24"/>
        <v>421.33546086111261</v>
      </c>
      <c r="AT60" s="185">
        <f t="shared" si="24"/>
        <v>495.20516932416518</v>
      </c>
      <c r="AU60" s="185">
        <f t="shared" si="24"/>
        <v>6377.2933365565978</v>
      </c>
      <c r="AV60" s="185">
        <f t="shared" si="24"/>
        <v>541.06538692007496</v>
      </c>
      <c r="AW60" s="185">
        <f t="shared" si="24"/>
        <v>997.28764103517915</v>
      </c>
      <c r="AX60" s="185">
        <f t="shared" si="24"/>
        <v>407.76205895680755</v>
      </c>
      <c r="AY60" s="185"/>
      <c r="AZ60" s="185">
        <f t="shared" si="15"/>
        <v>136025.02505086103</v>
      </c>
      <c r="BA60" s="185">
        <f t="shared" si="16"/>
        <v>140395.64543648774</v>
      </c>
      <c r="BB60" s="185">
        <f t="shared" si="17"/>
        <v>148102.67621242217</v>
      </c>
      <c r="BC60" s="185">
        <f t="shared" si="18"/>
        <v>145315.01817586913</v>
      </c>
      <c r="BD60" s="185">
        <f t="shared" si="19"/>
        <v>147914.41987875779</v>
      </c>
      <c r="BE60" s="185">
        <f t="shared" si="20"/>
        <v>151700.2579804018</v>
      </c>
      <c r="BF60" s="185">
        <f t="shared" si="21"/>
        <v>154903.42499999999</v>
      </c>
      <c r="BG60" s="190"/>
    </row>
    <row r="61" spans="1:76" x14ac:dyDescent="0.3">
      <c r="A61" s="187" t="s">
        <v>111</v>
      </c>
      <c r="B61" s="185">
        <v>15254.903</v>
      </c>
      <c r="C61" s="185">
        <v>16020.51</v>
      </c>
      <c r="D61" s="185">
        <v>18771.47</v>
      </c>
      <c r="E61" s="185">
        <v>17451.38</v>
      </c>
      <c r="F61" s="185">
        <v>15715.847000000002</v>
      </c>
      <c r="G61" s="185">
        <v>19773.656705000001</v>
      </c>
      <c r="H61" s="185">
        <v>18024.447869999996</v>
      </c>
      <c r="I61" s="185"/>
      <c r="J61" s="185">
        <v>7566.6876900000007</v>
      </c>
      <c r="K61" s="185">
        <v>11258.34974</v>
      </c>
      <c r="L61" s="185">
        <v>26714.836660000001</v>
      </c>
      <c r="M61" s="185">
        <v>25747.894640000002</v>
      </c>
      <c r="N61" s="185">
        <v>6870.6691090000004</v>
      </c>
      <c r="O61" s="185">
        <v>22427.064526999999</v>
      </c>
      <c r="P61" s="185">
        <v>15972.243237000001</v>
      </c>
      <c r="Q61" s="185"/>
      <c r="R61" s="185"/>
      <c r="S61" s="185">
        <f t="shared" si="0"/>
        <v>7180.7613111622077</v>
      </c>
      <c r="T61" s="185">
        <f t="shared" si="1"/>
        <v>10271.886619694533</v>
      </c>
      <c r="U61" s="185">
        <f t="shared" si="2"/>
        <v>24315.428716198876</v>
      </c>
      <c r="V61" s="185">
        <f t="shared" si="3"/>
        <v>23224.259933562917</v>
      </c>
      <c r="W61" s="185">
        <f t="shared" si="4"/>
        <v>5989.4081710560677</v>
      </c>
      <c r="X61" s="185">
        <f t="shared" si="5"/>
        <v>18986.612310898799</v>
      </c>
      <c r="Y61" s="185">
        <f t="shared" si="6"/>
        <v>13319.982420275534</v>
      </c>
      <c r="Z61" s="185"/>
      <c r="AA61" s="234">
        <v>789654.18799999997</v>
      </c>
      <c r="AB61" s="234">
        <v>799658.79399999999</v>
      </c>
      <c r="AC61" s="234">
        <v>815781.13600000006</v>
      </c>
      <c r="AD61" s="234">
        <v>854995.78399999999</v>
      </c>
      <c r="AE61" s="234">
        <v>895170.26300000004</v>
      </c>
      <c r="AF61" s="185">
        <v>921513.99699999997</v>
      </c>
      <c r="AG61" s="185">
        <v>948617.53799999994</v>
      </c>
      <c r="AH61" s="185"/>
      <c r="AI61" s="185"/>
      <c r="AJ61" s="185">
        <f t="shared" si="7"/>
        <v>16796.481103190494</v>
      </c>
      <c r="AK61" s="185">
        <f t="shared" si="8"/>
        <v>17686.677349752379</v>
      </c>
      <c r="AL61" s="185">
        <f t="shared" si="9"/>
        <v>20504.182831413058</v>
      </c>
      <c r="AM61" s="185">
        <f t="shared" si="10"/>
        <v>18397.109182004089</v>
      </c>
      <c r="AN61" s="185">
        <f t="shared" si="11"/>
        <v>16102.398267826089</v>
      </c>
      <c r="AO61" s="185">
        <f t="shared" si="12"/>
        <v>19977.109321758948</v>
      </c>
      <c r="AP61" s="185">
        <f t="shared" si="13"/>
        <v>18024.447869999996</v>
      </c>
      <c r="AQ61" s="185"/>
      <c r="AR61" s="185">
        <f t="shared" si="24"/>
        <v>8599.8140401431538</v>
      </c>
      <c r="AS61" s="185">
        <f t="shared" si="24"/>
        <v>12301.803519564473</v>
      </c>
      <c r="AT61" s="185">
        <f t="shared" si="24"/>
        <v>29120.612175287988</v>
      </c>
      <c r="AU61" s="185">
        <f t="shared" si="24"/>
        <v>27813.808034271377</v>
      </c>
      <c r="AV61" s="185">
        <f t="shared" si="24"/>
        <v>7173.0272389822067</v>
      </c>
      <c r="AW61" s="185">
        <f t="shared" si="24"/>
        <v>22738.721989297712</v>
      </c>
      <c r="AX61" s="185">
        <f t="shared" si="24"/>
        <v>15952.260055529639</v>
      </c>
      <c r="AY61" s="185"/>
      <c r="AZ61" s="185">
        <f t="shared" si="15"/>
        <v>869452.37520010665</v>
      </c>
      <c r="BA61" s="185">
        <f t="shared" si="16"/>
        <v>882825.02113666188</v>
      </c>
      <c r="BB61" s="185">
        <f t="shared" si="17"/>
        <v>891082.34799735132</v>
      </c>
      <c r="BC61" s="185">
        <f t="shared" si="18"/>
        <v>901329.91135378322</v>
      </c>
      <c r="BD61" s="185">
        <f t="shared" si="19"/>
        <v>917188.11543155299</v>
      </c>
      <c r="BE61" s="185">
        <f t="shared" si="20"/>
        <v>930995.52269181784</v>
      </c>
      <c r="BF61" s="185">
        <f t="shared" si="21"/>
        <v>948617.53799999994</v>
      </c>
      <c r="BG61" s="190"/>
    </row>
    <row r="62" spans="1:76" x14ac:dyDescent="0.3">
      <c r="A62" s="187" t="s">
        <v>110</v>
      </c>
      <c r="B62" s="185">
        <v>2550.547</v>
      </c>
      <c r="C62" s="185">
        <v>2612.0390000000002</v>
      </c>
      <c r="D62" s="185">
        <v>2754.4369999999999</v>
      </c>
      <c r="E62" s="185">
        <v>3723.136</v>
      </c>
      <c r="F62" s="185">
        <v>3126.8070000000002</v>
      </c>
      <c r="G62" s="185">
        <v>3557.3129999999996</v>
      </c>
      <c r="H62" s="185">
        <v>2834.8470000000002</v>
      </c>
      <c r="I62" s="185"/>
      <c r="J62" s="185">
        <v>192.37285999999997</v>
      </c>
      <c r="K62" s="185">
        <v>359.87834000000004</v>
      </c>
      <c r="L62" s="185">
        <v>220.65458999999998</v>
      </c>
      <c r="M62" s="185">
        <v>509.05720000000002</v>
      </c>
      <c r="N62" s="185">
        <v>132.44077100000001</v>
      </c>
      <c r="O62" s="185">
        <v>615.17644799999994</v>
      </c>
      <c r="P62" s="185">
        <v>153.44910400000001</v>
      </c>
      <c r="Q62" s="185"/>
      <c r="R62" s="185"/>
      <c r="S62" s="185">
        <f t="shared" si="0"/>
        <v>182.56120075250834</v>
      </c>
      <c r="T62" s="185">
        <f t="shared" si="1"/>
        <v>328.34559155948551</v>
      </c>
      <c r="U62" s="185">
        <f t="shared" si="2"/>
        <v>200.83637502004808</v>
      </c>
      <c r="V62" s="185">
        <f t="shared" si="3"/>
        <v>459.16285192052982</v>
      </c>
      <c r="W62" s="185">
        <f t="shared" si="4"/>
        <v>115.45336028033793</v>
      </c>
      <c r="X62" s="185">
        <f t="shared" si="5"/>
        <v>520.80452646444542</v>
      </c>
      <c r="Y62" s="185">
        <f t="shared" si="6"/>
        <v>127.96820943423953</v>
      </c>
      <c r="Z62" s="185"/>
      <c r="AA62" s="234">
        <v>68639.554000000004</v>
      </c>
      <c r="AB62" s="234">
        <v>68971.501999999993</v>
      </c>
      <c r="AC62" s="234">
        <v>70459.152000000002</v>
      </c>
      <c r="AD62" s="234">
        <v>65798.831000000006</v>
      </c>
      <c r="AE62" s="234">
        <v>68970.732000000004</v>
      </c>
      <c r="AF62" s="185">
        <v>71156.506999999998</v>
      </c>
      <c r="AG62" s="185">
        <v>72288.138000000006</v>
      </c>
      <c r="AH62" s="185"/>
      <c r="AI62" s="185"/>
      <c r="AJ62" s="185">
        <f t="shared" si="7"/>
        <v>2808.2915039380587</v>
      </c>
      <c r="AK62" s="185">
        <f t="shared" si="8"/>
        <v>2883.6966499799228</v>
      </c>
      <c r="AL62" s="185">
        <f t="shared" si="9"/>
        <v>3008.6871111111104</v>
      </c>
      <c r="AM62" s="185">
        <f t="shared" si="10"/>
        <v>3924.9010388548058</v>
      </c>
      <c r="AN62" s="185">
        <f t="shared" si="11"/>
        <v>3203.714799503106</v>
      </c>
      <c r="AO62" s="185">
        <f t="shared" si="12"/>
        <v>3593.9144566389032</v>
      </c>
      <c r="AP62" s="185">
        <f t="shared" si="13"/>
        <v>2834.8470000000002</v>
      </c>
      <c r="AQ62" s="185"/>
      <c r="AR62" s="185">
        <f t="shared" si="24"/>
        <v>218.63870826291407</v>
      </c>
      <c r="AS62" s="185">
        <f t="shared" si="24"/>
        <v>393.23282113875956</v>
      </c>
      <c r="AT62" s="185">
        <f t="shared" si="24"/>
        <v>240.52539874624028</v>
      </c>
      <c r="AU62" s="185">
        <f t="shared" si="24"/>
        <v>549.90201867874703</v>
      </c>
      <c r="AV62" s="185">
        <f t="shared" si="24"/>
        <v>138.26910346917779</v>
      </c>
      <c r="AW62" s="185">
        <f t="shared" si="24"/>
        <v>623.7252409291051</v>
      </c>
      <c r="AX62" s="185">
        <f t="shared" si="24"/>
        <v>153.25712086737445</v>
      </c>
      <c r="AY62" s="185"/>
      <c r="AZ62" s="185">
        <f t="shared" si="15"/>
        <v>75575.896594847145</v>
      </c>
      <c r="BA62" s="185">
        <f t="shared" si="16"/>
        <v>76144.685918350951</v>
      </c>
      <c r="BB62" s="185">
        <f t="shared" si="17"/>
        <v>76962.930167659899</v>
      </c>
      <c r="BC62" s="185">
        <f t="shared" si="18"/>
        <v>69364.616320040906</v>
      </c>
      <c r="BD62" s="185">
        <f t="shared" si="19"/>
        <v>70667.154973416167</v>
      </c>
      <c r="BE62" s="185">
        <f t="shared" si="20"/>
        <v>71888.641564919162</v>
      </c>
      <c r="BF62" s="185">
        <f t="shared" si="21"/>
        <v>72288.138000000006</v>
      </c>
      <c r="BG62" s="190"/>
      <c r="BN62" s="194"/>
      <c r="BO62" s="194"/>
      <c r="BP62" s="194"/>
      <c r="BQ62" s="194"/>
    </row>
    <row r="63" spans="1:76" x14ac:dyDescent="0.3">
      <c r="A63" s="187" t="s">
        <v>248</v>
      </c>
      <c r="B63" s="185">
        <v>1451.82</v>
      </c>
      <c r="C63" s="185">
        <v>1480.9079999999999</v>
      </c>
      <c r="D63" s="185">
        <v>1597.9159999999999</v>
      </c>
      <c r="E63" s="185">
        <v>1932.433</v>
      </c>
      <c r="F63" s="185">
        <v>1667.816</v>
      </c>
      <c r="G63" s="185">
        <v>1943.027108</v>
      </c>
      <c r="H63" s="185">
        <v>2127.9340000000002</v>
      </c>
      <c r="I63" s="185"/>
      <c r="J63" s="185">
        <v>1452.22552</v>
      </c>
      <c r="K63" s="185">
        <v>547.01508000000001</v>
      </c>
      <c r="L63" s="185">
        <v>900.15551000000005</v>
      </c>
      <c r="M63" s="185">
        <v>2680.9551900000001</v>
      </c>
      <c r="N63" s="185">
        <v>665.673495</v>
      </c>
      <c r="O63" s="185">
        <v>1553.618516</v>
      </c>
      <c r="P63" s="185">
        <v>696.21550000000002</v>
      </c>
      <c r="Q63" s="185"/>
      <c r="R63" s="185"/>
      <c r="S63" s="185">
        <f t="shared" si="0"/>
        <v>1378.1571615384614</v>
      </c>
      <c r="T63" s="185">
        <f t="shared" si="1"/>
        <v>499.08530209003209</v>
      </c>
      <c r="U63" s="185">
        <f t="shared" si="2"/>
        <v>819.30754117882918</v>
      </c>
      <c r="V63" s="185">
        <f t="shared" si="3"/>
        <v>2418.1860720397353</v>
      </c>
      <c r="W63" s="185">
        <f t="shared" si="4"/>
        <v>580.29141077188922</v>
      </c>
      <c r="X63" s="185">
        <f t="shared" si="5"/>
        <v>1315.2837013873693</v>
      </c>
      <c r="Y63" s="185">
        <f t="shared" si="6"/>
        <v>580.60587252020571</v>
      </c>
      <c r="Z63" s="185"/>
      <c r="AA63" s="234">
        <v>58152.962</v>
      </c>
      <c r="AB63" s="234">
        <v>60460.233</v>
      </c>
      <c r="AC63" s="234">
        <v>64063.080999999998</v>
      </c>
      <c r="AD63" s="234">
        <v>67437.471000000005</v>
      </c>
      <c r="AE63" s="234">
        <v>70905.691999999995</v>
      </c>
      <c r="AF63" s="185">
        <v>73651.577000000005</v>
      </c>
      <c r="AG63" s="185">
        <v>76012.137000000002</v>
      </c>
      <c r="AH63" s="185"/>
      <c r="AI63" s="185"/>
      <c r="AJ63" s="185">
        <f t="shared" si="7"/>
        <v>1598.5330877052461</v>
      </c>
      <c r="AK63" s="185">
        <f t="shared" si="8"/>
        <v>1634.9256035336634</v>
      </c>
      <c r="AL63" s="185">
        <f t="shared" si="9"/>
        <v>1745.4126828234669</v>
      </c>
      <c r="AM63" s="185">
        <f t="shared" si="10"/>
        <v>2037.1558517382412</v>
      </c>
      <c r="AN63" s="185">
        <f t="shared" si="11"/>
        <v>1708.8380581366462</v>
      </c>
      <c r="AO63" s="185">
        <f t="shared" si="12"/>
        <v>1963.0190576658506</v>
      </c>
      <c r="AP63" s="185">
        <f t="shared" si="13"/>
        <v>2127.9340000000002</v>
      </c>
      <c r="AQ63" s="185"/>
      <c r="AR63" s="185">
        <f t="shared" si="24"/>
        <v>1650.5067908188228</v>
      </c>
      <c r="AS63" s="185">
        <f t="shared" si="24"/>
        <v>597.71389162749904</v>
      </c>
      <c r="AT63" s="185">
        <f t="shared" si="24"/>
        <v>981.21803392521917</v>
      </c>
      <c r="AU63" s="185">
        <f t="shared" si="24"/>
        <v>2896.06486455405</v>
      </c>
      <c r="AV63" s="185">
        <f t="shared" si="24"/>
        <v>694.96784609358838</v>
      </c>
      <c r="AW63" s="185">
        <f t="shared" si="24"/>
        <v>1575.2083590885761</v>
      </c>
      <c r="AX63" s="185">
        <f t="shared" si="24"/>
        <v>695.34445136440502</v>
      </c>
      <c r="AY63" s="185"/>
      <c r="AZ63" s="185">
        <f t="shared" si="15"/>
        <v>64029.586246963016</v>
      </c>
      <c r="BA63" s="185">
        <f t="shared" si="16"/>
        <v>66748.22671449605</v>
      </c>
      <c r="BB63" s="185">
        <f t="shared" si="17"/>
        <v>69976.465645344972</v>
      </c>
      <c r="BC63" s="185">
        <f t="shared" si="18"/>
        <v>71092.057874233127</v>
      </c>
      <c r="BD63" s="185">
        <f t="shared" si="19"/>
        <v>72649.707778385098</v>
      </c>
      <c r="BE63" s="185">
        <f t="shared" si="20"/>
        <v>74409.383524742792</v>
      </c>
      <c r="BF63" s="185">
        <f t="shared" si="21"/>
        <v>76012.137000000002</v>
      </c>
      <c r="BG63" s="190"/>
      <c r="BN63" s="196"/>
      <c r="BO63" s="196"/>
      <c r="BP63" s="196"/>
      <c r="BQ63" s="196"/>
    </row>
    <row r="64" spans="1:76" x14ac:dyDescent="0.3">
      <c r="A64" s="187" t="s">
        <v>109</v>
      </c>
      <c r="B64" s="185">
        <v>9070.8250000000007</v>
      </c>
      <c r="C64" s="185">
        <v>9650.5030000000006</v>
      </c>
      <c r="D64" s="185">
        <v>10515.064</v>
      </c>
      <c r="E64" s="185">
        <v>11719.023999999999</v>
      </c>
      <c r="F64" s="185">
        <v>11248.488000000001</v>
      </c>
      <c r="G64" s="185">
        <v>10299.690999999999</v>
      </c>
      <c r="H64" s="185">
        <v>10493.566000000001</v>
      </c>
      <c r="I64" s="185"/>
      <c r="J64" s="185">
        <v>861.92268999999999</v>
      </c>
      <c r="K64" s="185">
        <v>628.9614499999999</v>
      </c>
      <c r="L64" s="185">
        <v>1341.7117700000001</v>
      </c>
      <c r="M64" s="185">
        <v>1695.7776899999999</v>
      </c>
      <c r="N64" s="185">
        <v>1097.156592</v>
      </c>
      <c r="O64" s="185">
        <v>867.97096099999999</v>
      </c>
      <c r="P64" s="185">
        <v>509.21307999999999</v>
      </c>
      <c r="Q64" s="185"/>
      <c r="R64" s="185"/>
      <c r="S64" s="185">
        <f t="shared" si="0"/>
        <v>817.96175012541801</v>
      </c>
      <c r="T64" s="185">
        <f t="shared" si="1"/>
        <v>573.85148372186484</v>
      </c>
      <c r="U64" s="185">
        <f t="shared" si="2"/>
        <v>1221.2051795910186</v>
      </c>
      <c r="V64" s="185">
        <f t="shared" si="3"/>
        <v>1529.5690157483443</v>
      </c>
      <c r="W64" s="185">
        <f t="shared" si="4"/>
        <v>956.43066967741925</v>
      </c>
      <c r="X64" s="185">
        <f t="shared" si="5"/>
        <v>734.81877727623066</v>
      </c>
      <c r="Y64" s="185">
        <f t="shared" si="6"/>
        <v>424.65602189566499</v>
      </c>
      <c r="Z64" s="185"/>
      <c r="AA64" s="234">
        <v>314333.96600000001</v>
      </c>
      <c r="AB64" s="234">
        <v>322881.82400000002</v>
      </c>
      <c r="AC64" s="234">
        <v>333740.64500000002</v>
      </c>
      <c r="AD64" s="234">
        <v>329856.26400000002</v>
      </c>
      <c r="AE64" s="234">
        <v>345498.68800000002</v>
      </c>
      <c r="AF64" s="185">
        <v>356325.53</v>
      </c>
      <c r="AG64" s="185">
        <v>355285.70400000003</v>
      </c>
      <c r="AH64" s="185"/>
      <c r="AI64" s="185"/>
      <c r="AJ64" s="185">
        <f t="shared" si="7"/>
        <v>9987.4735816312914</v>
      </c>
      <c r="AK64" s="185">
        <f t="shared" si="8"/>
        <v>10654.175979654667</v>
      </c>
      <c r="AL64" s="185">
        <f t="shared" si="9"/>
        <v>11485.663868626671</v>
      </c>
      <c r="AM64" s="185">
        <f t="shared" si="10"/>
        <v>12354.104032719837</v>
      </c>
      <c r="AN64" s="185">
        <f t="shared" si="11"/>
        <v>11525.158884968947</v>
      </c>
      <c r="AO64" s="185">
        <f t="shared" si="12"/>
        <v>10405.665282704558</v>
      </c>
      <c r="AP64" s="185">
        <f t="shared" si="13"/>
        <v>10493.566000000001</v>
      </c>
      <c r="AQ64" s="185"/>
      <c r="AR64" s="185">
        <f t="shared" si="24"/>
        <v>979.60628939080141</v>
      </c>
      <c r="AS64" s="185">
        <f t="shared" si="24"/>
        <v>687.2552690195937</v>
      </c>
      <c r="AT64" s="185">
        <f t="shared" si="24"/>
        <v>1462.5381619379589</v>
      </c>
      <c r="AU64" s="185">
        <f t="shared" si="24"/>
        <v>1831.8404591102581</v>
      </c>
      <c r="AV64" s="185">
        <f t="shared" si="24"/>
        <v>1145.4392570784603</v>
      </c>
      <c r="AW64" s="185">
        <f t="shared" si="24"/>
        <v>880.03271017487316</v>
      </c>
      <c r="AX64" s="185">
        <f t="shared" si="24"/>
        <v>508.57599369761078</v>
      </c>
      <c r="AY64" s="185"/>
      <c r="AZ64" s="185">
        <f t="shared" si="15"/>
        <v>346098.85883967427</v>
      </c>
      <c r="BA64" s="185">
        <f t="shared" si="16"/>
        <v>356462.22518431273</v>
      </c>
      <c r="BB64" s="185">
        <f t="shared" si="17"/>
        <v>364546.7937968481</v>
      </c>
      <c r="BC64" s="185">
        <f t="shared" si="18"/>
        <v>347731.91020858899</v>
      </c>
      <c r="BD64" s="185">
        <f t="shared" si="19"/>
        <v>353996.66815204977</v>
      </c>
      <c r="BE64" s="185">
        <f t="shared" si="20"/>
        <v>359991.78974032344</v>
      </c>
      <c r="BF64" s="185">
        <f t="shared" si="21"/>
        <v>355285.70400000003</v>
      </c>
      <c r="BG64" s="190"/>
    </row>
    <row r="65" spans="1:59" x14ac:dyDescent="0.3">
      <c r="A65" s="187" t="s">
        <v>108</v>
      </c>
      <c r="B65" s="185">
        <v>523.68700000000001</v>
      </c>
      <c r="C65" s="185">
        <v>560.88499999999999</v>
      </c>
      <c r="D65" s="185">
        <v>533.07899999999995</v>
      </c>
      <c r="E65" s="185">
        <v>602.46799999999996</v>
      </c>
      <c r="F65" s="185">
        <v>550.79600000000005</v>
      </c>
      <c r="G65" s="185">
        <v>711.66193999999996</v>
      </c>
      <c r="H65" s="185">
        <v>749.34166000000005</v>
      </c>
      <c r="I65" s="185"/>
      <c r="J65" s="185">
        <v>193.95895000000002</v>
      </c>
      <c r="K65" s="185">
        <v>261.48403000000002</v>
      </c>
      <c r="L65" s="185">
        <v>218.03576999999999</v>
      </c>
      <c r="M65" s="185">
        <v>389.29775999999998</v>
      </c>
      <c r="N65" s="185">
        <v>104.47187699999999</v>
      </c>
      <c r="O65" s="185">
        <v>718.58670600000005</v>
      </c>
      <c r="P65" s="185">
        <v>485.35827399999999</v>
      </c>
      <c r="Q65" s="185"/>
      <c r="R65" s="185"/>
      <c r="S65" s="185">
        <f t="shared" si="0"/>
        <v>184.06639485785954</v>
      </c>
      <c r="T65" s="185">
        <f t="shared" si="1"/>
        <v>238.57264795016073</v>
      </c>
      <c r="U65" s="185">
        <f t="shared" si="2"/>
        <v>198.45276579791499</v>
      </c>
      <c r="V65" s="185">
        <f t="shared" si="3"/>
        <v>351.14142325827817</v>
      </c>
      <c r="W65" s="185">
        <f t="shared" si="4"/>
        <v>91.071874343317958</v>
      </c>
      <c r="X65" s="185">
        <f t="shared" si="5"/>
        <v>608.35100296618589</v>
      </c>
      <c r="Y65" s="185">
        <f t="shared" si="6"/>
        <v>404.76241072005882</v>
      </c>
      <c r="Z65" s="185"/>
      <c r="AA65" s="234">
        <v>17093.2</v>
      </c>
      <c r="AB65" s="234">
        <v>17087.307000000001</v>
      </c>
      <c r="AC65" s="234">
        <v>17307.271000000001</v>
      </c>
      <c r="AD65" s="234">
        <v>18268.863000000001</v>
      </c>
      <c r="AE65" s="234">
        <v>18893.940999999999</v>
      </c>
      <c r="AF65" s="185">
        <v>19310.494999999999</v>
      </c>
      <c r="AG65" s="185">
        <v>19174</v>
      </c>
      <c r="AH65" s="185"/>
      <c r="AI65" s="185"/>
      <c r="AJ65" s="185">
        <f t="shared" si="7"/>
        <v>576.60797970898409</v>
      </c>
      <c r="AK65" s="185">
        <f t="shared" si="8"/>
        <v>619.21824119930398</v>
      </c>
      <c r="AL65" s="185">
        <f t="shared" si="9"/>
        <v>582.28520619785445</v>
      </c>
      <c r="AM65" s="185">
        <f t="shared" si="10"/>
        <v>635.11708384458075</v>
      </c>
      <c r="AN65" s="185">
        <f t="shared" si="11"/>
        <v>564.34352894409949</v>
      </c>
      <c r="AO65" s="185">
        <f t="shared" si="12"/>
        <v>718.98428235178847</v>
      </c>
      <c r="AP65" s="185">
        <f t="shared" si="13"/>
        <v>749.34166000000005</v>
      </c>
      <c r="AQ65" s="185"/>
      <c r="AR65" s="185">
        <f t="shared" si="24"/>
        <v>220.44135687347551</v>
      </c>
      <c r="AS65" s="185">
        <f t="shared" si="24"/>
        <v>285.71906494742649</v>
      </c>
      <c r="AT65" s="185">
        <f t="shared" si="24"/>
        <v>237.6707437637873</v>
      </c>
      <c r="AU65" s="185">
        <f t="shared" si="24"/>
        <v>420.53353550664713</v>
      </c>
      <c r="AV65" s="185">
        <f t="shared" si="24"/>
        <v>109.06937993083878</v>
      </c>
      <c r="AW65" s="185">
        <f t="shared" si="24"/>
        <v>728.57253847322522</v>
      </c>
      <c r="AX65" s="185">
        <f t="shared" si="24"/>
        <v>484.75103290533553</v>
      </c>
      <c r="AY65" s="185"/>
      <c r="AZ65" s="185">
        <f t="shared" si="15"/>
        <v>18820.546469096247</v>
      </c>
      <c r="BA65" s="185">
        <f t="shared" si="16"/>
        <v>18864.423522420027</v>
      </c>
      <c r="BB65" s="185">
        <f t="shared" si="17"/>
        <v>18904.829983843199</v>
      </c>
      <c r="BC65" s="185">
        <f t="shared" si="18"/>
        <v>19258.893407975462</v>
      </c>
      <c r="BD65" s="185">
        <f t="shared" si="19"/>
        <v>19358.661536397518</v>
      </c>
      <c r="BE65" s="185">
        <f t="shared" si="20"/>
        <v>19509.18211170995</v>
      </c>
      <c r="BF65" s="185">
        <f t="shared" si="21"/>
        <v>19174</v>
      </c>
      <c r="BG65" s="190"/>
    </row>
    <row r="66" spans="1:59" x14ac:dyDescent="0.3">
      <c r="A66" s="187" t="s">
        <v>107</v>
      </c>
      <c r="B66" s="185">
        <v>1082.7080000000001</v>
      </c>
      <c r="C66" s="185">
        <v>1114.55</v>
      </c>
      <c r="D66" s="185">
        <v>1158.4369999999999</v>
      </c>
      <c r="E66" s="185">
        <v>1196.6559999999999</v>
      </c>
      <c r="F66" s="185">
        <v>1360.124</v>
      </c>
      <c r="G66" s="185">
        <v>1376.316</v>
      </c>
      <c r="H66" s="185">
        <v>1512.9969999999998</v>
      </c>
      <c r="I66" s="185"/>
      <c r="J66" s="185">
        <v>127.72189</v>
      </c>
      <c r="K66" s="185">
        <v>161.35296</v>
      </c>
      <c r="L66" s="185">
        <v>181.34566000000001</v>
      </c>
      <c r="M66" s="185">
        <v>358.39785999999998</v>
      </c>
      <c r="N66" s="185">
        <v>68.707630999999992</v>
      </c>
      <c r="O66" s="185">
        <v>208.494741</v>
      </c>
      <c r="P66" s="185">
        <v>117.375552</v>
      </c>
      <c r="Q66" s="185"/>
      <c r="R66" s="185"/>
      <c r="S66" s="185">
        <f t="shared" ref="S66:S78" si="25">J66*$BV$8/$BV$11</f>
        <v>121.2076464464883</v>
      </c>
      <c r="T66" s="185">
        <f t="shared" ref="T66:T78" si="26">K66*$BV$8/$BV$12</f>
        <v>147.2151202572347</v>
      </c>
      <c r="U66" s="185">
        <f t="shared" ref="U66:U78" si="27">L66*$BV$8/$BV$13</f>
        <v>165.05799847634322</v>
      </c>
      <c r="V66" s="185">
        <f t="shared" ref="V66:V78" si="28">M66*$BV$8/$BV$14</f>
        <v>323.27012272847685</v>
      </c>
      <c r="W66" s="185">
        <f t="shared" ref="W66:W78" si="29">N66*$BV$8/$BV$15</f>
        <v>59.894901063748065</v>
      </c>
      <c r="X66" s="185">
        <f t="shared" ref="X66:X78" si="30">O66*$BV$8/$BV$16</f>
        <v>176.5103413985579</v>
      </c>
      <c r="Y66" s="185">
        <f t="shared" ref="Y66:Y78" si="31">P66*$BV$8/$BV$17</f>
        <v>97.884828449669371</v>
      </c>
      <c r="Z66" s="185"/>
      <c r="AA66" s="234">
        <v>43312.732000000004</v>
      </c>
      <c r="AB66" s="234">
        <v>43079.108</v>
      </c>
      <c r="AC66" s="234">
        <v>43849.042999999998</v>
      </c>
      <c r="AD66" s="234">
        <v>44530.644999999997</v>
      </c>
      <c r="AE66" s="234">
        <v>46169.195</v>
      </c>
      <c r="AF66" s="185">
        <v>47351.347000000002</v>
      </c>
      <c r="AG66" s="185">
        <v>48128.017999999996</v>
      </c>
      <c r="AH66" s="185"/>
      <c r="AI66" s="185"/>
      <c r="AJ66" s="185">
        <f t="shared" ref="AJ66:AJ78" si="32">$BW$18/$BW$12*B66</f>
        <v>1192.1206226138031</v>
      </c>
      <c r="AK66" s="185">
        <f t="shared" ref="AK66:AK78" si="33">$BW$18/$BW$13*C66</f>
        <v>1230.4655869361532</v>
      </c>
      <c r="AL66" s="185">
        <f t="shared" ref="AL66:AL78" si="34">$BW$18/$BW$14*D66</f>
        <v>1265.3672859223941</v>
      </c>
      <c r="AM66" s="185">
        <f t="shared" ref="AM66:AM78" si="35">E66*$BW$18/$BW$15</f>
        <v>1261.5054560327198</v>
      </c>
      <c r="AN66" s="185">
        <f t="shared" ref="AN66:AN78" si="36">F66*$BW$18/$BW$16</f>
        <v>1393.577981614907</v>
      </c>
      <c r="AO66" s="185">
        <f t="shared" ref="AO66:AO78" si="37">G66*$BW$18/$BW$17</f>
        <v>1390.477017148457</v>
      </c>
      <c r="AP66" s="185">
        <f t="shared" ref="AP66:AP78" si="38">H66*$BW$18/$BW$18</f>
        <v>1512.9969999999998</v>
      </c>
      <c r="AQ66" s="185"/>
      <c r="AR66" s="185">
        <f t="shared" ref="AR66:AX78" si="39">$BW$18/$BW$9*S66</f>
        <v>145.16054419785621</v>
      </c>
      <c r="AS66" s="185">
        <f t="shared" si="39"/>
        <v>176.30758122283609</v>
      </c>
      <c r="AT66" s="185">
        <f t="shared" si="39"/>
        <v>197.6765458738027</v>
      </c>
      <c r="AU66" s="185">
        <f t="shared" si="39"/>
        <v>387.15434474582224</v>
      </c>
      <c r="AV66" s="185">
        <f t="shared" si="39"/>
        <v>71.731253662522747</v>
      </c>
      <c r="AW66" s="185">
        <f t="shared" si="39"/>
        <v>211.39208593804355</v>
      </c>
      <c r="AX66" s="185">
        <f t="shared" si="39"/>
        <v>117.22870118380618</v>
      </c>
      <c r="AY66" s="185"/>
      <c r="AZ66" s="185">
        <f t="shared" ref="AZ66:AZ78" si="40">$BW$18/$BW$12*AA66</f>
        <v>47689.682757442264</v>
      </c>
      <c r="BA66" s="185">
        <f t="shared" ref="BA66:BA78" si="41">$BW$18/$BW$13*AB66</f>
        <v>47559.427490831215</v>
      </c>
      <c r="BB66" s="185">
        <f t="shared" ref="BB66:BB78" si="42">$BW$18/$BW$14*AC66</f>
        <v>47896.557629982774</v>
      </c>
      <c r="BC66" s="185">
        <f t="shared" ref="BC66:BC78" si="43">$BW$18/$BW$15*AD66</f>
        <v>46943.85991308793</v>
      </c>
      <c r="BD66" s="185">
        <f t="shared" ref="BD66:BD78" si="44">$BW$18/$BW$16*AE66</f>
        <v>47304.785137888204</v>
      </c>
      <c r="BE66" s="185">
        <f t="shared" ref="BE66:BE78" si="45">$BW$18/$BW$17*AF66</f>
        <v>47838.548512493886</v>
      </c>
      <c r="BF66" s="185">
        <f t="shared" ref="BF66:BF78" si="46">$BW$18/$BW$18*AG66</f>
        <v>48128.017999999996</v>
      </c>
      <c r="BG66" s="190"/>
    </row>
    <row r="67" spans="1:59" x14ac:dyDescent="0.3">
      <c r="A67" s="187" t="s">
        <v>106</v>
      </c>
      <c r="B67" s="185">
        <v>1924.7329999999999</v>
      </c>
      <c r="C67" s="185">
        <v>1988.874</v>
      </c>
      <c r="D67" s="185">
        <v>1955.787</v>
      </c>
      <c r="E67" s="185">
        <v>2243.1460000000002</v>
      </c>
      <c r="F67" s="185">
        <v>2292.645</v>
      </c>
      <c r="G67" s="185">
        <v>2854.1499999999996</v>
      </c>
      <c r="H67" s="185">
        <v>2871.0589999999997</v>
      </c>
      <c r="I67" s="185"/>
      <c r="J67" s="185">
        <v>905.7200600000001</v>
      </c>
      <c r="K67" s="185">
        <v>908.36921999999993</v>
      </c>
      <c r="L67" s="185">
        <v>1476.0828600000002</v>
      </c>
      <c r="M67" s="185">
        <v>2238.0791300000001</v>
      </c>
      <c r="N67" s="185">
        <v>910.82990500000005</v>
      </c>
      <c r="O67" s="185">
        <v>1561.06376</v>
      </c>
      <c r="P67" s="185">
        <v>695.99538800000005</v>
      </c>
      <c r="Q67" s="185"/>
      <c r="R67" s="185"/>
      <c r="S67" s="185">
        <f t="shared" si="25"/>
        <v>859.52530777591971</v>
      </c>
      <c r="T67" s="185">
        <f t="shared" si="26"/>
        <v>828.77738319935668</v>
      </c>
      <c r="U67" s="185">
        <f t="shared" si="27"/>
        <v>1343.5076552526064</v>
      </c>
      <c r="V67" s="185">
        <f t="shared" si="28"/>
        <v>2018.7177318278148</v>
      </c>
      <c r="W67" s="185">
        <f t="shared" si="29"/>
        <v>794.00302778417813</v>
      </c>
      <c r="X67" s="185">
        <f t="shared" si="30"/>
        <v>1321.5867983092985</v>
      </c>
      <c r="Y67" s="185">
        <f t="shared" si="31"/>
        <v>580.42231108008821</v>
      </c>
      <c r="Z67" s="185"/>
      <c r="AA67" s="234">
        <v>128220.524</v>
      </c>
      <c r="AB67" s="234">
        <v>136918.99900000001</v>
      </c>
      <c r="AC67" s="234">
        <v>139018.85</v>
      </c>
      <c r="AD67" s="234">
        <v>147538.25700000001</v>
      </c>
      <c r="AE67" s="234">
        <v>152413.26500000001</v>
      </c>
      <c r="AF67" s="185">
        <v>154807.36900000001</v>
      </c>
      <c r="AG67" s="185">
        <v>160764.36300000001</v>
      </c>
      <c r="AH67" s="185"/>
      <c r="AI67" s="185"/>
      <c r="AJ67" s="185">
        <f t="shared" si="32"/>
        <v>2119.2361212121209</v>
      </c>
      <c r="AK67" s="185">
        <f t="shared" si="33"/>
        <v>2195.7211554008836</v>
      </c>
      <c r="AL67" s="185">
        <f t="shared" si="34"/>
        <v>2136.3171998410803</v>
      </c>
      <c r="AM67" s="185">
        <f t="shared" si="35"/>
        <v>2364.7070817995914</v>
      </c>
      <c r="AN67" s="185">
        <f t="shared" si="36"/>
        <v>2349.0355229813667</v>
      </c>
      <c r="AO67" s="185">
        <f t="shared" si="37"/>
        <v>2883.5165605095544</v>
      </c>
      <c r="AP67" s="185">
        <f t="shared" si="38"/>
        <v>2871.0589999999997</v>
      </c>
      <c r="AQ67" s="185"/>
      <c r="AR67" s="185">
        <f t="shared" si="39"/>
        <v>1029.3835833506298</v>
      </c>
      <c r="AS67" s="185">
        <f t="shared" si="39"/>
        <v>992.55929383306159</v>
      </c>
      <c r="AT67" s="185">
        <f t="shared" si="39"/>
        <v>1609.0098940792072</v>
      </c>
      <c r="AU67" s="185">
        <f t="shared" si="39"/>
        <v>2417.6541094984491</v>
      </c>
      <c r="AV67" s="185">
        <f t="shared" si="39"/>
        <v>950.91287544125203</v>
      </c>
      <c r="AW67" s="185">
        <f t="shared" si="39"/>
        <v>1582.7570658421803</v>
      </c>
      <c r="AX67" s="185">
        <f t="shared" si="39"/>
        <v>695.12461475077225</v>
      </c>
      <c r="AY67" s="185"/>
      <c r="AZ67" s="185">
        <f t="shared" si="40"/>
        <v>141177.79761740754</v>
      </c>
      <c r="BA67" s="185">
        <f t="shared" si="41"/>
        <v>151158.86812367826</v>
      </c>
      <c r="BB67" s="185">
        <f t="shared" si="42"/>
        <v>151851.07598993508</v>
      </c>
      <c r="BC67" s="185">
        <f t="shared" si="43"/>
        <v>155533.68401533744</v>
      </c>
      <c r="BD67" s="185">
        <f t="shared" si="44"/>
        <v>156162.0633192547</v>
      </c>
      <c r="BE67" s="185">
        <f t="shared" si="45"/>
        <v>156400.19347280747</v>
      </c>
      <c r="BF67" s="185">
        <f t="shared" si="46"/>
        <v>160764.36300000001</v>
      </c>
      <c r="BG67" s="190"/>
    </row>
    <row r="68" spans="1:59" x14ac:dyDescent="0.3">
      <c r="A68" s="187" t="s">
        <v>105</v>
      </c>
      <c r="B68" s="185">
        <v>1356.6949999999999</v>
      </c>
      <c r="C68" s="185">
        <v>1413.201</v>
      </c>
      <c r="D68" s="185">
        <v>1275.971</v>
      </c>
      <c r="E68" s="185">
        <v>1594.242</v>
      </c>
      <c r="F68" s="185">
        <v>1701.9190000000001</v>
      </c>
      <c r="G68" s="185">
        <v>1615.933</v>
      </c>
      <c r="H68" s="185">
        <v>1688.942</v>
      </c>
      <c r="I68" s="185"/>
      <c r="J68" s="185">
        <v>349.12900000000002</v>
      </c>
      <c r="K68" s="185">
        <v>254.79</v>
      </c>
      <c r="L68" s="185">
        <v>155.77000000000001</v>
      </c>
      <c r="M68" s="185">
        <v>528.62338</v>
      </c>
      <c r="N68" s="185">
        <v>209.981022</v>
      </c>
      <c r="O68" s="185">
        <v>431.35780099999999</v>
      </c>
      <c r="P68" s="185">
        <v>414.18916100000001</v>
      </c>
      <c r="Q68" s="185"/>
      <c r="R68" s="185"/>
      <c r="S68" s="185">
        <f t="shared" si="25"/>
        <v>331.32225334448162</v>
      </c>
      <c r="T68" s="185">
        <f t="shared" si="26"/>
        <v>232.46515273311894</v>
      </c>
      <c r="U68" s="185">
        <f t="shared" si="27"/>
        <v>141.77943063352046</v>
      </c>
      <c r="V68" s="185">
        <f t="shared" si="28"/>
        <v>476.81128712582785</v>
      </c>
      <c r="W68" s="185">
        <f t="shared" si="29"/>
        <v>183.04797232718892</v>
      </c>
      <c r="X68" s="185">
        <f t="shared" si="30"/>
        <v>365.18481163724505</v>
      </c>
      <c r="Y68" s="185">
        <f t="shared" si="31"/>
        <v>345.41124006980164</v>
      </c>
      <c r="Z68" s="185"/>
      <c r="AA68" s="234">
        <v>55894.63</v>
      </c>
      <c r="AB68" s="234">
        <v>55505.322999999997</v>
      </c>
      <c r="AC68" s="234">
        <v>70155.150999999998</v>
      </c>
      <c r="AD68" s="234">
        <v>72755.395000000004</v>
      </c>
      <c r="AE68" s="234">
        <v>75251.834000000003</v>
      </c>
      <c r="AF68" s="185">
        <v>76788.887000000002</v>
      </c>
      <c r="AG68" s="185">
        <v>77607.429000000004</v>
      </c>
      <c r="AH68" s="185"/>
      <c r="AI68" s="185"/>
      <c r="AJ68" s="185">
        <f t="shared" si="32"/>
        <v>1493.7952689894537</v>
      </c>
      <c r="AK68" s="185">
        <f t="shared" si="33"/>
        <v>1560.1769305313883</v>
      </c>
      <c r="AL68" s="185">
        <f t="shared" si="34"/>
        <v>1393.7503387630775</v>
      </c>
      <c r="AM68" s="185">
        <f t="shared" si="35"/>
        <v>1680.6375276073618</v>
      </c>
      <c r="AN68" s="185">
        <f t="shared" si="36"/>
        <v>1743.7798648447208</v>
      </c>
      <c r="AO68" s="185">
        <f t="shared" si="37"/>
        <v>1632.5594541891235</v>
      </c>
      <c r="AP68" s="185">
        <f t="shared" si="38"/>
        <v>1688.942</v>
      </c>
      <c r="AQ68" s="185"/>
      <c r="AR68" s="185">
        <f t="shared" si="39"/>
        <v>396.79772696170829</v>
      </c>
      <c r="AS68" s="185">
        <f t="shared" si="39"/>
        <v>278.40461445371938</v>
      </c>
      <c r="AT68" s="185">
        <f t="shared" si="39"/>
        <v>169.79769767174054</v>
      </c>
      <c r="AU68" s="185">
        <f t="shared" si="39"/>
        <v>571.03811473991993</v>
      </c>
      <c r="AV68" s="185">
        <f t="shared" si="39"/>
        <v>219.22167500430587</v>
      </c>
      <c r="AW68" s="185">
        <f t="shared" si="39"/>
        <v>437.35216006737301</v>
      </c>
      <c r="AX68" s="185">
        <f t="shared" si="39"/>
        <v>413.67096095480247</v>
      </c>
      <c r="AY68" s="185"/>
      <c r="AZ68" s="185">
        <f t="shared" si="40"/>
        <v>61543.039412628481</v>
      </c>
      <c r="BA68" s="185">
        <f t="shared" si="41"/>
        <v>61277.995462990228</v>
      </c>
      <c r="BB68" s="185">
        <f t="shared" si="42"/>
        <v>76630.868156270677</v>
      </c>
      <c r="BC68" s="185">
        <f t="shared" si="43"/>
        <v>76698.172029652356</v>
      </c>
      <c r="BD68" s="185">
        <f t="shared" si="44"/>
        <v>77102.748674782619</v>
      </c>
      <c r="BE68" s="185">
        <f t="shared" si="45"/>
        <v>77578.97353944146</v>
      </c>
      <c r="BF68" s="185">
        <f t="shared" si="46"/>
        <v>77607.429000000004</v>
      </c>
      <c r="BG68" s="190"/>
    </row>
    <row r="69" spans="1:59" x14ac:dyDescent="0.3">
      <c r="A69" s="187" t="s">
        <v>104</v>
      </c>
      <c r="B69" s="185">
        <v>8044.8779999999997</v>
      </c>
      <c r="C69" s="185">
        <v>8579.875</v>
      </c>
      <c r="D69" s="185">
        <v>8607.5689999999995</v>
      </c>
      <c r="E69" s="185">
        <v>9443.3960000000006</v>
      </c>
      <c r="F69" s="185">
        <v>9423.3260000000009</v>
      </c>
      <c r="G69" s="185">
        <v>9813.8289999999997</v>
      </c>
      <c r="H69" s="185">
        <v>9673.0319999999992</v>
      </c>
      <c r="I69" s="185"/>
      <c r="J69" s="185">
        <v>351.18339000000003</v>
      </c>
      <c r="K69" s="185">
        <v>377.81259</v>
      </c>
      <c r="L69" s="185">
        <v>713.2856700000001</v>
      </c>
      <c r="M69" s="185">
        <v>2062.2812300000001</v>
      </c>
      <c r="N69" s="185">
        <v>625.24878000000001</v>
      </c>
      <c r="O69" s="185">
        <v>1850.983115</v>
      </c>
      <c r="P69" s="185">
        <v>249.64695399999999</v>
      </c>
      <c r="Q69" s="185"/>
      <c r="R69" s="185"/>
      <c r="S69" s="185">
        <f t="shared" si="25"/>
        <v>333.27186258361206</v>
      </c>
      <c r="T69" s="185">
        <f t="shared" si="26"/>
        <v>344.70843219453371</v>
      </c>
      <c r="U69" s="185">
        <f t="shared" si="27"/>
        <v>649.2215200080193</v>
      </c>
      <c r="V69" s="185">
        <f t="shared" si="28"/>
        <v>1860.1503544768213</v>
      </c>
      <c r="W69" s="185">
        <f t="shared" si="29"/>
        <v>545.051739861751</v>
      </c>
      <c r="X69" s="185">
        <f t="shared" si="30"/>
        <v>1567.0307077511186</v>
      </c>
      <c r="Y69" s="185">
        <f t="shared" si="31"/>
        <v>208.19198588537841</v>
      </c>
      <c r="Z69" s="185"/>
      <c r="AA69" s="234">
        <v>243311.4</v>
      </c>
      <c r="AB69" s="234">
        <v>241663.18100000001</v>
      </c>
      <c r="AC69" s="234">
        <v>245506.40900000001</v>
      </c>
      <c r="AD69" s="234">
        <v>253211.511</v>
      </c>
      <c r="AE69" s="234">
        <v>262787.06800000003</v>
      </c>
      <c r="AF69" s="185">
        <v>272670.38799999998</v>
      </c>
      <c r="AG69" s="185">
        <v>278344.147</v>
      </c>
      <c r="AH69" s="185"/>
      <c r="AI69" s="185"/>
      <c r="AJ69" s="185">
        <f t="shared" si="32"/>
        <v>8857.8499191029223</v>
      </c>
      <c r="AK69" s="185">
        <f t="shared" si="33"/>
        <v>9472.2003747824929</v>
      </c>
      <c r="AL69" s="185">
        <f t="shared" si="34"/>
        <v>9402.0962934710624</v>
      </c>
      <c r="AM69" s="185">
        <f t="shared" si="35"/>
        <v>9955.1546789366057</v>
      </c>
      <c r="AN69" s="185">
        <f t="shared" si="36"/>
        <v>9655.1047016149078</v>
      </c>
      <c r="AO69" s="185">
        <f t="shared" si="37"/>
        <v>9914.8042126408636</v>
      </c>
      <c r="AP69" s="185">
        <f t="shared" si="38"/>
        <v>9673.0319999999992</v>
      </c>
      <c r="AQ69" s="185"/>
      <c r="AR69" s="185">
        <f t="shared" si="39"/>
        <v>399.13261544789208</v>
      </c>
      <c r="AS69" s="185">
        <f t="shared" si="39"/>
        <v>412.82926509953751</v>
      </c>
      <c r="AT69" s="185">
        <f t="shared" si="39"/>
        <v>777.51983403893485</v>
      </c>
      <c r="AU69" s="185">
        <f t="shared" si="39"/>
        <v>2227.7508528713265</v>
      </c>
      <c r="AV69" s="185">
        <f t="shared" si="39"/>
        <v>652.76415716273027</v>
      </c>
      <c r="AW69" s="185">
        <f t="shared" si="39"/>
        <v>1876.705282057678</v>
      </c>
      <c r="AX69" s="185">
        <f t="shared" si="39"/>
        <v>249.33461588247445</v>
      </c>
      <c r="AY69" s="185"/>
      <c r="AZ69" s="185">
        <f t="shared" si="40"/>
        <v>267899.13592310768</v>
      </c>
      <c r="BA69" s="185">
        <f t="shared" si="41"/>
        <v>266796.66937331017</v>
      </c>
      <c r="BB69" s="185">
        <f t="shared" si="42"/>
        <v>268168.03886001854</v>
      </c>
      <c r="BC69" s="185">
        <f t="shared" si="43"/>
        <v>266933.60719938652</v>
      </c>
      <c r="BD69" s="185">
        <f t="shared" si="44"/>
        <v>269250.65054211189</v>
      </c>
      <c r="BE69" s="185">
        <f t="shared" si="45"/>
        <v>275475.91379519843</v>
      </c>
      <c r="BF69" s="185">
        <f t="shared" si="46"/>
        <v>278344.147</v>
      </c>
      <c r="BG69" s="190"/>
    </row>
    <row r="70" spans="1:59" x14ac:dyDescent="0.3">
      <c r="A70" s="187" t="s">
        <v>103</v>
      </c>
      <c r="B70" s="185">
        <v>5563.1949999999997</v>
      </c>
      <c r="C70" s="185">
        <v>5805.6859999999997</v>
      </c>
      <c r="D70" s="185">
        <v>5519.3440000000001</v>
      </c>
      <c r="E70" s="185">
        <v>5637.2790000000005</v>
      </c>
      <c r="F70" s="185">
        <v>5964.9759999999997</v>
      </c>
      <c r="G70" s="185">
        <v>6983.692</v>
      </c>
      <c r="H70" s="185">
        <v>6802.6170000000002</v>
      </c>
      <c r="I70" s="185"/>
      <c r="J70" s="185">
        <v>1492.1571799999999</v>
      </c>
      <c r="K70" s="185">
        <v>1312.51315</v>
      </c>
      <c r="L70" s="185">
        <v>1400.5438000000001</v>
      </c>
      <c r="M70" s="185">
        <v>2359.70426</v>
      </c>
      <c r="N70" s="185">
        <v>955.41442500000005</v>
      </c>
      <c r="O70" s="185">
        <v>2116.8660110000001</v>
      </c>
      <c r="P70" s="185">
        <v>1937.742045</v>
      </c>
      <c r="Q70" s="185"/>
      <c r="R70" s="185"/>
      <c r="S70" s="185">
        <f t="shared" si="25"/>
        <v>1416.052173327759</v>
      </c>
      <c r="T70" s="185">
        <f t="shared" si="26"/>
        <v>1197.5099881430867</v>
      </c>
      <c r="U70" s="185">
        <f t="shared" si="27"/>
        <v>1274.7531780272654</v>
      </c>
      <c r="V70" s="185">
        <f t="shared" si="28"/>
        <v>2128.4219881589406</v>
      </c>
      <c r="W70" s="185">
        <f t="shared" si="29"/>
        <v>832.86894959677409</v>
      </c>
      <c r="X70" s="185">
        <f t="shared" si="30"/>
        <v>1792.1255016049226</v>
      </c>
      <c r="Y70" s="185">
        <f t="shared" si="31"/>
        <v>1615.9715070352681</v>
      </c>
      <c r="Z70" s="185"/>
      <c r="AA70" s="234">
        <v>261581.97899999999</v>
      </c>
      <c r="AB70" s="234">
        <v>268423.30800000002</v>
      </c>
      <c r="AC70" s="234">
        <v>280487.10600000003</v>
      </c>
      <c r="AD70" s="234">
        <v>270069.13299999997</v>
      </c>
      <c r="AE70" s="234">
        <v>271372.87099999998</v>
      </c>
      <c r="AF70" s="185">
        <v>297138.59000000003</v>
      </c>
      <c r="AG70" s="185">
        <v>305024.47899999999</v>
      </c>
      <c r="AH70" s="185"/>
      <c r="AI70" s="185"/>
      <c r="AJ70" s="185">
        <f t="shared" si="32"/>
        <v>6125.3814390602047</v>
      </c>
      <c r="AK70" s="185">
        <f t="shared" si="33"/>
        <v>6409.4897775398204</v>
      </c>
      <c r="AL70" s="185">
        <f t="shared" si="34"/>
        <v>6028.8106624288166</v>
      </c>
      <c r="AM70" s="185">
        <f t="shared" si="35"/>
        <v>5942.7757147239272</v>
      </c>
      <c r="AN70" s="185">
        <f t="shared" si="36"/>
        <v>6111.6921798757767</v>
      </c>
      <c r="AO70" s="185">
        <f t="shared" si="37"/>
        <v>7055.5477236648712</v>
      </c>
      <c r="AP70" s="185">
        <f t="shared" si="38"/>
        <v>6802.6170000000002</v>
      </c>
      <c r="AQ70" s="185"/>
      <c r="AR70" s="185">
        <f t="shared" si="39"/>
        <v>1695.8905656464874</v>
      </c>
      <c r="AS70" s="185">
        <f t="shared" si="39"/>
        <v>1434.1603575147642</v>
      </c>
      <c r="AT70" s="185">
        <f t="shared" si="39"/>
        <v>1526.6682463146344</v>
      </c>
      <c r="AU70" s="185">
        <f t="shared" si="39"/>
        <v>2549.0379785588711</v>
      </c>
      <c r="AV70" s="185">
        <f t="shared" si="39"/>
        <v>997.45943027068301</v>
      </c>
      <c r="AW70" s="185">
        <f t="shared" si="39"/>
        <v>2146.2830168777996</v>
      </c>
      <c r="AX70" s="185">
        <f t="shared" si="39"/>
        <v>1935.3176985664143</v>
      </c>
      <c r="AY70" s="185"/>
      <c r="AZ70" s="185">
        <f t="shared" si="40"/>
        <v>288016.04095474567</v>
      </c>
      <c r="BA70" s="185">
        <f t="shared" si="41"/>
        <v>296339.90689117927</v>
      </c>
      <c r="BB70" s="185">
        <f t="shared" si="42"/>
        <v>306377.65200476756</v>
      </c>
      <c r="BC70" s="185">
        <f t="shared" si="43"/>
        <v>284704.78131186089</v>
      </c>
      <c r="BD70" s="185">
        <f t="shared" si="44"/>
        <v>278047.63229913043</v>
      </c>
      <c r="BE70" s="185">
        <f t="shared" si="45"/>
        <v>300195.87093581585</v>
      </c>
      <c r="BF70" s="185">
        <f t="shared" si="46"/>
        <v>305024.47899999999</v>
      </c>
      <c r="BG70" s="190"/>
    </row>
    <row r="71" spans="1:59" x14ac:dyDescent="0.3">
      <c r="A71" s="187" t="s">
        <v>102</v>
      </c>
      <c r="B71" s="185">
        <v>3086</v>
      </c>
      <c r="C71" s="185">
        <v>3473</v>
      </c>
      <c r="D71" s="185">
        <v>4180.3680000000004</v>
      </c>
      <c r="E71" s="185">
        <v>4428</v>
      </c>
      <c r="F71" s="185">
        <v>4329</v>
      </c>
      <c r="G71" s="185">
        <v>4045.9995179999996</v>
      </c>
      <c r="H71" s="185">
        <v>3913</v>
      </c>
      <c r="I71" s="185"/>
      <c r="J71" s="185">
        <v>564.26181999999994</v>
      </c>
      <c r="K71" s="185">
        <v>504.74133</v>
      </c>
      <c r="L71" s="185">
        <v>1146.9058799999998</v>
      </c>
      <c r="M71" s="185">
        <v>3031.8609900000001</v>
      </c>
      <c r="N71" s="185">
        <v>758.182185</v>
      </c>
      <c r="O71" s="185">
        <v>3292.0860200000002</v>
      </c>
      <c r="P71" s="185">
        <v>662.69493899999998</v>
      </c>
      <c r="Q71" s="185"/>
      <c r="R71" s="185"/>
      <c r="S71" s="185">
        <f t="shared" si="25"/>
        <v>535.4825800167223</v>
      </c>
      <c r="T71" s="185">
        <f t="shared" si="26"/>
        <v>460.51560253215428</v>
      </c>
      <c r="U71" s="185">
        <f t="shared" si="27"/>
        <v>1043.8958891740174</v>
      </c>
      <c r="V71" s="185">
        <f t="shared" si="28"/>
        <v>2734.6984558807949</v>
      </c>
      <c r="W71" s="185">
        <f t="shared" si="29"/>
        <v>660.93454683179709</v>
      </c>
      <c r="X71" s="185">
        <f t="shared" si="30"/>
        <v>2787.0593978368966</v>
      </c>
      <c r="Y71" s="185">
        <f t="shared" si="31"/>
        <v>552.65154721895658</v>
      </c>
      <c r="Z71" s="185"/>
      <c r="AA71" s="234">
        <v>121910.704</v>
      </c>
      <c r="AB71" s="234">
        <v>121242.762</v>
      </c>
      <c r="AC71" s="234">
        <v>122880.61</v>
      </c>
      <c r="AD71" s="234">
        <v>124839.715</v>
      </c>
      <c r="AE71" s="234">
        <v>129603.68700000001</v>
      </c>
      <c r="AF71" s="185">
        <v>134205.24900000001</v>
      </c>
      <c r="AG71" s="185">
        <v>137162.636</v>
      </c>
      <c r="AH71" s="185"/>
      <c r="AI71" s="185"/>
      <c r="AJ71" s="185">
        <f t="shared" si="32"/>
        <v>3397.8544920571348</v>
      </c>
      <c r="AK71" s="185">
        <f t="shared" si="33"/>
        <v>3834.1994378262621</v>
      </c>
      <c r="AL71" s="185">
        <f t="shared" si="34"/>
        <v>4566.2396058800159</v>
      </c>
      <c r="AM71" s="185">
        <f t="shared" si="35"/>
        <v>4667.9631901840494</v>
      </c>
      <c r="AN71" s="185">
        <f t="shared" si="36"/>
        <v>4435.4772670807452</v>
      </c>
      <c r="AO71" s="185">
        <f t="shared" si="37"/>
        <v>4087.6291063772665</v>
      </c>
      <c r="AP71" s="185">
        <f t="shared" si="38"/>
        <v>3913</v>
      </c>
      <c r="AQ71" s="185"/>
      <c r="AR71" s="185">
        <f t="shared" si="39"/>
        <v>641.30395237083292</v>
      </c>
      <c r="AS71" s="185">
        <f t="shared" si="39"/>
        <v>551.52209811023806</v>
      </c>
      <c r="AT71" s="185">
        <f t="shared" si="39"/>
        <v>1250.1892397135614</v>
      </c>
      <c r="AU71" s="185">
        <f t="shared" si="39"/>
        <v>3275.1260148257297</v>
      </c>
      <c r="AV71" s="185">
        <f t="shared" si="39"/>
        <v>791.54757401897245</v>
      </c>
      <c r="AW71" s="185">
        <f t="shared" si="39"/>
        <v>3337.8344581615693</v>
      </c>
      <c r="AX71" s="185">
        <f t="shared" si="39"/>
        <v>661.86582858457314</v>
      </c>
      <c r="AY71" s="185"/>
      <c r="AZ71" s="185">
        <f t="shared" si="40"/>
        <v>134230.34128847948</v>
      </c>
      <c r="BA71" s="185">
        <f t="shared" si="41"/>
        <v>133852.26890322581</v>
      </c>
      <c r="BB71" s="185">
        <f t="shared" si="42"/>
        <v>134223.18517812208</v>
      </c>
      <c r="BC71" s="185">
        <f t="shared" si="43"/>
        <v>131605.05742842535</v>
      </c>
      <c r="BD71" s="185">
        <f t="shared" si="44"/>
        <v>132791.4547050932</v>
      </c>
      <c r="BE71" s="185">
        <f t="shared" si="45"/>
        <v>135586.0967359138</v>
      </c>
      <c r="BF71" s="185">
        <f t="shared" si="46"/>
        <v>137162.636</v>
      </c>
      <c r="BG71" s="190"/>
    </row>
    <row r="72" spans="1:59" x14ac:dyDescent="0.3">
      <c r="A72" s="187" t="s">
        <v>101</v>
      </c>
      <c r="B72" s="185">
        <v>1113.7460000000001</v>
      </c>
      <c r="C72" s="185">
        <v>1358.0170000000001</v>
      </c>
      <c r="D72" s="185">
        <v>1433.646</v>
      </c>
      <c r="E72" s="185">
        <v>1492.712</v>
      </c>
      <c r="F72" s="185">
        <v>1427.078</v>
      </c>
      <c r="G72" s="185">
        <v>1346.528</v>
      </c>
      <c r="H72" s="185">
        <v>1632.3030000000001</v>
      </c>
      <c r="I72" s="185"/>
      <c r="J72" s="185">
        <v>98.371830000000003</v>
      </c>
      <c r="K72" s="185">
        <v>62.948279999999997</v>
      </c>
      <c r="L72" s="185">
        <v>162.34763000000001</v>
      </c>
      <c r="M72" s="185">
        <v>213.41478000000001</v>
      </c>
      <c r="N72" s="185">
        <v>118.952309</v>
      </c>
      <c r="O72" s="185">
        <v>133.60431299999999</v>
      </c>
      <c r="P72" s="185">
        <v>167.48435599999999</v>
      </c>
      <c r="Q72" s="185"/>
      <c r="R72" s="185"/>
      <c r="S72" s="185">
        <f t="shared" si="25"/>
        <v>93.354537667224065</v>
      </c>
      <c r="T72" s="185">
        <f t="shared" si="26"/>
        <v>57.432715273311885</v>
      </c>
      <c r="U72" s="185">
        <f t="shared" si="27"/>
        <v>147.76628712910986</v>
      </c>
      <c r="V72" s="185">
        <f t="shared" si="28"/>
        <v>192.49730487417222</v>
      </c>
      <c r="W72" s="185">
        <f t="shared" si="29"/>
        <v>103.69498518817203</v>
      </c>
      <c r="X72" s="185">
        <f t="shared" si="30"/>
        <v>113.10857428269516</v>
      </c>
      <c r="Y72" s="185">
        <f t="shared" si="31"/>
        <v>139.67284648052902</v>
      </c>
      <c r="Z72" s="185"/>
      <c r="AA72" s="234">
        <v>46397.94</v>
      </c>
      <c r="AB72" s="234">
        <v>46862.182000000001</v>
      </c>
      <c r="AC72" s="234">
        <v>47488.699000000001</v>
      </c>
      <c r="AD72" s="234">
        <v>40764.356</v>
      </c>
      <c r="AE72" s="234">
        <v>42958.553999999996</v>
      </c>
      <c r="AF72" s="185">
        <v>44509.73</v>
      </c>
      <c r="AG72" s="185">
        <v>45468.042999999998</v>
      </c>
      <c r="AH72" s="185"/>
      <c r="AI72" s="185"/>
      <c r="AJ72" s="185">
        <f t="shared" si="32"/>
        <v>1226.2951552529703</v>
      </c>
      <c r="AK72" s="185">
        <f t="shared" si="33"/>
        <v>1499.253676348548</v>
      </c>
      <c r="AL72" s="185">
        <f t="shared" si="34"/>
        <v>1565.9796328963048</v>
      </c>
      <c r="AM72" s="185">
        <f t="shared" si="35"/>
        <v>1573.6053905930469</v>
      </c>
      <c r="AN72" s="185">
        <f t="shared" si="36"/>
        <v>1462.1788004968944</v>
      </c>
      <c r="AO72" s="185">
        <f t="shared" si="37"/>
        <v>1360.3825262126413</v>
      </c>
      <c r="AP72" s="185">
        <f t="shared" si="38"/>
        <v>1632.3030000000001</v>
      </c>
      <c r="AQ72" s="185"/>
      <c r="AR72" s="185">
        <f t="shared" si="39"/>
        <v>111.80314021769482</v>
      </c>
      <c r="AS72" s="185">
        <f t="shared" si="39"/>
        <v>68.78249391233868</v>
      </c>
      <c r="AT72" s="185">
        <f t="shared" si="39"/>
        <v>176.96766897646265</v>
      </c>
      <c r="AU72" s="185">
        <f t="shared" si="39"/>
        <v>230.53837238306559</v>
      </c>
      <c r="AV72" s="185">
        <f t="shared" si="39"/>
        <v>124.18705355481967</v>
      </c>
      <c r="AW72" s="185">
        <f t="shared" si="39"/>
        <v>135.46094390644257</v>
      </c>
      <c r="AX72" s="185">
        <f t="shared" si="39"/>
        <v>167.2748130929873</v>
      </c>
      <c r="AY72" s="185"/>
      <c r="AZ72" s="185">
        <f t="shared" si="40"/>
        <v>51086.665214257104</v>
      </c>
      <c r="BA72" s="185">
        <f t="shared" si="41"/>
        <v>51735.949288716372</v>
      </c>
      <c r="BB72" s="185">
        <f t="shared" si="42"/>
        <v>51872.174460601236</v>
      </c>
      <c r="BC72" s="185">
        <f t="shared" si="43"/>
        <v>42973.467316973416</v>
      </c>
      <c r="BD72" s="185">
        <f t="shared" si="44"/>
        <v>44015.174334409938</v>
      </c>
      <c r="BE72" s="185">
        <f t="shared" si="45"/>
        <v>44967.693904948566</v>
      </c>
      <c r="BF72" s="185">
        <f t="shared" si="46"/>
        <v>45468.042999999998</v>
      </c>
      <c r="BG72" s="190"/>
    </row>
    <row r="73" spans="1:59" x14ac:dyDescent="0.3">
      <c r="A73" s="187" t="s">
        <v>100</v>
      </c>
      <c r="B73" s="185">
        <v>7727.942</v>
      </c>
      <c r="C73" s="185">
        <v>8419.0390000000007</v>
      </c>
      <c r="D73" s="185">
        <v>8613.7990000000009</v>
      </c>
      <c r="E73" s="185">
        <v>9178.83</v>
      </c>
      <c r="F73" s="185">
        <v>10595.395</v>
      </c>
      <c r="G73" s="185">
        <v>11017.174000000001</v>
      </c>
      <c r="H73" s="185">
        <v>11646.071</v>
      </c>
      <c r="I73" s="185"/>
      <c r="J73" s="185">
        <v>336.94559999999996</v>
      </c>
      <c r="K73" s="185">
        <v>308.67554999999999</v>
      </c>
      <c r="L73" s="185">
        <v>766.85294999999996</v>
      </c>
      <c r="M73" s="185">
        <v>1198.73101</v>
      </c>
      <c r="N73" s="185">
        <v>268.01993699999997</v>
      </c>
      <c r="O73" s="185">
        <v>412.10307299999999</v>
      </c>
      <c r="P73" s="185">
        <v>413.01220899999998</v>
      </c>
      <c r="Q73" s="185"/>
      <c r="R73" s="185"/>
      <c r="S73" s="185">
        <f t="shared" si="25"/>
        <v>319.76024749163872</v>
      </c>
      <c r="T73" s="185">
        <f t="shared" si="26"/>
        <v>281.62921965434077</v>
      </c>
      <c r="U73" s="185">
        <f t="shared" si="27"/>
        <v>697.97762489975935</v>
      </c>
      <c r="V73" s="185">
        <f t="shared" si="28"/>
        <v>1081.2394937880795</v>
      </c>
      <c r="W73" s="185">
        <f t="shared" si="29"/>
        <v>233.64257180875569</v>
      </c>
      <c r="X73" s="185">
        <f t="shared" si="30"/>
        <v>348.88387955370456</v>
      </c>
      <c r="Y73" s="185">
        <f t="shared" si="31"/>
        <v>344.42972609478323</v>
      </c>
      <c r="Z73" s="185"/>
      <c r="AA73" s="234">
        <v>305619.728</v>
      </c>
      <c r="AB73" s="234">
        <v>308882.18099999998</v>
      </c>
      <c r="AC73" s="234">
        <v>317286.402</v>
      </c>
      <c r="AD73" s="234">
        <v>300137.45400000003</v>
      </c>
      <c r="AE73" s="234">
        <v>319486.89199999999</v>
      </c>
      <c r="AF73" s="185">
        <v>328593.44300000003</v>
      </c>
      <c r="AG73" s="185">
        <v>358909.94900000002</v>
      </c>
      <c r="AH73" s="185"/>
      <c r="AI73" s="185"/>
      <c r="AJ73" s="185">
        <f t="shared" si="32"/>
        <v>8508.8860787611793</v>
      </c>
      <c r="AK73" s="185">
        <f t="shared" si="33"/>
        <v>9294.6370863338252</v>
      </c>
      <c r="AL73" s="185">
        <f t="shared" si="34"/>
        <v>9408.9013577009664</v>
      </c>
      <c r="AM73" s="185">
        <f t="shared" si="35"/>
        <v>9676.2512576687113</v>
      </c>
      <c r="AN73" s="185">
        <f t="shared" si="36"/>
        <v>10856.002231055902</v>
      </c>
      <c r="AO73" s="185">
        <f t="shared" si="37"/>
        <v>11130.530518373349</v>
      </c>
      <c r="AP73" s="185">
        <f t="shared" si="38"/>
        <v>11646.071</v>
      </c>
      <c r="AQ73" s="185"/>
      <c r="AR73" s="185">
        <f t="shared" si="39"/>
        <v>382.95085252084169</v>
      </c>
      <c r="AS73" s="185">
        <f t="shared" si="39"/>
        <v>337.28442046014277</v>
      </c>
      <c r="AT73" s="185">
        <f t="shared" si="39"/>
        <v>835.91105708918485</v>
      </c>
      <c r="AU73" s="185">
        <f t="shared" si="39"/>
        <v>1294.912638995801</v>
      </c>
      <c r="AV73" s="185">
        <f t="shared" si="39"/>
        <v>279.81471355867831</v>
      </c>
      <c r="AW73" s="185">
        <f t="shared" si="39"/>
        <v>417.82985894568839</v>
      </c>
      <c r="AX73" s="185">
        <f t="shared" si="39"/>
        <v>412.4954814621421</v>
      </c>
      <c r="AY73" s="185"/>
      <c r="AZ73" s="185">
        <f t="shared" si="40"/>
        <v>336504.00701428379</v>
      </c>
      <c r="BA73" s="185">
        <f t="shared" si="41"/>
        <v>341006.58933047787</v>
      </c>
      <c r="BB73" s="185">
        <f t="shared" si="42"/>
        <v>346573.73112117598</v>
      </c>
      <c r="BC73" s="185">
        <f t="shared" si="43"/>
        <v>316402.57165030675</v>
      </c>
      <c r="BD73" s="185">
        <f t="shared" si="44"/>
        <v>327345.07890881994</v>
      </c>
      <c r="BE73" s="185">
        <f t="shared" si="45"/>
        <v>331974.36524546798</v>
      </c>
      <c r="BF73" s="185">
        <f t="shared" si="46"/>
        <v>358909.94900000002</v>
      </c>
      <c r="BG73" s="190"/>
    </row>
    <row r="74" spans="1:59" x14ac:dyDescent="0.3">
      <c r="A74" s="187" t="s">
        <v>99</v>
      </c>
      <c r="B74" s="185">
        <v>2636.4540000000002</v>
      </c>
      <c r="C74" s="185">
        <v>2885.3119999999999</v>
      </c>
      <c r="D74" s="185">
        <v>3191.1930000000002</v>
      </c>
      <c r="E74" s="185">
        <v>4951.3050000000003</v>
      </c>
      <c r="F74" s="185">
        <v>4183.9470000000001</v>
      </c>
      <c r="G74" s="185">
        <v>3647.4349999999999</v>
      </c>
      <c r="H74" s="185">
        <v>3414.5</v>
      </c>
      <c r="I74" s="185"/>
      <c r="J74" s="185">
        <v>589.79376999999999</v>
      </c>
      <c r="K74" s="185">
        <v>426.41985999999997</v>
      </c>
      <c r="L74" s="185">
        <v>572.65075000000002</v>
      </c>
      <c r="M74" s="185">
        <v>6700.6720700000005</v>
      </c>
      <c r="N74" s="185">
        <v>1089.245819</v>
      </c>
      <c r="O74" s="185">
        <v>1191.7361939999998</v>
      </c>
      <c r="P74" s="185">
        <v>459.19158700000003</v>
      </c>
      <c r="Q74" s="185"/>
      <c r="R74" s="185"/>
      <c r="S74" s="185">
        <f t="shared" si="25"/>
        <v>559.71231517558522</v>
      </c>
      <c r="T74" s="185">
        <f t="shared" si="26"/>
        <v>389.05670506430857</v>
      </c>
      <c r="U74" s="185">
        <f t="shared" si="27"/>
        <v>521.21780372894943</v>
      </c>
      <c r="V74" s="185">
        <f t="shared" si="28"/>
        <v>6043.9174565165567</v>
      </c>
      <c r="W74" s="185">
        <f t="shared" si="29"/>
        <v>949.5345657181258</v>
      </c>
      <c r="X74" s="185">
        <f t="shared" si="30"/>
        <v>1008.9163949701639</v>
      </c>
      <c r="Y74" s="185">
        <f t="shared" si="31"/>
        <v>382.94081649155038</v>
      </c>
      <c r="Z74" s="185"/>
      <c r="AA74" s="234">
        <v>106638.65399999999</v>
      </c>
      <c r="AB74" s="234">
        <v>108351.55</v>
      </c>
      <c r="AC74" s="234">
        <v>111356.41099999999</v>
      </c>
      <c r="AD74" s="234">
        <v>110866.215</v>
      </c>
      <c r="AE74" s="234">
        <v>114916.72900000001</v>
      </c>
      <c r="AF74" s="185">
        <v>119217.363</v>
      </c>
      <c r="AG74" s="185">
        <v>123577.52099999999</v>
      </c>
      <c r="AH74" s="185"/>
      <c r="AI74" s="185"/>
      <c r="AJ74" s="185">
        <f t="shared" si="32"/>
        <v>2902.8798013616338</v>
      </c>
      <c r="AK74" s="185">
        <f t="shared" si="33"/>
        <v>3185.3906272252711</v>
      </c>
      <c r="AL74" s="185">
        <f t="shared" si="34"/>
        <v>3485.7581597139451</v>
      </c>
      <c r="AM74" s="185">
        <f t="shared" si="35"/>
        <v>5219.6272546012278</v>
      </c>
      <c r="AN74" s="185">
        <f t="shared" si="36"/>
        <v>4286.8565038509323</v>
      </c>
      <c r="AO74" s="185">
        <f t="shared" si="37"/>
        <v>3684.9637285644303</v>
      </c>
      <c r="AP74" s="185">
        <f t="shared" si="38"/>
        <v>3414.5</v>
      </c>
      <c r="AQ74" s="185"/>
      <c r="AR74" s="185">
        <f t="shared" si="39"/>
        <v>670.32193633922282</v>
      </c>
      <c r="AS74" s="185">
        <f t="shared" si="39"/>
        <v>465.94158608543893</v>
      </c>
      <c r="AT74" s="185">
        <f t="shared" si="39"/>
        <v>624.22018951014604</v>
      </c>
      <c r="AU74" s="185">
        <f t="shared" si="39"/>
        <v>7238.3085786770107</v>
      </c>
      <c r="AV74" s="185">
        <f t="shared" si="39"/>
        <v>1137.1803540065491</v>
      </c>
      <c r="AW74" s="185">
        <f t="shared" si="39"/>
        <v>1208.2971432719492</v>
      </c>
      <c r="AX74" s="185">
        <f t="shared" si="39"/>
        <v>458.61708355195412</v>
      </c>
      <c r="AY74" s="185"/>
      <c r="AZ74" s="185">
        <f t="shared" si="40"/>
        <v>117414.98040208248</v>
      </c>
      <c r="BA74" s="185">
        <f t="shared" si="41"/>
        <v>119620.34324722261</v>
      </c>
      <c r="BB74" s="185">
        <f t="shared" si="42"/>
        <v>121635.23744245793</v>
      </c>
      <c r="BC74" s="185">
        <f t="shared" si="43"/>
        <v>116874.30231595092</v>
      </c>
      <c r="BD74" s="185">
        <f t="shared" si="44"/>
        <v>117743.25227229815</v>
      </c>
      <c r="BE74" s="185">
        <f t="shared" si="45"/>
        <v>120443.99926800589</v>
      </c>
      <c r="BF74" s="185">
        <f t="shared" si="46"/>
        <v>123577.52099999999</v>
      </c>
      <c r="BG74" s="190"/>
    </row>
    <row r="75" spans="1:59" x14ac:dyDescent="0.3">
      <c r="A75" s="187" t="s">
        <v>98</v>
      </c>
      <c r="B75" s="185">
        <v>2094.471</v>
      </c>
      <c r="C75" s="185">
        <v>2361.0320000000002</v>
      </c>
      <c r="D75" s="185">
        <v>2192.2069999999999</v>
      </c>
      <c r="E75" s="185">
        <v>2328.0569999999998</v>
      </c>
      <c r="F75" s="185">
        <v>2317.8319999999999</v>
      </c>
      <c r="G75" s="185">
        <v>3015.7002499999999</v>
      </c>
      <c r="H75" s="185">
        <v>3440.9029559999999</v>
      </c>
      <c r="I75" s="185"/>
      <c r="J75" s="185">
        <v>750.47533999999996</v>
      </c>
      <c r="K75" s="185">
        <v>463.50655999999998</v>
      </c>
      <c r="L75" s="185">
        <v>1497.1874499999999</v>
      </c>
      <c r="M75" s="185">
        <v>1080.85024</v>
      </c>
      <c r="N75" s="185">
        <v>924.27620200000001</v>
      </c>
      <c r="O75" s="185">
        <v>3613.8486460000004</v>
      </c>
      <c r="P75" s="185">
        <v>5779.3288419999999</v>
      </c>
      <c r="Q75" s="185"/>
      <c r="R75" s="185"/>
      <c r="S75" s="185">
        <f t="shared" si="25"/>
        <v>712.19858770903011</v>
      </c>
      <c r="T75" s="185">
        <f t="shared" si="26"/>
        <v>422.89384694533754</v>
      </c>
      <c r="U75" s="185">
        <f t="shared" si="27"/>
        <v>1362.7167247393743</v>
      </c>
      <c r="V75" s="185">
        <f t="shared" si="28"/>
        <v>974.91260058278147</v>
      </c>
      <c r="W75" s="185">
        <f t="shared" si="29"/>
        <v>805.72464613671264</v>
      </c>
      <c r="X75" s="185">
        <f t="shared" si="30"/>
        <v>3059.4616209920437</v>
      </c>
      <c r="Y75" s="185">
        <f t="shared" si="31"/>
        <v>4819.6460218001466</v>
      </c>
      <c r="Z75" s="185"/>
      <c r="AA75" s="234">
        <v>108424.497</v>
      </c>
      <c r="AB75" s="234">
        <v>108476.05100000001</v>
      </c>
      <c r="AC75" s="234">
        <v>111359.875</v>
      </c>
      <c r="AD75" s="234">
        <v>113201.181</v>
      </c>
      <c r="AE75" s="234">
        <v>120139.911538278</v>
      </c>
      <c r="AF75" s="185">
        <v>123168.602789803</v>
      </c>
      <c r="AG75" s="185">
        <v>126548.83029807999</v>
      </c>
      <c r="AH75" s="185"/>
      <c r="AI75" s="185"/>
      <c r="AJ75" s="185">
        <f t="shared" si="32"/>
        <v>2306.1269267120542</v>
      </c>
      <c r="AK75" s="185">
        <f t="shared" si="33"/>
        <v>2606.5843844197566</v>
      </c>
      <c r="AL75" s="185">
        <f t="shared" si="34"/>
        <v>2394.5601027678449</v>
      </c>
      <c r="AM75" s="185">
        <f t="shared" si="35"/>
        <v>2454.2195981595087</v>
      </c>
      <c r="AN75" s="185">
        <f t="shared" si="36"/>
        <v>2374.8420293167705</v>
      </c>
      <c r="AO75" s="185">
        <f t="shared" si="37"/>
        <v>3046.729012983832</v>
      </c>
      <c r="AP75" s="185">
        <f t="shared" si="38"/>
        <v>3440.9029559999999</v>
      </c>
      <c r="AQ75" s="185"/>
      <c r="AR75" s="185">
        <f t="shared" si="39"/>
        <v>852.94234810862224</v>
      </c>
      <c r="AS75" s="185">
        <f t="shared" si="39"/>
        <v>506.4655800210752</v>
      </c>
      <c r="AT75" s="185">
        <f t="shared" si="39"/>
        <v>1632.0150349426981</v>
      </c>
      <c r="AU75" s="185">
        <f t="shared" si="39"/>
        <v>1167.5735631779851</v>
      </c>
      <c r="AV75" s="185">
        <f t="shared" si="39"/>
        <v>964.95090479680664</v>
      </c>
      <c r="AW75" s="185">
        <f t="shared" si="39"/>
        <v>3664.0684550518922</v>
      </c>
      <c r="AX75" s="185">
        <f t="shared" si="39"/>
        <v>5772.098212256079</v>
      </c>
      <c r="AY75" s="185"/>
      <c r="AZ75" s="185">
        <f t="shared" si="40"/>
        <v>119381.29105006006</v>
      </c>
      <c r="BA75" s="185">
        <f t="shared" si="41"/>
        <v>119757.79261785572</v>
      </c>
      <c r="BB75" s="185">
        <f t="shared" si="42"/>
        <v>121639.02118924644</v>
      </c>
      <c r="BC75" s="185">
        <f t="shared" si="43"/>
        <v>119335.80532822086</v>
      </c>
      <c r="BD75" s="185">
        <f t="shared" si="44"/>
        <v>123094.90563574125</v>
      </c>
      <c r="BE75" s="185">
        <f t="shared" si="45"/>
        <v>124435.8936563321</v>
      </c>
      <c r="BF75" s="185">
        <f t="shared" si="46"/>
        <v>126548.83029807999</v>
      </c>
      <c r="BG75" s="190"/>
    </row>
    <row r="76" spans="1:59" x14ac:dyDescent="0.3">
      <c r="A76" s="187" t="s">
        <v>249</v>
      </c>
      <c r="B76" s="185">
        <v>383.01900000000001</v>
      </c>
      <c r="C76" s="185">
        <v>367.125</v>
      </c>
      <c r="D76" s="185">
        <v>352.36099999999999</v>
      </c>
      <c r="E76" s="185">
        <v>407.07799999999997</v>
      </c>
      <c r="F76" s="185">
        <v>419.15199999999999</v>
      </c>
      <c r="G76" s="185">
        <v>471.63260000000002</v>
      </c>
      <c r="H76" s="185">
        <v>618.89800000000002</v>
      </c>
      <c r="I76" s="185"/>
      <c r="J76" s="185">
        <v>23.900580000000001</v>
      </c>
      <c r="K76" s="185">
        <v>35.294050000000006</v>
      </c>
      <c r="L76" s="185">
        <v>164.81880999999998</v>
      </c>
      <c r="M76" s="185">
        <v>43.915790000000001</v>
      </c>
      <c r="N76" s="185">
        <v>76.554120999999995</v>
      </c>
      <c r="O76" s="185">
        <v>175.29058499999999</v>
      </c>
      <c r="P76" s="185">
        <v>39.424019000000001</v>
      </c>
      <c r="Q76" s="185"/>
      <c r="R76" s="185"/>
      <c r="S76" s="185">
        <f t="shared" si="25"/>
        <v>22.68157048494983</v>
      </c>
      <c r="T76" s="185">
        <f t="shared" si="26"/>
        <v>32.201564911575559</v>
      </c>
      <c r="U76" s="185">
        <f t="shared" si="27"/>
        <v>150.01551672012829</v>
      </c>
      <c r="V76" s="185">
        <f t="shared" si="28"/>
        <v>39.611460913907287</v>
      </c>
      <c r="W76" s="185">
        <f t="shared" si="29"/>
        <v>66.734967231182779</v>
      </c>
      <c r="X76" s="185">
        <f t="shared" si="30"/>
        <v>148.39991097090996</v>
      </c>
      <c r="Y76" s="185">
        <f t="shared" si="31"/>
        <v>32.877488291697283</v>
      </c>
      <c r="Z76" s="185"/>
      <c r="AA76" s="234">
        <v>9857.9230000000007</v>
      </c>
      <c r="AB76" s="234">
        <v>10226.291999999999</v>
      </c>
      <c r="AC76" s="234">
        <v>10506.367</v>
      </c>
      <c r="AD76" s="234">
        <v>11172.581</v>
      </c>
      <c r="AE76" s="234">
        <v>11604.004000000001</v>
      </c>
      <c r="AF76" s="185">
        <v>12027.528</v>
      </c>
      <c r="AG76" s="185">
        <v>12789.748</v>
      </c>
      <c r="AH76" s="185"/>
      <c r="AI76" s="185"/>
      <c r="AJ76" s="185">
        <f t="shared" si="32"/>
        <v>421.72483139767718</v>
      </c>
      <c r="AK76" s="185">
        <f t="shared" si="33"/>
        <v>405.30678624012853</v>
      </c>
      <c r="AL76" s="185">
        <f t="shared" si="34"/>
        <v>384.88591285922388</v>
      </c>
      <c r="AM76" s="185">
        <f t="shared" si="35"/>
        <v>429.13846421267891</v>
      </c>
      <c r="AN76" s="185">
        <f t="shared" si="36"/>
        <v>429.46157714285715</v>
      </c>
      <c r="AO76" s="185">
        <f t="shared" si="37"/>
        <v>476.48526271435588</v>
      </c>
      <c r="AP76" s="185">
        <f t="shared" si="38"/>
        <v>618.89800000000002</v>
      </c>
      <c r="AQ76" s="185"/>
      <c r="AR76" s="185">
        <f t="shared" si="39"/>
        <v>27.163873001287389</v>
      </c>
      <c r="AS76" s="185">
        <f t="shared" si="39"/>
        <v>38.565196368618452</v>
      </c>
      <c r="AT76" s="185">
        <f t="shared" si="39"/>
        <v>179.66138839953803</v>
      </c>
      <c r="AU76" s="185">
        <f t="shared" si="39"/>
        <v>47.439426400160791</v>
      </c>
      <c r="AV76" s="185">
        <f t="shared" si="39"/>
        <v>79.923044826890617</v>
      </c>
      <c r="AW76" s="185">
        <f t="shared" si="39"/>
        <v>177.72650873937354</v>
      </c>
      <c r="AX76" s="185">
        <f t="shared" si="39"/>
        <v>39.374694849705129</v>
      </c>
      <c r="AY76" s="185"/>
      <c r="AZ76" s="185">
        <f t="shared" si="40"/>
        <v>10854.111454278467</v>
      </c>
      <c r="BA76" s="185">
        <f t="shared" si="41"/>
        <v>11289.848268772588</v>
      </c>
      <c r="BB76" s="185">
        <f t="shared" si="42"/>
        <v>11476.164086346178</v>
      </c>
      <c r="BC76" s="185">
        <f t="shared" si="43"/>
        <v>11778.048068507158</v>
      </c>
      <c r="BD76" s="185">
        <f t="shared" si="44"/>
        <v>11889.419253664599</v>
      </c>
      <c r="BE76" s="185">
        <f t="shared" si="45"/>
        <v>12151.280125428713</v>
      </c>
      <c r="BF76" s="185">
        <f t="shared" si="46"/>
        <v>12789.748</v>
      </c>
      <c r="BG76" s="190"/>
    </row>
    <row r="77" spans="1:59" x14ac:dyDescent="0.3">
      <c r="A77" s="187" t="s">
        <v>97</v>
      </c>
      <c r="B77" s="235">
        <v>387.78699999999998</v>
      </c>
      <c r="C77" s="185">
        <v>365.05599999999998</v>
      </c>
      <c r="D77" s="185">
        <v>500.11399999999998</v>
      </c>
      <c r="E77" s="185">
        <v>443.79300000000001</v>
      </c>
      <c r="F77" s="185">
        <v>475.28699999999998</v>
      </c>
      <c r="G77" s="185">
        <v>496.09789000000001</v>
      </c>
      <c r="H77" s="185">
        <v>512.46</v>
      </c>
      <c r="I77" s="185"/>
      <c r="J77" s="185">
        <v>76.798609999999996</v>
      </c>
      <c r="K77" s="185">
        <v>64.464160000000007</v>
      </c>
      <c r="L77" s="185">
        <v>123.27412</v>
      </c>
      <c r="M77" s="185">
        <v>95.604860000000002</v>
      </c>
      <c r="N77" s="185">
        <v>119.977451</v>
      </c>
      <c r="O77" s="185">
        <v>317.32428999999996</v>
      </c>
      <c r="P77" s="185">
        <v>103.528611</v>
      </c>
      <c r="Q77" s="185"/>
      <c r="R77" s="185"/>
      <c r="S77" s="185">
        <f t="shared" si="25"/>
        <v>72.881624038461524</v>
      </c>
      <c r="T77" s="185">
        <f t="shared" si="26"/>
        <v>58.8157729903537</v>
      </c>
      <c r="U77" s="185">
        <f t="shared" si="27"/>
        <v>112.20218620689654</v>
      </c>
      <c r="V77" s="185">
        <f t="shared" si="28"/>
        <v>86.234317430463591</v>
      </c>
      <c r="W77" s="185">
        <f t="shared" si="29"/>
        <v>104.58863816052227</v>
      </c>
      <c r="X77" s="185">
        <f t="shared" si="30"/>
        <v>268.64475570611626</v>
      </c>
      <c r="Y77" s="185">
        <f t="shared" si="31"/>
        <v>86.337232538574568</v>
      </c>
      <c r="Z77" s="185"/>
      <c r="AA77" s="234">
        <v>12306.341</v>
      </c>
      <c r="AB77" s="234">
        <v>12615.361999999999</v>
      </c>
      <c r="AC77" s="234">
        <v>12956.268</v>
      </c>
      <c r="AD77" s="234">
        <v>13233.754999999999</v>
      </c>
      <c r="AE77" s="234">
        <v>13877.41</v>
      </c>
      <c r="AF77" s="185">
        <v>14886.406999999999</v>
      </c>
      <c r="AG77" s="185">
        <v>15355.189</v>
      </c>
      <c r="AH77" s="185"/>
      <c r="AI77" s="185"/>
      <c r="AJ77" s="185">
        <f t="shared" si="32"/>
        <v>426.97465972500328</v>
      </c>
      <c r="AK77" s="185">
        <f t="shared" si="33"/>
        <v>403.02260580912866</v>
      </c>
      <c r="AL77" s="185">
        <f t="shared" si="34"/>
        <v>546.27735028473046</v>
      </c>
      <c r="AM77" s="185">
        <f t="shared" si="35"/>
        <v>467.84313190184048</v>
      </c>
      <c r="AN77" s="185">
        <f t="shared" si="36"/>
        <v>486.97728894409943</v>
      </c>
      <c r="AO77" s="185">
        <f t="shared" si="37"/>
        <v>501.20227789318977</v>
      </c>
      <c r="AP77" s="185">
        <f t="shared" si="38"/>
        <v>512.46</v>
      </c>
      <c r="AQ77" s="185"/>
      <c r="AR77" s="185">
        <f t="shared" si="39"/>
        <v>87.284395973461713</v>
      </c>
      <c r="AS77" s="185">
        <f t="shared" si="39"/>
        <v>70.43886970007803</v>
      </c>
      <c r="AT77" s="185">
        <f t="shared" si="39"/>
        <v>134.37543659568504</v>
      </c>
      <c r="AU77" s="185">
        <f t="shared" si="39"/>
        <v>103.27583130048843</v>
      </c>
      <c r="AV77" s="185">
        <f t="shared" si="39"/>
        <v>125.25730906751674</v>
      </c>
      <c r="AW77" s="185">
        <f t="shared" si="39"/>
        <v>321.73398360157506</v>
      </c>
      <c r="AX77" s="185">
        <f t="shared" si="39"/>
        <v>103.39908435867042</v>
      </c>
      <c r="AY77" s="185"/>
      <c r="AZ77" s="185">
        <f t="shared" si="40"/>
        <v>13549.953353090374</v>
      </c>
      <c r="BA77" s="185">
        <f t="shared" si="41"/>
        <v>13927.386665238924</v>
      </c>
      <c r="BB77" s="185">
        <f t="shared" si="42"/>
        <v>14152.204802542708</v>
      </c>
      <c r="BC77" s="185">
        <f t="shared" si="43"/>
        <v>13950.921682004089</v>
      </c>
      <c r="BD77" s="185">
        <f t="shared" si="44"/>
        <v>14218.742568944101</v>
      </c>
      <c r="BE77" s="185">
        <f t="shared" si="45"/>
        <v>15039.574342969134</v>
      </c>
      <c r="BF77" s="185">
        <f t="shared" si="46"/>
        <v>15355.189</v>
      </c>
      <c r="BG77" s="190"/>
    </row>
    <row r="78" spans="1:59" x14ac:dyDescent="0.3">
      <c r="A78" s="187" t="s">
        <v>96</v>
      </c>
      <c r="B78" s="185">
        <v>1073.4369999999999</v>
      </c>
      <c r="C78" s="185">
        <v>948.91099999999994</v>
      </c>
      <c r="D78" s="185">
        <v>884.39</v>
      </c>
      <c r="E78" s="185">
        <v>993.18</v>
      </c>
      <c r="F78" s="185">
        <v>1085.413</v>
      </c>
      <c r="G78" s="185">
        <v>1182.569</v>
      </c>
      <c r="H78" s="185">
        <v>1210.4870000000001</v>
      </c>
      <c r="I78" s="185"/>
      <c r="J78" s="185">
        <v>212.37529000000001</v>
      </c>
      <c r="K78" s="185">
        <v>334.32547</v>
      </c>
      <c r="L78" s="185">
        <v>120.80165</v>
      </c>
      <c r="M78" s="185">
        <v>210.10645000000002</v>
      </c>
      <c r="N78" s="185">
        <v>237.269949</v>
      </c>
      <c r="O78" s="185">
        <v>277.82038599999998</v>
      </c>
      <c r="P78" s="185">
        <v>223.48159899999999</v>
      </c>
      <c r="Q78" s="185"/>
      <c r="R78" s="185"/>
      <c r="S78" s="185">
        <f t="shared" si="25"/>
        <v>201.54343992474915</v>
      </c>
      <c r="T78" s="185">
        <f t="shared" si="26"/>
        <v>305.03167881832792</v>
      </c>
      <c r="U78" s="185">
        <f t="shared" si="27"/>
        <v>109.95178247794706</v>
      </c>
      <c r="V78" s="185">
        <f t="shared" si="28"/>
        <v>189.51323503311261</v>
      </c>
      <c r="W78" s="185">
        <f t="shared" si="29"/>
        <v>206.83670669354834</v>
      </c>
      <c r="X78" s="185">
        <f t="shared" si="30"/>
        <v>235.20099809298853</v>
      </c>
      <c r="Y78" s="185">
        <f t="shared" si="31"/>
        <v>186.37150247244671</v>
      </c>
      <c r="Z78" s="185"/>
      <c r="AA78" s="234">
        <v>32698.89</v>
      </c>
      <c r="AB78" s="234">
        <v>32496.876</v>
      </c>
      <c r="AC78" s="234">
        <v>33561.89</v>
      </c>
      <c r="AD78" s="234">
        <v>32188.466</v>
      </c>
      <c r="AE78" s="234">
        <v>33404.226999999999</v>
      </c>
      <c r="AF78" s="185">
        <v>34549.591999999997</v>
      </c>
      <c r="AG78" s="185">
        <v>35633.535000000003</v>
      </c>
      <c r="AH78" s="185"/>
      <c r="AI78" s="185"/>
      <c r="AJ78" s="185">
        <f t="shared" si="32"/>
        <v>1181.9127454278464</v>
      </c>
      <c r="AK78" s="185">
        <f t="shared" si="33"/>
        <v>1047.5997762013117</v>
      </c>
      <c r="AL78" s="185">
        <f t="shared" si="34"/>
        <v>966.02419811945424</v>
      </c>
      <c r="AM78" s="185">
        <f t="shared" si="35"/>
        <v>1047.0026380368097</v>
      </c>
      <c r="AN78" s="185">
        <f t="shared" si="36"/>
        <v>1112.1101147826089</v>
      </c>
      <c r="AO78" s="185">
        <f t="shared" si="37"/>
        <v>1194.7365399314065</v>
      </c>
      <c r="AP78" s="185">
        <f t="shared" si="38"/>
        <v>1210.4870000000001</v>
      </c>
      <c r="AQ78" s="185"/>
      <c r="AR78" s="185">
        <f t="shared" si="39"/>
        <v>241.37219289956894</v>
      </c>
      <c r="AS78" s="185">
        <f t="shared" si="39"/>
        <v>365.31164322543475</v>
      </c>
      <c r="AT78" s="185">
        <f t="shared" si="39"/>
        <v>131.68031100306484</v>
      </c>
      <c r="AU78" s="185">
        <f t="shared" si="39"/>
        <v>226.96459453363047</v>
      </c>
      <c r="AV78" s="185">
        <f t="shared" si="39"/>
        <v>247.71150817603993</v>
      </c>
      <c r="AW78" s="185">
        <f t="shared" si="39"/>
        <v>281.68111402221137</v>
      </c>
      <c r="AX78" s="185">
        <f t="shared" si="39"/>
        <v>223.2019968626021</v>
      </c>
      <c r="AY78" s="185"/>
      <c r="AZ78" s="185">
        <f t="shared" si="40"/>
        <v>36003.263211854217</v>
      </c>
      <c r="BA78" s="185">
        <f t="shared" si="41"/>
        <v>35876.620699772458</v>
      </c>
      <c r="BB78" s="185">
        <f t="shared" si="42"/>
        <v>36659.842235465498</v>
      </c>
      <c r="BC78" s="185">
        <f t="shared" si="43"/>
        <v>33932.830721881393</v>
      </c>
      <c r="BD78" s="185">
        <f t="shared" si="44"/>
        <v>34225.84649639752</v>
      </c>
      <c r="BE78" s="185">
        <f t="shared" si="45"/>
        <v>34905.07530818227</v>
      </c>
      <c r="BF78" s="185">
        <f t="shared" si="46"/>
        <v>35633.535000000003</v>
      </c>
      <c r="BG78" s="190"/>
    </row>
    <row r="79" spans="1:59" x14ac:dyDescent="0.3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234"/>
      <c r="S79" s="185"/>
      <c r="T79" s="185"/>
      <c r="U79" s="185"/>
      <c r="V79" s="185"/>
      <c r="W79" s="185"/>
      <c r="X79" s="185"/>
      <c r="Y79" s="185"/>
      <c r="Z79" s="185"/>
      <c r="AA79" s="234"/>
      <c r="AB79" s="234"/>
      <c r="AC79" s="234"/>
      <c r="AD79" s="234"/>
      <c r="AE79" s="234"/>
      <c r="AF79" s="185"/>
      <c r="AG79" s="185"/>
      <c r="AH79" s="234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90"/>
    </row>
    <row r="80" spans="1:59" x14ac:dyDescent="0.3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234"/>
      <c r="S80" s="185"/>
      <c r="T80" s="185"/>
      <c r="U80" s="185"/>
      <c r="V80" s="185"/>
      <c r="W80" s="185"/>
      <c r="X80" s="185"/>
      <c r="Y80" s="185"/>
      <c r="Z80" s="185"/>
      <c r="AA80" s="234"/>
      <c r="AB80" s="234"/>
      <c r="AC80" s="234"/>
      <c r="AD80" s="234"/>
      <c r="AE80" s="234"/>
      <c r="AF80" s="185"/>
      <c r="AG80" s="185"/>
      <c r="AH80" s="234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90"/>
    </row>
    <row r="81" spans="1:59" x14ac:dyDescent="0.3">
      <c r="A81" s="187" t="s">
        <v>95</v>
      </c>
      <c r="B81" s="185">
        <v>579.38699999999994</v>
      </c>
      <c r="C81" s="185">
        <v>569.625</v>
      </c>
      <c r="D81" s="185">
        <v>977.34299999999996</v>
      </c>
      <c r="E81" s="185">
        <v>806.53099999999995</v>
      </c>
      <c r="F81" s="185"/>
      <c r="G81" s="185"/>
      <c r="H81" s="185"/>
      <c r="I81" s="185"/>
      <c r="J81" s="185">
        <v>269.94389000000001</v>
      </c>
      <c r="K81" s="185">
        <v>395.48955999999998</v>
      </c>
      <c r="L81" s="185">
        <v>2248.0627899999999</v>
      </c>
      <c r="M81" s="185">
        <v>1804.9976499999998</v>
      </c>
      <c r="N81" s="185"/>
      <c r="O81" s="185"/>
      <c r="P81" s="185"/>
      <c r="Q81" s="185"/>
      <c r="R81" s="185"/>
      <c r="S81" s="185">
        <f t="shared" ref="S81:S89" si="47">J81*$BV$8/$BV$11</f>
        <v>256.1758487876254</v>
      </c>
      <c r="T81" s="185">
        <f t="shared" ref="T81:T89" si="48">K81*$BV$8/$BV$12</f>
        <v>360.83653585208998</v>
      </c>
      <c r="U81" s="185">
        <f t="shared" ref="U81:U89" si="49">L81*$BV$8/$BV$13</f>
        <v>2046.1517775862067</v>
      </c>
      <c r="V81" s="185">
        <f>M81*$BV$8/$BV$14</f>
        <v>1628.0839730463574</v>
      </c>
      <c r="W81" s="185"/>
      <c r="X81" s="185"/>
      <c r="Y81" s="185"/>
      <c r="Z81" s="185"/>
      <c r="AA81" s="234">
        <v>32019.286</v>
      </c>
      <c r="AB81" s="234">
        <v>32140.269</v>
      </c>
      <c r="AC81" s="234">
        <v>32790.597000000002</v>
      </c>
      <c r="AD81" s="185">
        <v>33774.294000000002</v>
      </c>
      <c r="AE81" s="185"/>
      <c r="AF81" s="185"/>
      <c r="AG81" s="185"/>
      <c r="AH81" s="185"/>
      <c r="AI81" s="185"/>
      <c r="AJ81" s="185">
        <f t="shared" ref="AJ81:AJ89" si="50">$BW$18/$BW$12*B81</f>
        <v>637.93672086503796</v>
      </c>
      <c r="AK81" s="185">
        <f t="shared" ref="AK81:AK89" si="51">$BW$18/$BW$13*C81</f>
        <v>628.86721991701245</v>
      </c>
      <c r="AL81" s="185">
        <f>$BW$18/$BW$14*D81</f>
        <v>1067.5572856575286</v>
      </c>
      <c r="AM81" s="185">
        <f>E81*$BW$18/$BW$15</f>
        <v>850.23871267893651</v>
      </c>
      <c r="AN81" s="185"/>
      <c r="AO81" s="185"/>
      <c r="AP81" s="185"/>
      <c r="AQ81" s="185"/>
      <c r="AR81" s="185">
        <f t="shared" ref="AR81:AX89" si="52">$BW$18/$BW$9*S81</f>
        <v>306.80098748371347</v>
      </c>
      <c r="AS81" s="185">
        <f t="shared" si="52"/>
        <v>432.1445836660431</v>
      </c>
      <c r="AT81" s="185">
        <f t="shared" si="52"/>
        <v>2450.5096357675384</v>
      </c>
      <c r="AU81" s="185">
        <f t="shared" si="52"/>
        <v>1949.8238143874487</v>
      </c>
      <c r="AV81" s="185"/>
      <c r="AW81" s="185"/>
      <c r="AX81" s="185"/>
      <c r="AY81" s="185"/>
      <c r="AZ81" s="185">
        <f t="shared" ref="AZ81:AZ89" si="53">$BW$18/$BW$12*AA81</f>
        <v>35254.982102256035</v>
      </c>
      <c r="BA81" s="185">
        <f t="shared" ref="BA81:BA89" si="54">$BW$18/$BW$13*AB81</f>
        <v>35482.925808057829</v>
      </c>
      <c r="BB81" s="185">
        <f>$BW$18/$BW$14*AC81</f>
        <v>35817.354529996024</v>
      </c>
      <c r="BC81" s="185">
        <f>$BW$18/$BW$15*AD81</f>
        <v>35604.598276073622</v>
      </c>
      <c r="BD81" s="185"/>
      <c r="BE81" s="185"/>
      <c r="BF81" s="185"/>
      <c r="BG81" s="190"/>
    </row>
    <row r="82" spans="1:59" s="184" customFormat="1" x14ac:dyDescent="0.3">
      <c r="A82" s="187" t="s">
        <v>94</v>
      </c>
      <c r="B82" s="185">
        <v>556.73800000000006</v>
      </c>
      <c r="C82" s="185">
        <v>537.48800000000006</v>
      </c>
      <c r="D82" s="185">
        <v>616.49300000000005</v>
      </c>
      <c r="E82" s="185">
        <v>580.91700000000003</v>
      </c>
      <c r="F82" s="185">
        <v>641.875</v>
      </c>
      <c r="G82" s="185"/>
      <c r="H82" s="185"/>
      <c r="I82" s="185"/>
      <c r="J82" s="185">
        <v>106.78497999999999</v>
      </c>
      <c r="K82" s="185">
        <v>62.095210000000002</v>
      </c>
      <c r="L82" s="185">
        <v>339.37766999999997</v>
      </c>
      <c r="M82" s="185">
        <v>96.33532000000001</v>
      </c>
      <c r="N82" s="185">
        <v>91.785656000000003</v>
      </c>
      <c r="O82" s="185"/>
      <c r="P82" s="185"/>
      <c r="Q82" s="185"/>
      <c r="R82" s="185"/>
      <c r="S82" s="185">
        <f t="shared" si="47"/>
        <v>101.33858887959865</v>
      </c>
      <c r="T82" s="185">
        <f t="shared" si="48"/>
        <v>56.654391760450153</v>
      </c>
      <c r="U82" s="185">
        <f t="shared" si="49"/>
        <v>308.89627542101039</v>
      </c>
      <c r="V82" s="185">
        <f>M82*$BV$8/$BV$14</f>
        <v>86.893182675496703</v>
      </c>
      <c r="W82" s="185">
        <f>N82*$BV$8/$BV$15</f>
        <v>80.012841443932402</v>
      </c>
      <c r="X82" s="185"/>
      <c r="Y82" s="185"/>
      <c r="Z82" s="185"/>
      <c r="AA82" s="185">
        <v>16963.423999999999</v>
      </c>
      <c r="AB82" s="185">
        <v>16900.107</v>
      </c>
      <c r="AC82" s="185">
        <v>17156.037</v>
      </c>
      <c r="AD82" s="185">
        <v>18204.595000000001</v>
      </c>
      <c r="AE82" s="185">
        <v>18833.165000000001</v>
      </c>
      <c r="AF82" s="185"/>
      <c r="AG82" s="185"/>
      <c r="AH82" s="185"/>
      <c r="AI82" s="185"/>
      <c r="AJ82" s="185">
        <f t="shared" si="50"/>
        <v>612.99893525564005</v>
      </c>
      <c r="AK82" s="185">
        <f t="shared" si="51"/>
        <v>593.38790309195565</v>
      </c>
      <c r="AL82" s="185">
        <f>$BW$18/$BW$14*D82</f>
        <v>673.39879009402728</v>
      </c>
      <c r="AM82" s="185">
        <f>E82*$BW$18/$BW$15</f>
        <v>612.39818711656449</v>
      </c>
      <c r="AN82" s="185">
        <f>F82*$BW$18/$BW$16</f>
        <v>657.66273291925472</v>
      </c>
      <c r="AO82" s="185"/>
      <c r="AP82" s="185"/>
      <c r="AQ82" s="185"/>
      <c r="AR82" s="185">
        <f t="shared" si="52"/>
        <v>121.36498926657903</v>
      </c>
      <c r="AS82" s="185">
        <f t="shared" si="52"/>
        <v>67.850359117205315</v>
      </c>
      <c r="AT82" s="185">
        <f t="shared" si="52"/>
        <v>369.93995639211477</v>
      </c>
      <c r="AU82" s="185">
        <f t="shared" si="52"/>
        <v>104.06490063997342</v>
      </c>
      <c r="AV82" s="185">
        <f>$BW$18/$BW$9*W82</f>
        <v>95.824875305583646</v>
      </c>
      <c r="AW82" s="185"/>
      <c r="AX82" s="185"/>
      <c r="AY82" s="185"/>
      <c r="AZ82" s="185">
        <f t="shared" si="53"/>
        <v>18677.656007475634</v>
      </c>
      <c r="BA82" s="185">
        <f t="shared" si="54"/>
        <v>18657.754321509838</v>
      </c>
      <c r="BB82" s="185">
        <f>$BW$18/$BW$14*AC82</f>
        <v>18739.636230433054</v>
      </c>
      <c r="BC82" s="185">
        <f>$BW$18/$BW$15*AD82</f>
        <v>19191.142581799591</v>
      </c>
      <c r="BD82" s="185">
        <f>$BW$18/$BW$16*AE82</f>
        <v>19296.390673291928</v>
      </c>
      <c r="BE82" s="185"/>
      <c r="BF82" s="185"/>
      <c r="BG82" s="185"/>
    </row>
    <row r="83" spans="1:59" x14ac:dyDescent="0.3">
      <c r="A83" s="187" t="s">
        <v>93</v>
      </c>
      <c r="B83" s="185">
        <v>821.81899999999996</v>
      </c>
      <c r="C83" s="185">
        <v>654.44899999999996</v>
      </c>
      <c r="D83" s="185"/>
      <c r="E83" s="185"/>
      <c r="F83" s="185"/>
      <c r="G83" s="185"/>
      <c r="H83" s="185"/>
      <c r="I83" s="185"/>
      <c r="J83" s="185">
        <v>235.17956000000001</v>
      </c>
      <c r="K83" s="185">
        <v>111.18473</v>
      </c>
      <c r="L83" s="185"/>
      <c r="M83" s="185"/>
      <c r="N83" s="185"/>
      <c r="O83" s="185"/>
      <c r="P83" s="185"/>
      <c r="Q83" s="185"/>
      <c r="R83" s="185"/>
      <c r="S83" s="185">
        <f t="shared" si="47"/>
        <v>223.18461588628762</v>
      </c>
      <c r="T83" s="185">
        <f t="shared" si="48"/>
        <v>101.44265960610932</v>
      </c>
      <c r="U83" s="185"/>
      <c r="V83" s="185"/>
      <c r="W83" s="185"/>
      <c r="X83" s="185"/>
      <c r="Y83" s="185"/>
      <c r="Z83" s="185"/>
      <c r="AA83" s="234">
        <v>27501.532999999999</v>
      </c>
      <c r="AB83" s="234">
        <v>27461.521000000001</v>
      </c>
      <c r="AC83" s="234"/>
      <c r="AD83" s="185"/>
      <c r="AE83" s="185"/>
      <c r="AF83" s="185"/>
      <c r="AG83" s="185"/>
      <c r="AH83" s="185"/>
      <c r="AI83" s="185"/>
      <c r="AJ83" s="185">
        <f t="shared" si="50"/>
        <v>904.86758937391517</v>
      </c>
      <c r="AK83" s="185">
        <f t="shared" si="51"/>
        <v>722.51309757729894</v>
      </c>
      <c r="AL83" s="185"/>
      <c r="AM83" s="185"/>
      <c r="AN83" s="185"/>
      <c r="AO83" s="185"/>
      <c r="AP83" s="185"/>
      <c r="AQ83" s="185"/>
      <c r="AR83" s="185">
        <f t="shared" si="52"/>
        <v>267.29006996226235</v>
      </c>
      <c r="AS83" s="185">
        <f t="shared" si="52"/>
        <v>121.48962631496876</v>
      </c>
      <c r="AT83" s="185"/>
      <c r="AU83" s="185"/>
      <c r="AV83" s="185"/>
      <c r="AW83" s="185"/>
      <c r="AX83" s="185"/>
      <c r="AY83" s="185"/>
      <c r="AZ83" s="185">
        <f t="shared" si="53"/>
        <v>30280.689385128819</v>
      </c>
      <c r="BA83" s="185">
        <f t="shared" si="54"/>
        <v>30317.577995984477</v>
      </c>
      <c r="BB83" s="185"/>
      <c r="BC83" s="185"/>
      <c r="BD83" s="185"/>
      <c r="BE83" s="185"/>
      <c r="BF83" s="185"/>
      <c r="BG83" s="190"/>
    </row>
    <row r="84" spans="1:59" x14ac:dyDescent="0.3">
      <c r="A84" s="187" t="s">
        <v>149</v>
      </c>
      <c r="B84" s="235">
        <v>1203</v>
      </c>
      <c r="C84" s="185">
        <v>1274</v>
      </c>
      <c r="D84" s="185">
        <v>1686</v>
      </c>
      <c r="E84" s="185">
        <v>1386</v>
      </c>
      <c r="F84" s="185">
        <v>1351</v>
      </c>
      <c r="G84" s="185">
        <v>1474</v>
      </c>
      <c r="H84" s="185">
        <v>1577</v>
      </c>
      <c r="I84" s="185"/>
      <c r="J84" s="185">
        <v>268.82396999999997</v>
      </c>
      <c r="K84" s="185">
        <v>226.05351999999999</v>
      </c>
      <c r="L84" s="185">
        <v>228.86939000000001</v>
      </c>
      <c r="M84" s="185">
        <v>328.42151000000001</v>
      </c>
      <c r="N84" s="185">
        <v>577.50673199999994</v>
      </c>
      <c r="O84" s="185">
        <v>341.10949200000005</v>
      </c>
      <c r="P84" s="185">
        <v>523.12989399999992</v>
      </c>
      <c r="Q84" s="185"/>
      <c r="R84" s="185"/>
      <c r="S84" s="185">
        <f t="shared" si="47"/>
        <v>255.11304845317721</v>
      </c>
      <c r="T84" s="185">
        <f>K84*$BV$8/$BV$12</f>
        <v>206.24657974276522</v>
      </c>
      <c r="U84" s="185">
        <f>L84*$BV$8/$BV$13</f>
        <v>208.31335817963111</v>
      </c>
      <c r="V84" s="185">
        <f>M84*$BV$8/$BV$14</f>
        <v>296.2318520662252</v>
      </c>
      <c r="W84" s="185">
        <f>N84*$BV$8/$BV$15</f>
        <v>503.4332878801842</v>
      </c>
      <c r="X84" s="185">
        <f>O84*$BV$8/$BV$16</f>
        <v>288.78115869219289</v>
      </c>
      <c r="Y84" s="185">
        <f>P84*$BV$8/$BV$17</f>
        <v>436.26188808963991</v>
      </c>
      <c r="Z84" s="185"/>
      <c r="AA84" s="234">
        <v>54720.192000000003</v>
      </c>
      <c r="AB84" s="234">
        <v>55647.781999999999</v>
      </c>
      <c r="AC84" s="234">
        <v>57519.843999999997</v>
      </c>
      <c r="AD84" s="234">
        <v>50772.682000000001</v>
      </c>
      <c r="AE84" s="234">
        <v>54334.156000000003</v>
      </c>
      <c r="AF84" s="185">
        <v>55113.945</v>
      </c>
      <c r="AG84" s="185">
        <v>56737.974000000002</v>
      </c>
      <c r="AH84" s="185"/>
      <c r="AI84" s="185"/>
      <c r="AJ84" s="185">
        <f t="shared" si="50"/>
        <v>1324.5686824189024</v>
      </c>
      <c r="AK84" s="185">
        <f t="shared" si="51"/>
        <v>1406.4987284165441</v>
      </c>
      <c r="AL84" s="185">
        <f>$BW$18/$BW$14*D84</f>
        <v>1841.6273341279298</v>
      </c>
      <c r="AM84" s="185">
        <f>E84*$BW$18/$BW$15</f>
        <v>1461.1104294478525</v>
      </c>
      <c r="AN84" s="185">
        <f>F84*$BW$18/$BW$16</f>
        <v>1384.2295652173914</v>
      </c>
      <c r="AO84" s="185">
        <f>G84*$BW$18/$BW$17</f>
        <v>1489.1660950514458</v>
      </c>
      <c r="AP84" s="185">
        <f>H84*$BW$18/$BW$18</f>
        <v>1577</v>
      </c>
      <c r="AQ84" s="185"/>
      <c r="AR84" s="185">
        <f t="shared" si="52"/>
        <v>305.52815792679047</v>
      </c>
      <c r="AS84" s="185">
        <f t="shared" si="52"/>
        <v>247.0047611032856</v>
      </c>
      <c r="AT84" s="185">
        <f t="shared" si="52"/>
        <v>249.47997361196425</v>
      </c>
      <c r="AU84" s="185">
        <f t="shared" si="52"/>
        <v>354.77280613361785</v>
      </c>
      <c r="AV84" s="185">
        <f t="shared" si="52"/>
        <v>602.92112072538987</v>
      </c>
      <c r="AW84" s="185">
        <f t="shared" si="52"/>
        <v>345.84971640673842</v>
      </c>
      <c r="AX84" s="185">
        <f t="shared" si="52"/>
        <v>522.47539610328886</v>
      </c>
      <c r="AY84" s="185"/>
      <c r="AZ84" s="185">
        <f t="shared" si="53"/>
        <v>60249.919051661993</v>
      </c>
      <c r="BA84" s="185">
        <f t="shared" si="54"/>
        <v>61435.270504082459</v>
      </c>
      <c r="BB84" s="185">
        <f>$BW$18/$BW$14*AC84</f>
        <v>62829.250869023963</v>
      </c>
      <c r="BC84" s="185">
        <f>$BW$18/$BW$15*AD84</f>
        <v>53524.166811860938</v>
      </c>
      <c r="BD84" s="185">
        <f>$BW$18/$BW$16*AE84</f>
        <v>55670.573750062118</v>
      </c>
      <c r="BE84" s="185">
        <f>$BW$18/$BW$17*AF84</f>
        <v>55681.016457618825</v>
      </c>
      <c r="BF84" s="185">
        <f>$BW$18/$BW$18*AG84</f>
        <v>56737.974000000002</v>
      </c>
      <c r="BG84" s="190"/>
    </row>
    <row r="85" spans="1:59" x14ac:dyDescent="0.3">
      <c r="A85" s="187" t="s">
        <v>147</v>
      </c>
      <c r="B85" s="185">
        <v>489.60399999999998</v>
      </c>
      <c r="C85" s="185">
        <v>661.12599999999998</v>
      </c>
      <c r="D85" s="185">
        <v>634.572</v>
      </c>
      <c r="E85" s="185">
        <v>981.21400000000006</v>
      </c>
      <c r="F85" s="185">
        <v>932.14300000000014</v>
      </c>
      <c r="G85" s="185">
        <v>944.65499999999997</v>
      </c>
      <c r="H85" s="185">
        <v>1044.99</v>
      </c>
      <c r="I85" s="185"/>
      <c r="J85" s="185">
        <v>239.99067000000002</v>
      </c>
      <c r="K85" s="185">
        <v>367.33825999999999</v>
      </c>
      <c r="L85" s="185">
        <v>8347.1253099999994</v>
      </c>
      <c r="M85" s="185">
        <v>1229.0524800000001</v>
      </c>
      <c r="N85" s="185">
        <v>290.627881</v>
      </c>
      <c r="O85" s="185">
        <v>602.30846600000007</v>
      </c>
      <c r="P85" s="185">
        <v>248.84970899999999</v>
      </c>
      <c r="Q85" s="185"/>
      <c r="R85" s="185"/>
      <c r="S85" s="185">
        <f t="shared" si="47"/>
        <v>227.75034318561873</v>
      </c>
      <c r="T85" s="185">
        <f>K85*$BV$8/$BV$12</f>
        <v>335.15186905144685</v>
      </c>
      <c r="U85" s="185">
        <f>L85*$BV$8/$BV$13</f>
        <v>7597.4235981154761</v>
      </c>
      <c r="V85" s="185">
        <f>M85*$BV$8/$BV$14</f>
        <v>1108.5890581192052</v>
      </c>
      <c r="W85" s="185">
        <f>N85*$BV$8/$BV$15</f>
        <v>253.35072575652836</v>
      </c>
      <c r="X85" s="185">
        <f>O85*$BV$8/$BV$16</f>
        <v>509.91057352809548</v>
      </c>
      <c r="Y85" s="185">
        <f>P85*$BV$8/$BV$17</f>
        <v>207.52712690301252</v>
      </c>
      <c r="Z85" s="185"/>
      <c r="AA85" s="234">
        <v>22758.134999999998</v>
      </c>
      <c r="AB85" s="234">
        <v>23015.069</v>
      </c>
      <c r="AC85" s="234">
        <v>23876.718000000001</v>
      </c>
      <c r="AD85" s="234">
        <v>24539.616000000002</v>
      </c>
      <c r="AE85" s="234">
        <v>24874.548999999999</v>
      </c>
      <c r="AF85" s="185">
        <v>25620.221000000001</v>
      </c>
      <c r="AG85" s="185">
        <v>27213</v>
      </c>
      <c r="AH85" s="185"/>
      <c r="AI85" s="185"/>
      <c r="AJ85" s="185">
        <f t="shared" si="50"/>
        <v>539.08073581631288</v>
      </c>
      <c r="AK85" s="185">
        <f t="shared" si="51"/>
        <v>729.88451987685721</v>
      </c>
      <c r="AL85" s="185">
        <f>$BW$18/$BW$14*D85</f>
        <v>693.14658402860539</v>
      </c>
      <c r="AM85" s="185">
        <f>E85*$BW$18/$BW$15</f>
        <v>1034.3881738241309</v>
      </c>
      <c r="AN85" s="185">
        <f>F85*$BW$18/$BW$16</f>
        <v>955.07024397515556</v>
      </c>
      <c r="AO85" s="185">
        <f>G85*$BW$18/$BW$17</f>
        <v>954.37462518373366</v>
      </c>
      <c r="AP85" s="185">
        <f>H85*$BW$18/$BW$18</f>
        <v>1044.99</v>
      </c>
      <c r="AQ85" s="185"/>
      <c r="AR85" s="185">
        <f t="shared" si="52"/>
        <v>272.7580703637264</v>
      </c>
      <c r="AS85" s="185">
        <f t="shared" si="52"/>
        <v>401.384146353468</v>
      </c>
      <c r="AT85" s="185">
        <f t="shared" si="52"/>
        <v>9098.8165873757025</v>
      </c>
      <c r="AU85" s="185">
        <f t="shared" si="52"/>
        <v>1327.6669887276328</v>
      </c>
      <c r="AV85" s="185">
        <f t="shared" si="52"/>
        <v>303.41756730649723</v>
      </c>
      <c r="AW85" s="185">
        <f t="shared" si="52"/>
        <v>610.67843915489073</v>
      </c>
      <c r="AX85" s="185">
        <f t="shared" si="52"/>
        <v>248.53836833106541</v>
      </c>
      <c r="AY85" s="185"/>
      <c r="AZ85" s="185">
        <f t="shared" si="53"/>
        <v>25057.949203043649</v>
      </c>
      <c r="BA85" s="185">
        <f t="shared" si="54"/>
        <v>25408.685465399547</v>
      </c>
      <c r="BB85" s="185">
        <f>$BW$18/$BW$14*AC85</f>
        <v>26080.674091378623</v>
      </c>
      <c r="BC85" s="185">
        <f>$BW$18/$BW$15*AD85</f>
        <v>25869.472490797547</v>
      </c>
      <c r="BD85" s="185">
        <f>$BW$18/$BW$16*AE85</f>
        <v>25486.370205217394</v>
      </c>
      <c r="BE85" s="185">
        <f>$BW$18/$BW$17*AF85</f>
        <v>25883.829349338564</v>
      </c>
      <c r="BF85" s="185">
        <f>$BW$18/$BW$18*AG85</f>
        <v>27213</v>
      </c>
      <c r="BG85" s="190"/>
    </row>
    <row r="86" spans="1:59" x14ac:dyDescent="0.3">
      <c r="A86" s="187" t="s">
        <v>120</v>
      </c>
      <c r="B86" s="235">
        <v>105.01900000000001</v>
      </c>
      <c r="C86" s="185">
        <v>97.296999999999997</v>
      </c>
      <c r="D86" s="235">
        <v>113.04300000000001</v>
      </c>
      <c r="E86" s="185">
        <v>127.86799999999999</v>
      </c>
      <c r="F86" s="185">
        <v>120.27800000000001</v>
      </c>
      <c r="G86" s="185">
        <v>161.989</v>
      </c>
      <c r="H86" s="185">
        <v>207.38299999999998</v>
      </c>
      <c r="I86" s="185"/>
      <c r="J86" s="185">
        <v>192.94754</v>
      </c>
      <c r="K86" s="185">
        <v>65.676509999999993</v>
      </c>
      <c r="L86" s="185">
        <v>91.908360000000002</v>
      </c>
      <c r="M86" s="185">
        <v>54.855589999999999</v>
      </c>
      <c r="N86" s="185">
        <v>48.921202999999998</v>
      </c>
      <c r="O86" s="185">
        <v>65.751694000000001</v>
      </c>
      <c r="P86" s="185">
        <v>72.553467999999995</v>
      </c>
      <c r="Q86" s="185"/>
      <c r="R86" s="185"/>
      <c r="S86" s="185">
        <f t="shared" si="47"/>
        <v>183.10657015050165</v>
      </c>
      <c r="T86" s="185">
        <f>K86*$BV$8/$BV$12</f>
        <v>59.921896181672004</v>
      </c>
      <c r="U86" s="185">
        <f>L86*$BV$8/$BV$13</f>
        <v>83.653559422614279</v>
      </c>
      <c r="V86" s="185">
        <f>M86*$BV$8/$BV$14</f>
        <v>49.479015615894035</v>
      </c>
      <c r="W86" s="185">
        <f>N86*$BV$8/$BV$15</f>
        <v>42.646363598310288</v>
      </c>
      <c r="X86" s="185">
        <f>O86*$BV$8/$BV$16</f>
        <v>55.664972170561903</v>
      </c>
      <c r="Y86" s="185">
        <f>P86*$BV$8/$BV$17</f>
        <v>60.505647450404112</v>
      </c>
      <c r="Z86" s="185"/>
      <c r="AA86" s="234">
        <v>5036.5510000000004</v>
      </c>
      <c r="AB86" s="234">
        <v>5015.3720000000003</v>
      </c>
      <c r="AC86" s="234">
        <v>5080.3670000000002</v>
      </c>
      <c r="AD86" s="234">
        <v>5972.0969999999998</v>
      </c>
      <c r="AE86" s="234">
        <v>6240.3490000000002</v>
      </c>
      <c r="AF86" s="185">
        <v>6468.9719999999998</v>
      </c>
      <c r="AG86" s="185">
        <v>7091.076</v>
      </c>
      <c r="AH86" s="185"/>
      <c r="AI86" s="185"/>
      <c r="AJ86" s="185">
        <f t="shared" si="50"/>
        <v>115.63165291683353</v>
      </c>
      <c r="AK86" s="185">
        <f t="shared" si="51"/>
        <v>107.41609637264088</v>
      </c>
      <c r="AL86" s="185">
        <f>$BW$18/$BW$14*D86</f>
        <v>123.47750814461659</v>
      </c>
      <c r="AM86" s="185">
        <f>E86*$BW$18/$BW$15</f>
        <v>134.79745194274028</v>
      </c>
      <c r="AN86" s="185">
        <f>F86*$BW$18/$BW$16</f>
        <v>123.23639055900622</v>
      </c>
      <c r="AO86" s="185">
        <f>G86*$BW$18/$BW$17</f>
        <v>163.65571680548757</v>
      </c>
      <c r="AP86" s="185">
        <f>H86*$BW$18/$BW$18</f>
        <v>207.38299999999998</v>
      </c>
      <c r="AQ86" s="185"/>
      <c r="AR86" s="185">
        <f t="shared" si="52"/>
        <v>219.29185285339597</v>
      </c>
      <c r="AS86" s="185">
        <f t="shared" si="52"/>
        <v>71.763583520608506</v>
      </c>
      <c r="AT86" s="185">
        <f t="shared" si="52"/>
        <v>100.18506724520441</v>
      </c>
      <c r="AU86" s="185">
        <f t="shared" si="52"/>
        <v>59.256994453302468</v>
      </c>
      <c r="AV86" s="185">
        <f t="shared" si="52"/>
        <v>51.07408261345482</v>
      </c>
      <c r="AW86" s="185">
        <f t="shared" si="52"/>
        <v>66.665411712326801</v>
      </c>
      <c r="AX86" s="185">
        <f t="shared" si="52"/>
        <v>72.462694957301181</v>
      </c>
      <c r="AY86" s="185"/>
      <c r="AZ86" s="185">
        <f t="shared" si="53"/>
        <v>5545.5176409024161</v>
      </c>
      <c r="BA86" s="185">
        <f t="shared" si="54"/>
        <v>5536.9814289921032</v>
      </c>
      <c r="BB86" s="185">
        <f>$BW$18/$BW$14*AC86</f>
        <v>5549.3136029664938</v>
      </c>
      <c r="BC86" s="185">
        <f>$BW$18/$BW$15*AD86</f>
        <v>6295.7382484662576</v>
      </c>
      <c r="BD86" s="185">
        <f>$BW$18/$BW$16*AE86</f>
        <v>6393.838329440995</v>
      </c>
      <c r="BE86" s="185">
        <f>$BW$18/$BW$17*AF86</f>
        <v>6535.5317315041657</v>
      </c>
      <c r="BF86" s="185">
        <f>$BW$18/$BW$18*AG86</f>
        <v>7091.076</v>
      </c>
      <c r="BG86" s="190"/>
    </row>
    <row r="87" spans="1:59" x14ac:dyDescent="0.3">
      <c r="A87" s="187" t="s">
        <v>92</v>
      </c>
      <c r="B87" s="185">
        <v>365.202</v>
      </c>
      <c r="C87" s="185">
        <v>332.74</v>
      </c>
      <c r="D87" s="185"/>
      <c r="E87" s="185"/>
      <c r="F87" s="185"/>
      <c r="G87" s="185"/>
      <c r="H87" s="185"/>
      <c r="I87" s="185"/>
      <c r="J87" s="185">
        <v>205.28048999999999</v>
      </c>
      <c r="K87" s="185">
        <v>50.59957</v>
      </c>
      <c r="L87" s="185"/>
      <c r="M87" s="185"/>
      <c r="N87" s="185"/>
      <c r="O87" s="185"/>
      <c r="P87" s="185"/>
      <c r="Q87" s="185"/>
      <c r="R87" s="185"/>
      <c r="S87" s="185">
        <f t="shared" si="47"/>
        <v>194.81049845317725</v>
      </c>
      <c r="T87" s="185">
        <f t="shared" si="48"/>
        <v>46.166006390675236</v>
      </c>
      <c r="U87" s="185"/>
      <c r="V87" s="185"/>
      <c r="W87" s="185"/>
      <c r="X87" s="185"/>
      <c r="Y87" s="185"/>
      <c r="Z87" s="185"/>
      <c r="AA87" s="234">
        <v>16929.004000000001</v>
      </c>
      <c r="AB87" s="234">
        <v>16753.165000000001</v>
      </c>
      <c r="AC87" s="234"/>
      <c r="AD87" s="185"/>
      <c r="AE87" s="185"/>
      <c r="AF87" s="185"/>
      <c r="AG87" s="185"/>
      <c r="AH87" s="185"/>
      <c r="AI87" s="185"/>
      <c r="AJ87" s="185">
        <f t="shared" si="50"/>
        <v>402.10734160993189</v>
      </c>
      <c r="AK87" s="185">
        <f t="shared" si="51"/>
        <v>367.34567260072282</v>
      </c>
      <c r="AL87" s="185"/>
      <c r="AM87" s="185"/>
      <c r="AN87" s="185"/>
      <c r="AO87" s="185"/>
      <c r="AP87" s="185"/>
      <c r="AQ87" s="185"/>
      <c r="AR87" s="185">
        <f t="shared" si="52"/>
        <v>233.30869627440197</v>
      </c>
      <c r="AS87" s="185">
        <f t="shared" si="52"/>
        <v>55.289272645606133</v>
      </c>
      <c r="AT87" s="185"/>
      <c r="AU87" s="185"/>
      <c r="AV87" s="185"/>
      <c r="AW87" s="185"/>
      <c r="AX87" s="185"/>
      <c r="AY87" s="185"/>
      <c r="AZ87" s="185">
        <f t="shared" si="53"/>
        <v>18639.757708183151</v>
      </c>
      <c r="BA87" s="185">
        <f t="shared" si="54"/>
        <v>18495.53003881676</v>
      </c>
      <c r="BB87" s="185"/>
      <c r="BC87" s="185"/>
      <c r="BD87" s="185"/>
      <c r="BE87" s="185"/>
      <c r="BF87" s="185"/>
      <c r="BG87" s="190"/>
    </row>
    <row r="88" spans="1:59" x14ac:dyDescent="0.3">
      <c r="A88" s="187" t="s">
        <v>91</v>
      </c>
      <c r="B88" s="185">
        <v>828</v>
      </c>
      <c r="C88" s="185">
        <v>751</v>
      </c>
      <c r="D88" s="185">
        <v>899</v>
      </c>
      <c r="E88" s="185">
        <v>807.55399999999997</v>
      </c>
      <c r="F88" s="185">
        <v>879.02599999999995</v>
      </c>
      <c r="G88" s="185">
        <v>995.66899999999998</v>
      </c>
      <c r="H88" s="185"/>
      <c r="I88" s="185"/>
      <c r="J88" s="185">
        <v>0.85190999999999995</v>
      </c>
      <c r="K88" s="185">
        <v>31.227070000000001</v>
      </c>
      <c r="L88" s="185">
        <v>46.724779999999996</v>
      </c>
      <c r="M88" s="185">
        <v>18.644159999999999</v>
      </c>
      <c r="N88" s="185">
        <v>5.1728259999999997</v>
      </c>
      <c r="O88" s="185">
        <v>42.488</v>
      </c>
      <c r="P88" s="185"/>
      <c r="Q88" s="185"/>
      <c r="R88" s="185"/>
      <c r="S88" s="185">
        <f t="shared" si="47"/>
        <v>0.80845974080267546</v>
      </c>
      <c r="T88" s="185">
        <f t="shared" si="48"/>
        <v>28.490936053054657</v>
      </c>
      <c r="U88" s="185">
        <f t="shared" si="49"/>
        <v>42.528167842822768</v>
      </c>
      <c r="V88" s="185">
        <f>M88*$BV$8/$BV$14</f>
        <v>16.816785377483445</v>
      </c>
      <c r="W88" s="185">
        <f>N88*$BV$8/$BV$15</f>
        <v>4.5093375652841772</v>
      </c>
      <c r="X88" s="185">
        <f>O88*$BV$8/$BV$16</f>
        <v>35.970074589756329</v>
      </c>
      <c r="Y88" s="185"/>
      <c r="Z88" s="185"/>
      <c r="AA88" s="234">
        <v>23668.282999999999</v>
      </c>
      <c r="AB88" s="234">
        <v>19768.995999999999</v>
      </c>
      <c r="AC88" s="234">
        <v>20256.47</v>
      </c>
      <c r="AD88" s="185">
        <v>17173.897000000001</v>
      </c>
      <c r="AE88" s="185">
        <v>17749.866999999998</v>
      </c>
      <c r="AF88" s="185">
        <v>18074.741999999998</v>
      </c>
      <c r="AG88" s="185"/>
      <c r="AH88" s="185"/>
      <c r="AI88" s="185"/>
      <c r="AJ88" s="185">
        <f t="shared" si="50"/>
        <v>911.67320784941921</v>
      </c>
      <c r="AK88" s="185">
        <f t="shared" si="51"/>
        <v>829.10560835229558</v>
      </c>
      <c r="AL88" s="185">
        <f>$BW$18/$BW$14*D88</f>
        <v>981.98278373725327</v>
      </c>
      <c r="AM88" s="185">
        <f>E88*$BW$18/$BW$15</f>
        <v>851.3171513292433</v>
      </c>
      <c r="AN88" s="185">
        <f>F88*$BW$18/$BW$16</f>
        <v>900.64676372670806</v>
      </c>
      <c r="AO88" s="185">
        <f>G88*$BW$18/$BW$17</f>
        <v>1005.9135120039198</v>
      </c>
      <c r="AP88" s="185"/>
      <c r="AQ88" s="185"/>
      <c r="AR88" s="185">
        <f t="shared" si="52"/>
        <v>0.96822650532023646</v>
      </c>
      <c r="AS88" s="185">
        <f t="shared" si="52"/>
        <v>34.121277851836048</v>
      </c>
      <c r="AT88" s="185">
        <f>$BW$18/$BW$9*U88</f>
        <v>50.932529166197511</v>
      </c>
      <c r="AU88" s="185">
        <f>$BW$18/$BW$9*V88</f>
        <v>20.140096673948523</v>
      </c>
      <c r="AV88" s="185">
        <f>$BW$18/$BW$9*W88</f>
        <v>5.4004670013741691</v>
      </c>
      <c r="AW88" s="185">
        <f>$BW$18/$BW$9*X88</f>
        <v>43.078434037506938</v>
      </c>
      <c r="AX88" s="185"/>
      <c r="AY88" s="185"/>
      <c r="AZ88" s="185">
        <f t="shared" si="53"/>
        <v>26060.071844079557</v>
      </c>
      <c r="BA88" s="185">
        <f t="shared" si="54"/>
        <v>21825.013921563379</v>
      </c>
      <c r="BB88" s="185">
        <f>$BW$18/$BW$14*AC88</f>
        <v>22126.256728910077</v>
      </c>
      <c r="BC88" s="185">
        <f>$BW$18/$BW$15*AD88</f>
        <v>18104.588759713701</v>
      </c>
      <c r="BD88" s="185">
        <f>$BW$18/$BW$16*AE88</f>
        <v>18186.447579627329</v>
      </c>
      <c r="BE88" s="185">
        <f>$BW$18/$BW$17*AF88</f>
        <v>18260.71435766781</v>
      </c>
      <c r="BF88" s="185"/>
      <c r="BG88" s="190"/>
    </row>
    <row r="89" spans="1:59" x14ac:dyDescent="0.3">
      <c r="A89" s="187" t="s">
        <v>90</v>
      </c>
      <c r="B89" s="185">
        <v>388.68200000000002</v>
      </c>
      <c r="C89" s="185">
        <v>362.375</v>
      </c>
      <c r="D89" s="185">
        <v>374.98</v>
      </c>
      <c r="E89" s="185">
        <v>384.89499999999998</v>
      </c>
      <c r="F89" s="185">
        <v>451.53500000000003</v>
      </c>
      <c r="G89" s="185"/>
      <c r="H89" s="185"/>
      <c r="I89" s="185"/>
      <c r="J89" s="185">
        <v>15.811350000000001</v>
      </c>
      <c r="K89" s="185">
        <v>17.65155</v>
      </c>
      <c r="L89" s="185">
        <v>16.917210000000001</v>
      </c>
      <c r="M89" s="185">
        <v>39.325410000000005</v>
      </c>
      <c r="N89" s="185">
        <v>61.058480000000003</v>
      </c>
      <c r="O89" s="185"/>
      <c r="P89" s="185"/>
      <c r="Q89" s="185"/>
      <c r="R89" s="185"/>
      <c r="S89" s="185">
        <f t="shared" si="47"/>
        <v>15.004918269230769</v>
      </c>
      <c r="T89" s="185">
        <f t="shared" si="48"/>
        <v>16.104910972668808</v>
      </c>
      <c r="U89" s="185">
        <f t="shared" si="49"/>
        <v>15.397781355252606</v>
      </c>
      <c r="V89" s="185">
        <f>M89*$BV$8/$BV$14</f>
        <v>35.470998953642386</v>
      </c>
      <c r="W89" s="185">
        <f>N89*$BV$8/$BV$15</f>
        <v>53.226862365591394</v>
      </c>
      <c r="X89" s="185"/>
      <c r="Y89" s="185"/>
      <c r="Z89" s="185"/>
      <c r="AA89" s="234">
        <v>9597.1080000000002</v>
      </c>
      <c r="AB89" s="234">
        <v>9567.7309999999998</v>
      </c>
      <c r="AC89" s="234">
        <v>9635.1669999999995</v>
      </c>
      <c r="AD89" s="185">
        <v>9726.2890000000007</v>
      </c>
      <c r="AE89" s="185">
        <v>10118.361000000001</v>
      </c>
      <c r="AF89" s="185"/>
      <c r="AG89" s="185"/>
      <c r="AH89" s="185"/>
      <c r="AI89" s="185"/>
      <c r="AJ89" s="185">
        <f t="shared" si="50"/>
        <v>427.96010359097579</v>
      </c>
      <c r="AK89" s="185">
        <f t="shared" si="51"/>
        <v>400.0627760674609</v>
      </c>
      <c r="AL89" s="185">
        <f>$BW$18/$BW$14*D89</f>
        <v>409.59277446695796</v>
      </c>
      <c r="AM89" s="185">
        <f>E89*$BW$18/$BW$15</f>
        <v>405.75331799590998</v>
      </c>
      <c r="AN89" s="185">
        <f>F89*$BW$18/$BW$16</f>
        <v>462.64107826086962</v>
      </c>
      <c r="AO89" s="185"/>
      <c r="AP89" s="185"/>
      <c r="AQ89" s="185"/>
      <c r="AR89" s="185">
        <f t="shared" si="52"/>
        <v>17.970170739743779</v>
      </c>
      <c r="AS89" s="185">
        <f t="shared" si="52"/>
        <v>19.287542573337063</v>
      </c>
      <c r="AT89" s="185">
        <f>$BW$18/$BW$9*U89</f>
        <v>18.440670918850518</v>
      </c>
      <c r="AU89" s="185">
        <f>$BW$18/$BW$9*V89</f>
        <v>42.48073172203317</v>
      </c>
      <c r="AV89" s="185">
        <f>$BW$18/$BW$9*W89</f>
        <v>63.74548581260315</v>
      </c>
      <c r="AW89" s="185"/>
      <c r="AX89" s="185"/>
      <c r="AY89" s="185"/>
      <c r="AZ89" s="185">
        <f t="shared" si="53"/>
        <v>10566.939899078894</v>
      </c>
      <c r="BA89" s="185">
        <f t="shared" si="54"/>
        <v>10562.79551438897</v>
      </c>
      <c r="BB89" s="185">
        <f>$BW$18/$BW$14*AC89</f>
        <v>10524.547399814592</v>
      </c>
      <c r="BC89" s="185">
        <f>$BW$18/$BW$15*AD89</f>
        <v>10253.378281186095</v>
      </c>
      <c r="BD89" s="185">
        <f>$BW$18/$BW$16*AE89</f>
        <v>10367.234972422362</v>
      </c>
      <c r="BE89" s="185"/>
      <c r="BF89" s="185"/>
      <c r="BG89" s="190"/>
    </row>
    <row r="90" spans="1:59" x14ac:dyDescent="0.3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90"/>
      <c r="S90" s="234"/>
      <c r="T90" s="234"/>
      <c r="U90" s="234"/>
      <c r="V90" s="185"/>
      <c r="W90" s="185"/>
      <c r="X90" s="185"/>
      <c r="Y90" s="185"/>
      <c r="Z90" s="189"/>
      <c r="AA90" s="234"/>
      <c r="AB90" s="234"/>
      <c r="AC90" s="234"/>
      <c r="AD90" s="185"/>
      <c r="AE90" s="185"/>
      <c r="AF90" s="185"/>
      <c r="AG90" s="185"/>
      <c r="AH90" s="190"/>
      <c r="AJ90" s="190"/>
      <c r="AK90" s="190"/>
      <c r="AL90" s="190"/>
      <c r="AM90" s="190"/>
      <c r="AN90" s="185"/>
      <c r="AO90" s="190"/>
      <c r="AP90" s="190"/>
      <c r="AQ90" s="190"/>
      <c r="AR90" s="190"/>
      <c r="AS90" s="190"/>
      <c r="AT90" s="190"/>
      <c r="AU90" s="190"/>
      <c r="AV90" s="185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</row>
    <row r="94" spans="1:59" s="184" customFormat="1" x14ac:dyDescent="0.3">
      <c r="A94" s="241"/>
      <c r="B94" s="185"/>
      <c r="C94" s="185"/>
      <c r="D94" s="185"/>
      <c r="E94" s="185"/>
      <c r="F94" s="185"/>
      <c r="G94" s="185"/>
      <c r="H94" s="185"/>
      <c r="I94" s="185"/>
      <c r="J94" s="242"/>
      <c r="K94" s="242"/>
      <c r="L94" s="242"/>
      <c r="M94" s="185"/>
      <c r="N94" s="185"/>
      <c r="O94" s="190"/>
      <c r="P94" s="186"/>
      <c r="Q94" s="186"/>
      <c r="R94" s="185"/>
      <c r="S94" s="185"/>
      <c r="T94" s="185"/>
      <c r="U94" s="185"/>
      <c r="V94" s="185"/>
      <c r="W94" s="185"/>
      <c r="X94" s="185"/>
      <c r="Y94" s="190"/>
      <c r="AA94" s="185"/>
      <c r="AB94" s="185"/>
      <c r="AC94" s="185"/>
      <c r="AD94" s="185"/>
      <c r="AE94" s="185"/>
      <c r="AF94" s="185"/>
      <c r="AG94" s="190"/>
      <c r="AH94" s="185"/>
      <c r="AJ94" s="190"/>
      <c r="AK94" s="190"/>
      <c r="AL94" s="190"/>
      <c r="AM94" s="190"/>
      <c r="AN94" s="185"/>
      <c r="AO94" s="190"/>
      <c r="AP94" s="190"/>
      <c r="AQ94" s="190"/>
      <c r="AR94" s="190"/>
      <c r="AS94" s="190"/>
      <c r="AT94" s="190"/>
      <c r="AU94" s="190"/>
      <c r="AV94" s="185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85"/>
    </row>
    <row r="95" spans="1:59" s="184" customFormat="1" x14ac:dyDescent="0.3">
      <c r="A95" s="186"/>
      <c r="B95" s="188"/>
      <c r="C95" s="188"/>
      <c r="D95" s="188"/>
      <c r="E95" s="188"/>
      <c r="F95" s="188"/>
      <c r="G95" s="185"/>
      <c r="H95" s="185"/>
      <c r="I95" s="185"/>
      <c r="J95" s="185"/>
      <c r="K95" s="185"/>
      <c r="L95" s="185"/>
      <c r="M95" s="185"/>
      <c r="N95" s="185"/>
      <c r="O95" s="185"/>
      <c r="P95" s="186"/>
      <c r="Q95" s="186"/>
      <c r="R95" s="234"/>
      <c r="S95" s="234"/>
      <c r="T95" s="234"/>
      <c r="U95" s="234"/>
      <c r="V95" s="234"/>
      <c r="W95" s="185"/>
      <c r="X95" s="185"/>
      <c r="Y95" s="190"/>
      <c r="Z95" s="197"/>
      <c r="AA95" s="234"/>
      <c r="AB95" s="234"/>
      <c r="AC95" s="234"/>
      <c r="AD95" s="234"/>
      <c r="AE95" s="234"/>
      <c r="AF95" s="185"/>
      <c r="AG95" s="190"/>
      <c r="AH95" s="234"/>
      <c r="AJ95" s="190"/>
      <c r="AK95" s="190"/>
      <c r="AL95" s="190"/>
      <c r="AM95" s="190"/>
      <c r="AN95" s="185"/>
      <c r="AO95" s="190"/>
      <c r="AP95" s="190"/>
      <c r="AQ95" s="190"/>
      <c r="AR95" s="190"/>
      <c r="AS95" s="190"/>
      <c r="AT95" s="190"/>
      <c r="AU95" s="190"/>
      <c r="AV95" s="185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85"/>
    </row>
    <row r="96" spans="1:59" s="184" customFormat="1" x14ac:dyDescent="0.3">
      <c r="A96" s="243"/>
      <c r="B96" s="188"/>
      <c r="C96" s="188"/>
      <c r="D96" s="188"/>
      <c r="E96" s="188"/>
      <c r="F96" s="188"/>
      <c r="G96" s="188"/>
      <c r="H96" s="188"/>
      <c r="I96" s="188"/>
      <c r="J96" s="185"/>
      <c r="K96" s="185"/>
      <c r="L96" s="185"/>
      <c r="M96" s="185"/>
      <c r="N96" s="185"/>
      <c r="O96" s="185"/>
      <c r="P96" s="186"/>
      <c r="Q96" s="186"/>
      <c r="R96" s="234"/>
      <c r="S96" s="234"/>
      <c r="T96" s="234"/>
      <c r="U96" s="234"/>
      <c r="V96" s="234"/>
      <c r="W96" s="185"/>
      <c r="X96" s="185"/>
      <c r="Y96" s="186"/>
      <c r="Z96" s="197"/>
      <c r="AA96" s="234"/>
      <c r="AB96" s="234"/>
      <c r="AC96" s="234"/>
      <c r="AD96" s="234"/>
      <c r="AE96" s="234"/>
      <c r="AF96" s="185"/>
      <c r="AG96" s="186"/>
      <c r="AH96" s="234"/>
      <c r="AJ96" s="190"/>
      <c r="AK96" s="190"/>
      <c r="AL96" s="190"/>
      <c r="AM96" s="190"/>
      <c r="AN96" s="185"/>
      <c r="AO96" s="190"/>
      <c r="AP96" s="190"/>
      <c r="AQ96" s="190"/>
      <c r="AR96" s="190"/>
      <c r="AS96" s="190"/>
      <c r="AT96" s="190"/>
      <c r="AU96" s="190"/>
      <c r="AV96" s="185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85"/>
    </row>
    <row r="97" spans="1:59" s="184" customFormat="1" x14ac:dyDescent="0.3">
      <c r="A97" s="186"/>
      <c r="B97" s="185"/>
      <c r="C97" s="185"/>
      <c r="D97" s="185"/>
      <c r="E97" s="185"/>
      <c r="F97" s="185"/>
      <c r="J97" s="185"/>
      <c r="K97" s="185"/>
      <c r="L97" s="185"/>
      <c r="M97" s="185"/>
      <c r="N97" s="185"/>
      <c r="O97" s="185"/>
      <c r="P97" s="186"/>
      <c r="Q97" s="186"/>
      <c r="X97" s="185"/>
      <c r="Y97" s="186"/>
      <c r="AF97" s="185"/>
      <c r="AG97" s="186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</row>
    <row r="98" spans="1:59" x14ac:dyDescent="0.3">
      <c r="B98" s="190"/>
      <c r="C98" s="190"/>
      <c r="D98" s="190"/>
      <c r="E98" s="190"/>
      <c r="F98" s="190"/>
      <c r="G98" s="185"/>
      <c r="H98" s="185"/>
      <c r="I98" s="185"/>
      <c r="J98" s="244"/>
      <c r="K98" s="244"/>
      <c r="L98" s="244"/>
      <c r="M98" s="190"/>
      <c r="N98" s="190"/>
      <c r="O98" s="185"/>
      <c r="X98" s="190"/>
      <c r="AF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</row>
    <row r="99" spans="1:59" x14ac:dyDescent="0.3">
      <c r="B99" s="190"/>
      <c r="C99" s="190"/>
      <c r="D99" s="190"/>
      <c r="E99" s="190"/>
      <c r="F99" s="190"/>
      <c r="G99" s="190"/>
      <c r="H99" s="190"/>
      <c r="I99" s="190"/>
      <c r="J99" s="244"/>
      <c r="K99" s="244"/>
      <c r="L99" s="244"/>
      <c r="M99" s="190"/>
      <c r="N99" s="190"/>
      <c r="O99" s="190"/>
      <c r="X99" s="190"/>
      <c r="AF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</row>
    <row r="100" spans="1:59" x14ac:dyDescent="0.3">
      <c r="B100" s="190"/>
      <c r="C100" s="190"/>
      <c r="D100" s="190"/>
      <c r="E100" s="190"/>
      <c r="F100" s="190"/>
      <c r="G100" s="190"/>
      <c r="H100" s="190"/>
      <c r="I100" s="190"/>
      <c r="J100" s="244"/>
      <c r="K100" s="244"/>
      <c r="L100" s="244"/>
      <c r="M100" s="190"/>
      <c r="N100" s="190"/>
      <c r="O100" s="190"/>
      <c r="X100" s="190"/>
      <c r="AF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</row>
    <row r="101" spans="1:59" x14ac:dyDescent="0.3">
      <c r="B101" s="190"/>
      <c r="C101" s="190"/>
      <c r="D101" s="190"/>
      <c r="E101" s="190"/>
      <c r="F101" s="190"/>
      <c r="G101" s="190"/>
      <c r="H101" s="190"/>
      <c r="I101" s="190"/>
      <c r="J101" s="244"/>
      <c r="K101" s="244"/>
      <c r="L101" s="244"/>
      <c r="M101" s="190"/>
      <c r="N101" s="190"/>
      <c r="O101" s="190"/>
      <c r="X101" s="190"/>
      <c r="Z101" s="190"/>
      <c r="AF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</row>
    <row r="102" spans="1:59" x14ac:dyDescent="0.3">
      <c r="B102" s="190"/>
      <c r="C102" s="190"/>
      <c r="D102" s="190"/>
      <c r="E102" s="190"/>
      <c r="F102" s="190"/>
      <c r="G102" s="190"/>
      <c r="H102" s="190"/>
      <c r="I102" s="190"/>
      <c r="J102" s="244"/>
      <c r="K102" s="244"/>
      <c r="L102" s="244"/>
      <c r="M102" s="190"/>
      <c r="N102" s="190"/>
      <c r="O102" s="190"/>
      <c r="X102" s="190"/>
      <c r="Z102" s="190"/>
      <c r="AF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</row>
    <row r="103" spans="1:59" x14ac:dyDescent="0.3">
      <c r="B103" s="190"/>
      <c r="C103" s="190"/>
      <c r="D103" s="190"/>
      <c r="E103" s="190"/>
      <c r="F103" s="190"/>
      <c r="G103" s="190"/>
      <c r="H103" s="190"/>
      <c r="I103" s="190"/>
      <c r="J103" s="244"/>
      <c r="K103" s="244"/>
      <c r="L103" s="244"/>
      <c r="M103" s="190"/>
      <c r="N103" s="190"/>
      <c r="O103" s="190"/>
      <c r="X103" s="190"/>
      <c r="Z103" s="190"/>
      <c r="AF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</row>
    <row r="104" spans="1:59" x14ac:dyDescent="0.3">
      <c r="B104" s="190"/>
      <c r="C104" s="190"/>
      <c r="D104" s="190"/>
      <c r="E104" s="190"/>
      <c r="F104" s="190"/>
      <c r="G104" s="190"/>
      <c r="H104" s="190"/>
      <c r="I104" s="190"/>
      <c r="J104" s="244"/>
      <c r="K104" s="244"/>
      <c r="L104" s="244"/>
      <c r="M104" s="190"/>
      <c r="N104" s="190"/>
      <c r="O104" s="190"/>
      <c r="X104" s="190"/>
      <c r="Z104" s="190"/>
      <c r="AF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</row>
    <row r="105" spans="1:59" x14ac:dyDescent="0.3">
      <c r="B105" s="190"/>
      <c r="C105" s="190"/>
      <c r="D105" s="190"/>
      <c r="E105" s="190"/>
      <c r="F105" s="190"/>
      <c r="G105" s="190"/>
      <c r="H105" s="190"/>
      <c r="I105" s="190"/>
      <c r="J105" s="244"/>
      <c r="K105" s="244"/>
      <c r="L105" s="244"/>
      <c r="M105" s="190"/>
      <c r="N105" s="190"/>
      <c r="O105" s="190"/>
      <c r="X105" s="190"/>
      <c r="Z105" s="190"/>
      <c r="AF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</row>
    <row r="106" spans="1:59" x14ac:dyDescent="0.3">
      <c r="B106" s="190"/>
      <c r="C106" s="190"/>
      <c r="D106" s="190"/>
      <c r="E106" s="190"/>
      <c r="F106" s="190"/>
      <c r="G106" s="190"/>
      <c r="H106" s="190"/>
      <c r="I106" s="190"/>
      <c r="J106" s="244"/>
      <c r="K106" s="244"/>
      <c r="L106" s="244"/>
      <c r="M106" s="190"/>
      <c r="N106" s="190"/>
      <c r="O106" s="190"/>
      <c r="X106" s="190"/>
      <c r="Z106" s="190"/>
      <c r="AF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</row>
    <row r="107" spans="1:59" x14ac:dyDescent="0.3">
      <c r="B107" s="190"/>
      <c r="C107" s="190"/>
      <c r="D107" s="190"/>
      <c r="E107" s="190"/>
      <c r="F107" s="190"/>
      <c r="G107" s="190"/>
      <c r="H107" s="190"/>
      <c r="I107" s="190"/>
      <c r="J107" s="244"/>
      <c r="K107" s="244"/>
      <c r="L107" s="244"/>
      <c r="M107" s="190"/>
      <c r="N107" s="190"/>
      <c r="O107" s="190"/>
      <c r="X107" s="190"/>
      <c r="Z107" s="190"/>
      <c r="AF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</row>
    <row r="108" spans="1:59" x14ac:dyDescent="0.3">
      <c r="B108" s="190"/>
      <c r="C108" s="190"/>
      <c r="D108" s="190"/>
      <c r="E108" s="190"/>
      <c r="F108" s="190"/>
      <c r="G108" s="190"/>
      <c r="H108" s="190"/>
      <c r="I108" s="190"/>
      <c r="J108" s="244"/>
      <c r="K108" s="244"/>
      <c r="L108" s="244"/>
      <c r="M108" s="190"/>
      <c r="N108" s="190"/>
      <c r="O108" s="190"/>
      <c r="X108" s="190"/>
      <c r="Z108" s="190"/>
      <c r="AF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</row>
    <row r="109" spans="1:59" x14ac:dyDescent="0.3">
      <c r="B109" s="190"/>
      <c r="C109" s="190"/>
      <c r="D109" s="190"/>
      <c r="E109" s="190"/>
      <c r="F109" s="190"/>
      <c r="G109" s="190"/>
      <c r="H109" s="190"/>
      <c r="I109" s="190"/>
      <c r="J109" s="244"/>
      <c r="K109" s="244"/>
      <c r="L109" s="244"/>
      <c r="M109" s="190"/>
      <c r="N109" s="190"/>
      <c r="O109" s="190"/>
      <c r="X109" s="190"/>
      <c r="Z109" s="190"/>
      <c r="AF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</row>
    <row r="110" spans="1:59" x14ac:dyDescent="0.3">
      <c r="B110" s="190"/>
      <c r="C110" s="190"/>
      <c r="D110" s="190"/>
      <c r="E110" s="190"/>
      <c r="F110" s="190"/>
      <c r="G110" s="190"/>
      <c r="H110" s="190"/>
      <c r="I110" s="190"/>
      <c r="J110" s="244"/>
      <c r="K110" s="244"/>
      <c r="L110" s="244"/>
      <c r="M110" s="190"/>
      <c r="N110" s="190"/>
      <c r="O110" s="190"/>
      <c r="X110" s="190"/>
      <c r="Z110" s="190"/>
      <c r="AF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</row>
    <row r="111" spans="1:59" x14ac:dyDescent="0.3">
      <c r="B111" s="190"/>
      <c r="C111" s="190"/>
      <c r="D111" s="190"/>
      <c r="E111" s="190"/>
      <c r="F111" s="190"/>
      <c r="G111" s="190"/>
      <c r="H111" s="190"/>
      <c r="I111" s="190"/>
      <c r="J111" s="244"/>
      <c r="K111" s="244"/>
      <c r="L111" s="244"/>
      <c r="M111" s="190"/>
      <c r="N111" s="190"/>
      <c r="O111" s="190"/>
      <c r="X111" s="190"/>
      <c r="Z111" s="190"/>
      <c r="AF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</row>
    <row r="112" spans="1:59" x14ac:dyDescent="0.3">
      <c r="B112" s="190"/>
      <c r="C112" s="190"/>
      <c r="D112" s="190"/>
      <c r="E112" s="190"/>
      <c r="F112" s="190"/>
      <c r="G112" s="190"/>
      <c r="H112" s="190"/>
      <c r="I112" s="190"/>
      <c r="J112" s="244"/>
      <c r="K112" s="244"/>
      <c r="L112" s="244"/>
      <c r="M112" s="190"/>
      <c r="N112" s="190"/>
      <c r="O112" s="190"/>
      <c r="X112" s="190"/>
      <c r="Z112" s="190"/>
      <c r="AF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</row>
    <row r="113" spans="2:59" x14ac:dyDescent="0.3">
      <c r="B113" s="190"/>
      <c r="C113" s="190"/>
      <c r="D113" s="190"/>
      <c r="E113" s="190"/>
      <c r="F113" s="190"/>
      <c r="G113" s="190"/>
      <c r="H113" s="190"/>
      <c r="I113" s="190"/>
      <c r="J113" s="244"/>
      <c r="K113" s="244"/>
      <c r="L113" s="244"/>
      <c r="M113" s="190"/>
      <c r="N113" s="190"/>
      <c r="O113" s="190"/>
      <c r="X113" s="190"/>
      <c r="AF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</row>
    <row r="114" spans="2:59" x14ac:dyDescent="0.3">
      <c r="B114" s="190"/>
      <c r="C114" s="190"/>
      <c r="D114" s="190"/>
      <c r="E114" s="190"/>
      <c r="F114" s="190"/>
      <c r="G114" s="190"/>
      <c r="H114" s="190"/>
      <c r="I114" s="190"/>
      <c r="J114" s="244"/>
      <c r="K114" s="244"/>
      <c r="L114" s="244"/>
      <c r="M114" s="190"/>
      <c r="N114" s="190"/>
      <c r="O114" s="190"/>
      <c r="X114" s="190"/>
      <c r="AF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</row>
    <row r="115" spans="2:59" x14ac:dyDescent="0.3">
      <c r="B115" s="190"/>
      <c r="C115" s="190"/>
      <c r="D115" s="190"/>
      <c r="E115" s="190"/>
      <c r="F115" s="190"/>
      <c r="G115" s="190"/>
      <c r="H115" s="190"/>
      <c r="I115" s="190"/>
      <c r="J115" s="244"/>
      <c r="K115" s="244"/>
      <c r="L115" s="244"/>
      <c r="M115" s="190"/>
      <c r="N115" s="190"/>
      <c r="O115" s="190"/>
      <c r="X115" s="190"/>
      <c r="AF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</row>
    <row r="116" spans="2:59" x14ac:dyDescent="0.3">
      <c r="G116" s="190"/>
      <c r="H116" s="190"/>
      <c r="I116" s="190"/>
      <c r="O116" s="190"/>
    </row>
  </sheetData>
  <pageMargins left="0.7" right="0.7" top="0.75" bottom="0.75" header="0.3" footer="0.3"/>
  <ignoredErrors>
    <ignoredError sqref="BI4:BI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Ohje</vt:lpstr>
      <vt:lpstr>Tehokkuusluku ja vertailutaso</vt:lpstr>
      <vt:lpstr>Laskenta</vt:lpstr>
      <vt:lpstr>Inflaatio</vt:lpstr>
      <vt:lpstr>2011-2014 ka ja tehokkuusluku</vt:lpstr>
      <vt:lpstr>Data 2008-2014</vt:lpstr>
      <vt:lpstr>Kustannukset &amp; inflaatiokorjaus</vt:lpstr>
    </vt:vector>
  </TitlesOfParts>
  <Company>TKK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kuosmane</dc:creator>
  <cp:lastModifiedBy>Teittinen Lari (Energia)</cp:lastModifiedBy>
  <dcterms:created xsi:type="dcterms:W3CDTF">2010-07-31T14:22:20Z</dcterms:created>
  <dcterms:modified xsi:type="dcterms:W3CDTF">2020-10-14T07:06:10Z</dcterms:modified>
</cp:coreProperties>
</file>