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59408\GAMS\EV_StoNED_31102019\"/>
    </mc:Choice>
  </mc:AlternateContent>
  <xr:revisionPtr revIDLastSave="0" documentId="13_ncr:1_{684F1D62-A5E8-43D9-8A83-938B5F2C6B53}" xr6:coauthVersionLast="41" xr6:coauthVersionMax="41" xr10:uidLastSave="{00000000-0000-0000-0000-000000000000}"/>
  <bookViews>
    <workbookView xWindow="-108" yWindow="-108" windowWidth="30936" windowHeight="16896" xr2:uid="{C5C6E2C2-05BB-4F51-8F58-A6AFFC55ACB9}"/>
  </bookViews>
  <sheets>
    <sheet name="Ohje" sheetId="9" r:id="rId1"/>
    <sheet name="Tehokkuusluku ja vertailutaso" sheetId="4" r:id="rId2"/>
    <sheet name="Laskenta" sheetId="5" r:id="rId3"/>
    <sheet name="Inflaatio" sheetId="3" r:id="rId4"/>
    <sheet name="2015-2018 ka ja tehokkuusluku" sheetId="6" r:id="rId5"/>
    <sheet name="Data 2012-2018" sheetId="2" r:id="rId6"/>
    <sheet name="Kustannukset &amp; inflaatiokorjaus" sheetId="1" r:id="rId7"/>
  </sheets>
  <definedNames>
    <definedName name="_xlnm._FilterDatabase" localSheetId="5" hidden="1">'Data 2012-2018'!$A$1:$L$78</definedName>
    <definedName name="_xlnm._FilterDatabase" localSheetId="6" hidden="1">'Kustannukset &amp; inflaatiokorjaus'!$A$1:$H$78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6" l="1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2" i="6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2" i="6"/>
  <c r="L5" i="4" l="1"/>
  <c r="CE89" i="2" l="1"/>
  <c r="CD89" i="2" l="1"/>
  <c r="CC89" i="2"/>
  <c r="CB89" i="2"/>
  <c r="CA89" i="2"/>
  <c r="BZ89" i="2"/>
  <c r="BY89" i="2"/>
  <c r="BX89" i="2"/>
  <c r="BW89" i="2"/>
  <c r="BS89" i="2"/>
  <c r="BR89" i="2"/>
  <c r="BQ89" i="2"/>
  <c r="BP89" i="2"/>
  <c r="BO89" i="2"/>
  <c r="BN89" i="2"/>
  <c r="BM89" i="2"/>
  <c r="BL89" i="2"/>
  <c r="BK89" i="2"/>
  <c r="BG89" i="2"/>
  <c r="CQ89" i="2" s="1"/>
  <c r="BF89" i="2"/>
  <c r="BE89" i="2"/>
  <c r="CO89" i="2" s="1"/>
  <c r="BD89" i="2"/>
  <c r="CN89" i="2" s="1"/>
  <c r="BC89" i="2"/>
  <c r="CM89" i="2" s="1"/>
  <c r="BB89" i="2"/>
  <c r="BA89" i="2"/>
  <c r="CK89" i="2" s="1"/>
  <c r="AZ89" i="2"/>
  <c r="CJ89" i="2" s="1"/>
  <c r="AY89" i="2"/>
  <c r="CI89" i="2" s="1"/>
  <c r="AV89" i="2"/>
  <c r="CL89" i="2" l="1"/>
  <c r="CP89" i="2"/>
  <c r="D15" i="4"/>
  <c r="B23" i="4"/>
  <c r="BW22" i="1"/>
  <c r="BV22" i="1"/>
  <c r="O17" i="3"/>
  <c r="N85" i="6"/>
  <c r="N84" i="6"/>
  <c r="N83" i="6"/>
  <c r="N82" i="6"/>
  <c r="N81" i="6"/>
  <c r="BX91" i="2" l="1"/>
  <c r="CJ91" i="2" s="1"/>
  <c r="BY91" i="2"/>
  <c r="CK91" i="2" s="1"/>
  <c r="BZ91" i="2"/>
  <c r="CL91" i="2" s="1"/>
  <c r="CA91" i="2"/>
  <c r="CM91" i="2" s="1"/>
  <c r="CB91" i="2"/>
  <c r="CN91" i="2" s="1"/>
  <c r="CC91" i="2"/>
  <c r="CO91" i="2" s="1"/>
  <c r="CD91" i="2"/>
  <c r="CP91" i="2" s="1"/>
  <c r="CE91" i="2"/>
  <c r="CQ91" i="2" s="1"/>
  <c r="BW91" i="2"/>
  <c r="CI91" i="2" s="1"/>
  <c r="BT91" i="2"/>
  <c r="BH91" i="2"/>
  <c r="AV91" i="2"/>
  <c r="S85" i="6" l="1"/>
  <c r="T85" i="6"/>
  <c r="U85" i="6"/>
  <c r="V85" i="6"/>
  <c r="W85" i="6"/>
  <c r="X85" i="6"/>
  <c r="R85" i="6"/>
  <c r="S84" i="6"/>
  <c r="T84" i="6"/>
  <c r="U84" i="6"/>
  <c r="V84" i="6"/>
  <c r="W84" i="6"/>
  <c r="X84" i="6"/>
  <c r="R84" i="6"/>
  <c r="S83" i="6"/>
  <c r="T83" i="6"/>
  <c r="U83" i="6"/>
  <c r="V83" i="6"/>
  <c r="W83" i="6"/>
  <c r="X83" i="6"/>
  <c r="R83" i="6"/>
  <c r="S82" i="6"/>
  <c r="T82" i="6"/>
  <c r="U82" i="6"/>
  <c r="V82" i="6"/>
  <c r="W82" i="6"/>
  <c r="X82" i="6"/>
  <c r="R82" i="6"/>
  <c r="S81" i="6"/>
  <c r="T81" i="6"/>
  <c r="U81" i="6"/>
  <c r="V81" i="6"/>
  <c r="W81" i="6"/>
  <c r="X81" i="6"/>
  <c r="R81" i="6"/>
  <c r="D79" i="6"/>
  <c r="E79" i="6"/>
  <c r="F79" i="6"/>
  <c r="G79" i="6"/>
  <c r="H79" i="6"/>
  <c r="I79" i="6"/>
  <c r="J79" i="6"/>
  <c r="K79" i="6"/>
  <c r="L79" i="6"/>
  <c r="C79" i="6"/>
  <c r="Z85" i="6" l="1"/>
  <c r="AA85" i="6"/>
  <c r="Z82" i="6"/>
  <c r="Z84" i="6"/>
  <c r="AA82" i="6"/>
  <c r="AA84" i="6"/>
  <c r="Z81" i="6"/>
  <c r="Z83" i="6"/>
  <c r="AA81" i="6"/>
  <c r="AA83" i="6"/>
  <c r="M16" i="4"/>
  <c r="M17" i="4"/>
  <c r="M18" i="4"/>
  <c r="M15" i="4"/>
  <c r="K15" i="4"/>
  <c r="K16" i="4" s="1"/>
  <c r="K17" i="4" s="1"/>
  <c r="K18" i="4" s="1"/>
  <c r="J15" i="4"/>
  <c r="J16" i="4" s="1"/>
  <c r="J17" i="4" s="1"/>
  <c r="J18" i="4" s="1"/>
  <c r="I15" i="4"/>
  <c r="H15" i="4"/>
  <c r="H16" i="4" s="1"/>
  <c r="H17" i="4" s="1"/>
  <c r="H18" i="4" s="1"/>
  <c r="G15" i="4"/>
  <c r="G16" i="4" s="1"/>
  <c r="G17" i="4" s="1"/>
  <c r="G18" i="4" s="1"/>
  <c r="F15" i="4"/>
  <c r="F16" i="4" s="1"/>
  <c r="F17" i="4" s="1"/>
  <c r="F18" i="4" s="1"/>
  <c r="K9" i="5" s="1"/>
  <c r="E15" i="4"/>
  <c r="E16" i="4" s="1"/>
  <c r="E17" i="4" s="1"/>
  <c r="E18" i="4" s="1"/>
  <c r="J9" i="5" s="1"/>
  <c r="D16" i="4"/>
  <c r="D17" i="4" s="1"/>
  <c r="D18" i="4" s="1"/>
  <c r="L15" i="4" l="1"/>
  <c r="J6" i="5"/>
  <c r="J7" i="5"/>
  <c r="J8" i="5"/>
  <c r="K6" i="5"/>
  <c r="K7" i="5"/>
  <c r="K8" i="5"/>
  <c r="I16" i="4"/>
  <c r="I17" i="4" l="1"/>
  <c r="L16" i="4"/>
  <c r="L7" i="5" s="1"/>
  <c r="D3" i="5"/>
  <c r="N7" i="5"/>
  <c r="N8" i="5"/>
  <c r="N9" i="5"/>
  <c r="N6" i="5"/>
  <c r="M7" i="5"/>
  <c r="M8" i="5"/>
  <c r="M9" i="5"/>
  <c r="M6" i="5"/>
  <c r="L6" i="5"/>
  <c r="F3" i="5"/>
  <c r="E3" i="5"/>
  <c r="C3" i="5"/>
  <c r="B3" i="5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I18" i="4" l="1"/>
  <c r="L18" i="4" s="1"/>
  <c r="L9" i="5" s="1"/>
  <c r="T200" i="5" s="1"/>
  <c r="L17" i="4"/>
  <c r="L8" i="5" s="1"/>
  <c r="S103" i="5" s="1"/>
  <c r="R9" i="5"/>
  <c r="R13" i="5"/>
  <c r="R17" i="5"/>
  <c r="R21" i="5"/>
  <c r="R25" i="5"/>
  <c r="R29" i="5"/>
  <c r="R33" i="5"/>
  <c r="R37" i="5"/>
  <c r="R41" i="5"/>
  <c r="R45" i="5"/>
  <c r="R49" i="5"/>
  <c r="R53" i="5"/>
  <c r="R57" i="5"/>
  <c r="R61" i="5"/>
  <c r="R65" i="5"/>
  <c r="R69" i="5"/>
  <c r="R73" i="5"/>
  <c r="R77" i="5"/>
  <c r="R81" i="5"/>
  <c r="R85" i="5"/>
  <c r="R89" i="5"/>
  <c r="R93" i="5"/>
  <c r="R97" i="5"/>
  <c r="R101" i="5"/>
  <c r="R105" i="5"/>
  <c r="R109" i="5"/>
  <c r="R113" i="5"/>
  <c r="R117" i="5"/>
  <c r="R121" i="5"/>
  <c r="R125" i="5"/>
  <c r="R129" i="5"/>
  <c r="R133" i="5"/>
  <c r="R137" i="5"/>
  <c r="R141" i="5"/>
  <c r="R145" i="5"/>
  <c r="R149" i="5"/>
  <c r="R153" i="5"/>
  <c r="R157" i="5"/>
  <c r="R161" i="5"/>
  <c r="R165" i="5"/>
  <c r="R169" i="5"/>
  <c r="R173" i="5"/>
  <c r="R177" i="5"/>
  <c r="R181" i="5"/>
  <c r="R185" i="5"/>
  <c r="R189" i="5"/>
  <c r="R193" i="5"/>
  <c r="R197" i="5"/>
  <c r="R201" i="5"/>
  <c r="R205" i="5"/>
  <c r="R209" i="5"/>
  <c r="R213" i="5"/>
  <c r="R217" i="5"/>
  <c r="R221" i="5"/>
  <c r="R225" i="5"/>
  <c r="R229" i="5"/>
  <c r="R233" i="5"/>
  <c r="R10" i="5"/>
  <c r="R14" i="5"/>
  <c r="R18" i="5"/>
  <c r="R22" i="5"/>
  <c r="R26" i="5"/>
  <c r="R30" i="5"/>
  <c r="R34" i="5"/>
  <c r="R38" i="5"/>
  <c r="R42" i="5"/>
  <c r="R46" i="5"/>
  <c r="R50" i="5"/>
  <c r="R54" i="5"/>
  <c r="R58" i="5"/>
  <c r="R62" i="5"/>
  <c r="R66" i="5"/>
  <c r="R70" i="5"/>
  <c r="R74" i="5"/>
  <c r="R78" i="5"/>
  <c r="R82" i="5"/>
  <c r="R86" i="5"/>
  <c r="R90" i="5"/>
  <c r="R94" i="5"/>
  <c r="R98" i="5"/>
  <c r="R102" i="5"/>
  <c r="R106" i="5"/>
  <c r="R110" i="5"/>
  <c r="R114" i="5"/>
  <c r="R118" i="5"/>
  <c r="R122" i="5"/>
  <c r="R126" i="5"/>
  <c r="R130" i="5"/>
  <c r="R134" i="5"/>
  <c r="R138" i="5"/>
  <c r="R142" i="5"/>
  <c r="R146" i="5"/>
  <c r="R150" i="5"/>
  <c r="R154" i="5"/>
  <c r="R158" i="5"/>
  <c r="R162" i="5"/>
  <c r="R166" i="5"/>
  <c r="R170" i="5"/>
  <c r="R174" i="5"/>
  <c r="R178" i="5"/>
  <c r="R182" i="5"/>
  <c r="R186" i="5"/>
  <c r="R190" i="5"/>
  <c r="R194" i="5"/>
  <c r="R198" i="5"/>
  <c r="R202" i="5"/>
  <c r="R206" i="5"/>
  <c r="R210" i="5"/>
  <c r="R214" i="5"/>
  <c r="R218" i="5"/>
  <c r="R222" i="5"/>
  <c r="R226" i="5"/>
  <c r="R230" i="5"/>
  <c r="R234" i="5"/>
  <c r="R238" i="5"/>
  <c r="R242" i="5"/>
  <c r="R246" i="5"/>
  <c r="R250" i="5"/>
  <c r="R254" i="5"/>
  <c r="R258" i="5"/>
  <c r="R262" i="5"/>
  <c r="R266" i="5"/>
  <c r="R270" i="5"/>
  <c r="R274" i="5"/>
  <c r="R278" i="5"/>
  <c r="R7" i="5"/>
  <c r="R11" i="5"/>
  <c r="R15" i="5"/>
  <c r="R19" i="5"/>
  <c r="R23" i="5"/>
  <c r="R27" i="5"/>
  <c r="R31" i="5"/>
  <c r="R35" i="5"/>
  <c r="R39" i="5"/>
  <c r="R43" i="5"/>
  <c r="R47" i="5"/>
  <c r="R51" i="5"/>
  <c r="R55" i="5"/>
  <c r="R59" i="5"/>
  <c r="R63" i="5"/>
  <c r="R67" i="5"/>
  <c r="R71" i="5"/>
  <c r="R75" i="5"/>
  <c r="R79" i="5"/>
  <c r="R83" i="5"/>
  <c r="R87" i="5"/>
  <c r="R91" i="5"/>
  <c r="R95" i="5"/>
  <c r="R99" i="5"/>
  <c r="R103" i="5"/>
  <c r="R107" i="5"/>
  <c r="R111" i="5"/>
  <c r="R115" i="5"/>
  <c r="R119" i="5"/>
  <c r="R123" i="5"/>
  <c r="R127" i="5"/>
  <c r="R131" i="5"/>
  <c r="R135" i="5"/>
  <c r="R139" i="5"/>
  <c r="R143" i="5"/>
  <c r="R147" i="5"/>
  <c r="R151" i="5"/>
  <c r="R155" i="5"/>
  <c r="R159" i="5"/>
  <c r="R163" i="5"/>
  <c r="R167" i="5"/>
  <c r="R171" i="5"/>
  <c r="R175" i="5"/>
  <c r="R179" i="5"/>
  <c r="R183" i="5"/>
  <c r="R187" i="5"/>
  <c r="R191" i="5"/>
  <c r="R195" i="5"/>
  <c r="R199" i="5"/>
  <c r="R203" i="5"/>
  <c r="R207" i="5"/>
  <c r="R211" i="5"/>
  <c r="R215" i="5"/>
  <c r="R219" i="5"/>
  <c r="R223" i="5"/>
  <c r="R227" i="5"/>
  <c r="R231" i="5"/>
  <c r="R235" i="5"/>
  <c r="R239" i="5"/>
  <c r="R243" i="5"/>
  <c r="R247" i="5"/>
  <c r="R251" i="5"/>
  <c r="R255" i="5"/>
  <c r="R259" i="5"/>
  <c r="R263" i="5"/>
  <c r="R267" i="5"/>
  <c r="R271" i="5"/>
  <c r="R275" i="5"/>
  <c r="R279" i="5"/>
  <c r="R283" i="5"/>
  <c r="R287" i="5"/>
  <c r="R291" i="5"/>
  <c r="R295" i="5"/>
  <c r="R299" i="5"/>
  <c r="R303" i="5"/>
  <c r="R307" i="5"/>
  <c r="R311" i="5"/>
  <c r="R315" i="5"/>
  <c r="R319" i="5"/>
  <c r="R323" i="5"/>
  <c r="R327" i="5"/>
  <c r="R331" i="5"/>
  <c r="R335" i="5"/>
  <c r="R339" i="5"/>
  <c r="R343" i="5"/>
  <c r="R8" i="5"/>
  <c r="R12" i="5"/>
  <c r="R16" i="5"/>
  <c r="R20" i="5"/>
  <c r="R24" i="5"/>
  <c r="R28" i="5"/>
  <c r="R32" i="5"/>
  <c r="R36" i="5"/>
  <c r="R40" i="5"/>
  <c r="R44" i="5"/>
  <c r="R48" i="5"/>
  <c r="R52" i="5"/>
  <c r="R56" i="5"/>
  <c r="R60" i="5"/>
  <c r="R64" i="5"/>
  <c r="R68" i="5"/>
  <c r="R72" i="5"/>
  <c r="R76" i="5"/>
  <c r="R80" i="5"/>
  <c r="R84" i="5"/>
  <c r="R88" i="5"/>
  <c r="R92" i="5"/>
  <c r="R96" i="5"/>
  <c r="R100" i="5"/>
  <c r="R104" i="5"/>
  <c r="R108" i="5"/>
  <c r="R112" i="5"/>
  <c r="R116" i="5"/>
  <c r="R120" i="5"/>
  <c r="R124" i="5"/>
  <c r="R128" i="5"/>
  <c r="R132" i="5"/>
  <c r="R136" i="5"/>
  <c r="R140" i="5"/>
  <c r="R144" i="5"/>
  <c r="R148" i="5"/>
  <c r="R152" i="5"/>
  <c r="R156" i="5"/>
  <c r="R160" i="5"/>
  <c r="R164" i="5"/>
  <c r="R168" i="5"/>
  <c r="R172" i="5"/>
  <c r="R176" i="5"/>
  <c r="R180" i="5"/>
  <c r="R184" i="5"/>
  <c r="R188" i="5"/>
  <c r="R192" i="5"/>
  <c r="R196" i="5"/>
  <c r="R200" i="5"/>
  <c r="R204" i="5"/>
  <c r="R208" i="5"/>
  <c r="R212" i="5"/>
  <c r="R216" i="5"/>
  <c r="R220" i="5"/>
  <c r="R224" i="5"/>
  <c r="R228" i="5"/>
  <c r="R232" i="5"/>
  <c r="R236" i="5"/>
  <c r="R240" i="5"/>
  <c r="R244" i="5"/>
  <c r="R248" i="5"/>
  <c r="R252" i="5"/>
  <c r="R256" i="5"/>
  <c r="R260" i="5"/>
  <c r="R264" i="5"/>
  <c r="R268" i="5"/>
  <c r="R272" i="5"/>
  <c r="R276" i="5"/>
  <c r="R280" i="5"/>
  <c r="R284" i="5"/>
  <c r="R288" i="5"/>
  <c r="R292" i="5"/>
  <c r="R296" i="5"/>
  <c r="R300" i="5"/>
  <c r="R304" i="5"/>
  <c r="R308" i="5"/>
  <c r="R312" i="5"/>
  <c r="R316" i="5"/>
  <c r="R320" i="5"/>
  <c r="R324" i="5"/>
  <c r="R328" i="5"/>
  <c r="R332" i="5"/>
  <c r="R237" i="5"/>
  <c r="R253" i="5"/>
  <c r="R269" i="5"/>
  <c r="R282" i="5"/>
  <c r="R290" i="5"/>
  <c r="R298" i="5"/>
  <c r="R306" i="5"/>
  <c r="R314" i="5"/>
  <c r="R322" i="5"/>
  <c r="R330" i="5"/>
  <c r="R337" i="5"/>
  <c r="R342" i="5"/>
  <c r="R347" i="5"/>
  <c r="R351" i="5"/>
  <c r="R355" i="5"/>
  <c r="R359" i="5"/>
  <c r="R363" i="5"/>
  <c r="R367" i="5"/>
  <c r="R371" i="5"/>
  <c r="R375" i="5"/>
  <c r="R379" i="5"/>
  <c r="R383" i="5"/>
  <c r="R387" i="5"/>
  <c r="R391" i="5"/>
  <c r="R395" i="5"/>
  <c r="R399" i="5"/>
  <c r="R403" i="5"/>
  <c r="R407" i="5"/>
  <c r="R411" i="5"/>
  <c r="R415" i="5"/>
  <c r="R419" i="5"/>
  <c r="R423" i="5"/>
  <c r="R427" i="5"/>
  <c r="R431" i="5"/>
  <c r="R443" i="5"/>
  <c r="R455" i="5"/>
  <c r="R471" i="5"/>
  <c r="R483" i="5"/>
  <c r="R495" i="5"/>
  <c r="R507" i="5"/>
  <c r="R519" i="5"/>
  <c r="R535" i="5"/>
  <c r="R547" i="5"/>
  <c r="R500" i="5"/>
  <c r="R512" i="5"/>
  <c r="R528" i="5"/>
  <c r="R544" i="5"/>
  <c r="R556" i="5"/>
  <c r="R241" i="5"/>
  <c r="R257" i="5"/>
  <c r="R273" i="5"/>
  <c r="R285" i="5"/>
  <c r="R293" i="5"/>
  <c r="R301" i="5"/>
  <c r="R309" i="5"/>
  <c r="R317" i="5"/>
  <c r="R325" i="5"/>
  <c r="R333" i="5"/>
  <c r="R338" i="5"/>
  <c r="R344" i="5"/>
  <c r="R348" i="5"/>
  <c r="R352" i="5"/>
  <c r="R356" i="5"/>
  <c r="R360" i="5"/>
  <c r="R364" i="5"/>
  <c r="R368" i="5"/>
  <c r="R372" i="5"/>
  <c r="R376" i="5"/>
  <c r="R380" i="5"/>
  <c r="R384" i="5"/>
  <c r="R388" i="5"/>
  <c r="R392" i="5"/>
  <c r="R396" i="5"/>
  <c r="R400" i="5"/>
  <c r="R404" i="5"/>
  <c r="R408" i="5"/>
  <c r="R412" i="5"/>
  <c r="R416" i="5"/>
  <c r="R420" i="5"/>
  <c r="R424" i="5"/>
  <c r="R428" i="5"/>
  <c r="R432" i="5"/>
  <c r="R436" i="5"/>
  <c r="R440" i="5"/>
  <c r="R444" i="5"/>
  <c r="R448" i="5"/>
  <c r="R452" i="5"/>
  <c r="R456" i="5"/>
  <c r="R460" i="5"/>
  <c r="R464" i="5"/>
  <c r="R468" i="5"/>
  <c r="R472" i="5"/>
  <c r="R476" i="5"/>
  <c r="R480" i="5"/>
  <c r="R484" i="5"/>
  <c r="R488" i="5"/>
  <c r="R492" i="5"/>
  <c r="R508" i="5"/>
  <c r="R524" i="5"/>
  <c r="R536" i="5"/>
  <c r="R548" i="5"/>
  <c r="R245" i="5"/>
  <c r="R261" i="5"/>
  <c r="R277" i="5"/>
  <c r="R286" i="5"/>
  <c r="R294" i="5"/>
  <c r="R302" i="5"/>
  <c r="R310" i="5"/>
  <c r="R318" i="5"/>
  <c r="R326" i="5"/>
  <c r="R334" i="5"/>
  <c r="R340" i="5"/>
  <c r="R345" i="5"/>
  <c r="R349" i="5"/>
  <c r="R353" i="5"/>
  <c r="R357" i="5"/>
  <c r="R361" i="5"/>
  <c r="R365" i="5"/>
  <c r="R369" i="5"/>
  <c r="R373" i="5"/>
  <c r="R377" i="5"/>
  <c r="R381" i="5"/>
  <c r="R385" i="5"/>
  <c r="R389" i="5"/>
  <c r="R393" i="5"/>
  <c r="R397" i="5"/>
  <c r="R401" i="5"/>
  <c r="R405" i="5"/>
  <c r="R409" i="5"/>
  <c r="R413" i="5"/>
  <c r="R417" i="5"/>
  <c r="R421" i="5"/>
  <c r="R425" i="5"/>
  <c r="R429" i="5"/>
  <c r="R433" i="5"/>
  <c r="R437" i="5"/>
  <c r="R441" i="5"/>
  <c r="R445" i="5"/>
  <c r="R449" i="5"/>
  <c r="R453" i="5"/>
  <c r="R457" i="5"/>
  <c r="R461" i="5"/>
  <c r="R465" i="5"/>
  <c r="R469" i="5"/>
  <c r="R473" i="5"/>
  <c r="R477" i="5"/>
  <c r="R481" i="5"/>
  <c r="R485" i="5"/>
  <c r="R489" i="5"/>
  <c r="R493" i="5"/>
  <c r="R497" i="5"/>
  <c r="R501" i="5"/>
  <c r="R505" i="5"/>
  <c r="R509" i="5"/>
  <c r="R513" i="5"/>
  <c r="R517" i="5"/>
  <c r="R521" i="5"/>
  <c r="R525" i="5"/>
  <c r="R529" i="5"/>
  <c r="R533" i="5"/>
  <c r="R537" i="5"/>
  <c r="R541" i="5"/>
  <c r="R545" i="5"/>
  <c r="R549" i="5"/>
  <c r="R553" i="5"/>
  <c r="R557" i="5"/>
  <c r="R554" i="5"/>
  <c r="R435" i="5"/>
  <c r="R447" i="5"/>
  <c r="R459" i="5"/>
  <c r="R467" i="5"/>
  <c r="R479" i="5"/>
  <c r="R491" i="5"/>
  <c r="R499" i="5"/>
  <c r="R511" i="5"/>
  <c r="R523" i="5"/>
  <c r="R531" i="5"/>
  <c r="R543" i="5"/>
  <c r="R555" i="5"/>
  <c r="R496" i="5"/>
  <c r="R504" i="5"/>
  <c r="R516" i="5"/>
  <c r="R540" i="5"/>
  <c r="R552" i="5"/>
  <c r="R249" i="5"/>
  <c r="R265" i="5"/>
  <c r="R281" i="5"/>
  <c r="R289" i="5"/>
  <c r="R297" i="5"/>
  <c r="R305" i="5"/>
  <c r="R313" i="5"/>
  <c r="R321" i="5"/>
  <c r="R329" i="5"/>
  <c r="R336" i="5"/>
  <c r="R341" i="5"/>
  <c r="R346" i="5"/>
  <c r="R350" i="5"/>
  <c r="R354" i="5"/>
  <c r="R358" i="5"/>
  <c r="R362" i="5"/>
  <c r="R366" i="5"/>
  <c r="R370" i="5"/>
  <c r="R374" i="5"/>
  <c r="R378" i="5"/>
  <c r="R382" i="5"/>
  <c r="R386" i="5"/>
  <c r="R390" i="5"/>
  <c r="R394" i="5"/>
  <c r="R398" i="5"/>
  <c r="R402" i="5"/>
  <c r="R406" i="5"/>
  <c r="R410" i="5"/>
  <c r="R414" i="5"/>
  <c r="R418" i="5"/>
  <c r="R422" i="5"/>
  <c r="R426" i="5"/>
  <c r="R430" i="5"/>
  <c r="R434" i="5"/>
  <c r="R438" i="5"/>
  <c r="R442" i="5"/>
  <c r="R446" i="5"/>
  <c r="R450" i="5"/>
  <c r="R454" i="5"/>
  <c r="R458" i="5"/>
  <c r="R462" i="5"/>
  <c r="R466" i="5"/>
  <c r="R470" i="5"/>
  <c r="R474" i="5"/>
  <c r="R478" i="5"/>
  <c r="R482" i="5"/>
  <c r="R486" i="5"/>
  <c r="R490" i="5"/>
  <c r="R494" i="5"/>
  <c r="R498" i="5"/>
  <c r="R502" i="5"/>
  <c r="R506" i="5"/>
  <c r="R510" i="5"/>
  <c r="R514" i="5"/>
  <c r="R518" i="5"/>
  <c r="R522" i="5"/>
  <c r="R526" i="5"/>
  <c r="R530" i="5"/>
  <c r="R534" i="5"/>
  <c r="R538" i="5"/>
  <c r="R542" i="5"/>
  <c r="R546" i="5"/>
  <c r="R550" i="5"/>
  <c r="R558" i="5"/>
  <c r="R439" i="5"/>
  <c r="R451" i="5"/>
  <c r="R463" i="5"/>
  <c r="R475" i="5"/>
  <c r="R487" i="5"/>
  <c r="R503" i="5"/>
  <c r="R515" i="5"/>
  <c r="R527" i="5"/>
  <c r="R539" i="5"/>
  <c r="R551" i="5"/>
  <c r="R6" i="5"/>
  <c r="R520" i="5"/>
  <c r="R532" i="5"/>
  <c r="Q7" i="5"/>
  <c r="Q11" i="5"/>
  <c r="Q15" i="5"/>
  <c r="Q19" i="5"/>
  <c r="Q23" i="5"/>
  <c r="Q27" i="5"/>
  <c r="Q31" i="5"/>
  <c r="Q35" i="5"/>
  <c r="Q39" i="5"/>
  <c r="Q43" i="5"/>
  <c r="Q47" i="5"/>
  <c r="Q51" i="5"/>
  <c r="Q55" i="5"/>
  <c r="Q59" i="5"/>
  <c r="Q63" i="5"/>
  <c r="Q67" i="5"/>
  <c r="Q71" i="5"/>
  <c r="Q75" i="5"/>
  <c r="Q79" i="5"/>
  <c r="Q83" i="5"/>
  <c r="Q87" i="5"/>
  <c r="Q91" i="5"/>
  <c r="Q95" i="5"/>
  <c r="Q99" i="5"/>
  <c r="Q103" i="5"/>
  <c r="Q107" i="5"/>
  <c r="Q111" i="5"/>
  <c r="Q115" i="5"/>
  <c r="Q119" i="5"/>
  <c r="Q123" i="5"/>
  <c r="Q127" i="5"/>
  <c r="Q131" i="5"/>
  <c r="Q135" i="5"/>
  <c r="Q139" i="5"/>
  <c r="Q143" i="5"/>
  <c r="Q147" i="5"/>
  <c r="Q151" i="5"/>
  <c r="Q155" i="5"/>
  <c r="Q159" i="5"/>
  <c r="Q163" i="5"/>
  <c r="Q167" i="5"/>
  <c r="Q171" i="5"/>
  <c r="Q175" i="5"/>
  <c r="Q179" i="5"/>
  <c r="Q183" i="5"/>
  <c r="Q187" i="5"/>
  <c r="Q191" i="5"/>
  <c r="Q195" i="5"/>
  <c r="Q199" i="5"/>
  <c r="Q203" i="5"/>
  <c r="Q207" i="5"/>
  <c r="Q211" i="5"/>
  <c r="Q215" i="5"/>
  <c r="Q219" i="5"/>
  <c r="Q223" i="5"/>
  <c r="Q227" i="5"/>
  <c r="Q231" i="5"/>
  <c r="Q235" i="5"/>
  <c r="Q239" i="5"/>
  <c r="Q243" i="5"/>
  <c r="Q247" i="5"/>
  <c r="Q251" i="5"/>
  <c r="Q255" i="5"/>
  <c r="Q259" i="5"/>
  <c r="Q263" i="5"/>
  <c r="Q267" i="5"/>
  <c r="Q271" i="5"/>
  <c r="Q275" i="5"/>
  <c r="Q279" i="5"/>
  <c r="Q283" i="5"/>
  <c r="Q287" i="5"/>
  <c r="Q291" i="5"/>
  <c r="Q295" i="5"/>
  <c r="Q299" i="5"/>
  <c r="Q303" i="5"/>
  <c r="Q307" i="5"/>
  <c r="Q311" i="5"/>
  <c r="Q315" i="5"/>
  <c r="Q319" i="5"/>
  <c r="Q323" i="5"/>
  <c r="Q327" i="5"/>
  <c r="Q331" i="5"/>
  <c r="Q335" i="5"/>
  <c r="Q8" i="5"/>
  <c r="Q12" i="5"/>
  <c r="Q16" i="5"/>
  <c r="Q20" i="5"/>
  <c r="Q24" i="5"/>
  <c r="Q28" i="5"/>
  <c r="Q32" i="5"/>
  <c r="Q36" i="5"/>
  <c r="Q40" i="5"/>
  <c r="Q44" i="5"/>
  <c r="Q48" i="5"/>
  <c r="Q52" i="5"/>
  <c r="Q56" i="5"/>
  <c r="Q60" i="5"/>
  <c r="Q64" i="5"/>
  <c r="Q68" i="5"/>
  <c r="Q72" i="5"/>
  <c r="Q76" i="5"/>
  <c r="Q80" i="5"/>
  <c r="Q84" i="5"/>
  <c r="Q88" i="5"/>
  <c r="Q92" i="5"/>
  <c r="Q96" i="5"/>
  <c r="Q100" i="5"/>
  <c r="Q104" i="5"/>
  <c r="Q108" i="5"/>
  <c r="Q112" i="5"/>
  <c r="Q116" i="5"/>
  <c r="Q120" i="5"/>
  <c r="Q124" i="5"/>
  <c r="Q128" i="5"/>
  <c r="Q132" i="5"/>
  <c r="Q136" i="5"/>
  <c r="Q140" i="5"/>
  <c r="Q144" i="5"/>
  <c r="Q148" i="5"/>
  <c r="Q152" i="5"/>
  <c r="Q156" i="5"/>
  <c r="Q160" i="5"/>
  <c r="Q164" i="5"/>
  <c r="Q168" i="5"/>
  <c r="Q172" i="5"/>
  <c r="Q176" i="5"/>
  <c r="Q180" i="5"/>
  <c r="Q184" i="5"/>
  <c r="Q188" i="5"/>
  <c r="Q192" i="5"/>
  <c r="Q196" i="5"/>
  <c r="Q200" i="5"/>
  <c r="Q204" i="5"/>
  <c r="Q208" i="5"/>
  <c r="Q212" i="5"/>
  <c r="Q216" i="5"/>
  <c r="Q220" i="5"/>
  <c r="Q224" i="5"/>
  <c r="Q228" i="5"/>
  <c r="Q232" i="5"/>
  <c r="Q236" i="5"/>
  <c r="Q240" i="5"/>
  <c r="Q244" i="5"/>
  <c r="Q248" i="5"/>
  <c r="Q252" i="5"/>
  <c r="Q256" i="5"/>
  <c r="Q260" i="5"/>
  <c r="Q264" i="5"/>
  <c r="Q268" i="5"/>
  <c r="Q272" i="5"/>
  <c r="Q276" i="5"/>
  <c r="Q280" i="5"/>
  <c r="Q284" i="5"/>
  <c r="Q288" i="5"/>
  <c r="Q292" i="5"/>
  <c r="Q296" i="5"/>
  <c r="Q300" i="5"/>
  <c r="Q304" i="5"/>
  <c r="Q308" i="5"/>
  <c r="Q312" i="5"/>
  <c r="Q316" i="5"/>
  <c r="Q320" i="5"/>
  <c r="Q324" i="5"/>
  <c r="Q328" i="5"/>
  <c r="Q332" i="5"/>
  <c r="Q336" i="5"/>
  <c r="Q340" i="5"/>
  <c r="Q344" i="5"/>
  <c r="Q9" i="5"/>
  <c r="Q13" i="5"/>
  <c r="Q17" i="5"/>
  <c r="Q21" i="5"/>
  <c r="Q25" i="5"/>
  <c r="Q29" i="5"/>
  <c r="Q33" i="5"/>
  <c r="Q37" i="5"/>
  <c r="Q41" i="5"/>
  <c r="Q45" i="5"/>
  <c r="Q49" i="5"/>
  <c r="Q53" i="5"/>
  <c r="Q57" i="5"/>
  <c r="Q61" i="5"/>
  <c r="Q65" i="5"/>
  <c r="Q69" i="5"/>
  <c r="Q73" i="5"/>
  <c r="Q77" i="5"/>
  <c r="Q81" i="5"/>
  <c r="Q85" i="5"/>
  <c r="Q89" i="5"/>
  <c r="Q93" i="5"/>
  <c r="Q97" i="5"/>
  <c r="Q101" i="5"/>
  <c r="Q105" i="5"/>
  <c r="Q109" i="5"/>
  <c r="Q113" i="5"/>
  <c r="Q117" i="5"/>
  <c r="Q121" i="5"/>
  <c r="Q125" i="5"/>
  <c r="Q129" i="5"/>
  <c r="Q133" i="5"/>
  <c r="Q137" i="5"/>
  <c r="Q141" i="5"/>
  <c r="Q145" i="5"/>
  <c r="Q149" i="5"/>
  <c r="Q153" i="5"/>
  <c r="Q157" i="5"/>
  <c r="Q161" i="5"/>
  <c r="Q165" i="5"/>
  <c r="Q169" i="5"/>
  <c r="Q173" i="5"/>
  <c r="Q177" i="5"/>
  <c r="Q181" i="5"/>
  <c r="Q185" i="5"/>
  <c r="Q189" i="5"/>
  <c r="Q193" i="5"/>
  <c r="Q197" i="5"/>
  <c r="Q201" i="5"/>
  <c r="Q205" i="5"/>
  <c r="Q209" i="5"/>
  <c r="Q213" i="5"/>
  <c r="Q217" i="5"/>
  <c r="Q221" i="5"/>
  <c r="Q225" i="5"/>
  <c r="Q229" i="5"/>
  <c r="Q233" i="5"/>
  <c r="Q237" i="5"/>
  <c r="Q241" i="5"/>
  <c r="Q245" i="5"/>
  <c r="Q249" i="5"/>
  <c r="Q253" i="5"/>
  <c r="Q257" i="5"/>
  <c r="Q261" i="5"/>
  <c r="Q265" i="5"/>
  <c r="Q269" i="5"/>
  <c r="Q273" i="5"/>
  <c r="Q277" i="5"/>
  <c r="Q281" i="5"/>
  <c r="Q285" i="5"/>
  <c r="Q289" i="5"/>
  <c r="Q293" i="5"/>
  <c r="Q297" i="5"/>
  <c r="Q301" i="5"/>
  <c r="Q305" i="5"/>
  <c r="Q309" i="5"/>
  <c r="Q313" i="5"/>
  <c r="Q317" i="5"/>
  <c r="Q321" i="5"/>
  <c r="Q325" i="5"/>
  <c r="Q10" i="5"/>
  <c r="Q14" i="5"/>
  <c r="Q18" i="5"/>
  <c r="Q22" i="5"/>
  <c r="Q26" i="5"/>
  <c r="Q30" i="5"/>
  <c r="Q34" i="5"/>
  <c r="Q38" i="5"/>
  <c r="Q42" i="5"/>
  <c r="Q46" i="5"/>
  <c r="Q50" i="5"/>
  <c r="Q54" i="5"/>
  <c r="Q58" i="5"/>
  <c r="Q62" i="5"/>
  <c r="Q66" i="5"/>
  <c r="Q70" i="5"/>
  <c r="Q74" i="5"/>
  <c r="Q78" i="5"/>
  <c r="Q82" i="5"/>
  <c r="Q86" i="5"/>
  <c r="Q90" i="5"/>
  <c r="Q94" i="5"/>
  <c r="Q98" i="5"/>
  <c r="Q102" i="5"/>
  <c r="Q106" i="5"/>
  <c r="Q110" i="5"/>
  <c r="Q114" i="5"/>
  <c r="Q118" i="5"/>
  <c r="Q122" i="5"/>
  <c r="Q126" i="5"/>
  <c r="Q130" i="5"/>
  <c r="Q134" i="5"/>
  <c r="Q138" i="5"/>
  <c r="Q142" i="5"/>
  <c r="Q146" i="5"/>
  <c r="Q150" i="5"/>
  <c r="Q154" i="5"/>
  <c r="Q158" i="5"/>
  <c r="Q162" i="5"/>
  <c r="Q166" i="5"/>
  <c r="Q170" i="5"/>
  <c r="Q174" i="5"/>
  <c r="Q178" i="5"/>
  <c r="Q182" i="5"/>
  <c r="Q186" i="5"/>
  <c r="Q190" i="5"/>
  <c r="Q194" i="5"/>
  <c r="Q198" i="5"/>
  <c r="Q202" i="5"/>
  <c r="Q206" i="5"/>
  <c r="Q210" i="5"/>
  <c r="Q214" i="5"/>
  <c r="Q218" i="5"/>
  <c r="Q222" i="5"/>
  <c r="Q226" i="5"/>
  <c r="Q230" i="5"/>
  <c r="Q234" i="5"/>
  <c r="Q238" i="5"/>
  <c r="Q242" i="5"/>
  <c r="Q246" i="5"/>
  <c r="Q250" i="5"/>
  <c r="Q254" i="5"/>
  <c r="Q258" i="5"/>
  <c r="Q262" i="5"/>
  <c r="Q266" i="5"/>
  <c r="Q270" i="5"/>
  <c r="Q274" i="5"/>
  <c r="Q278" i="5"/>
  <c r="Q282" i="5"/>
  <c r="Q286" i="5"/>
  <c r="Q290" i="5"/>
  <c r="Q294" i="5"/>
  <c r="Q298" i="5"/>
  <c r="Q302" i="5"/>
  <c r="Q306" i="5"/>
  <c r="Q310" i="5"/>
  <c r="Q314" i="5"/>
  <c r="Q318" i="5"/>
  <c r="Q322" i="5"/>
  <c r="Q330" i="5"/>
  <c r="Q338" i="5"/>
  <c r="Q343" i="5"/>
  <c r="Q348" i="5"/>
  <c r="Q352" i="5"/>
  <c r="Q356" i="5"/>
  <c r="Q360" i="5"/>
  <c r="Q364" i="5"/>
  <c r="Q368" i="5"/>
  <c r="Q372" i="5"/>
  <c r="Q376" i="5"/>
  <c r="Q380" i="5"/>
  <c r="Q384" i="5"/>
  <c r="Q388" i="5"/>
  <c r="Q392" i="5"/>
  <c r="Q396" i="5"/>
  <c r="Q400" i="5"/>
  <c r="Q404" i="5"/>
  <c r="Q408" i="5"/>
  <c r="Q412" i="5"/>
  <c r="Q416" i="5"/>
  <c r="Q420" i="5"/>
  <c r="Q424" i="5"/>
  <c r="Q428" i="5"/>
  <c r="Q432" i="5"/>
  <c r="Q436" i="5"/>
  <c r="Q440" i="5"/>
  <c r="Q444" i="5"/>
  <c r="Q448" i="5"/>
  <c r="Q452" i="5"/>
  <c r="Q456" i="5"/>
  <c r="Q460" i="5"/>
  <c r="Q464" i="5"/>
  <c r="Q468" i="5"/>
  <c r="Q472" i="5"/>
  <c r="Q476" i="5"/>
  <c r="Q480" i="5"/>
  <c r="Q484" i="5"/>
  <c r="Q488" i="5"/>
  <c r="Q492" i="5"/>
  <c r="Q496" i="5"/>
  <c r="Q500" i="5"/>
  <c r="Q504" i="5"/>
  <c r="Q508" i="5"/>
  <c r="Q512" i="5"/>
  <c r="Q520" i="5"/>
  <c r="Q528" i="5"/>
  <c r="Q536" i="5"/>
  <c r="Q544" i="5"/>
  <c r="Q333" i="5"/>
  <c r="Q339" i="5"/>
  <c r="Q345" i="5"/>
  <c r="Q349" i="5"/>
  <c r="Q353" i="5"/>
  <c r="Q357" i="5"/>
  <c r="Q361" i="5"/>
  <c r="Q365" i="5"/>
  <c r="Q369" i="5"/>
  <c r="Q373" i="5"/>
  <c r="Q377" i="5"/>
  <c r="Q381" i="5"/>
  <c r="Q385" i="5"/>
  <c r="Q389" i="5"/>
  <c r="Q393" i="5"/>
  <c r="Q397" i="5"/>
  <c r="Q401" i="5"/>
  <c r="Q405" i="5"/>
  <c r="Q409" i="5"/>
  <c r="Q413" i="5"/>
  <c r="Q417" i="5"/>
  <c r="Q421" i="5"/>
  <c r="Q425" i="5"/>
  <c r="Q429" i="5"/>
  <c r="Q433" i="5"/>
  <c r="Q437" i="5"/>
  <c r="Q441" i="5"/>
  <c r="Q445" i="5"/>
  <c r="Q449" i="5"/>
  <c r="Q453" i="5"/>
  <c r="Q457" i="5"/>
  <c r="Q461" i="5"/>
  <c r="Q465" i="5"/>
  <c r="Q469" i="5"/>
  <c r="Q473" i="5"/>
  <c r="Q477" i="5"/>
  <c r="Q481" i="5"/>
  <c r="Q485" i="5"/>
  <c r="Q489" i="5"/>
  <c r="Q493" i="5"/>
  <c r="Q497" i="5"/>
  <c r="Q501" i="5"/>
  <c r="Q505" i="5"/>
  <c r="Q509" i="5"/>
  <c r="Q513" i="5"/>
  <c r="Q517" i="5"/>
  <c r="Q521" i="5"/>
  <c r="Q525" i="5"/>
  <c r="Q529" i="5"/>
  <c r="Q533" i="5"/>
  <c r="Q537" i="5"/>
  <c r="Q541" i="5"/>
  <c r="Q545" i="5"/>
  <c r="Q549" i="5"/>
  <c r="Q553" i="5"/>
  <c r="Q557" i="5"/>
  <c r="Q518" i="5"/>
  <c r="Q526" i="5"/>
  <c r="Q534" i="5"/>
  <c r="Q542" i="5"/>
  <c r="Q550" i="5"/>
  <c r="Q558" i="5"/>
  <c r="Q548" i="5"/>
  <c r="Q326" i="5"/>
  <c r="Q334" i="5"/>
  <c r="Q341" i="5"/>
  <c r="Q346" i="5"/>
  <c r="Q350" i="5"/>
  <c r="Q354" i="5"/>
  <c r="Q358" i="5"/>
  <c r="Q362" i="5"/>
  <c r="Q366" i="5"/>
  <c r="Q370" i="5"/>
  <c r="Q374" i="5"/>
  <c r="Q378" i="5"/>
  <c r="Q382" i="5"/>
  <c r="Q386" i="5"/>
  <c r="Q390" i="5"/>
  <c r="Q394" i="5"/>
  <c r="Q398" i="5"/>
  <c r="Q402" i="5"/>
  <c r="Q406" i="5"/>
  <c r="Q410" i="5"/>
  <c r="Q414" i="5"/>
  <c r="Q418" i="5"/>
  <c r="Q422" i="5"/>
  <c r="Q426" i="5"/>
  <c r="Q430" i="5"/>
  <c r="Q434" i="5"/>
  <c r="Q438" i="5"/>
  <c r="Q442" i="5"/>
  <c r="Q446" i="5"/>
  <c r="Q450" i="5"/>
  <c r="Q454" i="5"/>
  <c r="Q458" i="5"/>
  <c r="Q462" i="5"/>
  <c r="Q466" i="5"/>
  <c r="Q470" i="5"/>
  <c r="Q474" i="5"/>
  <c r="Q478" i="5"/>
  <c r="Q482" i="5"/>
  <c r="Q486" i="5"/>
  <c r="Q490" i="5"/>
  <c r="Q494" i="5"/>
  <c r="Q498" i="5"/>
  <c r="Q502" i="5"/>
  <c r="Q506" i="5"/>
  <c r="Q510" i="5"/>
  <c r="Q514" i="5"/>
  <c r="Q522" i="5"/>
  <c r="Q530" i="5"/>
  <c r="Q538" i="5"/>
  <c r="Q546" i="5"/>
  <c r="Q554" i="5"/>
  <c r="Q552" i="5"/>
  <c r="Q329" i="5"/>
  <c r="Q337" i="5"/>
  <c r="Q342" i="5"/>
  <c r="Q347" i="5"/>
  <c r="Q351" i="5"/>
  <c r="Q355" i="5"/>
  <c r="Q359" i="5"/>
  <c r="Q363" i="5"/>
  <c r="Q367" i="5"/>
  <c r="Q371" i="5"/>
  <c r="Q375" i="5"/>
  <c r="Q379" i="5"/>
  <c r="Q383" i="5"/>
  <c r="Q387" i="5"/>
  <c r="Q391" i="5"/>
  <c r="Q395" i="5"/>
  <c r="Q399" i="5"/>
  <c r="Q403" i="5"/>
  <c r="Q407" i="5"/>
  <c r="Q411" i="5"/>
  <c r="Q415" i="5"/>
  <c r="Q419" i="5"/>
  <c r="Q423" i="5"/>
  <c r="Q427" i="5"/>
  <c r="Q431" i="5"/>
  <c r="Q435" i="5"/>
  <c r="Q439" i="5"/>
  <c r="Q443" i="5"/>
  <c r="Q447" i="5"/>
  <c r="Q451" i="5"/>
  <c r="Q455" i="5"/>
  <c r="Q459" i="5"/>
  <c r="Q463" i="5"/>
  <c r="Q467" i="5"/>
  <c r="Q471" i="5"/>
  <c r="Q475" i="5"/>
  <c r="Q479" i="5"/>
  <c r="Q483" i="5"/>
  <c r="Q487" i="5"/>
  <c r="Q491" i="5"/>
  <c r="Q495" i="5"/>
  <c r="Q499" i="5"/>
  <c r="Q503" i="5"/>
  <c r="Q507" i="5"/>
  <c r="Q511" i="5"/>
  <c r="Q515" i="5"/>
  <c r="Q519" i="5"/>
  <c r="Q523" i="5"/>
  <c r="Q527" i="5"/>
  <c r="Q531" i="5"/>
  <c r="Q535" i="5"/>
  <c r="Q539" i="5"/>
  <c r="Q543" i="5"/>
  <c r="Q547" i="5"/>
  <c r="Q551" i="5"/>
  <c r="Q555" i="5"/>
  <c r="Q6" i="5"/>
  <c r="Q516" i="5"/>
  <c r="Q524" i="5"/>
  <c r="Q532" i="5"/>
  <c r="Q540" i="5"/>
  <c r="Q556" i="5"/>
  <c r="H451" i="5"/>
  <c r="H552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4" i="5"/>
  <c r="H544" i="5"/>
  <c r="H6" i="5"/>
  <c r="H551" i="5"/>
  <c r="H543" i="5"/>
  <c r="H535" i="5"/>
  <c r="H527" i="5"/>
  <c r="H519" i="5"/>
  <c r="H511" i="5"/>
  <c r="H503" i="5"/>
  <c r="H495" i="5"/>
  <c r="H487" i="5"/>
  <c r="H479" i="5"/>
  <c r="H471" i="5"/>
  <c r="H455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10" i="5"/>
  <c r="H14" i="5"/>
  <c r="H18" i="5"/>
  <c r="H22" i="5"/>
  <c r="H26" i="5"/>
  <c r="H30" i="5"/>
  <c r="H34" i="5"/>
  <c r="H38" i="5"/>
  <c r="H42" i="5"/>
  <c r="H46" i="5"/>
  <c r="H50" i="5"/>
  <c r="H54" i="5"/>
  <c r="H58" i="5"/>
  <c r="H62" i="5"/>
  <c r="H66" i="5"/>
  <c r="H70" i="5"/>
  <c r="H74" i="5"/>
  <c r="H78" i="5"/>
  <c r="H82" i="5"/>
  <c r="H86" i="5"/>
  <c r="H90" i="5"/>
  <c r="H94" i="5"/>
  <c r="H98" i="5"/>
  <c r="H102" i="5"/>
  <c r="H106" i="5"/>
  <c r="H110" i="5"/>
  <c r="H114" i="5"/>
  <c r="H118" i="5"/>
  <c r="H122" i="5"/>
  <c r="H126" i="5"/>
  <c r="H130" i="5"/>
  <c r="H134" i="5"/>
  <c r="H138" i="5"/>
  <c r="H142" i="5"/>
  <c r="H146" i="5"/>
  <c r="H150" i="5"/>
  <c r="H154" i="5"/>
  <c r="H158" i="5"/>
  <c r="H162" i="5"/>
  <c r="H166" i="5"/>
  <c r="H170" i="5"/>
  <c r="H174" i="5"/>
  <c r="H178" i="5"/>
  <c r="H182" i="5"/>
  <c r="H186" i="5"/>
  <c r="H190" i="5"/>
  <c r="H194" i="5"/>
  <c r="H198" i="5"/>
  <c r="H202" i="5"/>
  <c r="H206" i="5"/>
  <c r="H210" i="5"/>
  <c r="H214" i="5"/>
  <c r="H218" i="5"/>
  <c r="H222" i="5"/>
  <c r="H226" i="5"/>
  <c r="H230" i="5"/>
  <c r="H234" i="5"/>
  <c r="H238" i="5"/>
  <c r="H242" i="5"/>
  <c r="H246" i="5"/>
  <c r="H250" i="5"/>
  <c r="H254" i="5"/>
  <c r="H258" i="5"/>
  <c r="H262" i="5"/>
  <c r="H266" i="5"/>
  <c r="H270" i="5"/>
  <c r="H274" i="5"/>
  <c r="H278" i="5"/>
  <c r="H282" i="5"/>
  <c r="H286" i="5"/>
  <c r="H290" i="5"/>
  <c r="H294" i="5"/>
  <c r="H298" i="5"/>
  <c r="H7" i="5"/>
  <c r="H11" i="5"/>
  <c r="H15" i="5"/>
  <c r="H19" i="5"/>
  <c r="H23" i="5"/>
  <c r="H27" i="5"/>
  <c r="H31" i="5"/>
  <c r="H35" i="5"/>
  <c r="H39" i="5"/>
  <c r="H43" i="5"/>
  <c r="H47" i="5"/>
  <c r="H51" i="5"/>
  <c r="H55" i="5"/>
  <c r="H59" i="5"/>
  <c r="H63" i="5"/>
  <c r="H67" i="5"/>
  <c r="H71" i="5"/>
  <c r="H75" i="5"/>
  <c r="H79" i="5"/>
  <c r="H83" i="5"/>
  <c r="H87" i="5"/>
  <c r="H91" i="5"/>
  <c r="H95" i="5"/>
  <c r="H99" i="5"/>
  <c r="H103" i="5"/>
  <c r="H107" i="5"/>
  <c r="H111" i="5"/>
  <c r="H115" i="5"/>
  <c r="H119" i="5"/>
  <c r="H123" i="5"/>
  <c r="H127" i="5"/>
  <c r="H131" i="5"/>
  <c r="H135" i="5"/>
  <c r="H139" i="5"/>
  <c r="H143" i="5"/>
  <c r="H147" i="5"/>
  <c r="H151" i="5"/>
  <c r="H155" i="5"/>
  <c r="H159" i="5"/>
  <c r="H163" i="5"/>
  <c r="H167" i="5"/>
  <c r="H171" i="5"/>
  <c r="H175" i="5"/>
  <c r="H179" i="5"/>
  <c r="H183" i="5"/>
  <c r="H187" i="5"/>
  <c r="H191" i="5"/>
  <c r="H195" i="5"/>
  <c r="H199" i="5"/>
  <c r="H203" i="5"/>
  <c r="H207" i="5"/>
  <c r="H211" i="5"/>
  <c r="H215" i="5"/>
  <c r="H219" i="5"/>
  <c r="H223" i="5"/>
  <c r="H227" i="5"/>
  <c r="H231" i="5"/>
  <c r="H235" i="5"/>
  <c r="H239" i="5"/>
  <c r="H243" i="5"/>
  <c r="H247" i="5"/>
  <c r="H251" i="5"/>
  <c r="H255" i="5"/>
  <c r="H259" i="5"/>
  <c r="H263" i="5"/>
  <c r="H267" i="5"/>
  <c r="H271" i="5"/>
  <c r="H275" i="5"/>
  <c r="H279" i="5"/>
  <c r="H283" i="5"/>
  <c r="H287" i="5"/>
  <c r="H291" i="5"/>
  <c r="H295" i="5"/>
  <c r="H299" i="5"/>
  <c r="H303" i="5"/>
  <c r="H307" i="5"/>
  <c r="H311" i="5"/>
  <c r="H315" i="5"/>
  <c r="H319" i="5"/>
  <c r="H323" i="5"/>
  <c r="H327" i="5"/>
  <c r="H8" i="5"/>
  <c r="H12" i="5"/>
  <c r="H16" i="5"/>
  <c r="H20" i="5"/>
  <c r="H24" i="5"/>
  <c r="H28" i="5"/>
  <c r="H32" i="5"/>
  <c r="H36" i="5"/>
  <c r="H40" i="5"/>
  <c r="H44" i="5"/>
  <c r="H48" i="5"/>
  <c r="H52" i="5"/>
  <c r="H56" i="5"/>
  <c r="H60" i="5"/>
  <c r="H64" i="5"/>
  <c r="H68" i="5"/>
  <c r="H72" i="5"/>
  <c r="H76" i="5"/>
  <c r="H80" i="5"/>
  <c r="H84" i="5"/>
  <c r="H88" i="5"/>
  <c r="H92" i="5"/>
  <c r="H96" i="5"/>
  <c r="H100" i="5"/>
  <c r="H104" i="5"/>
  <c r="H108" i="5"/>
  <c r="H112" i="5"/>
  <c r="H116" i="5"/>
  <c r="H120" i="5"/>
  <c r="H124" i="5"/>
  <c r="H128" i="5"/>
  <c r="H132" i="5"/>
  <c r="H136" i="5"/>
  <c r="H140" i="5"/>
  <c r="H144" i="5"/>
  <c r="H148" i="5"/>
  <c r="H152" i="5"/>
  <c r="H156" i="5"/>
  <c r="H160" i="5"/>
  <c r="H164" i="5"/>
  <c r="H168" i="5"/>
  <c r="H172" i="5"/>
  <c r="H176" i="5"/>
  <c r="H180" i="5"/>
  <c r="H184" i="5"/>
  <c r="H188" i="5"/>
  <c r="H192" i="5"/>
  <c r="H196" i="5"/>
  <c r="H200" i="5"/>
  <c r="H204" i="5"/>
  <c r="H208" i="5"/>
  <c r="H212" i="5"/>
  <c r="H216" i="5"/>
  <c r="H220" i="5"/>
  <c r="H224" i="5"/>
  <c r="H228" i="5"/>
  <c r="H232" i="5"/>
  <c r="H236" i="5"/>
  <c r="H240" i="5"/>
  <c r="H244" i="5"/>
  <c r="H248" i="5"/>
  <c r="H252" i="5"/>
  <c r="H256" i="5"/>
  <c r="H260" i="5"/>
  <c r="H264" i="5"/>
  <c r="H268" i="5"/>
  <c r="H272" i="5"/>
  <c r="H276" i="5"/>
  <c r="H280" i="5"/>
  <c r="H284" i="5"/>
  <c r="H288" i="5"/>
  <c r="H292" i="5"/>
  <c r="H296" i="5"/>
  <c r="H300" i="5"/>
  <c r="H304" i="5"/>
  <c r="H308" i="5"/>
  <c r="H312" i="5"/>
  <c r="H316" i="5"/>
  <c r="H320" i="5"/>
  <c r="H324" i="5"/>
  <c r="H328" i="5"/>
  <c r="H332" i="5"/>
  <c r="H9" i="5"/>
  <c r="H13" i="5"/>
  <c r="H17" i="5"/>
  <c r="H21" i="5"/>
  <c r="H25" i="5"/>
  <c r="H29" i="5"/>
  <c r="H33" i="5"/>
  <c r="H37" i="5"/>
  <c r="H41" i="5"/>
  <c r="H45" i="5"/>
  <c r="H49" i="5"/>
  <c r="H53" i="5"/>
  <c r="H57" i="5"/>
  <c r="H61" i="5"/>
  <c r="H65" i="5"/>
  <c r="H69" i="5"/>
  <c r="H73" i="5"/>
  <c r="H77" i="5"/>
  <c r="H81" i="5"/>
  <c r="H85" i="5"/>
  <c r="H89" i="5"/>
  <c r="H93" i="5"/>
  <c r="H97" i="5"/>
  <c r="H101" i="5"/>
  <c r="H105" i="5"/>
  <c r="H109" i="5"/>
  <c r="H113" i="5"/>
  <c r="H117" i="5"/>
  <c r="H121" i="5"/>
  <c r="H125" i="5"/>
  <c r="H129" i="5"/>
  <c r="H133" i="5"/>
  <c r="H137" i="5"/>
  <c r="H141" i="5"/>
  <c r="H145" i="5"/>
  <c r="H149" i="5"/>
  <c r="H153" i="5"/>
  <c r="H157" i="5"/>
  <c r="H161" i="5"/>
  <c r="H165" i="5"/>
  <c r="H169" i="5"/>
  <c r="H173" i="5"/>
  <c r="H177" i="5"/>
  <c r="H181" i="5"/>
  <c r="H185" i="5"/>
  <c r="H189" i="5"/>
  <c r="H193" i="5"/>
  <c r="H197" i="5"/>
  <c r="H201" i="5"/>
  <c r="H205" i="5"/>
  <c r="H209" i="5"/>
  <c r="H213" i="5"/>
  <c r="H217" i="5"/>
  <c r="H221" i="5"/>
  <c r="H225" i="5"/>
  <c r="H229" i="5"/>
  <c r="H233" i="5"/>
  <c r="H237" i="5"/>
  <c r="H241" i="5"/>
  <c r="H245" i="5"/>
  <c r="H249" i="5"/>
  <c r="H253" i="5"/>
  <c r="H257" i="5"/>
  <c r="H261" i="5"/>
  <c r="H265" i="5"/>
  <c r="H269" i="5"/>
  <c r="H273" i="5"/>
  <c r="H277" i="5"/>
  <c r="H281" i="5"/>
  <c r="H285" i="5"/>
  <c r="H289" i="5"/>
  <c r="H293" i="5"/>
  <c r="H297" i="5"/>
  <c r="H301" i="5"/>
  <c r="H305" i="5"/>
  <c r="H309" i="5"/>
  <c r="H313" i="5"/>
  <c r="H317" i="5"/>
  <c r="H321" i="5"/>
  <c r="H325" i="5"/>
  <c r="H329" i="5"/>
  <c r="H333" i="5"/>
  <c r="H337" i="5"/>
  <c r="H341" i="5"/>
  <c r="H345" i="5"/>
  <c r="H558" i="5"/>
  <c r="H554" i="5"/>
  <c r="H550" i="5"/>
  <c r="H546" i="5"/>
  <c r="H542" i="5"/>
  <c r="H538" i="5"/>
  <c r="H534" i="5"/>
  <c r="H530" i="5"/>
  <c r="H526" i="5"/>
  <c r="H522" i="5"/>
  <c r="H518" i="5"/>
  <c r="H514" i="5"/>
  <c r="H510" i="5"/>
  <c r="H506" i="5"/>
  <c r="H502" i="5"/>
  <c r="H498" i="5"/>
  <c r="H494" i="5"/>
  <c r="H490" i="5"/>
  <c r="H486" i="5"/>
  <c r="H482" i="5"/>
  <c r="H478" i="5"/>
  <c r="H474" i="5"/>
  <c r="H470" i="5"/>
  <c r="H466" i="5"/>
  <c r="H462" i="5"/>
  <c r="H458" i="5"/>
  <c r="H454" i="5"/>
  <c r="H450" i="5"/>
  <c r="H446" i="5"/>
  <c r="H442" i="5"/>
  <c r="H438" i="5"/>
  <c r="H434" i="5"/>
  <c r="H430" i="5"/>
  <c r="H426" i="5"/>
  <c r="H422" i="5"/>
  <c r="H418" i="5"/>
  <c r="H414" i="5"/>
  <c r="H410" i="5"/>
  <c r="H406" i="5"/>
  <c r="H402" i="5"/>
  <c r="H398" i="5"/>
  <c r="H394" i="5"/>
  <c r="H390" i="5"/>
  <c r="H386" i="5"/>
  <c r="H382" i="5"/>
  <c r="H378" i="5"/>
  <c r="H374" i="5"/>
  <c r="H370" i="5"/>
  <c r="H366" i="5"/>
  <c r="H362" i="5"/>
  <c r="H358" i="5"/>
  <c r="H354" i="5"/>
  <c r="H350" i="5"/>
  <c r="H346" i="5"/>
  <c r="H340" i="5"/>
  <c r="H335" i="5"/>
  <c r="H326" i="5"/>
  <c r="H310" i="5"/>
  <c r="H447" i="5"/>
  <c r="H557" i="5"/>
  <c r="H553" i="5"/>
  <c r="H549" i="5"/>
  <c r="H545" i="5"/>
  <c r="H541" i="5"/>
  <c r="H537" i="5"/>
  <c r="H533" i="5"/>
  <c r="H529" i="5"/>
  <c r="H525" i="5"/>
  <c r="H521" i="5"/>
  <c r="H517" i="5"/>
  <c r="H513" i="5"/>
  <c r="H509" i="5"/>
  <c r="H505" i="5"/>
  <c r="H501" i="5"/>
  <c r="H497" i="5"/>
  <c r="H493" i="5"/>
  <c r="H489" i="5"/>
  <c r="H485" i="5"/>
  <c r="H481" i="5"/>
  <c r="H477" i="5"/>
  <c r="H473" i="5"/>
  <c r="H469" i="5"/>
  <c r="H465" i="5"/>
  <c r="H461" i="5"/>
  <c r="H457" i="5"/>
  <c r="H453" i="5"/>
  <c r="H449" i="5"/>
  <c r="H445" i="5"/>
  <c r="H441" i="5"/>
  <c r="H437" i="5"/>
  <c r="H433" i="5"/>
  <c r="H429" i="5"/>
  <c r="H425" i="5"/>
  <c r="H421" i="5"/>
  <c r="H417" i="5"/>
  <c r="H413" i="5"/>
  <c r="H409" i="5"/>
  <c r="H405" i="5"/>
  <c r="H401" i="5"/>
  <c r="H397" i="5"/>
  <c r="H393" i="5"/>
  <c r="H389" i="5"/>
  <c r="H385" i="5"/>
  <c r="H381" i="5"/>
  <c r="H377" i="5"/>
  <c r="H373" i="5"/>
  <c r="H369" i="5"/>
  <c r="H365" i="5"/>
  <c r="H361" i="5"/>
  <c r="H357" i="5"/>
  <c r="H353" i="5"/>
  <c r="H349" i="5"/>
  <c r="H344" i="5"/>
  <c r="H339" i="5"/>
  <c r="H334" i="5"/>
  <c r="H322" i="5"/>
  <c r="H306" i="5"/>
  <c r="H440" i="5"/>
  <c r="H436" i="5"/>
  <c r="H432" i="5"/>
  <c r="H428" i="5"/>
  <c r="H424" i="5"/>
  <c r="H420" i="5"/>
  <c r="H416" i="5"/>
  <c r="H412" i="5"/>
  <c r="H408" i="5"/>
  <c r="H404" i="5"/>
  <c r="H400" i="5"/>
  <c r="H396" i="5"/>
  <c r="H392" i="5"/>
  <c r="H388" i="5"/>
  <c r="H384" i="5"/>
  <c r="H380" i="5"/>
  <c r="H376" i="5"/>
  <c r="H372" i="5"/>
  <c r="H368" i="5"/>
  <c r="H364" i="5"/>
  <c r="H360" i="5"/>
  <c r="H356" i="5"/>
  <c r="H352" i="5"/>
  <c r="H348" i="5"/>
  <c r="H343" i="5"/>
  <c r="H338" i="5"/>
  <c r="H331" i="5"/>
  <c r="H318" i="5"/>
  <c r="H302" i="5"/>
  <c r="H443" i="5"/>
  <c r="H439" i="5"/>
  <c r="H435" i="5"/>
  <c r="H431" i="5"/>
  <c r="H427" i="5"/>
  <c r="H423" i="5"/>
  <c r="H419" i="5"/>
  <c r="H415" i="5"/>
  <c r="H411" i="5"/>
  <c r="H407" i="5"/>
  <c r="H403" i="5"/>
  <c r="H399" i="5"/>
  <c r="H395" i="5"/>
  <c r="H391" i="5"/>
  <c r="H387" i="5"/>
  <c r="H383" i="5"/>
  <c r="H379" i="5"/>
  <c r="H375" i="5"/>
  <c r="H371" i="5"/>
  <c r="H367" i="5"/>
  <c r="H363" i="5"/>
  <c r="H359" i="5"/>
  <c r="H355" i="5"/>
  <c r="H351" i="5"/>
  <c r="H347" i="5"/>
  <c r="H342" i="5"/>
  <c r="H336" i="5"/>
  <c r="H330" i="5"/>
  <c r="H314" i="5"/>
  <c r="T6" i="5" l="1"/>
  <c r="T523" i="5"/>
  <c r="T557" i="5"/>
  <c r="S464" i="5"/>
  <c r="T545" i="5"/>
  <c r="T501" i="5"/>
  <c r="T481" i="5"/>
  <c r="S403" i="5"/>
  <c r="T417" i="5"/>
  <c r="T397" i="5"/>
  <c r="S531" i="5"/>
  <c r="T530" i="5"/>
  <c r="T533" i="5"/>
  <c r="T461" i="5"/>
  <c r="T373" i="5"/>
  <c r="S77" i="5"/>
  <c r="T498" i="5"/>
  <c r="T525" i="5"/>
  <c r="T437" i="5"/>
  <c r="T353" i="5"/>
  <c r="T329" i="5"/>
  <c r="T550" i="5"/>
  <c r="T494" i="5"/>
  <c r="T524" i="5"/>
  <c r="T484" i="5"/>
  <c r="T440" i="5"/>
  <c r="T542" i="5"/>
  <c r="T482" i="5"/>
  <c r="T541" i="5"/>
  <c r="T509" i="5"/>
  <c r="T465" i="5"/>
  <c r="T421" i="5"/>
  <c r="T381" i="5"/>
  <c r="T334" i="5"/>
  <c r="T506" i="5"/>
  <c r="T500" i="5"/>
  <c r="T412" i="5"/>
  <c r="T392" i="5"/>
  <c r="T543" i="5"/>
  <c r="T522" i="5"/>
  <c r="T549" i="5"/>
  <c r="T529" i="5"/>
  <c r="T485" i="5"/>
  <c r="T445" i="5"/>
  <c r="T401" i="5"/>
  <c r="T357" i="5"/>
  <c r="T531" i="5"/>
  <c r="T540" i="5"/>
  <c r="T456" i="5"/>
  <c r="T360" i="5"/>
  <c r="T338" i="5"/>
  <c r="T517" i="5"/>
  <c r="T497" i="5"/>
  <c r="T477" i="5"/>
  <c r="T453" i="5"/>
  <c r="T433" i="5"/>
  <c r="T413" i="5"/>
  <c r="T389" i="5"/>
  <c r="T369" i="5"/>
  <c r="T349" i="5"/>
  <c r="T309" i="5"/>
  <c r="T538" i="5"/>
  <c r="T486" i="5"/>
  <c r="T520" i="5"/>
  <c r="T476" i="5"/>
  <c r="T436" i="5"/>
  <c r="T388" i="5"/>
  <c r="T318" i="5"/>
  <c r="T513" i="5"/>
  <c r="T493" i="5"/>
  <c r="T469" i="5"/>
  <c r="T449" i="5"/>
  <c r="T429" i="5"/>
  <c r="T405" i="5"/>
  <c r="T385" i="5"/>
  <c r="T365" i="5"/>
  <c r="T340" i="5"/>
  <c r="T547" i="5"/>
  <c r="T526" i="5"/>
  <c r="T548" i="5"/>
  <c r="T504" i="5"/>
  <c r="T460" i="5"/>
  <c r="T420" i="5"/>
  <c r="T364" i="5"/>
  <c r="T515" i="5"/>
  <c r="T507" i="5"/>
  <c r="T487" i="5"/>
  <c r="T483" i="5"/>
  <c r="T459" i="5"/>
  <c r="T375" i="5"/>
  <c r="T363" i="5"/>
  <c r="T427" i="5"/>
  <c r="T518" i="5"/>
  <c r="T423" i="5"/>
  <c r="T502" i="5"/>
  <c r="T403" i="5"/>
  <c r="T337" i="5"/>
  <c r="T454" i="5"/>
  <c r="T451" i="5"/>
  <c r="T395" i="5"/>
  <c r="T325" i="5"/>
  <c r="T438" i="5"/>
  <c r="T406" i="5"/>
  <c r="T390" i="5"/>
  <c r="T556" i="5"/>
  <c r="T536" i="5"/>
  <c r="T516" i="5"/>
  <c r="T492" i="5"/>
  <c r="T472" i="5"/>
  <c r="T452" i="5"/>
  <c r="T428" i="5"/>
  <c r="T408" i="5"/>
  <c r="T380" i="5"/>
  <c r="T348" i="5"/>
  <c r="T305" i="5"/>
  <c r="T503" i="5"/>
  <c r="T471" i="5"/>
  <c r="T443" i="5"/>
  <c r="T419" i="5"/>
  <c r="T387" i="5"/>
  <c r="T359" i="5"/>
  <c r="T301" i="5"/>
  <c r="T466" i="5"/>
  <c r="T434" i="5"/>
  <c r="T382" i="5"/>
  <c r="T552" i="5"/>
  <c r="T532" i="5"/>
  <c r="T508" i="5"/>
  <c r="T488" i="5"/>
  <c r="T468" i="5"/>
  <c r="T444" i="5"/>
  <c r="T424" i="5"/>
  <c r="T404" i="5"/>
  <c r="T372" i="5"/>
  <c r="T344" i="5"/>
  <c r="T539" i="5"/>
  <c r="T491" i="5"/>
  <c r="T467" i="5"/>
  <c r="T439" i="5"/>
  <c r="T407" i="5"/>
  <c r="T379" i="5"/>
  <c r="T355" i="5"/>
  <c r="T558" i="5"/>
  <c r="T462" i="5"/>
  <c r="T418" i="5"/>
  <c r="T358" i="5"/>
  <c r="T341" i="5"/>
  <c r="T330" i="5"/>
  <c r="T342" i="5"/>
  <c r="T535" i="5"/>
  <c r="T490" i="5"/>
  <c r="T446" i="5"/>
  <c r="T414" i="5"/>
  <c r="T366" i="5"/>
  <c r="T324" i="5"/>
  <c r="S504" i="5"/>
  <c r="S50" i="5"/>
  <c r="T396" i="5"/>
  <c r="T376" i="5"/>
  <c r="T356" i="5"/>
  <c r="T326" i="5"/>
  <c r="T527" i="5"/>
  <c r="T499" i="5"/>
  <c r="T475" i="5"/>
  <c r="T455" i="5"/>
  <c r="T435" i="5"/>
  <c r="T411" i="5"/>
  <c r="T391" i="5"/>
  <c r="T371" i="5"/>
  <c r="T347" i="5"/>
  <c r="T317" i="5"/>
  <c r="T546" i="5"/>
  <c r="T470" i="5"/>
  <c r="T450" i="5"/>
  <c r="T430" i="5"/>
  <c r="T398" i="5"/>
  <c r="T362" i="5"/>
  <c r="T313" i="5"/>
  <c r="T308" i="5"/>
  <c r="S532" i="5"/>
  <c r="S535" i="5"/>
  <c r="S346" i="5"/>
  <c r="T312" i="5"/>
  <c r="S356" i="5"/>
  <c r="S478" i="5"/>
  <c r="S180" i="5"/>
  <c r="S465" i="5"/>
  <c r="S404" i="5"/>
  <c r="S379" i="5"/>
  <c r="S342" i="5"/>
  <c r="S127" i="5"/>
  <c r="S552" i="5"/>
  <c r="S468" i="5"/>
  <c r="S400" i="5"/>
  <c r="S491" i="5"/>
  <c r="S251" i="5"/>
  <c r="S390" i="5"/>
  <c r="S218" i="5"/>
  <c r="S332" i="5"/>
  <c r="S47" i="5"/>
  <c r="T422" i="5"/>
  <c r="T402" i="5"/>
  <c r="T378" i="5"/>
  <c r="T346" i="5"/>
  <c r="T328" i="5"/>
  <c r="T304" i="5"/>
  <c r="S501" i="5"/>
  <c r="S512" i="5"/>
  <c r="S448" i="5"/>
  <c r="S279" i="5"/>
  <c r="S395" i="5"/>
  <c r="S558" i="5"/>
  <c r="S297" i="5"/>
  <c r="S241" i="5"/>
  <c r="S124" i="5"/>
  <c r="S509" i="5"/>
  <c r="S548" i="5"/>
  <c r="S488" i="5"/>
  <c r="S424" i="5"/>
  <c r="S335" i="5"/>
  <c r="S443" i="5"/>
  <c r="S309" i="5"/>
  <c r="S494" i="5"/>
  <c r="S497" i="5"/>
  <c r="S146" i="5"/>
  <c r="S13" i="5"/>
  <c r="S16" i="5"/>
  <c r="T288" i="5"/>
  <c r="T280" i="5"/>
  <c r="T272" i="5"/>
  <c r="T292" i="5"/>
  <c r="S557" i="5"/>
  <c r="S449" i="5"/>
  <c r="S528" i="5"/>
  <c r="S484" i="5"/>
  <c r="S440" i="5"/>
  <c r="S360" i="5"/>
  <c r="S239" i="5"/>
  <c r="S439" i="5"/>
  <c r="S347" i="5"/>
  <c r="S455" i="5"/>
  <c r="S454" i="5"/>
  <c r="S401" i="5"/>
  <c r="S198" i="5"/>
  <c r="S161" i="5"/>
  <c r="S188" i="5"/>
  <c r="S191" i="5"/>
  <c r="T248" i="5"/>
  <c r="T244" i="5"/>
  <c r="T264" i="5"/>
  <c r="T240" i="5"/>
  <c r="T260" i="5"/>
  <c r="T228" i="5"/>
  <c r="T224" i="5"/>
  <c r="T216" i="5"/>
  <c r="S384" i="5"/>
  <c r="S295" i="5"/>
  <c r="S527" i="5"/>
  <c r="S423" i="5"/>
  <c r="S355" i="5"/>
  <c r="S553" i="5"/>
  <c r="S534" i="5"/>
  <c r="S406" i="5"/>
  <c r="S481" i="5"/>
  <c r="S282" i="5"/>
  <c r="S58" i="5"/>
  <c r="S137" i="5"/>
  <c r="S272" i="5"/>
  <c r="S48" i="5"/>
  <c r="S7" i="5"/>
  <c r="S19" i="5"/>
  <c r="S179" i="5"/>
  <c r="S100" i="5"/>
  <c r="S244" i="5"/>
  <c r="S73" i="5"/>
  <c r="S221" i="5"/>
  <c r="S114" i="5"/>
  <c r="S278" i="5"/>
  <c r="S377" i="5"/>
  <c r="S307" i="5"/>
  <c r="S446" i="5"/>
  <c r="S522" i="5"/>
  <c r="S515" i="5"/>
  <c r="S301" i="5"/>
  <c r="S375" i="5"/>
  <c r="S419" i="5"/>
  <c r="S475" i="5"/>
  <c r="S549" i="5"/>
  <c r="S327" i="5"/>
  <c r="S376" i="5"/>
  <c r="S420" i="5"/>
  <c r="T9" i="5"/>
  <c r="T208" i="5"/>
  <c r="T232" i="5"/>
  <c r="T256" i="5"/>
  <c r="T276" i="5"/>
  <c r="T296" i="5"/>
  <c r="T320" i="5"/>
  <c r="T322" i="5"/>
  <c r="T350" i="5"/>
  <c r="T374" i="5"/>
  <c r="T394" i="5"/>
  <c r="T410" i="5"/>
  <c r="T426" i="5"/>
  <c r="T442" i="5"/>
  <c r="T458" i="5"/>
  <c r="T478" i="5"/>
  <c r="T534" i="5"/>
  <c r="T551" i="5"/>
  <c r="T332" i="5"/>
  <c r="T351" i="5"/>
  <c r="T367" i="5"/>
  <c r="T383" i="5"/>
  <c r="T399" i="5"/>
  <c r="T415" i="5"/>
  <c r="T431" i="5"/>
  <c r="T447" i="5"/>
  <c r="T463" i="5"/>
  <c r="T479" i="5"/>
  <c r="T495" i="5"/>
  <c r="T511" i="5"/>
  <c r="T555" i="5"/>
  <c r="T333" i="5"/>
  <c r="T352" i="5"/>
  <c r="T368" i="5"/>
  <c r="T384" i="5"/>
  <c r="T400" i="5"/>
  <c r="T416" i="5"/>
  <c r="T432" i="5"/>
  <c r="T448" i="5"/>
  <c r="T464" i="5"/>
  <c r="T480" i="5"/>
  <c r="T496" i="5"/>
  <c r="T512" i="5"/>
  <c r="T528" i="5"/>
  <c r="T544" i="5"/>
  <c r="T474" i="5"/>
  <c r="T514" i="5"/>
  <c r="T519" i="5"/>
  <c r="T321" i="5"/>
  <c r="T345" i="5"/>
  <c r="T361" i="5"/>
  <c r="T377" i="5"/>
  <c r="T393" i="5"/>
  <c r="T409" i="5"/>
  <c r="T425" i="5"/>
  <c r="T441" i="5"/>
  <c r="T457" i="5"/>
  <c r="T473" i="5"/>
  <c r="T489" i="5"/>
  <c r="T505" i="5"/>
  <c r="T521" i="5"/>
  <c r="T537" i="5"/>
  <c r="T553" i="5"/>
  <c r="T510" i="5"/>
  <c r="T554" i="5"/>
  <c r="T180" i="5"/>
  <c r="T160" i="5"/>
  <c r="T136" i="5"/>
  <c r="T184" i="5"/>
  <c r="T196" i="5"/>
  <c r="T176" i="5"/>
  <c r="T120" i="5"/>
  <c r="T212" i="5"/>
  <c r="T192" i="5"/>
  <c r="T168" i="5"/>
  <c r="T144" i="5"/>
  <c r="T104" i="5"/>
  <c r="T140" i="5"/>
  <c r="T96" i="5"/>
  <c r="T156" i="5"/>
  <c r="T124" i="5"/>
  <c r="T92" i="5"/>
  <c r="T112" i="5"/>
  <c r="T80" i="5"/>
  <c r="T52" i="5"/>
  <c r="T40" i="5"/>
  <c r="S517" i="5"/>
  <c r="S473" i="5"/>
  <c r="S433" i="5"/>
  <c r="S536" i="5"/>
  <c r="S516" i="5"/>
  <c r="S496" i="5"/>
  <c r="S472" i="5"/>
  <c r="S452" i="5"/>
  <c r="S432" i="5"/>
  <c r="S408" i="5"/>
  <c r="S388" i="5"/>
  <c r="S368" i="5"/>
  <c r="S343" i="5"/>
  <c r="S303" i="5"/>
  <c r="S263" i="5"/>
  <c r="S543" i="5"/>
  <c r="S499" i="5"/>
  <c r="S459" i="5"/>
  <c r="S427" i="5"/>
  <c r="S407" i="5"/>
  <c r="S387" i="5"/>
  <c r="S363" i="5"/>
  <c r="S317" i="5"/>
  <c r="S269" i="5"/>
  <c r="S555" i="5"/>
  <c r="S487" i="5"/>
  <c r="S538" i="5"/>
  <c r="S502" i="5"/>
  <c r="S470" i="5"/>
  <c r="S410" i="5"/>
  <c r="S362" i="5"/>
  <c r="S247" i="5"/>
  <c r="S405" i="5"/>
  <c r="S337" i="5"/>
  <c r="S314" i="5"/>
  <c r="S230" i="5"/>
  <c r="S166" i="5"/>
  <c r="S86" i="5"/>
  <c r="S249" i="5"/>
  <c r="S185" i="5"/>
  <c r="S105" i="5"/>
  <c r="S17" i="5"/>
  <c r="S292" i="5"/>
  <c r="S220" i="5"/>
  <c r="S132" i="5"/>
  <c r="S68" i="5"/>
  <c r="S215" i="5"/>
  <c r="S131" i="5"/>
  <c r="S67" i="5"/>
  <c r="S537" i="5"/>
  <c r="S485" i="5"/>
  <c r="S441" i="5"/>
  <c r="S544" i="5"/>
  <c r="S520" i="5"/>
  <c r="S500" i="5"/>
  <c r="S480" i="5"/>
  <c r="S456" i="5"/>
  <c r="S436" i="5"/>
  <c r="S416" i="5"/>
  <c r="S392" i="5"/>
  <c r="S372" i="5"/>
  <c r="S352" i="5"/>
  <c r="S311" i="5"/>
  <c r="S271" i="5"/>
  <c r="S6" i="5"/>
  <c r="S507" i="5"/>
  <c r="S467" i="5"/>
  <c r="S435" i="5"/>
  <c r="S411" i="5"/>
  <c r="S391" i="5"/>
  <c r="S371" i="5"/>
  <c r="S341" i="5"/>
  <c r="S277" i="5"/>
  <c r="S529" i="5"/>
  <c r="S495" i="5"/>
  <c r="S554" i="5"/>
  <c r="S510" i="5"/>
  <c r="S474" i="5"/>
  <c r="S430" i="5"/>
  <c r="S366" i="5"/>
  <c r="S291" i="5"/>
  <c r="S445" i="5"/>
  <c r="S353" i="5"/>
  <c r="S338" i="5"/>
  <c r="S258" i="5"/>
  <c r="S170" i="5"/>
  <c r="S106" i="5"/>
  <c r="S26" i="5"/>
  <c r="S189" i="5"/>
  <c r="S125" i="5"/>
  <c r="S49" i="5"/>
  <c r="S304" i="5"/>
  <c r="S240" i="5"/>
  <c r="S160" i="5"/>
  <c r="S76" i="5"/>
  <c r="S12" i="5"/>
  <c r="S159" i="5"/>
  <c r="S71" i="5"/>
  <c r="T76" i="5"/>
  <c r="T24" i="5"/>
  <c r="T72" i="5"/>
  <c r="T8" i="5"/>
  <c r="T299" i="5"/>
  <c r="T295" i="5"/>
  <c r="T331" i="5"/>
  <c r="T251" i="5"/>
  <c r="T327" i="5"/>
  <c r="T235" i="5"/>
  <c r="T283" i="5"/>
  <c r="T199" i="5"/>
  <c r="T263" i="5"/>
  <c r="T171" i="5"/>
  <c r="T167" i="5"/>
  <c r="T219" i="5"/>
  <c r="T203" i="5"/>
  <c r="T155" i="5"/>
  <c r="T91" i="5"/>
  <c r="T75" i="5"/>
  <c r="T135" i="5"/>
  <c r="T39" i="5"/>
  <c r="T123" i="5"/>
  <c r="T107" i="5"/>
  <c r="T27" i="5"/>
  <c r="T306" i="5"/>
  <c r="T43" i="5"/>
  <c r="T290" i="5"/>
  <c r="T274" i="5"/>
  <c r="T71" i="5"/>
  <c r="T7" i="5"/>
  <c r="T258" i="5"/>
  <c r="T254" i="5"/>
  <c r="T194" i="5"/>
  <c r="S31" i="5"/>
  <c r="S63" i="5"/>
  <c r="S87" i="5"/>
  <c r="S115" i="5"/>
  <c r="S147" i="5"/>
  <c r="S175" i="5"/>
  <c r="S199" i="5"/>
  <c r="S231" i="5"/>
  <c r="S32" i="5"/>
  <c r="S60" i="5"/>
  <c r="S92" i="5"/>
  <c r="S116" i="5"/>
  <c r="S144" i="5"/>
  <c r="S176" i="5"/>
  <c r="S204" i="5"/>
  <c r="S228" i="5"/>
  <c r="S260" i="5"/>
  <c r="S288" i="5"/>
  <c r="S316" i="5"/>
  <c r="S9" i="5"/>
  <c r="S33" i="5"/>
  <c r="S61" i="5"/>
  <c r="S93" i="5"/>
  <c r="S121" i="5"/>
  <c r="S145" i="5"/>
  <c r="S177" i="5"/>
  <c r="S205" i="5"/>
  <c r="S233" i="5"/>
  <c r="S18" i="5"/>
  <c r="S42" i="5"/>
  <c r="S70" i="5"/>
  <c r="S102" i="5"/>
  <c r="S130" i="5"/>
  <c r="S154" i="5"/>
  <c r="S186" i="5"/>
  <c r="S214" i="5"/>
  <c r="S242" i="5"/>
  <c r="S274" i="5"/>
  <c r="S298" i="5"/>
  <c r="S326" i="5"/>
  <c r="S273" i="5"/>
  <c r="S329" i="5"/>
  <c r="S361" i="5"/>
  <c r="S393" i="5"/>
  <c r="S421" i="5"/>
  <c r="S469" i="5"/>
  <c r="S533" i="5"/>
  <c r="S283" i="5"/>
  <c r="S323" i="5"/>
  <c r="S358" i="5"/>
  <c r="S378" i="5"/>
  <c r="S398" i="5"/>
  <c r="S422" i="5"/>
  <c r="S442" i="5"/>
  <c r="S462" i="5"/>
  <c r="S486" i="5"/>
  <c r="S506" i="5"/>
  <c r="S526" i="5"/>
  <c r="S550" i="5"/>
  <c r="S463" i="5"/>
  <c r="S503" i="5"/>
  <c r="S547" i="5"/>
  <c r="S235" i="5"/>
  <c r="S285" i="5"/>
  <c r="S333" i="5"/>
  <c r="S359" i="5"/>
  <c r="S23" i="5"/>
  <c r="S51" i="5"/>
  <c r="S83" i="5"/>
  <c r="S111" i="5"/>
  <c r="S135" i="5"/>
  <c r="S167" i="5"/>
  <c r="S195" i="5"/>
  <c r="S223" i="5"/>
  <c r="S28" i="5"/>
  <c r="S52" i="5"/>
  <c r="S80" i="5"/>
  <c r="S112" i="5"/>
  <c r="S140" i="5"/>
  <c r="S164" i="5"/>
  <c r="S196" i="5"/>
  <c r="S224" i="5"/>
  <c r="S252" i="5"/>
  <c r="S284" i="5"/>
  <c r="S308" i="5"/>
  <c r="S336" i="5"/>
  <c r="S29" i="5"/>
  <c r="S57" i="5"/>
  <c r="S81" i="5"/>
  <c r="S113" i="5"/>
  <c r="S141" i="5"/>
  <c r="S169" i="5"/>
  <c r="S201" i="5"/>
  <c r="S225" i="5"/>
  <c r="S253" i="5"/>
  <c r="S38" i="5"/>
  <c r="S66" i="5"/>
  <c r="S90" i="5"/>
  <c r="S122" i="5"/>
  <c r="S150" i="5"/>
  <c r="S178" i="5"/>
  <c r="S210" i="5"/>
  <c r="S234" i="5"/>
  <c r="S262" i="5"/>
  <c r="S294" i="5"/>
  <c r="S322" i="5"/>
  <c r="S243" i="5"/>
  <c r="S313" i="5"/>
  <c r="S357" i="5"/>
  <c r="S385" i="5"/>
  <c r="S417" i="5"/>
  <c r="S453" i="5"/>
  <c r="S505" i="5"/>
  <c r="S275" i="5"/>
  <c r="S315" i="5"/>
  <c r="S350" i="5"/>
  <c r="S374" i="5"/>
  <c r="S394" i="5"/>
  <c r="S414" i="5"/>
  <c r="S438" i="5"/>
  <c r="S523" i="5"/>
  <c r="S471" i="5"/>
  <c r="S542" i="5"/>
  <c r="S518" i="5"/>
  <c r="S490" i="5"/>
  <c r="S458" i="5"/>
  <c r="S426" i="5"/>
  <c r="S382" i="5"/>
  <c r="S339" i="5"/>
  <c r="S545" i="5"/>
  <c r="S425" i="5"/>
  <c r="S373" i="5"/>
  <c r="S281" i="5"/>
  <c r="S306" i="5"/>
  <c r="S250" i="5"/>
  <c r="S194" i="5"/>
  <c r="S134" i="5"/>
  <c r="S82" i="5"/>
  <c r="S22" i="5"/>
  <c r="S209" i="5"/>
  <c r="S157" i="5"/>
  <c r="S97" i="5"/>
  <c r="S41" i="5"/>
  <c r="S324" i="5"/>
  <c r="S268" i="5"/>
  <c r="S208" i="5"/>
  <c r="S156" i="5"/>
  <c r="S96" i="5"/>
  <c r="S36" i="5"/>
  <c r="S211" i="5"/>
  <c r="S151" i="5"/>
  <c r="S95" i="5"/>
  <c r="S39" i="5"/>
  <c r="T386" i="5"/>
  <c r="T370" i="5"/>
  <c r="T354" i="5"/>
  <c r="T336" i="5"/>
  <c r="T297" i="5"/>
  <c r="T316" i="5"/>
  <c r="T300" i="5"/>
  <c r="T284" i="5"/>
  <c r="T268" i="5"/>
  <c r="T252" i="5"/>
  <c r="T236" i="5"/>
  <c r="T220" i="5"/>
  <c r="T204" i="5"/>
  <c r="T188" i="5"/>
  <c r="T172" i="5"/>
  <c r="T152" i="5"/>
  <c r="T128" i="5"/>
  <c r="T108" i="5"/>
  <c r="T88" i="5"/>
  <c r="T56" i="5"/>
  <c r="T20" i="5"/>
  <c r="T315" i="5"/>
  <c r="T267" i="5"/>
  <c r="T231" i="5"/>
  <c r="T187" i="5"/>
  <c r="T139" i="5"/>
  <c r="T103" i="5"/>
  <c r="T59" i="5"/>
  <c r="T11" i="5"/>
  <c r="T286" i="5"/>
  <c r="T242" i="5"/>
  <c r="T178" i="5"/>
  <c r="T222" i="5"/>
  <c r="T162" i="5"/>
  <c r="T210" i="5"/>
  <c r="T158" i="5"/>
  <c r="T226" i="5"/>
  <c r="T190" i="5"/>
  <c r="T130" i="5"/>
  <c r="T164" i="5"/>
  <c r="T148" i="5"/>
  <c r="T132" i="5"/>
  <c r="T116" i="5"/>
  <c r="T100" i="5"/>
  <c r="T84" i="5"/>
  <c r="T68" i="5"/>
  <c r="T36" i="5"/>
  <c r="T343" i="5"/>
  <c r="T311" i="5"/>
  <c r="T279" i="5"/>
  <c r="T247" i="5"/>
  <c r="T215" i="5"/>
  <c r="T183" i="5"/>
  <c r="T151" i="5"/>
  <c r="T119" i="5"/>
  <c r="T87" i="5"/>
  <c r="T55" i="5"/>
  <c r="T23" i="5"/>
  <c r="T302" i="5"/>
  <c r="T270" i="5"/>
  <c r="T238" i="5"/>
  <c r="T206" i="5"/>
  <c r="T174" i="5"/>
  <c r="T126" i="5"/>
  <c r="T146" i="5"/>
  <c r="T114" i="5"/>
  <c r="T142" i="5"/>
  <c r="T110" i="5"/>
  <c r="T64" i="5"/>
  <c r="T48" i="5"/>
  <c r="T32" i="5"/>
  <c r="T16" i="5"/>
  <c r="T339" i="5"/>
  <c r="T323" i="5"/>
  <c r="T307" i="5"/>
  <c r="T291" i="5"/>
  <c r="T275" i="5"/>
  <c r="T259" i="5"/>
  <c r="T243" i="5"/>
  <c r="T227" i="5"/>
  <c r="T211" i="5"/>
  <c r="T195" i="5"/>
  <c r="T179" i="5"/>
  <c r="T163" i="5"/>
  <c r="T147" i="5"/>
  <c r="T131" i="5"/>
  <c r="T115" i="5"/>
  <c r="T99" i="5"/>
  <c r="T83" i="5"/>
  <c r="T67" i="5"/>
  <c r="T51" i="5"/>
  <c r="T35" i="5"/>
  <c r="T19" i="5"/>
  <c r="T314" i="5"/>
  <c r="T298" i="5"/>
  <c r="T282" i="5"/>
  <c r="T266" i="5"/>
  <c r="T250" i="5"/>
  <c r="T234" i="5"/>
  <c r="T218" i="5"/>
  <c r="T202" i="5"/>
  <c r="T186" i="5"/>
  <c r="T170" i="5"/>
  <c r="T154" i="5"/>
  <c r="T138" i="5"/>
  <c r="T122" i="5"/>
  <c r="T106" i="5"/>
  <c r="T60" i="5"/>
  <c r="T44" i="5"/>
  <c r="T28" i="5"/>
  <c r="T12" i="5"/>
  <c r="T335" i="5"/>
  <c r="T319" i="5"/>
  <c r="T303" i="5"/>
  <c r="T287" i="5"/>
  <c r="T271" i="5"/>
  <c r="T255" i="5"/>
  <c r="T239" i="5"/>
  <c r="T223" i="5"/>
  <c r="T207" i="5"/>
  <c r="T191" i="5"/>
  <c r="T175" i="5"/>
  <c r="T159" i="5"/>
  <c r="T143" i="5"/>
  <c r="T127" i="5"/>
  <c r="T111" i="5"/>
  <c r="T95" i="5"/>
  <c r="T79" i="5"/>
  <c r="T63" i="5"/>
  <c r="T47" i="5"/>
  <c r="T31" i="5"/>
  <c r="T15" i="5"/>
  <c r="T310" i="5"/>
  <c r="T294" i="5"/>
  <c r="T278" i="5"/>
  <c r="T262" i="5"/>
  <c r="T246" i="5"/>
  <c r="T230" i="5"/>
  <c r="T214" i="5"/>
  <c r="T198" i="5"/>
  <c r="T182" i="5"/>
  <c r="T166" i="5"/>
  <c r="T150" i="5"/>
  <c r="T134" i="5"/>
  <c r="T118" i="5"/>
  <c r="S11" i="5"/>
  <c r="S27" i="5"/>
  <c r="S43" i="5"/>
  <c r="S59" i="5"/>
  <c r="S75" i="5"/>
  <c r="S91" i="5"/>
  <c r="S107" i="5"/>
  <c r="S123" i="5"/>
  <c r="S139" i="5"/>
  <c r="S155" i="5"/>
  <c r="S171" i="5"/>
  <c r="S187" i="5"/>
  <c r="S203" i="5"/>
  <c r="S219" i="5"/>
  <c r="S8" i="5"/>
  <c r="S24" i="5"/>
  <c r="S40" i="5"/>
  <c r="S56" i="5"/>
  <c r="S72" i="5"/>
  <c r="S88" i="5"/>
  <c r="S104" i="5"/>
  <c r="S120" i="5"/>
  <c r="S136" i="5"/>
  <c r="S152" i="5"/>
  <c r="S168" i="5"/>
  <c r="S184" i="5"/>
  <c r="S200" i="5"/>
  <c r="S216" i="5"/>
  <c r="S232" i="5"/>
  <c r="S248" i="5"/>
  <c r="S264" i="5"/>
  <c r="S280" i="5"/>
  <c r="S296" i="5"/>
  <c r="S312" i="5"/>
  <c r="S328" i="5"/>
  <c r="S344" i="5"/>
  <c r="S21" i="5"/>
  <c r="S37" i="5"/>
  <c r="S53" i="5"/>
  <c r="S69" i="5"/>
  <c r="S85" i="5"/>
  <c r="S101" i="5"/>
  <c r="S117" i="5"/>
  <c r="S133" i="5"/>
  <c r="S149" i="5"/>
  <c r="S165" i="5"/>
  <c r="S181" i="5"/>
  <c r="S197" i="5"/>
  <c r="S213" i="5"/>
  <c r="S229" i="5"/>
  <c r="S245" i="5"/>
  <c r="S14" i="5"/>
  <c r="S30" i="5"/>
  <c r="S46" i="5"/>
  <c r="S62" i="5"/>
  <c r="S78" i="5"/>
  <c r="S94" i="5"/>
  <c r="S110" i="5"/>
  <c r="S126" i="5"/>
  <c r="S142" i="5"/>
  <c r="S158" i="5"/>
  <c r="S174" i="5"/>
  <c r="S190" i="5"/>
  <c r="S206" i="5"/>
  <c r="S222" i="5"/>
  <c r="S238" i="5"/>
  <c r="S254" i="5"/>
  <c r="S270" i="5"/>
  <c r="S286" i="5"/>
  <c r="S302" i="5"/>
  <c r="S318" i="5"/>
  <c r="S334" i="5"/>
  <c r="S257" i="5"/>
  <c r="S289" i="5"/>
  <c r="S321" i="5"/>
  <c r="S349" i="5"/>
  <c r="S365" i="5"/>
  <c r="S381" i="5"/>
  <c r="S397" i="5"/>
  <c r="S413" i="5"/>
  <c r="S429" i="5"/>
  <c r="S461" i="5"/>
  <c r="S489" i="5"/>
  <c r="S521" i="5"/>
  <c r="S259" i="5"/>
  <c r="S525" i="5"/>
  <c r="S493" i="5"/>
  <c r="S457" i="5"/>
  <c r="S556" i="5"/>
  <c r="S540" i="5"/>
  <c r="S524" i="5"/>
  <c r="S508" i="5"/>
  <c r="S492" i="5"/>
  <c r="S476" i="5"/>
  <c r="S460" i="5"/>
  <c r="S444" i="5"/>
  <c r="S428" i="5"/>
  <c r="S412" i="5"/>
  <c r="S396" i="5"/>
  <c r="S380" i="5"/>
  <c r="S364" i="5"/>
  <c r="S348" i="5"/>
  <c r="S319" i="5"/>
  <c r="S287" i="5"/>
  <c r="S255" i="5"/>
  <c r="S551" i="5"/>
  <c r="S519" i="5"/>
  <c r="S483" i="5"/>
  <c r="S451" i="5"/>
  <c r="S431" i="5"/>
  <c r="S415" i="5"/>
  <c r="S399" i="5"/>
  <c r="S383" i="5"/>
  <c r="S367" i="5"/>
  <c r="S351" i="5"/>
  <c r="S325" i="5"/>
  <c r="S293" i="5"/>
  <c r="S261" i="5"/>
  <c r="S541" i="5"/>
  <c r="S539" i="5"/>
  <c r="S511" i="5"/>
  <c r="S479" i="5"/>
  <c r="S447" i="5"/>
  <c r="S546" i="5"/>
  <c r="S530" i="5"/>
  <c r="S514" i="5"/>
  <c r="S498" i="5"/>
  <c r="S482" i="5"/>
  <c r="S466" i="5"/>
  <c r="S450" i="5"/>
  <c r="S434" i="5"/>
  <c r="S418" i="5"/>
  <c r="S402" i="5"/>
  <c r="S386" i="5"/>
  <c r="S370" i="5"/>
  <c r="S354" i="5"/>
  <c r="S331" i="5"/>
  <c r="S299" i="5"/>
  <c r="S267" i="5"/>
  <c r="S513" i="5"/>
  <c r="S477" i="5"/>
  <c r="S437" i="5"/>
  <c r="S409" i="5"/>
  <c r="S389" i="5"/>
  <c r="S369" i="5"/>
  <c r="S345" i="5"/>
  <c r="S305" i="5"/>
  <c r="S265" i="5"/>
  <c r="S330" i="5"/>
  <c r="S310" i="5"/>
  <c r="S290" i="5"/>
  <c r="S266" i="5"/>
  <c r="S246" i="5"/>
  <c r="S226" i="5"/>
  <c r="S202" i="5"/>
  <c r="S182" i="5"/>
  <c r="S162" i="5"/>
  <c r="S138" i="5"/>
  <c r="S118" i="5"/>
  <c r="S98" i="5"/>
  <c r="S74" i="5"/>
  <c r="S54" i="5"/>
  <c r="S34" i="5"/>
  <c r="S10" i="5"/>
  <c r="S237" i="5"/>
  <c r="S217" i="5"/>
  <c r="S193" i="5"/>
  <c r="S173" i="5"/>
  <c r="S153" i="5"/>
  <c r="S129" i="5"/>
  <c r="S109" i="5"/>
  <c r="S89" i="5"/>
  <c r="S65" i="5"/>
  <c r="S45" i="5"/>
  <c r="S25" i="5"/>
  <c r="S340" i="5"/>
  <c r="S320" i="5"/>
  <c r="S300" i="5"/>
  <c r="S276" i="5"/>
  <c r="S256" i="5"/>
  <c r="S236" i="5"/>
  <c r="S212" i="5"/>
  <c r="S192" i="5"/>
  <c r="S172" i="5"/>
  <c r="S148" i="5"/>
  <c r="S128" i="5"/>
  <c r="S108" i="5"/>
  <c r="S84" i="5"/>
  <c r="S64" i="5"/>
  <c r="S44" i="5"/>
  <c r="S20" i="5"/>
  <c r="S227" i="5"/>
  <c r="S207" i="5"/>
  <c r="S183" i="5"/>
  <c r="S163" i="5"/>
  <c r="S143" i="5"/>
  <c r="S119" i="5"/>
  <c r="S99" i="5"/>
  <c r="S79" i="5"/>
  <c r="S55" i="5"/>
  <c r="S35" i="5"/>
  <c r="S15" i="5"/>
  <c r="T86" i="5"/>
  <c r="T82" i="5"/>
  <c r="T102" i="5"/>
  <c r="T70" i="5"/>
  <c r="T98" i="5"/>
  <c r="T66" i="5"/>
  <c r="T50" i="5"/>
  <c r="T34" i="5"/>
  <c r="T22" i="5"/>
  <c r="T54" i="5"/>
  <c r="T18" i="5"/>
  <c r="T38" i="5"/>
  <c r="T289" i="5"/>
  <c r="T277" i="5"/>
  <c r="T273" i="5"/>
  <c r="T293" i="5"/>
  <c r="T261" i="5"/>
  <c r="T225" i="5"/>
  <c r="T213" i="5"/>
  <c r="T257" i="5"/>
  <c r="T177" i="5"/>
  <c r="T245" i="5"/>
  <c r="T165" i="5"/>
  <c r="T241" i="5"/>
  <c r="T209" i="5"/>
  <c r="T145" i="5"/>
  <c r="T229" i="5"/>
  <c r="T197" i="5"/>
  <c r="T133" i="5"/>
  <c r="T193" i="5"/>
  <c r="T161" i="5"/>
  <c r="T117" i="5"/>
  <c r="T181" i="5"/>
  <c r="T149" i="5"/>
  <c r="T113" i="5"/>
  <c r="T93" i="5"/>
  <c r="T129" i="5"/>
  <c r="T89" i="5"/>
  <c r="T94" i="5"/>
  <c r="T78" i="5"/>
  <c r="T62" i="5"/>
  <c r="T46" i="5"/>
  <c r="T30" i="5"/>
  <c r="T14" i="5"/>
  <c r="T285" i="5"/>
  <c r="T269" i="5"/>
  <c r="T253" i="5"/>
  <c r="T237" i="5"/>
  <c r="T221" i="5"/>
  <c r="T205" i="5"/>
  <c r="T189" i="5"/>
  <c r="T173" i="5"/>
  <c r="T157" i="5"/>
  <c r="T141" i="5"/>
  <c r="T125" i="5"/>
  <c r="T109" i="5"/>
  <c r="T77" i="5"/>
  <c r="T90" i="5"/>
  <c r="T74" i="5"/>
  <c r="T58" i="5"/>
  <c r="T42" i="5"/>
  <c r="T26" i="5"/>
  <c r="T10" i="5"/>
  <c r="T281" i="5"/>
  <c r="T265" i="5"/>
  <c r="T249" i="5"/>
  <c r="T233" i="5"/>
  <c r="T217" i="5"/>
  <c r="T201" i="5"/>
  <c r="T185" i="5"/>
  <c r="T169" i="5"/>
  <c r="T153" i="5"/>
  <c r="T137" i="5"/>
  <c r="T121" i="5"/>
  <c r="T105" i="5"/>
  <c r="T73" i="5"/>
  <c r="T101" i="5"/>
  <c r="T85" i="5"/>
  <c r="T69" i="5"/>
  <c r="T97" i="5"/>
  <c r="T81" i="5"/>
  <c r="T49" i="5"/>
  <c r="T45" i="5"/>
  <c r="T65" i="5"/>
  <c r="T33" i="5"/>
  <c r="T61" i="5"/>
  <c r="T29" i="5"/>
  <c r="T57" i="5"/>
  <c r="T41" i="5"/>
  <c r="T25" i="5"/>
  <c r="T53" i="5"/>
  <c r="T37" i="5"/>
  <c r="T21" i="5"/>
  <c r="T17" i="5"/>
  <c r="T13" i="5"/>
  <c r="H2" i="5"/>
  <c r="B8" i="4" s="1"/>
  <c r="P6" i="5"/>
  <c r="B15" i="4" s="1"/>
  <c r="P7" i="5"/>
  <c r="B16" i="4" s="1"/>
  <c r="BX90" i="2"/>
  <c r="BY90" i="2"/>
  <c r="BW90" i="2"/>
  <c r="BL90" i="2"/>
  <c r="BM90" i="2"/>
  <c r="BK90" i="2"/>
  <c r="AZ90" i="2"/>
  <c r="BA90" i="2"/>
  <c r="AY90" i="2"/>
  <c r="CK3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68" i="2"/>
  <c r="CK69" i="2"/>
  <c r="CK70" i="2"/>
  <c r="CK71" i="2"/>
  <c r="CK72" i="2"/>
  <c r="CK73" i="2"/>
  <c r="CK74" i="2"/>
  <c r="CK75" i="2"/>
  <c r="CK76" i="2"/>
  <c r="CK77" i="2"/>
  <c r="CK78" i="2"/>
  <c r="CK2" i="2"/>
  <c r="CJ3" i="2"/>
  <c r="CJ4" i="2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4" i="2"/>
  <c r="CJ55" i="2"/>
  <c r="CJ56" i="2"/>
  <c r="CJ57" i="2"/>
  <c r="CJ58" i="2"/>
  <c r="CJ59" i="2"/>
  <c r="CJ60" i="2"/>
  <c r="CJ61" i="2"/>
  <c r="CJ62" i="2"/>
  <c r="CJ63" i="2"/>
  <c r="CJ64" i="2"/>
  <c r="CJ65" i="2"/>
  <c r="CJ66" i="2"/>
  <c r="CJ67" i="2"/>
  <c r="CJ68" i="2"/>
  <c r="CJ69" i="2"/>
  <c r="CJ70" i="2"/>
  <c r="CJ71" i="2"/>
  <c r="CJ72" i="2"/>
  <c r="CJ73" i="2"/>
  <c r="CJ74" i="2"/>
  <c r="CJ75" i="2"/>
  <c r="CJ76" i="2"/>
  <c r="CJ77" i="2"/>
  <c r="CJ78" i="2"/>
  <c r="CJ2" i="2"/>
  <c r="CI3" i="2"/>
  <c r="CI4" i="2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I25" i="2"/>
  <c r="CI26" i="2"/>
  <c r="CI27" i="2"/>
  <c r="CI28" i="2"/>
  <c r="CI29" i="2"/>
  <c r="CI30" i="2"/>
  <c r="CI31" i="2"/>
  <c r="CI32" i="2"/>
  <c r="CI33" i="2"/>
  <c r="CI34" i="2"/>
  <c r="CI35" i="2"/>
  <c r="CI36" i="2"/>
  <c r="CI37" i="2"/>
  <c r="CI38" i="2"/>
  <c r="CI39" i="2"/>
  <c r="CI40" i="2"/>
  <c r="CI41" i="2"/>
  <c r="CI42" i="2"/>
  <c r="CI43" i="2"/>
  <c r="CI44" i="2"/>
  <c r="CI45" i="2"/>
  <c r="CI46" i="2"/>
  <c r="CI47" i="2"/>
  <c r="CI48" i="2"/>
  <c r="CI49" i="2"/>
  <c r="CI50" i="2"/>
  <c r="CI51" i="2"/>
  <c r="CI52" i="2"/>
  <c r="CI53" i="2"/>
  <c r="CI54" i="2"/>
  <c r="CI55" i="2"/>
  <c r="CI56" i="2"/>
  <c r="CI57" i="2"/>
  <c r="CI58" i="2"/>
  <c r="CI59" i="2"/>
  <c r="CI60" i="2"/>
  <c r="CI61" i="2"/>
  <c r="CI62" i="2"/>
  <c r="CI63" i="2"/>
  <c r="CI64" i="2"/>
  <c r="CI65" i="2"/>
  <c r="CI66" i="2"/>
  <c r="CI67" i="2"/>
  <c r="CI68" i="2"/>
  <c r="CI69" i="2"/>
  <c r="CI70" i="2"/>
  <c r="CI71" i="2"/>
  <c r="CI72" i="2"/>
  <c r="CI73" i="2"/>
  <c r="CI74" i="2"/>
  <c r="CI75" i="2"/>
  <c r="CI76" i="2"/>
  <c r="CI77" i="2"/>
  <c r="CI78" i="2"/>
  <c r="CI2" i="2"/>
  <c r="AN90" i="2"/>
  <c r="AO90" i="2"/>
  <c r="AM90" i="2"/>
  <c r="CK90" i="2" l="1"/>
  <c r="CJ90" i="2"/>
  <c r="CI90" i="2"/>
  <c r="P8" i="5"/>
  <c r="B17" i="4" s="1"/>
  <c r="P9" i="5"/>
  <c r="B18" i="4" s="1"/>
  <c r="D8" i="4"/>
  <c r="E8" i="4" s="1"/>
  <c r="C8" i="4"/>
  <c r="CA90" i="2" l="1"/>
  <c r="CB90" i="2"/>
  <c r="CC90" i="2"/>
  <c r="CD90" i="2"/>
  <c r="CE90" i="2"/>
  <c r="BZ90" i="2"/>
  <c r="BO90" i="2"/>
  <c r="BP90" i="2"/>
  <c r="BQ90" i="2"/>
  <c r="BR90" i="2"/>
  <c r="BS90" i="2"/>
  <c r="BN90" i="2"/>
  <c r="BC90" i="2"/>
  <c r="BD90" i="2"/>
  <c r="BE90" i="2"/>
  <c r="BF90" i="2"/>
  <c r="BG90" i="2"/>
  <c r="BB90" i="2"/>
  <c r="AQ90" i="2"/>
  <c r="AR90" i="2"/>
  <c r="AS90" i="2"/>
  <c r="AT90" i="2"/>
  <c r="AP90" i="2"/>
  <c r="CQ3" i="2"/>
  <c r="CQ4" i="2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P3" i="2"/>
  <c r="CP4" i="2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36" i="2"/>
  <c r="CP37" i="2"/>
  <c r="CP38" i="2"/>
  <c r="CP39" i="2"/>
  <c r="CP40" i="2"/>
  <c r="CP41" i="2"/>
  <c r="CP42" i="2"/>
  <c r="CP43" i="2"/>
  <c r="CP44" i="2"/>
  <c r="CP45" i="2"/>
  <c r="CP46" i="2"/>
  <c r="CP47" i="2"/>
  <c r="CP48" i="2"/>
  <c r="CP49" i="2"/>
  <c r="CP50" i="2"/>
  <c r="CP51" i="2"/>
  <c r="CP52" i="2"/>
  <c r="CP53" i="2"/>
  <c r="CP54" i="2"/>
  <c r="CP55" i="2"/>
  <c r="CP56" i="2"/>
  <c r="CP57" i="2"/>
  <c r="CP58" i="2"/>
  <c r="CP59" i="2"/>
  <c r="CP60" i="2"/>
  <c r="CP61" i="2"/>
  <c r="CP62" i="2"/>
  <c r="CP63" i="2"/>
  <c r="CP64" i="2"/>
  <c r="CP65" i="2"/>
  <c r="CP66" i="2"/>
  <c r="CP67" i="2"/>
  <c r="CP68" i="2"/>
  <c r="CP69" i="2"/>
  <c r="CP70" i="2"/>
  <c r="CP71" i="2"/>
  <c r="CP72" i="2"/>
  <c r="CP73" i="2"/>
  <c r="CP74" i="2"/>
  <c r="CP75" i="2"/>
  <c r="CP76" i="2"/>
  <c r="CP77" i="2"/>
  <c r="CP78" i="2"/>
  <c r="CO3" i="2"/>
  <c r="CO4" i="2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O36" i="2"/>
  <c r="CO37" i="2"/>
  <c r="CO38" i="2"/>
  <c r="CO39" i="2"/>
  <c r="CO40" i="2"/>
  <c r="CO41" i="2"/>
  <c r="CO42" i="2"/>
  <c r="CO43" i="2"/>
  <c r="CO44" i="2"/>
  <c r="CO45" i="2"/>
  <c r="CO46" i="2"/>
  <c r="CO47" i="2"/>
  <c r="CO48" i="2"/>
  <c r="CO49" i="2"/>
  <c r="CO50" i="2"/>
  <c r="CO51" i="2"/>
  <c r="CO52" i="2"/>
  <c r="CO53" i="2"/>
  <c r="CO54" i="2"/>
  <c r="CO55" i="2"/>
  <c r="CO56" i="2"/>
  <c r="CO57" i="2"/>
  <c r="CO58" i="2"/>
  <c r="CO59" i="2"/>
  <c r="CO60" i="2"/>
  <c r="CO61" i="2"/>
  <c r="CO62" i="2"/>
  <c r="CO63" i="2"/>
  <c r="CO64" i="2"/>
  <c r="CO65" i="2"/>
  <c r="CO66" i="2"/>
  <c r="CO67" i="2"/>
  <c r="CO68" i="2"/>
  <c r="CO69" i="2"/>
  <c r="CO70" i="2"/>
  <c r="CO71" i="2"/>
  <c r="CO72" i="2"/>
  <c r="CO73" i="2"/>
  <c r="CO74" i="2"/>
  <c r="CO75" i="2"/>
  <c r="CO76" i="2"/>
  <c r="CO77" i="2"/>
  <c r="CO78" i="2"/>
  <c r="CN3" i="2"/>
  <c r="CN4" i="2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N74" i="2"/>
  <c r="CN75" i="2"/>
  <c r="CN76" i="2"/>
  <c r="CN77" i="2"/>
  <c r="CN78" i="2"/>
  <c r="CM3" i="2"/>
  <c r="CM4" i="2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O2" i="2"/>
  <c r="CP2" i="2"/>
  <c r="CQ2" i="2"/>
  <c r="CN2" i="2"/>
  <c r="CM2" i="2"/>
  <c r="CL3" i="2"/>
  <c r="CL4" i="2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2" i="2"/>
  <c r="CF3" i="2"/>
  <c r="CF4" i="2"/>
  <c r="CF89" i="2" s="1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CF39" i="2"/>
  <c r="CF40" i="2"/>
  <c r="CF41" i="2"/>
  <c r="CF21" i="2"/>
  <c r="CF42" i="2"/>
  <c r="CF43" i="2"/>
  <c r="CF44" i="2"/>
  <c r="CF45" i="2"/>
  <c r="CF46" i="2"/>
  <c r="CF47" i="2"/>
  <c r="CF48" i="2"/>
  <c r="CF49" i="2"/>
  <c r="CF50" i="2"/>
  <c r="CF51" i="2"/>
  <c r="CF52" i="2"/>
  <c r="CF53" i="2"/>
  <c r="CF54" i="2"/>
  <c r="CF91" i="2" s="1"/>
  <c r="CR91" i="2" s="1"/>
  <c r="CF55" i="2"/>
  <c r="CF56" i="2"/>
  <c r="CF57" i="2"/>
  <c r="CF58" i="2"/>
  <c r="CF59" i="2"/>
  <c r="CF60" i="2"/>
  <c r="CF61" i="2"/>
  <c r="CF62" i="2"/>
  <c r="CF63" i="2"/>
  <c r="CF64" i="2"/>
  <c r="CF65" i="2"/>
  <c r="CF66" i="2"/>
  <c r="CF67" i="2"/>
  <c r="CF90" i="2" s="1"/>
  <c r="CF68" i="2"/>
  <c r="CF69" i="2"/>
  <c r="CF70" i="2"/>
  <c r="CF71" i="2"/>
  <c r="CF72" i="2"/>
  <c r="CF73" i="2"/>
  <c r="CF74" i="2"/>
  <c r="CF75" i="2"/>
  <c r="CF76" i="2"/>
  <c r="CF77" i="2"/>
  <c r="CF78" i="2"/>
  <c r="CF2" i="2"/>
  <c r="BT3" i="2"/>
  <c r="BT4" i="2"/>
  <c r="BT89" i="2" s="1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2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90" i="2" s="1"/>
  <c r="BT68" i="2"/>
  <c r="BT69" i="2"/>
  <c r="BT70" i="2"/>
  <c r="BT71" i="2"/>
  <c r="BT72" i="2"/>
  <c r="BT73" i="2"/>
  <c r="BT74" i="2"/>
  <c r="BT75" i="2"/>
  <c r="BT76" i="2"/>
  <c r="BT77" i="2"/>
  <c r="BT78" i="2"/>
  <c r="BT2" i="2"/>
  <c r="BH3" i="2"/>
  <c r="BH4" i="2"/>
  <c r="BH89" i="2" s="1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2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90" i="2" s="1"/>
  <c r="BH68" i="2"/>
  <c r="BH69" i="2"/>
  <c r="BH70" i="2"/>
  <c r="BH71" i="2"/>
  <c r="BH72" i="2"/>
  <c r="BH73" i="2"/>
  <c r="BH74" i="2"/>
  <c r="BH75" i="2"/>
  <c r="BH76" i="2"/>
  <c r="BH77" i="2"/>
  <c r="BH78" i="2"/>
  <c r="BH2" i="2"/>
  <c r="AV84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2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2" i="2"/>
  <c r="AJ83" i="2"/>
  <c r="AJ84" i="2"/>
  <c r="AJ82" i="2"/>
  <c r="AJ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2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2" i="2"/>
  <c r="X83" i="2"/>
  <c r="X84" i="2"/>
  <c r="X85" i="2"/>
  <c r="X8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2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2" i="2"/>
  <c r="L82" i="2"/>
  <c r="L83" i="2"/>
  <c r="L84" i="2"/>
  <c r="L85" i="2"/>
  <c r="L86" i="2"/>
  <c r="L8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2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2" i="2"/>
  <c r="CR89" i="2" l="1"/>
  <c r="CR41" i="2"/>
  <c r="CR37" i="2"/>
  <c r="CR33" i="2"/>
  <c r="CR29" i="2"/>
  <c r="CR25" i="2"/>
  <c r="CR2" i="2"/>
  <c r="CR75" i="2"/>
  <c r="CR71" i="2"/>
  <c r="CR67" i="2"/>
  <c r="CR63" i="2"/>
  <c r="CR59" i="2"/>
  <c r="CR55" i="2"/>
  <c r="CR51" i="2"/>
  <c r="CR47" i="2"/>
  <c r="CR43" i="2"/>
  <c r="CR19" i="2"/>
  <c r="CR15" i="2"/>
  <c r="CR11" i="2"/>
  <c r="CR7" i="2"/>
  <c r="CR3" i="2"/>
  <c r="CP90" i="2"/>
  <c r="CR78" i="2"/>
  <c r="CR74" i="2"/>
  <c r="CR70" i="2"/>
  <c r="CR66" i="2"/>
  <c r="CR62" i="2"/>
  <c r="CR58" i="2"/>
  <c r="CR54" i="2"/>
  <c r="CR50" i="2"/>
  <c r="CR46" i="2"/>
  <c r="CR42" i="2"/>
  <c r="CR39" i="2"/>
  <c r="CR35" i="2"/>
  <c r="CR31" i="2"/>
  <c r="CR27" i="2"/>
  <c r="CR23" i="2"/>
  <c r="CR18" i="2"/>
  <c r="CR14" i="2"/>
  <c r="CR10" i="2"/>
  <c r="CR6" i="2"/>
  <c r="AV90" i="2"/>
  <c r="CR90" i="2" s="1"/>
  <c r="CQ90" i="2"/>
  <c r="CR77" i="2"/>
  <c r="CR73" i="2"/>
  <c r="CR69" i="2"/>
  <c r="CR65" i="2"/>
  <c r="CR61" i="2"/>
  <c r="CR57" i="2"/>
  <c r="CR53" i="2"/>
  <c r="CR49" i="2"/>
  <c r="CR45" i="2"/>
  <c r="CR21" i="2"/>
  <c r="CR38" i="2"/>
  <c r="CR34" i="2"/>
  <c r="CR30" i="2"/>
  <c r="CR26" i="2"/>
  <c r="CR22" i="2"/>
  <c r="CR17" i="2"/>
  <c r="CR13" i="2"/>
  <c r="CR9" i="2"/>
  <c r="CR5" i="2"/>
  <c r="CR40" i="2"/>
  <c r="CR36" i="2"/>
  <c r="CR32" i="2"/>
  <c r="CR28" i="2"/>
  <c r="CR24" i="2"/>
  <c r="CR76" i="2"/>
  <c r="CR72" i="2"/>
  <c r="CR68" i="2"/>
  <c r="CR64" i="2"/>
  <c r="CR60" i="2"/>
  <c r="CR56" i="2"/>
  <c r="CR52" i="2"/>
  <c r="CR48" i="2"/>
  <c r="CR44" i="2"/>
  <c r="CR20" i="2"/>
  <c r="CR16" i="2"/>
  <c r="CR12" i="2"/>
  <c r="CR8" i="2"/>
  <c r="CR4" i="2"/>
  <c r="CN90" i="2"/>
  <c r="CL90" i="2"/>
  <c r="CM90" i="2"/>
  <c r="CO90" i="2"/>
  <c r="BW21" i="1"/>
  <c r="BV21" i="1"/>
  <c r="BW20" i="1"/>
  <c r="BV20" i="1"/>
  <c r="BW19" i="1"/>
  <c r="BV19" i="1"/>
  <c r="BW18" i="1"/>
  <c r="BV18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V4" i="1"/>
  <c r="BW3" i="1"/>
  <c r="BV3" i="1"/>
  <c r="AM88" i="1" l="1"/>
  <c r="V88" i="1"/>
  <c r="V89" i="1"/>
  <c r="V84" i="1"/>
  <c r="AU84" i="1" s="1"/>
  <c r="T83" i="1"/>
  <c r="AS83" i="1" s="1"/>
  <c r="S82" i="1"/>
  <c r="S86" i="1"/>
  <c r="V5" i="1"/>
  <c r="AU5" i="1" s="1"/>
  <c r="V9" i="1"/>
  <c r="AU9" i="1" s="1"/>
  <c r="V13" i="1"/>
  <c r="V17" i="1"/>
  <c r="V21" i="1"/>
  <c r="AU21" i="1" s="1"/>
  <c r="V25" i="1"/>
  <c r="AU25" i="1" s="1"/>
  <c r="V29" i="1"/>
  <c r="V33" i="1"/>
  <c r="V37" i="1"/>
  <c r="AU37" i="1" s="1"/>
  <c r="V41" i="1"/>
  <c r="AU41" i="1" s="1"/>
  <c r="V45" i="1"/>
  <c r="V49" i="1"/>
  <c r="V53" i="1"/>
  <c r="AU53" i="1" s="1"/>
  <c r="V57" i="1"/>
  <c r="AU57" i="1" s="1"/>
  <c r="V61" i="1"/>
  <c r="V65" i="1"/>
  <c r="V69" i="1"/>
  <c r="AU69" i="1" s="1"/>
  <c r="V73" i="1"/>
  <c r="AU73" i="1" s="1"/>
  <c r="V77" i="1"/>
  <c r="U5" i="1"/>
  <c r="U9" i="1"/>
  <c r="AT9" i="1" s="1"/>
  <c r="U13" i="1"/>
  <c r="AT13" i="1" s="1"/>
  <c r="U17" i="1"/>
  <c r="U21" i="1"/>
  <c r="U25" i="1"/>
  <c r="AT25" i="1" s="1"/>
  <c r="U29" i="1"/>
  <c r="AT29" i="1" s="1"/>
  <c r="U33" i="1"/>
  <c r="U37" i="1"/>
  <c r="U41" i="1"/>
  <c r="AT41" i="1" s="1"/>
  <c r="U45" i="1"/>
  <c r="AT45" i="1" s="1"/>
  <c r="U49" i="1"/>
  <c r="U53" i="1"/>
  <c r="U57" i="1"/>
  <c r="AT57" i="1" s="1"/>
  <c r="U61" i="1"/>
  <c r="AT61" i="1" s="1"/>
  <c r="U65" i="1"/>
  <c r="U69" i="1"/>
  <c r="U73" i="1"/>
  <c r="AT73" i="1" s="1"/>
  <c r="U77" i="1"/>
  <c r="AT77" i="1" s="1"/>
  <c r="T5" i="1"/>
  <c r="T9" i="1"/>
  <c r="T13" i="1"/>
  <c r="AS13" i="1" s="1"/>
  <c r="T17" i="1"/>
  <c r="AS17" i="1" s="1"/>
  <c r="T21" i="1"/>
  <c r="T25" i="1"/>
  <c r="T29" i="1"/>
  <c r="AS29" i="1" s="1"/>
  <c r="T33" i="1"/>
  <c r="AS33" i="1" s="1"/>
  <c r="T37" i="1"/>
  <c r="T41" i="1"/>
  <c r="T45" i="1"/>
  <c r="AS45" i="1" s="1"/>
  <c r="T49" i="1"/>
  <c r="AS49" i="1" s="1"/>
  <c r="T53" i="1"/>
  <c r="T57" i="1"/>
  <c r="T61" i="1"/>
  <c r="AS61" i="1" s="1"/>
  <c r="T65" i="1"/>
  <c r="AS65" i="1" s="1"/>
  <c r="U83" i="1"/>
  <c r="T84" i="1"/>
  <c r="S83" i="1"/>
  <c r="AR83" i="1" s="1"/>
  <c r="S81" i="1"/>
  <c r="AR81" i="1" s="1"/>
  <c r="U84" i="1"/>
  <c r="T85" i="1"/>
  <c r="S84" i="1"/>
  <c r="AR84" i="1" s="1"/>
  <c r="V3" i="1"/>
  <c r="AU3" i="1" s="1"/>
  <c r="V7" i="1"/>
  <c r="V11" i="1"/>
  <c r="V15" i="1"/>
  <c r="AU15" i="1" s="1"/>
  <c r="V19" i="1"/>
  <c r="AU19" i="1" s="1"/>
  <c r="V23" i="1"/>
  <c r="V27" i="1"/>
  <c r="V31" i="1"/>
  <c r="AU31" i="1" s="1"/>
  <c r="V35" i="1"/>
  <c r="AU35" i="1" s="1"/>
  <c r="V39" i="1"/>
  <c r="V43" i="1"/>
  <c r="V47" i="1"/>
  <c r="AU47" i="1" s="1"/>
  <c r="V51" i="1"/>
  <c r="AU51" i="1" s="1"/>
  <c r="V55" i="1"/>
  <c r="V59" i="1"/>
  <c r="V63" i="1"/>
  <c r="AU63" i="1" s="1"/>
  <c r="V67" i="1"/>
  <c r="AU67" i="1" s="1"/>
  <c r="V71" i="1"/>
  <c r="V75" i="1"/>
  <c r="U3" i="1"/>
  <c r="AT3" i="1" s="1"/>
  <c r="U7" i="1"/>
  <c r="AT7" i="1" s="1"/>
  <c r="U11" i="1"/>
  <c r="U15" i="1"/>
  <c r="U19" i="1"/>
  <c r="AT19" i="1" s="1"/>
  <c r="U23" i="1"/>
  <c r="AT23" i="1" s="1"/>
  <c r="U27" i="1"/>
  <c r="U31" i="1"/>
  <c r="U35" i="1"/>
  <c r="AT35" i="1" s="1"/>
  <c r="U39" i="1"/>
  <c r="AT39" i="1" s="1"/>
  <c r="U43" i="1"/>
  <c r="U47" i="1"/>
  <c r="U51" i="1"/>
  <c r="AT51" i="1" s="1"/>
  <c r="U55" i="1"/>
  <c r="AT55" i="1" s="1"/>
  <c r="U59" i="1"/>
  <c r="U63" i="1"/>
  <c r="U67" i="1"/>
  <c r="AT67" i="1" s="1"/>
  <c r="U71" i="1"/>
  <c r="AT71" i="1" s="1"/>
  <c r="U75" i="1"/>
  <c r="T3" i="1"/>
  <c r="T7" i="1"/>
  <c r="AS7" i="1" s="1"/>
  <c r="T11" i="1"/>
  <c r="AS11" i="1" s="1"/>
  <c r="T15" i="1"/>
  <c r="T19" i="1"/>
  <c r="T23" i="1"/>
  <c r="AS23" i="1" s="1"/>
  <c r="T27" i="1"/>
  <c r="AS27" i="1" s="1"/>
  <c r="T31" i="1"/>
  <c r="T35" i="1"/>
  <c r="T39" i="1"/>
  <c r="AS39" i="1" s="1"/>
  <c r="T43" i="1"/>
  <c r="AS43" i="1" s="1"/>
  <c r="T47" i="1"/>
  <c r="T51" i="1"/>
  <c r="T55" i="1"/>
  <c r="AS55" i="1" s="1"/>
  <c r="T59" i="1"/>
  <c r="AS59" i="1" s="1"/>
  <c r="T63" i="1"/>
  <c r="V4" i="1"/>
  <c r="V12" i="1"/>
  <c r="AU12" i="1" s="1"/>
  <c r="V20" i="1"/>
  <c r="AU20" i="1" s="1"/>
  <c r="V28" i="1"/>
  <c r="V36" i="1"/>
  <c r="V44" i="1"/>
  <c r="AU44" i="1" s="1"/>
  <c r="V52" i="1"/>
  <c r="AU52" i="1" s="1"/>
  <c r="V60" i="1"/>
  <c r="V68" i="1"/>
  <c r="V76" i="1"/>
  <c r="AU76" i="1" s="1"/>
  <c r="U8" i="1"/>
  <c r="AT8" i="1" s="1"/>
  <c r="U16" i="1"/>
  <c r="U24" i="1"/>
  <c r="U32" i="1"/>
  <c r="AT32" i="1" s="1"/>
  <c r="U40" i="1"/>
  <c r="AT40" i="1" s="1"/>
  <c r="U48" i="1"/>
  <c r="U56" i="1"/>
  <c r="U64" i="1"/>
  <c r="AT64" i="1" s="1"/>
  <c r="U72" i="1"/>
  <c r="AT72" i="1" s="1"/>
  <c r="T4" i="1"/>
  <c r="T12" i="1"/>
  <c r="T20" i="1"/>
  <c r="AS20" i="1" s="1"/>
  <c r="T28" i="1"/>
  <c r="AS28" i="1" s="1"/>
  <c r="T36" i="1"/>
  <c r="T44" i="1"/>
  <c r="T52" i="1"/>
  <c r="AS52" i="1" s="1"/>
  <c r="T60" i="1"/>
  <c r="AS60" i="1" s="1"/>
  <c r="T67" i="1"/>
  <c r="T71" i="1"/>
  <c r="T75" i="1"/>
  <c r="AS75" i="1" s="1"/>
  <c r="V2" i="1"/>
  <c r="AU2" i="1" s="1"/>
  <c r="S4" i="1"/>
  <c r="S8" i="1"/>
  <c r="S12" i="1"/>
  <c r="AR12" i="1" s="1"/>
  <c r="S16" i="1"/>
  <c r="AR16" i="1" s="1"/>
  <c r="S20" i="1"/>
  <c r="S24" i="1"/>
  <c r="S28" i="1"/>
  <c r="AR28" i="1" s="1"/>
  <c r="S32" i="1"/>
  <c r="AR32" i="1" s="1"/>
  <c r="S36" i="1"/>
  <c r="S40" i="1"/>
  <c r="S44" i="1"/>
  <c r="AR44" i="1" s="1"/>
  <c r="S48" i="1"/>
  <c r="AR48" i="1" s="1"/>
  <c r="S52" i="1"/>
  <c r="S56" i="1"/>
  <c r="S60" i="1"/>
  <c r="AR60" i="1" s="1"/>
  <c r="S64" i="1"/>
  <c r="AR64" i="1" s="1"/>
  <c r="S68" i="1"/>
  <c r="S72" i="1"/>
  <c r="S76" i="1"/>
  <c r="AR76" i="1" s="1"/>
  <c r="U82" i="1"/>
  <c r="AT82" i="1" s="1"/>
  <c r="V6" i="1"/>
  <c r="V14" i="1"/>
  <c r="AU14" i="1" s="1"/>
  <c r="V22" i="1"/>
  <c r="AU22" i="1" s="1"/>
  <c r="V30" i="1"/>
  <c r="AU30" i="1" s="1"/>
  <c r="V38" i="1"/>
  <c r="V46" i="1"/>
  <c r="AU46" i="1" s="1"/>
  <c r="V54" i="1"/>
  <c r="AU54" i="1" s="1"/>
  <c r="V62" i="1"/>
  <c r="AU62" i="1" s="1"/>
  <c r="V70" i="1"/>
  <c r="V78" i="1"/>
  <c r="AU78" i="1" s="1"/>
  <c r="U10" i="1"/>
  <c r="AT10" i="1" s="1"/>
  <c r="U18" i="1"/>
  <c r="AT18" i="1" s="1"/>
  <c r="U26" i="1"/>
  <c r="U34" i="1"/>
  <c r="U42" i="1"/>
  <c r="AT42" i="1" s="1"/>
  <c r="U50" i="1"/>
  <c r="AT50" i="1" s="1"/>
  <c r="U58" i="1"/>
  <c r="U66" i="1"/>
  <c r="U74" i="1"/>
  <c r="AT74" i="1" s="1"/>
  <c r="T6" i="1"/>
  <c r="AS6" i="1" s="1"/>
  <c r="T14" i="1"/>
  <c r="T22" i="1"/>
  <c r="T30" i="1"/>
  <c r="AS30" i="1" s="1"/>
  <c r="T38" i="1"/>
  <c r="AS38" i="1" s="1"/>
  <c r="T46" i="1"/>
  <c r="T54" i="1"/>
  <c r="T62" i="1"/>
  <c r="AS62" i="1" s="1"/>
  <c r="T68" i="1"/>
  <c r="AS68" i="1" s="1"/>
  <c r="T72" i="1"/>
  <c r="T76" i="1"/>
  <c r="U2" i="1"/>
  <c r="AT2" i="1" s="1"/>
  <c r="S5" i="1"/>
  <c r="AR5" i="1" s="1"/>
  <c r="S9" i="1"/>
  <c r="S13" i="1"/>
  <c r="S17" i="1"/>
  <c r="AR17" i="1" s="1"/>
  <c r="S21" i="1"/>
  <c r="AR21" i="1" s="1"/>
  <c r="S25" i="1"/>
  <c r="S29" i="1"/>
  <c r="AR29" i="1" s="1"/>
  <c r="S33" i="1"/>
  <c r="AR33" i="1" s="1"/>
  <c r="S37" i="1"/>
  <c r="AR37" i="1" s="1"/>
  <c r="S41" i="1"/>
  <c r="S45" i="1"/>
  <c r="S49" i="1"/>
  <c r="AR49" i="1" s="1"/>
  <c r="S53" i="1"/>
  <c r="AR53" i="1" s="1"/>
  <c r="S57" i="1"/>
  <c r="S61" i="1"/>
  <c r="AR61" i="1" s="1"/>
  <c r="S65" i="1"/>
  <c r="AR65" i="1" s="1"/>
  <c r="S69" i="1"/>
  <c r="AR69" i="1" s="1"/>
  <c r="S73" i="1"/>
  <c r="S77" i="1"/>
  <c r="S85" i="1"/>
  <c r="AR85" i="1" s="1"/>
  <c r="V18" i="1"/>
  <c r="AU18" i="1" s="1"/>
  <c r="V34" i="1"/>
  <c r="V50" i="1"/>
  <c r="AU50" i="1" s="1"/>
  <c r="V66" i="1"/>
  <c r="AU66" i="1" s="1"/>
  <c r="U6" i="1"/>
  <c r="AT6" i="1" s="1"/>
  <c r="U22" i="1"/>
  <c r="U38" i="1"/>
  <c r="AT38" i="1" s="1"/>
  <c r="U54" i="1"/>
  <c r="AT54" i="1" s="1"/>
  <c r="U70" i="1"/>
  <c r="AT70" i="1" s="1"/>
  <c r="T10" i="1"/>
  <c r="T26" i="1"/>
  <c r="T42" i="1"/>
  <c r="AS42" i="1" s="1"/>
  <c r="T58" i="1"/>
  <c r="AS58" i="1" s="1"/>
  <c r="T70" i="1"/>
  <c r="T78" i="1"/>
  <c r="S7" i="1"/>
  <c r="AR7" i="1" s="1"/>
  <c r="S15" i="1"/>
  <c r="AR15" i="1" s="1"/>
  <c r="S23" i="1"/>
  <c r="S31" i="1"/>
  <c r="S39" i="1"/>
  <c r="AR39" i="1" s="1"/>
  <c r="S47" i="1"/>
  <c r="AR47" i="1" s="1"/>
  <c r="S55" i="1"/>
  <c r="S63" i="1"/>
  <c r="AR63" i="1" s="1"/>
  <c r="S71" i="1"/>
  <c r="AR71" i="1" s="1"/>
  <c r="S2" i="1"/>
  <c r="AR2" i="1" s="1"/>
  <c r="V26" i="1"/>
  <c r="V58" i="1"/>
  <c r="U14" i="1"/>
  <c r="AT14" i="1" s="1"/>
  <c r="U46" i="1"/>
  <c r="AT46" i="1" s="1"/>
  <c r="U78" i="1"/>
  <c r="T34" i="1"/>
  <c r="AS34" i="1" s="1"/>
  <c r="T66" i="1"/>
  <c r="AS66" i="1" s="1"/>
  <c r="S3" i="1"/>
  <c r="AR3" i="1" s="1"/>
  <c r="S19" i="1"/>
  <c r="S35" i="1"/>
  <c r="AR35" i="1" s="1"/>
  <c r="S51" i="1"/>
  <c r="AR51" i="1" s="1"/>
  <c r="S67" i="1"/>
  <c r="AR67" i="1" s="1"/>
  <c r="T82" i="1"/>
  <c r="V32" i="1"/>
  <c r="AU32" i="1" s="1"/>
  <c r="V64" i="1"/>
  <c r="AU64" i="1" s="1"/>
  <c r="U20" i="1"/>
  <c r="AT20" i="1" s="1"/>
  <c r="U52" i="1"/>
  <c r="T8" i="1"/>
  <c r="AS8" i="1" s="1"/>
  <c r="T40" i="1"/>
  <c r="AS40" i="1" s="1"/>
  <c r="T69" i="1"/>
  <c r="AS69" i="1" s="1"/>
  <c r="S6" i="1"/>
  <c r="S22" i="1"/>
  <c r="S38" i="1"/>
  <c r="AR38" i="1" s="1"/>
  <c r="S54" i="1"/>
  <c r="AR54" i="1" s="1"/>
  <c r="S78" i="1"/>
  <c r="V8" i="1"/>
  <c r="AU8" i="1" s="1"/>
  <c r="V24" i="1"/>
  <c r="AU24" i="1" s="1"/>
  <c r="V40" i="1"/>
  <c r="AU40" i="1" s="1"/>
  <c r="V56" i="1"/>
  <c r="V72" i="1"/>
  <c r="U12" i="1"/>
  <c r="AT12" i="1" s="1"/>
  <c r="U28" i="1"/>
  <c r="AT28" i="1" s="1"/>
  <c r="U44" i="1"/>
  <c r="U60" i="1"/>
  <c r="AT60" i="1" s="1"/>
  <c r="U76" i="1"/>
  <c r="AT76" i="1" s="1"/>
  <c r="T16" i="1"/>
  <c r="AS16" i="1" s="1"/>
  <c r="T32" i="1"/>
  <c r="T48" i="1"/>
  <c r="T64" i="1"/>
  <c r="AS64" i="1" s="1"/>
  <c r="T73" i="1"/>
  <c r="AS73" i="1" s="1"/>
  <c r="T2" i="1"/>
  <c r="S10" i="1"/>
  <c r="AR10" i="1" s="1"/>
  <c r="S18" i="1"/>
  <c r="AR18" i="1" s="1"/>
  <c r="S26" i="1"/>
  <c r="AR26" i="1" s="1"/>
  <c r="S34" i="1"/>
  <c r="S42" i="1"/>
  <c r="AR42" i="1" s="1"/>
  <c r="S50" i="1"/>
  <c r="AR50" i="1" s="1"/>
  <c r="S58" i="1"/>
  <c r="AR58" i="1" s="1"/>
  <c r="S66" i="1"/>
  <c r="S74" i="1"/>
  <c r="AR74" i="1" s="1"/>
  <c r="V10" i="1"/>
  <c r="AU10" i="1" s="1"/>
  <c r="V42" i="1"/>
  <c r="AU42" i="1" s="1"/>
  <c r="V74" i="1"/>
  <c r="U30" i="1"/>
  <c r="U62" i="1"/>
  <c r="AT62" i="1" s="1"/>
  <c r="T18" i="1"/>
  <c r="AS18" i="1" s="1"/>
  <c r="T50" i="1"/>
  <c r="T74" i="1"/>
  <c r="S11" i="1"/>
  <c r="AR11" i="1" s="1"/>
  <c r="S27" i="1"/>
  <c r="AR27" i="1" s="1"/>
  <c r="S43" i="1"/>
  <c r="S59" i="1"/>
  <c r="S75" i="1"/>
  <c r="AR75" i="1" s="1"/>
  <c r="V16" i="1"/>
  <c r="AU16" i="1" s="1"/>
  <c r="V48" i="1"/>
  <c r="U4" i="1"/>
  <c r="AT4" i="1" s="1"/>
  <c r="U36" i="1"/>
  <c r="AT36" i="1" s="1"/>
  <c r="U68" i="1"/>
  <c r="AT68" i="1" s="1"/>
  <c r="T24" i="1"/>
  <c r="T56" i="1"/>
  <c r="T77" i="1"/>
  <c r="AS77" i="1" s="1"/>
  <c r="S14" i="1"/>
  <c r="AR14" i="1" s="1"/>
  <c r="S30" i="1"/>
  <c r="S46" i="1"/>
  <c r="S62" i="1"/>
  <c r="AR62" i="1" s="1"/>
  <c r="S70" i="1"/>
  <c r="AR70" i="1" s="1"/>
  <c r="X89" i="1"/>
  <c r="W89" i="1"/>
  <c r="AV89" i="1" s="1"/>
  <c r="Y5" i="1"/>
  <c r="AX5" i="1" s="1"/>
  <c r="Y9" i="1"/>
  <c r="AX9" i="1" s="1"/>
  <c r="Y13" i="1"/>
  <c r="Y17" i="1"/>
  <c r="Y21" i="1"/>
  <c r="AX21" i="1" s="1"/>
  <c r="Y25" i="1"/>
  <c r="AX25" i="1" s="1"/>
  <c r="Y29" i="1"/>
  <c r="Y33" i="1"/>
  <c r="AX33" i="1" s="1"/>
  <c r="Y37" i="1"/>
  <c r="AX37" i="1" s="1"/>
  <c r="Y41" i="1"/>
  <c r="AX41" i="1" s="1"/>
  <c r="Y45" i="1"/>
  <c r="Y49" i="1"/>
  <c r="Y53" i="1"/>
  <c r="AX53" i="1" s="1"/>
  <c r="Y57" i="1"/>
  <c r="AX57" i="1" s="1"/>
  <c r="Y61" i="1"/>
  <c r="Y65" i="1"/>
  <c r="AX65" i="1" s="1"/>
  <c r="Y69" i="1"/>
  <c r="AX69" i="1" s="1"/>
  <c r="Y73" i="1"/>
  <c r="AX73" i="1" s="1"/>
  <c r="Y77" i="1"/>
  <c r="X4" i="1"/>
  <c r="X8" i="1"/>
  <c r="AW8" i="1" s="1"/>
  <c r="X12" i="1"/>
  <c r="AW12" i="1" s="1"/>
  <c r="X16" i="1"/>
  <c r="X20" i="1"/>
  <c r="X24" i="1"/>
  <c r="AW24" i="1" s="1"/>
  <c r="X28" i="1"/>
  <c r="AW28" i="1" s="1"/>
  <c r="X32" i="1"/>
  <c r="X36" i="1"/>
  <c r="AW36" i="1" s="1"/>
  <c r="X40" i="1"/>
  <c r="AW40" i="1" s="1"/>
  <c r="X44" i="1"/>
  <c r="AW44" i="1" s="1"/>
  <c r="X48" i="1"/>
  <c r="X52" i="1"/>
  <c r="AW52" i="1" s="1"/>
  <c r="X56" i="1"/>
  <c r="AW56" i="1" s="1"/>
  <c r="X60" i="1"/>
  <c r="AW60" i="1" s="1"/>
  <c r="X64" i="1"/>
  <c r="X68" i="1"/>
  <c r="X72" i="1"/>
  <c r="AW72" i="1" s="1"/>
  <c r="X76" i="1"/>
  <c r="AW76" i="1" s="1"/>
  <c r="W3" i="1"/>
  <c r="W7" i="1"/>
  <c r="W11" i="1"/>
  <c r="AV11" i="1" s="1"/>
  <c r="W15" i="1"/>
  <c r="AV15" i="1" s="1"/>
  <c r="W19" i="1"/>
  <c r="W23" i="1"/>
  <c r="AV23" i="1" s="1"/>
  <c r="W27" i="1"/>
  <c r="AV27" i="1" s="1"/>
  <c r="W31" i="1"/>
  <c r="AV31" i="1" s="1"/>
  <c r="W35" i="1"/>
  <c r="W39" i="1"/>
  <c r="W43" i="1"/>
  <c r="AV43" i="1" s="1"/>
  <c r="W47" i="1"/>
  <c r="AV47" i="1" s="1"/>
  <c r="W51" i="1"/>
  <c r="W55" i="1"/>
  <c r="AV55" i="1" s="1"/>
  <c r="W59" i="1"/>
  <c r="AV59" i="1" s="1"/>
  <c r="W63" i="1"/>
  <c r="AV63" i="1" s="1"/>
  <c r="W67" i="1"/>
  <c r="W71" i="1"/>
  <c r="W75" i="1"/>
  <c r="AV75" i="1" s="1"/>
  <c r="W2" i="1"/>
  <c r="AV2" i="1" s="1"/>
  <c r="X27" i="1"/>
  <c r="X75" i="1"/>
  <c r="AW75" i="1" s="1"/>
  <c r="W14" i="1"/>
  <c r="W30" i="1"/>
  <c r="AV30" i="1" s="1"/>
  <c r="W50" i="1"/>
  <c r="W66" i="1"/>
  <c r="AV66" i="1" s="1"/>
  <c r="Y6" i="1"/>
  <c r="AX6" i="1" s="1"/>
  <c r="Y10" i="1"/>
  <c r="AX10" i="1" s="1"/>
  <c r="Y14" i="1"/>
  <c r="AX14" i="1" s="1"/>
  <c r="Y18" i="1"/>
  <c r="AX18" i="1" s="1"/>
  <c r="Y22" i="1"/>
  <c r="AX22" i="1" s="1"/>
  <c r="Y26" i="1"/>
  <c r="AX26" i="1" s="1"/>
  <c r="Y30" i="1"/>
  <c r="Y34" i="1"/>
  <c r="Y38" i="1"/>
  <c r="AX38" i="1" s="1"/>
  <c r="Y42" i="1"/>
  <c r="AX42" i="1" s="1"/>
  <c r="Y46" i="1"/>
  <c r="Y50" i="1"/>
  <c r="AX50" i="1" s="1"/>
  <c r="Y54" i="1"/>
  <c r="AX54" i="1" s="1"/>
  <c r="Y58" i="1"/>
  <c r="AX58" i="1" s="1"/>
  <c r="Y62" i="1"/>
  <c r="Y66" i="1"/>
  <c r="Y70" i="1"/>
  <c r="AX70" i="1" s="1"/>
  <c r="Y74" i="1"/>
  <c r="AX74" i="1" s="1"/>
  <c r="Y78" i="1"/>
  <c r="X5" i="1"/>
  <c r="X9" i="1"/>
  <c r="AW9" i="1" s="1"/>
  <c r="X13" i="1"/>
  <c r="AW13" i="1" s="1"/>
  <c r="X17" i="1"/>
  <c r="X21" i="1"/>
  <c r="AW21" i="1" s="1"/>
  <c r="X25" i="1"/>
  <c r="AW25" i="1" s="1"/>
  <c r="X29" i="1"/>
  <c r="AW29" i="1" s="1"/>
  <c r="X33" i="1"/>
  <c r="AW33" i="1" s="1"/>
  <c r="X37" i="1"/>
  <c r="X41" i="1"/>
  <c r="X45" i="1"/>
  <c r="AW45" i="1" s="1"/>
  <c r="X49" i="1"/>
  <c r="X53" i="1"/>
  <c r="AW53" i="1" s="1"/>
  <c r="X57" i="1"/>
  <c r="AW57" i="1" s="1"/>
  <c r="X61" i="1"/>
  <c r="AW61" i="1" s="1"/>
  <c r="X65" i="1"/>
  <c r="X69" i="1"/>
  <c r="X73" i="1"/>
  <c r="AW73" i="1" s="1"/>
  <c r="X77" i="1"/>
  <c r="AW77" i="1" s="1"/>
  <c r="W4" i="1"/>
  <c r="W8" i="1"/>
  <c r="W12" i="1"/>
  <c r="AV12" i="1" s="1"/>
  <c r="W16" i="1"/>
  <c r="AV16" i="1" s="1"/>
  <c r="W20" i="1"/>
  <c r="W24" i="1"/>
  <c r="AV24" i="1" s="1"/>
  <c r="W28" i="1"/>
  <c r="AV28" i="1" s="1"/>
  <c r="W32" i="1"/>
  <c r="AV32" i="1" s="1"/>
  <c r="W36" i="1"/>
  <c r="W40" i="1"/>
  <c r="AV40" i="1" s="1"/>
  <c r="W44" i="1"/>
  <c r="AV44" i="1" s="1"/>
  <c r="W48" i="1"/>
  <c r="AV48" i="1" s="1"/>
  <c r="W52" i="1"/>
  <c r="W56" i="1"/>
  <c r="W60" i="1"/>
  <c r="AV60" i="1" s="1"/>
  <c r="W64" i="1"/>
  <c r="AV64" i="1" s="1"/>
  <c r="W68" i="1"/>
  <c r="W72" i="1"/>
  <c r="W76" i="1"/>
  <c r="AV76" i="1" s="1"/>
  <c r="Y4" i="1"/>
  <c r="AX4" i="1" s="1"/>
  <c r="Y12" i="1"/>
  <c r="Y20" i="1"/>
  <c r="Y28" i="1"/>
  <c r="AX28" i="1" s="1"/>
  <c r="Y32" i="1"/>
  <c r="AX32" i="1" s="1"/>
  <c r="Y40" i="1"/>
  <c r="Y44" i="1"/>
  <c r="Y52" i="1"/>
  <c r="AX52" i="1" s="1"/>
  <c r="Y60" i="1"/>
  <c r="AX60" i="1" s="1"/>
  <c r="Y68" i="1"/>
  <c r="Y76" i="1"/>
  <c r="X3" i="1"/>
  <c r="AW3" i="1" s="1"/>
  <c r="X11" i="1"/>
  <c r="AW11" i="1" s="1"/>
  <c r="X19" i="1"/>
  <c r="X31" i="1"/>
  <c r="X39" i="1"/>
  <c r="AW39" i="1" s="1"/>
  <c r="X47" i="1"/>
  <c r="AW47" i="1" s="1"/>
  <c r="X55" i="1"/>
  <c r="X63" i="1"/>
  <c r="X71" i="1"/>
  <c r="AW71" i="1" s="1"/>
  <c r="X2" i="1"/>
  <c r="AW2" i="1" s="1"/>
  <c r="W18" i="1"/>
  <c r="W26" i="1"/>
  <c r="AV26" i="1" s="1"/>
  <c r="W38" i="1"/>
  <c r="AV38" i="1" s="1"/>
  <c r="W46" i="1"/>
  <c r="AV46" i="1" s="1"/>
  <c r="W58" i="1"/>
  <c r="W70" i="1"/>
  <c r="W78" i="1"/>
  <c r="AV78" i="1" s="1"/>
  <c r="Y3" i="1"/>
  <c r="AX3" i="1" s="1"/>
  <c r="Y7" i="1"/>
  <c r="Y11" i="1"/>
  <c r="Y15" i="1"/>
  <c r="AX15" i="1" s="1"/>
  <c r="Y19" i="1"/>
  <c r="AX19" i="1" s="1"/>
  <c r="Y23" i="1"/>
  <c r="Y27" i="1"/>
  <c r="AX27" i="1" s="1"/>
  <c r="Y31" i="1"/>
  <c r="AX31" i="1" s="1"/>
  <c r="Y35" i="1"/>
  <c r="AX35" i="1" s="1"/>
  <c r="Y39" i="1"/>
  <c r="Y43" i="1"/>
  <c r="Y47" i="1"/>
  <c r="AX47" i="1" s="1"/>
  <c r="Y51" i="1"/>
  <c r="AX51" i="1" s="1"/>
  <c r="Y55" i="1"/>
  <c r="Y59" i="1"/>
  <c r="AX59" i="1" s="1"/>
  <c r="Y63" i="1"/>
  <c r="AX63" i="1" s="1"/>
  <c r="Y67" i="1"/>
  <c r="AX67" i="1" s="1"/>
  <c r="Y71" i="1"/>
  <c r="Y75" i="1"/>
  <c r="Y2" i="1"/>
  <c r="AX2" i="1" s="1"/>
  <c r="X6" i="1"/>
  <c r="AW6" i="1" s="1"/>
  <c r="X10" i="1"/>
  <c r="X14" i="1"/>
  <c r="X18" i="1"/>
  <c r="AW18" i="1" s="1"/>
  <c r="X22" i="1"/>
  <c r="AW22" i="1" s="1"/>
  <c r="X26" i="1"/>
  <c r="AW26" i="1" s="1"/>
  <c r="X30" i="1"/>
  <c r="X34" i="1"/>
  <c r="AW34" i="1" s="1"/>
  <c r="X38" i="1"/>
  <c r="AW38" i="1" s="1"/>
  <c r="X42" i="1"/>
  <c r="X46" i="1"/>
  <c r="AW46" i="1" s="1"/>
  <c r="X50" i="1"/>
  <c r="AW50" i="1" s="1"/>
  <c r="X54" i="1"/>
  <c r="AW54" i="1" s="1"/>
  <c r="X58" i="1"/>
  <c r="X62" i="1"/>
  <c r="X66" i="1"/>
  <c r="AW66" i="1" s="1"/>
  <c r="X70" i="1"/>
  <c r="AW70" i="1" s="1"/>
  <c r="X74" i="1"/>
  <c r="X78" i="1"/>
  <c r="AW78" i="1" s="1"/>
  <c r="W5" i="1"/>
  <c r="AV5" i="1" s="1"/>
  <c r="W9" i="1"/>
  <c r="AV9" i="1" s="1"/>
  <c r="W13" i="1"/>
  <c r="AV13" i="1" s="1"/>
  <c r="W17" i="1"/>
  <c r="AV17" i="1" s="1"/>
  <c r="W21" i="1"/>
  <c r="AV21" i="1" s="1"/>
  <c r="W25" i="1"/>
  <c r="AV25" i="1" s="1"/>
  <c r="W29" i="1"/>
  <c r="W33" i="1"/>
  <c r="W37" i="1"/>
  <c r="AV37" i="1" s="1"/>
  <c r="W41" i="1"/>
  <c r="AV41" i="1" s="1"/>
  <c r="W45" i="1"/>
  <c r="AV45" i="1" s="1"/>
  <c r="W49" i="1"/>
  <c r="W53" i="1"/>
  <c r="AV53" i="1" s="1"/>
  <c r="W57" i="1"/>
  <c r="AV57" i="1" s="1"/>
  <c r="W61" i="1"/>
  <c r="W65" i="1"/>
  <c r="AV65" i="1" s="1"/>
  <c r="W69" i="1"/>
  <c r="AV69" i="1" s="1"/>
  <c r="W73" i="1"/>
  <c r="AV73" i="1" s="1"/>
  <c r="W77" i="1"/>
  <c r="Y8" i="1"/>
  <c r="Y16" i="1"/>
  <c r="AX16" i="1" s="1"/>
  <c r="Y24" i="1"/>
  <c r="AX24" i="1" s="1"/>
  <c r="Y36" i="1"/>
  <c r="Y48" i="1"/>
  <c r="AX48" i="1" s="1"/>
  <c r="Y56" i="1"/>
  <c r="AX56" i="1" s="1"/>
  <c r="Y64" i="1"/>
  <c r="AX64" i="1" s="1"/>
  <c r="Y72" i="1"/>
  <c r="X7" i="1"/>
  <c r="X15" i="1"/>
  <c r="AW15" i="1" s="1"/>
  <c r="X23" i="1"/>
  <c r="AW23" i="1" s="1"/>
  <c r="X35" i="1"/>
  <c r="X43" i="1"/>
  <c r="AW43" i="1" s="1"/>
  <c r="X51" i="1"/>
  <c r="AW51" i="1" s="1"/>
  <c r="X59" i="1"/>
  <c r="AW59" i="1" s="1"/>
  <c r="X67" i="1"/>
  <c r="W6" i="1"/>
  <c r="W10" i="1"/>
  <c r="AV10" i="1" s="1"/>
  <c r="W22" i="1"/>
  <c r="AV22" i="1" s="1"/>
  <c r="W34" i="1"/>
  <c r="AV34" i="1" s="1"/>
  <c r="W42" i="1"/>
  <c r="W54" i="1"/>
  <c r="AV54" i="1" s="1"/>
  <c r="W62" i="1"/>
  <c r="AV62" i="1" s="1"/>
  <c r="W74" i="1"/>
  <c r="AV74" i="1" s="1"/>
  <c r="AU88" i="1"/>
  <c r="BE89" i="1"/>
  <c r="AM89" i="1"/>
  <c r="AU89" i="1"/>
  <c r="AW89" i="1"/>
  <c r="BD89" i="1"/>
  <c r="AO89" i="1"/>
  <c r="AN89" i="1"/>
  <c r="BC89" i="1"/>
  <c r="AR82" i="1"/>
  <c r="AR86" i="1"/>
  <c r="AX13" i="1"/>
  <c r="AX17" i="1"/>
  <c r="AX29" i="1"/>
  <c r="AX45" i="1"/>
  <c r="AX49" i="1"/>
  <c r="AX61" i="1"/>
  <c r="AX77" i="1"/>
  <c r="AW5" i="1"/>
  <c r="AW17" i="1"/>
  <c r="AW37" i="1"/>
  <c r="AW41" i="1"/>
  <c r="AW49" i="1"/>
  <c r="AW65" i="1"/>
  <c r="AW69" i="1"/>
  <c r="AV29" i="1"/>
  <c r="AV33" i="1"/>
  <c r="AV49" i="1"/>
  <c r="AV61" i="1"/>
  <c r="AV77" i="1"/>
  <c r="AU13" i="1"/>
  <c r="AU17" i="1"/>
  <c r="AU29" i="1"/>
  <c r="AU33" i="1"/>
  <c r="AU45" i="1"/>
  <c r="AU49" i="1"/>
  <c r="AU61" i="1"/>
  <c r="AU65" i="1"/>
  <c r="AT83" i="1"/>
  <c r="AS84" i="1"/>
  <c r="AX30" i="1"/>
  <c r="AX34" i="1"/>
  <c r="AX46" i="1"/>
  <c r="AX62" i="1"/>
  <c r="AX66" i="1"/>
  <c r="AX78" i="1"/>
  <c r="AW10" i="1"/>
  <c r="AW14" i="1"/>
  <c r="AW30" i="1"/>
  <c r="AW42" i="1"/>
  <c r="AW58" i="1"/>
  <c r="AW62" i="1"/>
  <c r="AW74" i="1"/>
  <c r="AV6" i="1"/>
  <c r="AV14" i="1"/>
  <c r="AV18" i="1"/>
  <c r="AV42" i="1"/>
  <c r="AV50" i="1"/>
  <c r="AV58" i="1"/>
  <c r="AV70" i="1"/>
  <c r="AU6" i="1"/>
  <c r="AU26" i="1"/>
  <c r="AU34" i="1"/>
  <c r="AU38" i="1"/>
  <c r="AU58" i="1"/>
  <c r="AU70" i="1"/>
  <c r="AU74" i="1"/>
  <c r="AT22" i="1"/>
  <c r="AT84" i="1"/>
  <c r="AS85" i="1"/>
  <c r="AX7" i="1"/>
  <c r="AX11" i="1"/>
  <c r="AX23" i="1"/>
  <c r="AX39" i="1"/>
  <c r="AX43" i="1"/>
  <c r="AX55" i="1"/>
  <c r="AX71" i="1"/>
  <c r="AX75" i="1"/>
  <c r="AW7" i="1"/>
  <c r="AW19" i="1"/>
  <c r="AW27" i="1"/>
  <c r="AW31" i="1"/>
  <c r="AW35" i="1"/>
  <c r="AW55" i="1"/>
  <c r="AW63" i="1"/>
  <c r="AW67" i="1"/>
  <c r="AV3" i="1"/>
  <c r="AV7" i="1"/>
  <c r="AV19" i="1"/>
  <c r="AV35" i="1"/>
  <c r="AV39" i="1"/>
  <c r="AV51" i="1"/>
  <c r="AV67" i="1"/>
  <c r="AV71" i="1"/>
  <c r="AU7" i="1"/>
  <c r="AU11" i="1"/>
  <c r="AU23" i="1"/>
  <c r="AU27" i="1"/>
  <c r="AU39" i="1"/>
  <c r="AU43" i="1"/>
  <c r="AU55" i="1"/>
  <c r="AU59" i="1"/>
  <c r="AU71" i="1"/>
  <c r="AU75" i="1"/>
  <c r="AT11" i="1"/>
  <c r="AT15" i="1"/>
  <c r="AX8" i="1"/>
  <c r="AX40" i="1"/>
  <c r="AX72" i="1"/>
  <c r="AU4" i="1"/>
  <c r="AU36" i="1"/>
  <c r="AU68" i="1"/>
  <c r="AU77" i="1"/>
  <c r="AT17" i="1"/>
  <c r="AT33" i="1"/>
  <c r="AT37" i="1"/>
  <c r="AT49" i="1"/>
  <c r="AT53" i="1"/>
  <c r="AT65" i="1"/>
  <c r="AT69" i="1"/>
  <c r="AS5" i="1"/>
  <c r="AS9" i="1"/>
  <c r="AS21" i="1"/>
  <c r="AS25" i="1"/>
  <c r="AS37" i="1"/>
  <c r="AS41" i="1"/>
  <c r="AS53" i="1"/>
  <c r="AS57" i="1"/>
  <c r="AR9" i="1"/>
  <c r="AR13" i="1"/>
  <c r="AR25" i="1"/>
  <c r="AR41" i="1"/>
  <c r="AR45" i="1"/>
  <c r="AR57" i="1"/>
  <c r="AR73" i="1"/>
  <c r="AR77" i="1"/>
  <c r="AS82" i="1"/>
  <c r="AX12" i="1"/>
  <c r="AX44" i="1"/>
  <c r="AX76" i="1"/>
  <c r="AW16" i="1"/>
  <c r="AW32" i="1"/>
  <c r="AW48" i="1"/>
  <c r="AW64" i="1"/>
  <c r="AV4" i="1"/>
  <c r="AV20" i="1"/>
  <c r="AV36" i="1"/>
  <c r="AV52" i="1"/>
  <c r="AV68" i="1"/>
  <c r="AU56" i="1"/>
  <c r="AU72" i="1"/>
  <c r="AT26" i="1"/>
  <c r="AT30" i="1"/>
  <c r="AT34" i="1"/>
  <c r="AT58" i="1"/>
  <c r="AT66" i="1"/>
  <c r="AT78" i="1"/>
  <c r="AS10" i="1"/>
  <c r="AS14" i="1"/>
  <c r="AS22" i="1"/>
  <c r="AS26" i="1"/>
  <c r="AS46" i="1"/>
  <c r="AS50" i="1"/>
  <c r="AS54" i="1"/>
  <c r="AS70" i="1"/>
  <c r="AS74" i="1"/>
  <c r="AS78" i="1"/>
  <c r="AR6" i="1"/>
  <c r="AR22" i="1"/>
  <c r="AR30" i="1"/>
  <c r="AR34" i="1"/>
  <c r="AR46" i="1"/>
  <c r="AR66" i="1"/>
  <c r="AR78" i="1"/>
  <c r="AX36" i="1"/>
  <c r="AX68" i="1"/>
  <c r="AW4" i="1"/>
  <c r="AW20" i="1"/>
  <c r="AW68" i="1"/>
  <c r="AV8" i="1"/>
  <c r="AV56" i="1"/>
  <c r="AV72" i="1"/>
  <c r="AU28" i="1"/>
  <c r="AU60" i="1"/>
  <c r="AT5" i="1"/>
  <c r="AT21" i="1"/>
  <c r="AT27" i="1"/>
  <c r="AT31" i="1"/>
  <c r="AT43" i="1"/>
  <c r="AT47" i="1"/>
  <c r="AT59" i="1"/>
  <c r="AT63" i="1"/>
  <c r="AT75" i="1"/>
  <c r="AS3" i="1"/>
  <c r="AS15" i="1"/>
  <c r="AS19" i="1"/>
  <c r="AS31" i="1"/>
  <c r="AS35" i="1"/>
  <c r="AS47" i="1"/>
  <c r="AS51" i="1"/>
  <c r="AS63" i="1"/>
  <c r="AS67" i="1"/>
  <c r="AS71" i="1"/>
  <c r="AR19" i="1"/>
  <c r="AR23" i="1"/>
  <c r="AR31" i="1"/>
  <c r="AR43" i="1"/>
  <c r="AR55" i="1"/>
  <c r="AR59" i="1"/>
  <c r="AS2" i="1"/>
  <c r="AX20" i="1"/>
  <c r="AU48" i="1"/>
  <c r="AT44" i="1"/>
  <c r="AS32" i="1"/>
  <c r="AS48" i="1"/>
  <c r="AR4" i="1"/>
  <c r="AR20" i="1"/>
  <c r="AR36" i="1"/>
  <c r="AR52" i="1"/>
  <c r="AR68" i="1"/>
  <c r="AT48" i="1"/>
  <c r="AS4" i="1"/>
  <c r="AS36" i="1"/>
  <c r="AR8" i="1"/>
  <c r="AR24" i="1"/>
  <c r="AR40" i="1"/>
  <c r="AR56" i="1"/>
  <c r="AR72" i="1"/>
  <c r="AT24" i="1"/>
  <c r="AT16" i="1"/>
  <c r="AT52" i="1"/>
  <c r="AS24" i="1"/>
  <c r="AS56" i="1"/>
  <c r="AS72" i="1"/>
  <c r="AT56" i="1"/>
  <c r="AS12" i="1"/>
  <c r="AS44" i="1"/>
  <c r="AS76" i="1"/>
  <c r="BF5" i="1"/>
  <c r="BF9" i="1"/>
  <c r="BF13" i="1"/>
  <c r="BF17" i="1"/>
  <c r="BF21" i="1"/>
  <c r="BF25" i="1"/>
  <c r="BF29" i="1"/>
  <c r="BF33" i="1"/>
  <c r="BF37" i="1"/>
  <c r="BF41" i="1"/>
  <c r="BF45" i="1"/>
  <c r="BF49" i="1"/>
  <c r="BF53" i="1"/>
  <c r="BF57" i="1"/>
  <c r="BF61" i="1"/>
  <c r="BF65" i="1"/>
  <c r="BF69" i="1"/>
  <c r="BF73" i="1"/>
  <c r="BF77" i="1"/>
  <c r="BE5" i="1"/>
  <c r="BE9" i="1"/>
  <c r="BE13" i="1"/>
  <c r="BE17" i="1"/>
  <c r="BE21" i="1"/>
  <c r="BE25" i="1"/>
  <c r="BE29" i="1"/>
  <c r="BE33" i="1"/>
  <c r="BE37" i="1"/>
  <c r="BE41" i="1"/>
  <c r="BE45" i="1"/>
  <c r="BE49" i="1"/>
  <c r="BE53" i="1"/>
  <c r="BE57" i="1"/>
  <c r="BE61" i="1"/>
  <c r="BE65" i="1"/>
  <c r="BE69" i="1"/>
  <c r="BE73" i="1"/>
  <c r="BE77" i="1"/>
  <c r="BD5" i="1"/>
  <c r="BD9" i="1"/>
  <c r="BD13" i="1"/>
  <c r="BD17" i="1"/>
  <c r="BD21" i="1"/>
  <c r="BD25" i="1"/>
  <c r="BD29" i="1"/>
  <c r="BD33" i="1"/>
  <c r="BD37" i="1"/>
  <c r="BD41" i="1"/>
  <c r="BD45" i="1"/>
  <c r="BD49" i="1"/>
  <c r="BD53" i="1"/>
  <c r="BD57" i="1"/>
  <c r="BD61" i="1"/>
  <c r="BD65" i="1"/>
  <c r="BD69" i="1"/>
  <c r="BD73" i="1"/>
  <c r="BD77" i="1"/>
  <c r="BC4" i="1"/>
  <c r="BC8" i="1"/>
  <c r="BC12" i="1"/>
  <c r="BC16" i="1"/>
  <c r="BC20" i="1"/>
  <c r="BC24" i="1"/>
  <c r="BC28" i="1"/>
  <c r="BC32" i="1"/>
  <c r="BC36" i="1"/>
  <c r="BC40" i="1"/>
  <c r="BC44" i="1"/>
  <c r="BC48" i="1"/>
  <c r="BC52" i="1"/>
  <c r="BC56" i="1"/>
  <c r="BC60" i="1"/>
  <c r="BC64" i="1"/>
  <c r="BC68" i="1"/>
  <c r="BC72" i="1"/>
  <c r="BC76" i="1"/>
  <c r="BB84" i="1"/>
  <c r="BB5" i="1"/>
  <c r="BB9" i="1"/>
  <c r="BB13" i="1"/>
  <c r="BB17" i="1"/>
  <c r="BB21" i="1"/>
  <c r="BB25" i="1"/>
  <c r="BB29" i="1"/>
  <c r="BB33" i="1"/>
  <c r="BF6" i="1"/>
  <c r="BF10" i="1"/>
  <c r="BF14" i="1"/>
  <c r="BF18" i="1"/>
  <c r="BF22" i="1"/>
  <c r="BF26" i="1"/>
  <c r="BF30" i="1"/>
  <c r="BF34" i="1"/>
  <c r="BF38" i="1"/>
  <c r="BF42" i="1"/>
  <c r="BF46" i="1"/>
  <c r="BF50" i="1"/>
  <c r="BF54" i="1"/>
  <c r="BF58" i="1"/>
  <c r="BF62" i="1"/>
  <c r="BF66" i="1"/>
  <c r="BF70" i="1"/>
  <c r="BF74" i="1"/>
  <c r="BF78" i="1"/>
  <c r="BE6" i="1"/>
  <c r="BE10" i="1"/>
  <c r="BE14" i="1"/>
  <c r="BE18" i="1"/>
  <c r="BE22" i="1"/>
  <c r="BE26" i="1"/>
  <c r="BE30" i="1"/>
  <c r="BE34" i="1"/>
  <c r="BE38" i="1"/>
  <c r="BE42" i="1"/>
  <c r="BE46" i="1"/>
  <c r="BE50" i="1"/>
  <c r="BE54" i="1"/>
  <c r="BE58" i="1"/>
  <c r="BE62" i="1"/>
  <c r="BE66" i="1"/>
  <c r="BE70" i="1"/>
  <c r="BE74" i="1"/>
  <c r="BE78" i="1"/>
  <c r="BD6" i="1"/>
  <c r="BD10" i="1"/>
  <c r="BD14" i="1"/>
  <c r="BD18" i="1"/>
  <c r="BD22" i="1"/>
  <c r="BD26" i="1"/>
  <c r="BD30" i="1"/>
  <c r="BD34" i="1"/>
  <c r="BD38" i="1"/>
  <c r="BD42" i="1"/>
  <c r="BD46" i="1"/>
  <c r="BD50" i="1"/>
  <c r="BD54" i="1"/>
  <c r="BD58" i="1"/>
  <c r="BD62" i="1"/>
  <c r="BD66" i="1"/>
  <c r="BD70" i="1"/>
  <c r="BD74" i="1"/>
  <c r="BD78" i="1"/>
  <c r="BC5" i="1"/>
  <c r="BC9" i="1"/>
  <c r="BC13" i="1"/>
  <c r="BC17" i="1"/>
  <c r="BC21" i="1"/>
  <c r="BC25" i="1"/>
  <c r="BC29" i="1"/>
  <c r="BC33" i="1"/>
  <c r="BC37" i="1"/>
  <c r="BC41" i="1"/>
  <c r="BC45" i="1"/>
  <c r="BC49" i="1"/>
  <c r="BC53" i="1"/>
  <c r="BC57" i="1"/>
  <c r="BC61" i="1"/>
  <c r="BC65" i="1"/>
  <c r="BC69" i="1"/>
  <c r="BC73" i="1"/>
  <c r="BC77" i="1"/>
  <c r="BB82" i="1"/>
  <c r="BB6" i="1"/>
  <c r="BB10" i="1"/>
  <c r="BB14" i="1"/>
  <c r="BB18" i="1"/>
  <c r="BB22" i="1"/>
  <c r="BB26" i="1"/>
  <c r="BB30" i="1"/>
  <c r="BB34" i="1"/>
  <c r="BB38" i="1"/>
  <c r="BB42" i="1"/>
  <c r="BB46" i="1"/>
  <c r="BB50" i="1"/>
  <c r="BB54" i="1"/>
  <c r="BB58" i="1"/>
  <c r="BB62" i="1"/>
  <c r="BB66" i="1"/>
  <c r="BB70" i="1"/>
  <c r="BB74" i="1"/>
  <c r="BB78" i="1"/>
  <c r="BA82" i="1"/>
  <c r="BA6" i="1"/>
  <c r="BA10" i="1"/>
  <c r="BA14" i="1"/>
  <c r="BA18" i="1"/>
  <c r="BA22" i="1"/>
  <c r="BA26" i="1"/>
  <c r="BA30" i="1"/>
  <c r="BA34" i="1"/>
  <c r="BA38" i="1"/>
  <c r="BA42" i="1"/>
  <c r="BA46" i="1"/>
  <c r="BA50" i="1"/>
  <c r="BA54" i="1"/>
  <c r="BA58" i="1"/>
  <c r="BA62" i="1"/>
  <c r="BA66" i="1"/>
  <c r="BA70" i="1"/>
  <c r="BA74" i="1"/>
  <c r="BA78" i="1"/>
  <c r="AZ85" i="1"/>
  <c r="AZ4" i="1"/>
  <c r="AZ8" i="1"/>
  <c r="AZ12" i="1"/>
  <c r="AZ16" i="1"/>
  <c r="AZ20" i="1"/>
  <c r="AZ24" i="1"/>
  <c r="AZ28" i="1"/>
  <c r="AZ32" i="1"/>
  <c r="AZ36" i="1"/>
  <c r="AZ40" i="1"/>
  <c r="AZ44" i="1"/>
  <c r="AZ48" i="1"/>
  <c r="BF3" i="1"/>
  <c r="BF7" i="1"/>
  <c r="BF11" i="1"/>
  <c r="BF15" i="1"/>
  <c r="BF19" i="1"/>
  <c r="BF23" i="1"/>
  <c r="BF27" i="1"/>
  <c r="BF31" i="1"/>
  <c r="BF35" i="1"/>
  <c r="BF39" i="1"/>
  <c r="BF43" i="1"/>
  <c r="BF47" i="1"/>
  <c r="BF51" i="1"/>
  <c r="BF55" i="1"/>
  <c r="BF59" i="1"/>
  <c r="BF63" i="1"/>
  <c r="BF67" i="1"/>
  <c r="BF71" i="1"/>
  <c r="BF75" i="1"/>
  <c r="BE3" i="1"/>
  <c r="BE7" i="1"/>
  <c r="BE11" i="1"/>
  <c r="BE15" i="1"/>
  <c r="BE19" i="1"/>
  <c r="BE23" i="1"/>
  <c r="BE27" i="1"/>
  <c r="BE31" i="1"/>
  <c r="BE35" i="1"/>
  <c r="BE39" i="1"/>
  <c r="BE43" i="1"/>
  <c r="BE47" i="1"/>
  <c r="BE51" i="1"/>
  <c r="BE55" i="1"/>
  <c r="BE59" i="1"/>
  <c r="BE63" i="1"/>
  <c r="BE67" i="1"/>
  <c r="BE71" i="1"/>
  <c r="BE75" i="1"/>
  <c r="BD3" i="1"/>
  <c r="BD7" i="1"/>
  <c r="BD11" i="1"/>
  <c r="BD15" i="1"/>
  <c r="BD19" i="1"/>
  <c r="BD23" i="1"/>
  <c r="BD27" i="1"/>
  <c r="BD31" i="1"/>
  <c r="BD35" i="1"/>
  <c r="BD39" i="1"/>
  <c r="BD43" i="1"/>
  <c r="BD47" i="1"/>
  <c r="BD51" i="1"/>
  <c r="BD55" i="1"/>
  <c r="BD59" i="1"/>
  <c r="BD63" i="1"/>
  <c r="BD67" i="1"/>
  <c r="BD71" i="1"/>
  <c r="BD75" i="1"/>
  <c r="BC84" i="1"/>
  <c r="BC6" i="1"/>
  <c r="BC10" i="1"/>
  <c r="BC14" i="1"/>
  <c r="BC18" i="1"/>
  <c r="BC22" i="1"/>
  <c r="BC26" i="1"/>
  <c r="BC30" i="1"/>
  <c r="BC34" i="1"/>
  <c r="BC38" i="1"/>
  <c r="BC42" i="1"/>
  <c r="BC46" i="1"/>
  <c r="BC50" i="1"/>
  <c r="BC54" i="1"/>
  <c r="BC58" i="1"/>
  <c r="BC62" i="1"/>
  <c r="BC66" i="1"/>
  <c r="BC70" i="1"/>
  <c r="BC74" i="1"/>
  <c r="BC78" i="1"/>
  <c r="BB3" i="1"/>
  <c r="BB7" i="1"/>
  <c r="BB11" i="1"/>
  <c r="BB15" i="1"/>
  <c r="BB19" i="1"/>
  <c r="BB23" i="1"/>
  <c r="BB27" i="1"/>
  <c r="BB31" i="1"/>
  <c r="BB35" i="1"/>
  <c r="BB39" i="1"/>
  <c r="BB43" i="1"/>
  <c r="BB47" i="1"/>
  <c r="BB51" i="1"/>
  <c r="BB55" i="1"/>
  <c r="BB59" i="1"/>
  <c r="BB63" i="1"/>
  <c r="BB67" i="1"/>
  <c r="BB71" i="1"/>
  <c r="BB75" i="1"/>
  <c r="BA83" i="1"/>
  <c r="BA3" i="1"/>
  <c r="BA7" i="1"/>
  <c r="BA11" i="1"/>
  <c r="BA15" i="1"/>
  <c r="BA19" i="1"/>
  <c r="BA23" i="1"/>
  <c r="BA27" i="1"/>
  <c r="BA31" i="1"/>
  <c r="BA35" i="1"/>
  <c r="BF12" i="1"/>
  <c r="BF28" i="1"/>
  <c r="BF44" i="1"/>
  <c r="BF60" i="1"/>
  <c r="BF76" i="1"/>
  <c r="BE16" i="1"/>
  <c r="BE32" i="1"/>
  <c r="BE48" i="1"/>
  <c r="BE64" i="1"/>
  <c r="BD4" i="1"/>
  <c r="BD20" i="1"/>
  <c r="BD36" i="1"/>
  <c r="BD52" i="1"/>
  <c r="BD68" i="1"/>
  <c r="BC7" i="1"/>
  <c r="BC23" i="1"/>
  <c r="BC39" i="1"/>
  <c r="BC55" i="1"/>
  <c r="BC71" i="1"/>
  <c r="BB8" i="1"/>
  <c r="BB24" i="1"/>
  <c r="BB37" i="1"/>
  <c r="BB45" i="1"/>
  <c r="BB53" i="1"/>
  <c r="BB61" i="1"/>
  <c r="BB69" i="1"/>
  <c r="BB77" i="1"/>
  <c r="BA5" i="1"/>
  <c r="BA13" i="1"/>
  <c r="BA21" i="1"/>
  <c r="BA29" i="1"/>
  <c r="BA37" i="1"/>
  <c r="BA43" i="1"/>
  <c r="BA48" i="1"/>
  <c r="BA53" i="1"/>
  <c r="BA59" i="1"/>
  <c r="BA64" i="1"/>
  <c r="BA69" i="1"/>
  <c r="BA75" i="1"/>
  <c r="AZ83" i="1"/>
  <c r="AZ3" i="1"/>
  <c r="AZ9" i="1"/>
  <c r="AZ14" i="1"/>
  <c r="AZ19" i="1"/>
  <c r="AZ25" i="1"/>
  <c r="AZ30" i="1"/>
  <c r="AZ35" i="1"/>
  <c r="AZ41" i="1"/>
  <c r="AZ46" i="1"/>
  <c r="AZ51" i="1"/>
  <c r="AZ55" i="1"/>
  <c r="AZ59" i="1"/>
  <c r="AZ63" i="1"/>
  <c r="AZ67" i="1"/>
  <c r="AZ71" i="1"/>
  <c r="AZ75" i="1"/>
  <c r="BF2" i="1"/>
  <c r="BB2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P52" i="1"/>
  <c r="AP56" i="1"/>
  <c r="AP60" i="1"/>
  <c r="AP64" i="1"/>
  <c r="AP68" i="1"/>
  <c r="AP72" i="1"/>
  <c r="AP76" i="1"/>
  <c r="AO4" i="1"/>
  <c r="AO8" i="1"/>
  <c r="AO12" i="1"/>
  <c r="AO16" i="1"/>
  <c r="AO20" i="1"/>
  <c r="AO24" i="1"/>
  <c r="AO28" i="1"/>
  <c r="AO32" i="1"/>
  <c r="AO36" i="1"/>
  <c r="AO40" i="1"/>
  <c r="AO44" i="1"/>
  <c r="AO48" i="1"/>
  <c r="AO52" i="1"/>
  <c r="AO56" i="1"/>
  <c r="AO60" i="1"/>
  <c r="AO64" i="1"/>
  <c r="AO68" i="1"/>
  <c r="AO72" i="1"/>
  <c r="AO76" i="1"/>
  <c r="AN4" i="1"/>
  <c r="AN8" i="1"/>
  <c r="AN12" i="1"/>
  <c r="AN16" i="1"/>
  <c r="AN20" i="1"/>
  <c r="AN24" i="1"/>
  <c r="AN28" i="1"/>
  <c r="AN32" i="1"/>
  <c r="AN36" i="1"/>
  <c r="AN40" i="1"/>
  <c r="AN44" i="1"/>
  <c r="AN48" i="1"/>
  <c r="AN52" i="1"/>
  <c r="AN56" i="1"/>
  <c r="AN60" i="1"/>
  <c r="AN64" i="1"/>
  <c r="AN68" i="1"/>
  <c r="AN72" i="1"/>
  <c r="AN76" i="1"/>
  <c r="AM3" i="1"/>
  <c r="AM7" i="1"/>
  <c r="AM11" i="1"/>
  <c r="AM15" i="1"/>
  <c r="AM19" i="1"/>
  <c r="AM23" i="1"/>
  <c r="AM27" i="1"/>
  <c r="AM31" i="1"/>
  <c r="AM35" i="1"/>
  <c r="AM39" i="1"/>
  <c r="AM43" i="1"/>
  <c r="AM47" i="1"/>
  <c r="AM51" i="1"/>
  <c r="AM55" i="1"/>
  <c r="AM59" i="1"/>
  <c r="AM63" i="1"/>
  <c r="AM67" i="1"/>
  <c r="AM71" i="1"/>
  <c r="AM75" i="1"/>
  <c r="AL83" i="1"/>
  <c r="AL4" i="1"/>
  <c r="AL8" i="1"/>
  <c r="AL12" i="1"/>
  <c r="AL16" i="1"/>
  <c r="AL20" i="1"/>
  <c r="AL24" i="1"/>
  <c r="AL28" i="1"/>
  <c r="AL32" i="1"/>
  <c r="AL36" i="1"/>
  <c r="AL40" i="1"/>
  <c r="AL44" i="1"/>
  <c r="AL48" i="1"/>
  <c r="AL52" i="1"/>
  <c r="AL56" i="1"/>
  <c r="AL60" i="1"/>
  <c r="AL64" i="1"/>
  <c r="AL68" i="1"/>
  <c r="AL72" i="1"/>
  <c r="AL76" i="1"/>
  <c r="AK84" i="1"/>
  <c r="AK4" i="1"/>
  <c r="AK8" i="1"/>
  <c r="AK12" i="1"/>
  <c r="AK16" i="1"/>
  <c r="AK20" i="1"/>
  <c r="AK24" i="1"/>
  <c r="AK28" i="1"/>
  <c r="AK32" i="1"/>
  <c r="AK36" i="1"/>
  <c r="AK40" i="1"/>
  <c r="AK44" i="1"/>
  <c r="BF4" i="1"/>
  <c r="BF20" i="1"/>
  <c r="BF36" i="1"/>
  <c r="BF52" i="1"/>
  <c r="BF68" i="1"/>
  <c r="BE8" i="1"/>
  <c r="BE24" i="1"/>
  <c r="BE40" i="1"/>
  <c r="BE56" i="1"/>
  <c r="BE72" i="1"/>
  <c r="BD12" i="1"/>
  <c r="BD28" i="1"/>
  <c r="BD44" i="1"/>
  <c r="BD60" i="1"/>
  <c r="BD76" i="1"/>
  <c r="BC15" i="1"/>
  <c r="BC31" i="1"/>
  <c r="BC47" i="1"/>
  <c r="BC63" i="1"/>
  <c r="BB83" i="1"/>
  <c r="BB16" i="1"/>
  <c r="BB32" i="1"/>
  <c r="BB41" i="1"/>
  <c r="BB49" i="1"/>
  <c r="BB57" i="1"/>
  <c r="BB65" i="1"/>
  <c r="BB73" i="1"/>
  <c r="BA85" i="1"/>
  <c r="BA9" i="1"/>
  <c r="BA17" i="1"/>
  <c r="BA25" i="1"/>
  <c r="BA33" i="1"/>
  <c r="BA40" i="1"/>
  <c r="BA45" i="1"/>
  <c r="BA51" i="1"/>
  <c r="BA56" i="1"/>
  <c r="BA61" i="1"/>
  <c r="BA67" i="1"/>
  <c r="BA72" i="1"/>
  <c r="BA77" i="1"/>
  <c r="AZ86" i="1"/>
  <c r="AZ6" i="1"/>
  <c r="AZ11" i="1"/>
  <c r="AZ17" i="1"/>
  <c r="AZ22" i="1"/>
  <c r="AZ27" i="1"/>
  <c r="AZ33" i="1"/>
  <c r="AZ38" i="1"/>
  <c r="AZ43" i="1"/>
  <c r="AZ49" i="1"/>
  <c r="AZ53" i="1"/>
  <c r="AZ57" i="1"/>
  <c r="AZ61" i="1"/>
  <c r="AZ65" i="1"/>
  <c r="AZ69" i="1"/>
  <c r="AZ73" i="1"/>
  <c r="AZ77" i="1"/>
  <c r="BD2" i="1"/>
  <c r="AZ2" i="1"/>
  <c r="AP6" i="1"/>
  <c r="AP10" i="1"/>
  <c r="AP14" i="1"/>
  <c r="AP18" i="1"/>
  <c r="AP22" i="1"/>
  <c r="AP26" i="1"/>
  <c r="AP30" i="1"/>
  <c r="AP34" i="1"/>
  <c r="AP38" i="1"/>
  <c r="AP42" i="1"/>
  <c r="AP46" i="1"/>
  <c r="AP50" i="1"/>
  <c r="AP54" i="1"/>
  <c r="AP58" i="1"/>
  <c r="AP62" i="1"/>
  <c r="AP66" i="1"/>
  <c r="AP70" i="1"/>
  <c r="AP74" i="1"/>
  <c r="AP78" i="1"/>
  <c r="AO6" i="1"/>
  <c r="AO10" i="1"/>
  <c r="AO14" i="1"/>
  <c r="AO18" i="1"/>
  <c r="AO22" i="1"/>
  <c r="AO26" i="1"/>
  <c r="AO30" i="1"/>
  <c r="AO34" i="1"/>
  <c r="AO38" i="1"/>
  <c r="AO42" i="1"/>
  <c r="AO46" i="1"/>
  <c r="AO50" i="1"/>
  <c r="AO54" i="1"/>
  <c r="AO58" i="1"/>
  <c r="AO62" i="1"/>
  <c r="AO66" i="1"/>
  <c r="AO70" i="1"/>
  <c r="AO74" i="1"/>
  <c r="AO78" i="1"/>
  <c r="AN6" i="1"/>
  <c r="AN10" i="1"/>
  <c r="AN14" i="1"/>
  <c r="AN18" i="1"/>
  <c r="AN22" i="1"/>
  <c r="AN26" i="1"/>
  <c r="AN30" i="1"/>
  <c r="AN34" i="1"/>
  <c r="AN38" i="1"/>
  <c r="AN42" i="1"/>
  <c r="AN46" i="1"/>
  <c r="AN50" i="1"/>
  <c r="AN54" i="1"/>
  <c r="AN58" i="1"/>
  <c r="AN62" i="1"/>
  <c r="AN66" i="1"/>
  <c r="AN70" i="1"/>
  <c r="AN74" i="1"/>
  <c r="AN78" i="1"/>
  <c r="AM5" i="1"/>
  <c r="AM9" i="1"/>
  <c r="AM13" i="1"/>
  <c r="AM17" i="1"/>
  <c r="AM21" i="1"/>
  <c r="AM25" i="1"/>
  <c r="AM29" i="1"/>
  <c r="AM33" i="1"/>
  <c r="AM37" i="1"/>
  <c r="AM41" i="1"/>
  <c r="AM45" i="1"/>
  <c r="AM49" i="1"/>
  <c r="AM53" i="1"/>
  <c r="AM57" i="1"/>
  <c r="AM61" i="1"/>
  <c r="AM65" i="1"/>
  <c r="AM69" i="1"/>
  <c r="AM73" i="1"/>
  <c r="AM77" i="1"/>
  <c r="AL82" i="1"/>
  <c r="AL6" i="1"/>
  <c r="AL10" i="1"/>
  <c r="AL14" i="1"/>
  <c r="AL18" i="1"/>
  <c r="AL22" i="1"/>
  <c r="AL26" i="1"/>
  <c r="AL30" i="1"/>
  <c r="AL34" i="1"/>
  <c r="AL38" i="1"/>
  <c r="AL42" i="1"/>
  <c r="AL46" i="1"/>
  <c r="AL50" i="1"/>
  <c r="AL54" i="1"/>
  <c r="AL58" i="1"/>
  <c r="AL62" i="1"/>
  <c r="AL66" i="1"/>
  <c r="AL70" i="1"/>
  <c r="AL74" i="1"/>
  <c r="AL78" i="1"/>
  <c r="AK82" i="1"/>
  <c r="AK6" i="1"/>
  <c r="AK10" i="1"/>
  <c r="AK14" i="1"/>
  <c r="AK18" i="1"/>
  <c r="AK22" i="1"/>
  <c r="AK26" i="1"/>
  <c r="AK30" i="1"/>
  <c r="AK34" i="1"/>
  <c r="AK38" i="1"/>
  <c r="AK42" i="1"/>
  <c r="AK46" i="1"/>
  <c r="AK50" i="1"/>
  <c r="AK54" i="1"/>
  <c r="AK58" i="1"/>
  <c r="BF24" i="1"/>
  <c r="BF56" i="1"/>
  <c r="BE12" i="1"/>
  <c r="BE44" i="1"/>
  <c r="BE76" i="1"/>
  <c r="BD32" i="1"/>
  <c r="BD64" i="1"/>
  <c r="BC19" i="1"/>
  <c r="BC51" i="1"/>
  <c r="BB4" i="1"/>
  <c r="BB36" i="1"/>
  <c r="BB52" i="1"/>
  <c r="BB68" i="1"/>
  <c r="BA4" i="1"/>
  <c r="BA20" i="1"/>
  <c r="BA36" i="1"/>
  <c r="BA47" i="1"/>
  <c r="BA57" i="1"/>
  <c r="BA68" i="1"/>
  <c r="AZ82" i="1"/>
  <c r="AZ7" i="1"/>
  <c r="AZ18" i="1"/>
  <c r="AZ29" i="1"/>
  <c r="AZ39" i="1"/>
  <c r="AZ50" i="1"/>
  <c r="AZ58" i="1"/>
  <c r="AZ66" i="1"/>
  <c r="AZ74" i="1"/>
  <c r="BC2" i="1"/>
  <c r="AP7" i="1"/>
  <c r="AP15" i="1"/>
  <c r="AP23" i="1"/>
  <c r="AP31" i="1"/>
  <c r="AP39" i="1"/>
  <c r="AP47" i="1"/>
  <c r="AP55" i="1"/>
  <c r="AP63" i="1"/>
  <c r="AP71" i="1"/>
  <c r="AO3" i="1"/>
  <c r="AO11" i="1"/>
  <c r="AO19" i="1"/>
  <c r="AO27" i="1"/>
  <c r="AO35" i="1"/>
  <c r="AO43" i="1"/>
  <c r="AO51" i="1"/>
  <c r="AO59" i="1"/>
  <c r="AO67" i="1"/>
  <c r="AO75" i="1"/>
  <c r="AN7" i="1"/>
  <c r="AN15" i="1"/>
  <c r="AN23" i="1"/>
  <c r="AN31" i="1"/>
  <c r="AN39" i="1"/>
  <c r="AN47" i="1"/>
  <c r="AN55" i="1"/>
  <c r="AN63" i="1"/>
  <c r="AN71" i="1"/>
  <c r="AM84" i="1"/>
  <c r="AM10" i="1"/>
  <c r="AM18" i="1"/>
  <c r="AM26" i="1"/>
  <c r="AM34" i="1"/>
  <c r="AM42" i="1"/>
  <c r="AM50" i="1"/>
  <c r="AM58" i="1"/>
  <c r="AM66" i="1"/>
  <c r="AM74" i="1"/>
  <c r="AL3" i="1"/>
  <c r="AL11" i="1"/>
  <c r="AL19" i="1"/>
  <c r="AL27" i="1"/>
  <c r="AL35" i="1"/>
  <c r="AL43" i="1"/>
  <c r="AL51" i="1"/>
  <c r="AL59" i="1"/>
  <c r="AL67" i="1"/>
  <c r="AL75" i="1"/>
  <c r="AK3" i="1"/>
  <c r="AK11" i="1"/>
  <c r="AK19" i="1"/>
  <c r="AK27" i="1"/>
  <c r="AK35" i="1"/>
  <c r="AK43" i="1"/>
  <c r="AK49" i="1"/>
  <c r="AK55" i="1"/>
  <c r="AK60" i="1"/>
  <c r="AK64" i="1"/>
  <c r="AK68" i="1"/>
  <c r="AK72" i="1"/>
  <c r="AK76" i="1"/>
  <c r="AJ83" i="1"/>
  <c r="AJ81" i="1"/>
  <c r="AJ6" i="1"/>
  <c r="AJ10" i="1"/>
  <c r="AJ14" i="1"/>
  <c r="AJ18" i="1"/>
  <c r="AJ22" i="1"/>
  <c r="AJ26" i="1"/>
  <c r="AJ30" i="1"/>
  <c r="AJ34" i="1"/>
  <c r="AJ38" i="1"/>
  <c r="AJ42" i="1"/>
  <c r="AJ46" i="1"/>
  <c r="AJ50" i="1"/>
  <c r="AJ54" i="1"/>
  <c r="AJ58" i="1"/>
  <c r="AJ62" i="1"/>
  <c r="AJ66" i="1"/>
  <c r="AJ70" i="1"/>
  <c r="AJ74" i="1"/>
  <c r="AJ78" i="1"/>
  <c r="AM2" i="1"/>
  <c r="BF32" i="1"/>
  <c r="BF64" i="1"/>
  <c r="BE20" i="1"/>
  <c r="BE52" i="1"/>
  <c r="BD8" i="1"/>
  <c r="BD40" i="1"/>
  <c r="BD72" i="1"/>
  <c r="BC27" i="1"/>
  <c r="BC59" i="1"/>
  <c r="BB12" i="1"/>
  <c r="BB40" i="1"/>
  <c r="BB56" i="1"/>
  <c r="BB72" i="1"/>
  <c r="BA8" i="1"/>
  <c r="BA24" i="1"/>
  <c r="BA39" i="1"/>
  <c r="BA49" i="1"/>
  <c r="BA60" i="1"/>
  <c r="BA71" i="1"/>
  <c r="AZ84" i="1"/>
  <c r="AZ10" i="1"/>
  <c r="AZ21" i="1"/>
  <c r="AZ31" i="1"/>
  <c r="AZ42" i="1"/>
  <c r="AZ52" i="1"/>
  <c r="AZ60" i="1"/>
  <c r="AZ68" i="1"/>
  <c r="AZ76" i="1"/>
  <c r="BA2" i="1"/>
  <c r="AP9" i="1"/>
  <c r="AP17" i="1"/>
  <c r="AP25" i="1"/>
  <c r="AP33" i="1"/>
  <c r="AP41" i="1"/>
  <c r="AP49" i="1"/>
  <c r="AP57" i="1"/>
  <c r="AP65" i="1"/>
  <c r="AP73" i="1"/>
  <c r="AO5" i="1"/>
  <c r="AO13" i="1"/>
  <c r="AO21" i="1"/>
  <c r="AO29" i="1"/>
  <c r="AO37" i="1"/>
  <c r="AO45" i="1"/>
  <c r="AO53" i="1"/>
  <c r="AO61" i="1"/>
  <c r="AO69" i="1"/>
  <c r="AO77" i="1"/>
  <c r="AN9" i="1"/>
  <c r="AN17" i="1"/>
  <c r="AN25" i="1"/>
  <c r="AN33" i="1"/>
  <c r="AN41" i="1"/>
  <c r="AN49" i="1"/>
  <c r="AN57" i="1"/>
  <c r="AN65" i="1"/>
  <c r="AN73" i="1"/>
  <c r="AM4" i="1"/>
  <c r="AM12" i="1"/>
  <c r="AM20" i="1"/>
  <c r="AM28" i="1"/>
  <c r="AM36" i="1"/>
  <c r="AM44" i="1"/>
  <c r="AM52" i="1"/>
  <c r="AM60" i="1"/>
  <c r="AM68" i="1"/>
  <c r="AM76" i="1"/>
  <c r="AL5" i="1"/>
  <c r="AL13" i="1"/>
  <c r="AL21" i="1"/>
  <c r="AL29" i="1"/>
  <c r="AL37" i="1"/>
  <c r="AL45" i="1"/>
  <c r="AL53" i="1"/>
  <c r="AL61" i="1"/>
  <c r="AL69" i="1"/>
  <c r="AL77" i="1"/>
  <c r="AK5" i="1"/>
  <c r="AK13" i="1"/>
  <c r="AK21" i="1"/>
  <c r="AK29" i="1"/>
  <c r="AK37" i="1"/>
  <c r="AK45" i="1"/>
  <c r="AK51" i="1"/>
  <c r="AK56" i="1"/>
  <c r="AK61" i="1"/>
  <c r="AK65" i="1"/>
  <c r="AK69" i="1"/>
  <c r="AK73" i="1"/>
  <c r="AK77" i="1"/>
  <c r="AJ84" i="1"/>
  <c r="AJ3" i="1"/>
  <c r="AJ7" i="1"/>
  <c r="AJ11" i="1"/>
  <c r="AJ15" i="1"/>
  <c r="AJ19" i="1"/>
  <c r="AJ23" i="1"/>
  <c r="AJ27" i="1"/>
  <c r="AJ31" i="1"/>
  <c r="AJ35" i="1"/>
  <c r="AJ39" i="1"/>
  <c r="AJ43" i="1"/>
  <c r="AJ47" i="1"/>
  <c r="AJ51" i="1"/>
  <c r="AJ55" i="1"/>
  <c r="AJ59" i="1"/>
  <c r="AJ63" i="1"/>
  <c r="AJ67" i="1"/>
  <c r="AJ71" i="1"/>
  <c r="AJ75" i="1"/>
  <c r="AP2" i="1"/>
  <c r="AL2" i="1"/>
  <c r="BF8" i="1"/>
  <c r="BF40" i="1"/>
  <c r="BF72" i="1"/>
  <c r="BE28" i="1"/>
  <c r="BE60" i="1"/>
  <c r="BD16" i="1"/>
  <c r="BD48" i="1"/>
  <c r="BC3" i="1"/>
  <c r="BC35" i="1"/>
  <c r="BC67" i="1"/>
  <c r="BB20" i="1"/>
  <c r="BB44" i="1"/>
  <c r="BB60" i="1"/>
  <c r="BB76" i="1"/>
  <c r="BA12" i="1"/>
  <c r="BA28" i="1"/>
  <c r="BA41" i="1"/>
  <c r="BA52" i="1"/>
  <c r="BA63" i="1"/>
  <c r="BA73" i="1"/>
  <c r="AZ81" i="1"/>
  <c r="AZ13" i="1"/>
  <c r="AZ23" i="1"/>
  <c r="AZ34" i="1"/>
  <c r="AZ45" i="1"/>
  <c r="AZ54" i="1"/>
  <c r="AZ62" i="1"/>
  <c r="AZ70" i="1"/>
  <c r="AZ78" i="1"/>
  <c r="AP3" i="1"/>
  <c r="AP11" i="1"/>
  <c r="AP19" i="1"/>
  <c r="AP27" i="1"/>
  <c r="AP35" i="1"/>
  <c r="AP43" i="1"/>
  <c r="AP51" i="1"/>
  <c r="AP59" i="1"/>
  <c r="AP67" i="1"/>
  <c r="AP75" i="1"/>
  <c r="AO7" i="1"/>
  <c r="AO15" i="1"/>
  <c r="AO23" i="1"/>
  <c r="AO31" i="1"/>
  <c r="AO39" i="1"/>
  <c r="AO47" i="1"/>
  <c r="AO55" i="1"/>
  <c r="AO63" i="1"/>
  <c r="AO71" i="1"/>
  <c r="AN3" i="1"/>
  <c r="AN11" i="1"/>
  <c r="AN19" i="1"/>
  <c r="AN27" i="1"/>
  <c r="AN35" i="1"/>
  <c r="AN43" i="1"/>
  <c r="AN51" i="1"/>
  <c r="AN59" i="1"/>
  <c r="AN67" i="1"/>
  <c r="AN75" i="1"/>
  <c r="AM6" i="1"/>
  <c r="AM14" i="1"/>
  <c r="AM22" i="1"/>
  <c r="AM30" i="1"/>
  <c r="AM38" i="1"/>
  <c r="AM46" i="1"/>
  <c r="AM54" i="1"/>
  <c r="AM62" i="1"/>
  <c r="AM70" i="1"/>
  <c r="AM78" i="1"/>
  <c r="AL7" i="1"/>
  <c r="AL15" i="1"/>
  <c r="AL23" i="1"/>
  <c r="AL31" i="1"/>
  <c r="AL39" i="1"/>
  <c r="AL47" i="1"/>
  <c r="AL55" i="1"/>
  <c r="AL63" i="1"/>
  <c r="AL71" i="1"/>
  <c r="AK83" i="1"/>
  <c r="AK7" i="1"/>
  <c r="AK15" i="1"/>
  <c r="AK23" i="1"/>
  <c r="AK31" i="1"/>
  <c r="AK39" i="1"/>
  <c r="AK47" i="1"/>
  <c r="AK52" i="1"/>
  <c r="AK57" i="1"/>
  <c r="AK62" i="1"/>
  <c r="AK66" i="1"/>
  <c r="AK70" i="1"/>
  <c r="AK74" i="1"/>
  <c r="AK78" i="1"/>
  <c r="AJ85" i="1"/>
  <c r="AJ4" i="1"/>
  <c r="AJ8" i="1"/>
  <c r="AJ12" i="1"/>
  <c r="AJ16" i="1"/>
  <c r="AJ20" i="1"/>
  <c r="AJ24" i="1"/>
  <c r="AJ28" i="1"/>
  <c r="AJ32" i="1"/>
  <c r="AJ36" i="1"/>
  <c r="AJ40" i="1"/>
  <c r="AJ44" i="1"/>
  <c r="AJ48" i="1"/>
  <c r="AJ52" i="1"/>
  <c r="AJ56" i="1"/>
  <c r="AJ60" i="1"/>
  <c r="AJ64" i="1"/>
  <c r="AJ68" i="1"/>
  <c r="AJ72" i="1"/>
  <c r="AJ76" i="1"/>
  <c r="AO2" i="1"/>
  <c r="AK2" i="1"/>
  <c r="BF16" i="1"/>
  <c r="BE68" i="1"/>
  <c r="BC43" i="1"/>
  <c r="BB64" i="1"/>
  <c r="BA44" i="1"/>
  <c r="AZ5" i="1"/>
  <c r="AZ47" i="1"/>
  <c r="BE2" i="1"/>
  <c r="AP29" i="1"/>
  <c r="AP61" i="1"/>
  <c r="AO17" i="1"/>
  <c r="AO49" i="1"/>
  <c r="AN5" i="1"/>
  <c r="AN37" i="1"/>
  <c r="AN69" i="1"/>
  <c r="AM24" i="1"/>
  <c r="AM56" i="1"/>
  <c r="AL9" i="1"/>
  <c r="AL41" i="1"/>
  <c r="AL73" i="1"/>
  <c r="AK25" i="1"/>
  <c r="AK53" i="1"/>
  <c r="AK71" i="1"/>
  <c r="AJ5" i="1"/>
  <c r="AJ21" i="1"/>
  <c r="AJ37" i="1"/>
  <c r="AJ53" i="1"/>
  <c r="AJ69" i="1"/>
  <c r="AJ2" i="1"/>
  <c r="BE4" i="1"/>
  <c r="BB28" i="1"/>
  <c r="BA65" i="1"/>
  <c r="AZ64" i="1"/>
  <c r="AP45" i="1"/>
  <c r="AO33" i="1"/>
  <c r="AN21" i="1"/>
  <c r="BF48" i="1"/>
  <c r="BD24" i="1"/>
  <c r="BC75" i="1"/>
  <c r="BA84" i="1"/>
  <c r="BA55" i="1"/>
  <c r="AZ15" i="1"/>
  <c r="AZ56" i="1"/>
  <c r="AP5" i="1"/>
  <c r="AP37" i="1"/>
  <c r="AP69" i="1"/>
  <c r="AO25" i="1"/>
  <c r="AO57" i="1"/>
  <c r="AN13" i="1"/>
  <c r="AN45" i="1"/>
  <c r="AN77" i="1"/>
  <c r="AM32" i="1"/>
  <c r="AM64" i="1"/>
  <c r="AL17" i="1"/>
  <c r="AL49" i="1"/>
  <c r="AK85" i="1"/>
  <c r="AK33" i="1"/>
  <c r="AK59" i="1"/>
  <c r="AK75" i="1"/>
  <c r="AJ9" i="1"/>
  <c r="AJ25" i="1"/>
  <c r="AJ41" i="1"/>
  <c r="AJ57" i="1"/>
  <c r="AJ73" i="1"/>
  <c r="BD56" i="1"/>
  <c r="BA16" i="1"/>
  <c r="AZ26" i="1"/>
  <c r="AP13" i="1"/>
  <c r="AP77" i="1"/>
  <c r="AO65" i="1"/>
  <c r="BE36" i="1"/>
  <c r="BA76" i="1"/>
  <c r="AP53" i="1"/>
  <c r="AN29" i="1"/>
  <c r="AM16" i="1"/>
  <c r="AL84" i="1"/>
  <c r="AL65" i="1"/>
  <c r="AK48" i="1"/>
  <c r="AJ86" i="1"/>
  <c r="AJ33" i="1"/>
  <c r="AJ65" i="1"/>
  <c r="BB48" i="1"/>
  <c r="AO41" i="1"/>
  <c r="AM48" i="1"/>
  <c r="AK17" i="1"/>
  <c r="AJ17" i="1"/>
  <c r="AN2" i="1"/>
  <c r="BA32" i="1"/>
  <c r="AO73" i="1"/>
  <c r="AM72" i="1"/>
  <c r="AK41" i="1"/>
  <c r="AJ29" i="1"/>
  <c r="BC11" i="1"/>
  <c r="AZ37" i="1"/>
  <c r="AO9" i="1"/>
  <c r="AN53" i="1"/>
  <c r="AM40" i="1"/>
  <c r="AL25" i="1"/>
  <c r="AK9" i="1"/>
  <c r="AK63" i="1"/>
  <c r="AJ13" i="1"/>
  <c r="AJ45" i="1"/>
  <c r="AJ77" i="1"/>
  <c r="AZ72" i="1"/>
  <c r="AN61" i="1"/>
  <c r="AL33" i="1"/>
  <c r="AK67" i="1"/>
  <c r="AJ49" i="1"/>
  <c r="AP21" i="1"/>
  <c r="AM8" i="1"/>
  <c r="AL57" i="1"/>
  <c r="AJ82" i="1"/>
  <c r="AJ61" i="1"/>
</calcChain>
</file>

<file path=xl/sharedStrings.xml><?xml version="1.0" encoding="utf-8"?>
<sst xmlns="http://schemas.openxmlformats.org/spreadsheetml/2006/main" count="817" uniqueCount="254">
  <si>
    <t>Verkonhaltijan nimi</t>
  </si>
  <si>
    <t>Alajärven Sähkö Oy</t>
  </si>
  <si>
    <t>Caruna Espoo Oy</t>
  </si>
  <si>
    <t>Caruna Oy</t>
  </si>
  <si>
    <t>Ekenäs Energi Ab</t>
  </si>
  <si>
    <t>Elenia Oy</t>
  </si>
  <si>
    <t>Enontekiön Sähkö Oy</t>
  </si>
  <si>
    <t>ESE-Verkko Oy</t>
  </si>
  <si>
    <t>Esse Elektro-Kraft Ab</t>
  </si>
  <si>
    <t>Forssan Verkkopalvelut Oy</t>
  </si>
  <si>
    <t>Haminan Energia Oy</t>
  </si>
  <si>
    <t>Haukiputaan Sähköosuuskunta</t>
  </si>
  <si>
    <t>Helen Sähköverkko Oy</t>
  </si>
  <si>
    <t>Herrfors Nät-Verkko Oy Ab</t>
  </si>
  <si>
    <t>Iin Energia Oy</t>
  </si>
  <si>
    <t>Imatran Seudun Sähkönsiirto Oy</t>
  </si>
  <si>
    <t>Jeppo Kraft Andelslag</t>
  </si>
  <si>
    <t>JE-Siirto Oy</t>
  </si>
  <si>
    <t>Jylhän Sähköosuuskunta</t>
  </si>
  <si>
    <t>Järvi-Suomen Energia Oy</t>
  </si>
  <si>
    <t>Kemin Energia ja Vesi Oy</t>
  </si>
  <si>
    <t>Keminmaan Energia ja Vesi Oy</t>
  </si>
  <si>
    <t>Keravan Energia Oy</t>
  </si>
  <si>
    <t>Keuruun Sähkö Oy</t>
  </si>
  <si>
    <t>Koillis-Lapin Sähkö Oy</t>
  </si>
  <si>
    <t>Koillis-Satakunnan Sähkö Oy</t>
  </si>
  <si>
    <t>Kokemäen Sähkö Oy</t>
  </si>
  <si>
    <t>Kokkolan Energiaverkot Oy</t>
  </si>
  <si>
    <t>Kronoby Elverk Ab</t>
  </si>
  <si>
    <t>KSS Verkko Oy</t>
  </si>
  <si>
    <t>Kuopion Sähköverkko Oy</t>
  </si>
  <si>
    <t>Kuoreveden Sähkö Oy</t>
  </si>
  <si>
    <t>Kymenlaakson Sähköverkko Oy</t>
  </si>
  <si>
    <t>Köyliön-Säkylän Sähkö Oy</t>
  </si>
  <si>
    <t>Lammaisten Energia Oy</t>
  </si>
  <si>
    <t>Lankosken Sähkö Oy</t>
  </si>
  <si>
    <t>Lappeenrannan Energiaverkot Oy</t>
  </si>
  <si>
    <t>Lehtimäen Sähkö Oy</t>
  </si>
  <si>
    <t>Leppäkosken Sähkö Oy</t>
  </si>
  <si>
    <t>LE-Sähköverkko Oy</t>
  </si>
  <si>
    <t>Muonion Sähköosuuskunta</t>
  </si>
  <si>
    <t>Naantalin Energia Oy</t>
  </si>
  <si>
    <t>Nivos Energia Oy</t>
  </si>
  <si>
    <t>Nurmijärven Sähköverkko Oy</t>
  </si>
  <si>
    <t>Nykarleby Kraftverk Ab</t>
  </si>
  <si>
    <t>Oulun Energia Siirto ja Jakelu Oy</t>
  </si>
  <si>
    <t>Oulun Seudun Sähkö Verkkopalvelut Oy</t>
  </si>
  <si>
    <t>Outokummun Energia Oy</t>
  </si>
  <si>
    <t>Paneliankosken Voima Oy</t>
  </si>
  <si>
    <t>Parikkalan Valo Oy</t>
  </si>
  <si>
    <t>PKS Sähkönsiirto Oy</t>
  </si>
  <si>
    <t>Pori Energia Sähköverkot Oy</t>
  </si>
  <si>
    <t>Porvoon Sähköverkko Oy</t>
  </si>
  <si>
    <t>Raahen Energia Oy</t>
  </si>
  <si>
    <t>Rantakairan Sähkö Oy</t>
  </si>
  <si>
    <t>Rauman Energia Sähköverkko Oy</t>
  </si>
  <si>
    <t>Rovakaira Oy</t>
  </si>
  <si>
    <t>Rovaniemen Verkko Oy</t>
  </si>
  <si>
    <t>Sallila Sähkönsiirto Oy</t>
  </si>
  <si>
    <t>Savon Voima Verkko Oy</t>
  </si>
  <si>
    <t>Seiverkot Oy</t>
  </si>
  <si>
    <t>Sipoon Energia Oy</t>
  </si>
  <si>
    <t>Tampereen Sähköverkko Oy</t>
  </si>
  <si>
    <t>Tenergia Oy</t>
  </si>
  <si>
    <t>Tornion Energia Oy</t>
  </si>
  <si>
    <t>Tornionlaakson Sähkö Oy</t>
  </si>
  <si>
    <t>Tunturiverkko Oy</t>
  </si>
  <si>
    <t>Turku Energia Sähköverkot Oy</t>
  </si>
  <si>
    <t>Vaasan Sähköverkko Oy</t>
  </si>
  <si>
    <t>Vakka-Suomen Voima Oy</t>
  </si>
  <si>
    <t>Valkeakosken Energia Oy</t>
  </si>
  <si>
    <t>Vantaan Energia Sähköverkot Oy</t>
  </si>
  <si>
    <t>Vatajankosken Sähkö Oy</t>
  </si>
  <si>
    <t>Verkko Korpela Oy</t>
  </si>
  <si>
    <t>Vetelin Energia Oy</t>
  </si>
  <si>
    <t>Vimpelin Voima Oy</t>
  </si>
  <si>
    <t>Äänekosken Energia Oy</t>
  </si>
  <si>
    <t>Hiirikosken Energia Oy</t>
  </si>
  <si>
    <t>Jakobstads Energiverk</t>
  </si>
  <si>
    <t>Joroisten Energialaitos</t>
  </si>
  <si>
    <t>Pellon Sähkö Oy</t>
  </si>
  <si>
    <t>Vantaan Aviaenergia Oy</t>
  </si>
  <si>
    <t>Yli-Iin Sähkö Oy</t>
  </si>
  <si>
    <t>KOPEX 2012</t>
  </si>
  <si>
    <t>KOPEX 2013</t>
  </si>
  <si>
    <t>KOPEX 2014</t>
  </si>
  <si>
    <t>KOPEX 2015</t>
  </si>
  <si>
    <t>KOPEX 2016</t>
  </si>
  <si>
    <t>KOPEX 2017</t>
  </si>
  <si>
    <t>KOPEX 2018</t>
  </si>
  <si>
    <t>KAH 2012</t>
  </si>
  <si>
    <t>KAH 2013</t>
  </si>
  <si>
    <t>KAH 2014</t>
  </si>
  <si>
    <t>KAH 2015</t>
  </si>
  <si>
    <t>KAH 2016</t>
  </si>
  <si>
    <t>KAH 2017</t>
  </si>
  <si>
    <t>KAH 2018</t>
  </si>
  <si>
    <t>Verkon jälleenhankinta-arvo 2012</t>
  </si>
  <si>
    <t>Verkon jälleenhankinta-arvo 2013</t>
  </si>
  <si>
    <t>Verkon jälleenhankinta-arvo 2014</t>
  </si>
  <si>
    <t>Verkon jälleenhankinta-arvo 2015</t>
  </si>
  <si>
    <t>Verkon jälleenhankinta-arvo 2016</t>
  </si>
  <si>
    <t>Verkon jälleenhankinta-arvo 2017</t>
  </si>
  <si>
    <t>Verkon jälleenhankinta-arvo 2018</t>
  </si>
  <si>
    <t>Kajave Oy</t>
  </si>
  <si>
    <t>KHI:llä indeksoituna vuoden 2005 rahanarvoon</t>
  </si>
  <si>
    <t>KHI:llä indeksoituna vuoden 2018 rahanarvoon</t>
  </si>
  <si>
    <t>Kuluttajahintaindeksi 1995=100 (lähde: Tilastokeskus)</t>
  </si>
  <si>
    <t>Vuosi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</si>
  <si>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</si>
  <si>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</si>
  <si>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</si>
  <si>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</si>
  <si>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</si>
  <si>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</si>
  <si>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</si>
  <si>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</si>
  <si>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</si>
  <si>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</si>
  <si>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</si>
  <si>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</si>
  <si>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IV-VI KA</t>
  </si>
  <si>
    <t>IV-IX KA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</si>
  <si>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</si>
  <si>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</si>
  <si>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</si>
  <si>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</si>
  <si>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</si>
  <si>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</si>
  <si>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</si>
  <si>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</si>
  <si>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</si>
  <si>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</si>
  <si>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</si>
  <si>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</si>
  <si>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3) verkkopituus jännitetasoittain, km</t>
  </si>
  <si>
    <t>4) käyttäjämäärä jännitetasoittain, kpl</t>
  </si>
  <si>
    <t>0,4 kV yhteensä painottamaton</t>
  </si>
  <si>
    <t>1 – 70 kV yhteensä painottamaton</t>
  </si>
  <si>
    <t>110 kV yhteensä painottamaton</t>
  </si>
  <si>
    <t>Liittymä / Käyttäjä %</t>
  </si>
  <si>
    <t>Painotettu siirretty energiamäärä</t>
  </si>
  <si>
    <t>KOPEX 2015 - 2018 keskiarvo</t>
  </si>
  <si>
    <t>Verkon jälleenhankinta-arvo 2015 - 2018 keskiarvo</t>
  </si>
  <si>
    <t>KAH 2015 - 2018 keskiarvo</t>
  </si>
  <si>
    <t>2015-2018 KA</t>
  </si>
  <si>
    <t>Fuusioiden käsittely 2015 - 2019</t>
  </si>
  <si>
    <r>
      <t xml:space="preserve">Tornionlaakson Sähkö Oy </t>
    </r>
    <r>
      <rPr>
        <sz val="11"/>
        <color rgb="FF00B0F0"/>
        <rFont val="Calibri"/>
        <family val="2"/>
        <scheme val="minor"/>
      </rPr>
      <t>(+ Pellon Sähkö Oy v.2015)</t>
    </r>
  </si>
  <si>
    <t>Jännitetaso</t>
  </si>
  <si>
    <t>0,4 kv</t>
  </si>
  <si>
    <t>1 - 70 kv</t>
  </si>
  <si>
    <t>110 kv</t>
  </si>
  <si>
    <t>Painokerroin</t>
  </si>
  <si>
    <t>Sinisiin kenttiin syötetään keskiarvo vuosien 2015 - 2018 tiedoista (vuoden 2018 rahanarvossa)</t>
  </si>
  <si>
    <t>Muuttuva panos:</t>
  </si>
  <si>
    <t>Kiinteä panos:</t>
  </si>
  <si>
    <t>Ei-toivottu tuotos:</t>
  </si>
  <si>
    <t>Tuotokset:</t>
  </si>
  <si>
    <t>Toimintaympäristöä  kuvaava muuttuja:</t>
  </si>
  <si>
    <t>Siirretty energia jännitetasoittain (GWh)</t>
  </si>
  <si>
    <t>vuosi</t>
  </si>
  <si>
    <t>KOPEX € (v. 2018 hinnoin)</t>
  </si>
  <si>
    <t>JHA € (v. 2018 hinnoin)</t>
  </si>
  <si>
    <t>KAH € (v. 2018 hinnoin)</t>
  </si>
  <si>
    <t>Verkkopituus (km)</t>
  </si>
  <si>
    <t>Asiakasmäärä (lkm)</t>
  </si>
  <si>
    <t>0,4 kV</t>
  </si>
  <si>
    <t>1 – 70 kV</t>
  </si>
  <si>
    <t>110 kV</t>
  </si>
  <si>
    <t>Liittymien määrä / käyttöpaikkojen määrä (L/K)</t>
  </si>
  <si>
    <t>Painotettu siirretyn energian määrä (GWh)</t>
  </si>
  <si>
    <t>StoNED-rintaman mukainen KOPEX:n vertailutaso SKOPEX € (v. 2018 hinnoin)</t>
  </si>
  <si>
    <t>Tehokkuusluku  %</t>
  </si>
  <si>
    <t>Tehostamistarve €</t>
  </si>
  <si>
    <t>Tehostamistarve %</t>
  </si>
  <si>
    <t>SKOPEX vertailutason laskenta vuosina 2020-2023</t>
  </si>
  <si>
    <t>Sinisiin kenttiin syötetään kyseisen vuoden tiedot (2020 - 2023)</t>
  </si>
  <si>
    <t>StoNED-rintaman mukainen KOPEX:n vertailutaso SKOPEX € (kyseisen vuoden hintatasossa)</t>
  </si>
  <si>
    <t>Kuluttajahinta-indeksin (1995=100) pisteluku [kyseisen vuoden IV-IX keskiarvo]</t>
  </si>
  <si>
    <t>JHA € (v. 2018 hinnoin) [Solusta D5]</t>
  </si>
  <si>
    <t>Liittymien määrä / käyttöpaikkojen määrä</t>
  </si>
  <si>
    <t>Valvontajakso 5,    vuosi</t>
  </si>
  <si>
    <t>Parametriarvot</t>
  </si>
  <si>
    <t>Yleinen tehostamistavoite</t>
  </si>
  <si>
    <t xml:space="preserve">0,4 kv </t>
  </si>
  <si>
    <t>1 – 70 kv</t>
  </si>
  <si>
    <t>Kuluttajahintaindeksi 2018</t>
  </si>
  <si>
    <t>Tunnusluku</t>
  </si>
  <si>
    <t>Vuosien 2015 - 2018 tehokkuuslukujen keskiarvo (%)</t>
  </si>
  <si>
    <t>Aritmeettinen keskiarvo</t>
  </si>
  <si>
    <t>Mediaani</t>
  </si>
  <si>
    <t>Keskihajonta</t>
  </si>
  <si>
    <t>Minimi</t>
  </si>
  <si>
    <t>Maksimi</t>
  </si>
  <si>
    <r>
      <t>Tehokuusluvun</t>
    </r>
    <r>
      <rPr>
        <b/>
        <i/>
        <sz val="11"/>
        <color rgb="FFFF0000"/>
        <rFont val="Verdana"/>
        <family val="2"/>
      </rPr>
      <t xml:space="preserve"> </t>
    </r>
    <r>
      <rPr>
        <b/>
        <sz val="11"/>
        <color rgb="FFFF0000"/>
        <rFont val="Verdana"/>
        <family val="2"/>
      </rPr>
      <t>laskenta</t>
    </r>
  </si>
  <si>
    <t>Maksimi (1000€)</t>
  </si>
  <si>
    <t>-JHA (1000 €)</t>
  </si>
  <si>
    <t>KAH (1000 €)</t>
  </si>
  <si>
    <t>Energia</t>
  </si>
  <si>
    <t>Verkkopituus</t>
  </si>
  <si>
    <t>Käyttäjämäärä</t>
  </si>
  <si>
    <t>Vertailutason laskenta</t>
  </si>
  <si>
    <t>Kustannus eri varjohinnoilla laskettuna</t>
  </si>
  <si>
    <t>Tuotosten varjohinnat (rajakustannukset)</t>
  </si>
  <si>
    <t>Verkonhaltija</t>
  </si>
  <si>
    <t>Vuotuiset tehokkuusluvut</t>
  </si>
  <si>
    <t>Vuosien 2015 - 2018 lähtötietojen keskiarvon perusteella laskettu tehokkuusluku- %</t>
  </si>
  <si>
    <t>Keskiarvo 2012 - 2018</t>
  </si>
  <si>
    <t>Keskiarvo 2015 - 2018</t>
  </si>
  <si>
    <t>Keskiarvo</t>
  </si>
  <si>
    <t>Min</t>
  </si>
  <si>
    <t>Maks</t>
  </si>
  <si>
    <t>Sulautunut toiseen verkonhaltijaan</t>
  </si>
  <si>
    <t>Keskiarvon Voima Oy</t>
  </si>
  <si>
    <t>Porvoon Alueverkko Oy</t>
  </si>
  <si>
    <t>Lapin Sähköverkko Oy</t>
  </si>
  <si>
    <t>TEHOSTAMISKANNUSTIN (Sähkön jakeluverkonhaltijat)</t>
  </si>
  <si>
    <t>Tehostamiskannustin on kuvattu valvontamenetelmissä (kpl 6.3)</t>
  </si>
  <si>
    <t>Sähkön jakeluverkkotoiminta ja sähkön suurjännitteinen jakeluverkkotoiminta – Liite 2 Valvontamenetelmät</t>
  </si>
  <si>
    <t>Excel-sovelluksen toiminta</t>
  </si>
  <si>
    <t>Estimoitu tehokkuusrintama on kuvattu rajakustannusprofiileina (varjohinnat), jotka on esitetty "Laskenta"-välilehdellä.</t>
  </si>
  <si>
    <t>Vain sinisiin soluihin syötetään tietoja!</t>
  </si>
  <si>
    <t xml:space="preserve">Riveille 15-18 täytetään oletus kyseisenä vuonna toteutuneista KHI:n pisteluvusta, tuotoksista (verkkopituus, asiakasmäärä ja siirretty energia) sekä verkonhaltijan liittymä/käyttöpaikka suhteesta. </t>
  </si>
  <si>
    <t>Yleinen tehostamistavoite 0% vuosittain</t>
  </si>
  <si>
    <t>L/K suhde pysyy muuttumattomana</t>
  </si>
  <si>
    <t>Verkkopituus, asiakasmäärä ja siirretty energia kasvavat 1% vuosittain</t>
  </si>
  <si>
    <t>Excel-sovellus ja tehokkuusrintama perustuvat selvitykseen:</t>
  </si>
  <si>
    <t>Tehostamiskannustin sähkön jakeluverkkoyhtiöiden valvontamallissa: Ehdotus Energiaviraston soveltamien menetelmien kehittämiseksi neljännellä valvontajaksolla 2016 – 2019, Sigma-Hat Economics Oy 21.10.2014. (JAKELUVERKOT_loppuraportti)</t>
  </si>
  <si>
    <t xml:space="preserve">HUOM! Raportin Taulukossa 5.1 (s.19) Käyttäjämäärän rajakustannuksen arvot ovat muodossa €/1000 käyttäjää </t>
  </si>
  <si>
    <t xml:space="preserve">Excel sovellus ja ohje löytyvät myös: </t>
  </si>
  <si>
    <r>
      <t>Tehokkuusluvun</t>
    </r>
    <r>
      <rPr>
        <b/>
        <i/>
        <u/>
        <sz val="12"/>
        <color rgb="FFBC2359"/>
        <rFont val="Verdana"/>
        <family val="2"/>
      </rPr>
      <t xml:space="preserve"> </t>
    </r>
    <r>
      <rPr>
        <b/>
        <u/>
        <sz val="12"/>
        <color rgb="FFBC2359"/>
        <rFont val="Verdana"/>
        <family val="2"/>
      </rPr>
      <t>laskenta</t>
    </r>
  </si>
  <si>
    <t>http://energiavirasto.fi/hinnoittelun-valvonta</t>
  </si>
  <si>
    <t>Tehokkuusluvut löytyvät välilehdeltä "2015-2018 ka ja tehokkuusluku" sarakkeesta N</t>
  </si>
  <si>
    <t>Verkonhaltijoiden tehokkuusmittauksessa käytetyt lähtötiedot vuosilta 2012 - 2018</t>
  </si>
  <si>
    <t xml:space="preserve">"2015-2018 ka ja tehokkuusluku" välilehti sisältää verkonhaltijoiden vuosien 2015 - 2018 lähtötietojen keskiarvon sekä näiden perusteella lasketun verkonhaltijakohtaisen tehokkuusluvun. Sarakkeessa N olevan tehokkuusluvun saa laskettua syöttämällä verkonhaltijan tiedot (sarakkeet A - K) välilehden "Tehokkuusluku ja vertailutaso" soluihin A5 - K5.   </t>
  </si>
  <si>
    <t>"2015-2018 ka ja tehokkuusluku" välilehti sisältää myös yhtiökohtaiset vuosittaiset tehokkuusluvut. Vuosittaisen tehokkuusluvun saa syöttämällä välilehdeltä "Data 2012-2018" löytyvät kyseisen yhtiön kyseisen vuoden tiedot välilehden "Tehokkuusluku ja vertailutaso" soluihin A5 - K5</t>
  </si>
  <si>
    <t>"Kustannukset ja indeksikorjaus" välilehti sisältää tehokkuusrintaman laskennassa käytetyt kustannustiedot eli kontrolloitavat operatiiviset kustannukset (KOPEX), keskeytyksestä aiheutuneet haittakustannukset (KAH) sekä sähköverkon jälleenhankinta-arvon (JHA). Kustannukset löytyvät sekä kyseisen vuoden arvossa, että vuoden 2018 rahanarvossa.</t>
  </si>
  <si>
    <t xml:space="preserve">"Data 2012-2018" välilehti sisältää vuosikohtaiset tehokkuusrintaman laskennassa käytetyt kustannustiedot (vuoden 2018 rahanarvossa), tuotostiedot (verkkopituus, asiakasmäärä, siirretty energia), sekä toimintaympäristömuuttujan (liittymä/käyttäjä -suhdeluku).  </t>
  </si>
  <si>
    <t>Jakeluverkonhaltijan kohtuullinen kustannustaso määritetään kaikkien jakeluverkonhaltijoiden lähtötietojen (v. 2012 - 2018) perusteella estimoituun tehokkuusrintamaan nähden.</t>
  </si>
  <si>
    <t>Soluihin A5 - K5 (Tehokkuusluku ja vertailutaso - välilehti) täytetään verkonhaltijan vuosien 2015 - 2018 toteutuneiden kustannustietojen keskiarvo (kontrolloitavat operatiiviset kustannukset (KOPEX), jakeluverkon jälleenhankinta-arvo (JHA) ja keskeytyskustannus (KAH) indeksoituna v. 2018 rahanarvoon), tuotostiedot (verkkopituus, asiakasmäärä ja siirretty energia) sekä verkonhaltijan liittymä/käyttöpaikka (L/K) - suhdeluku (%).</t>
  </si>
  <si>
    <t>Täyttämällä riville 5 jonkun yksittäisen vuoden tiedot välilehdeltä "Data 2012 - 2018", on mahdollista tarkastella kohtuullisen kustannustason ja tehokkuusluvun muodostumista kyseisenä vuonna tehokkuusrintamaan nähden.</t>
  </si>
  <si>
    <t xml:space="preserve">Riveillä 15 -18 olevat JHA ja KAH lasketaan keskiarvona vuosien 2015 - 2018 tiedoista. Kyseiset arvot pysyvät muuttumattomana vuosina 2020 - 2023. </t>
  </si>
  <si>
    <t>Excel-sovelluksen avulla verkonhaltija voi arvioida alustavasti kohtuullista kustannustasoaan vuosina 2020 - 2023.</t>
  </si>
  <si>
    <t>Riville 5 on täytetty kuvitteellisen "Keskiarvon Voima Oy" nimisen yhtiön tiedot. Yhtiön kustannus- ja tuotostiedot sekä L/K-suhde ovat keskiarvoja kaikkien suomalaisten jakeluverkonhaltijoiden vuosien 2015 - 2018 toteutuneiden tietojen keskiarvosta.</t>
  </si>
  <si>
    <t xml:space="preserve">Käytetyt oletukset vuodesta 2020 lähtien: </t>
  </si>
  <si>
    <t>KHI kasvaa 1% vuosittain</t>
  </si>
  <si>
    <t xml:space="preserve">Excel-sovelluksen toimintaperiaate on sama kuin Energiaviraston neljännellä valvontajaksolle 2016 - 2019 julkaisemassa Excel-sovelluksessa: </t>
  </si>
  <si>
    <r>
      <t>Porvoon Sähköverkko Oy</t>
    </r>
    <r>
      <rPr>
        <sz val="11"/>
        <color rgb="FF00B0F0"/>
        <rFont val="Calibri"/>
        <family val="2"/>
        <scheme val="minor"/>
      </rPr>
      <t xml:space="preserve"> (+ Porvoon Alueverkko Oy v. 2015-2017)</t>
    </r>
  </si>
  <si>
    <t>Caruna Oy (sisältää Lapin Sähköverkko Oy)</t>
  </si>
  <si>
    <t>Porvoon Sähköverkko Oy (sisältää Porvoon Alueverkko Oy)</t>
  </si>
  <si>
    <t xml:space="preserve">Tämä excel-taulukko sisältää 31.10.2019 estimoidun tehokkuusrintaman mukaiset tehokkuusluvut sekä estimoinnissa käytetyt lähtötiedot. </t>
  </si>
  <si>
    <r>
      <t xml:space="preserve">Caruna </t>
    </r>
    <r>
      <rPr>
        <sz val="11"/>
        <color rgb="FF00B0F0"/>
        <rFont val="Calibri"/>
        <family val="2"/>
        <scheme val="minor"/>
      </rPr>
      <t>(+ Lapin Sähköverkko Oy v.2015)</t>
    </r>
  </si>
  <si>
    <t>Tornionlaakson Sähkö Oy (Sisältää Pellon Sähkö Oy)</t>
  </si>
  <si>
    <t>Siirtymäaika päättynyt ja verkonhaltijan toteuneita kontrolloitavissa olevia operatiivisia kustannuksia verrataan suoraan tehokkuusrintaman mukaiseen tasoon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</si>
</sst>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,##0\ &quot;€&quot;"/>
    <numFmt numFmtId="167" formatCode="_-* #,##0\ _€_-;\-* #,##0\ _€_-;_-* &quot;-&quot;??\ _€_-;_-@_-"/>
    <numFmt numFmtId="168" formatCode="_-* #,##0\ &quot;€&quot;_-;\-* #,##0\ &quot;€&quot;_-;_-* &quot;-&quot;??\ &quot;€&quot;_-;_-@_-"/>
    <numFmt numFmtId="169" formatCode="0.0\ %"/>
    <numFmt numFmtId="170" formatCode="_-* #,##0\ [$€-40B]_-;\-* #,##0\ [$€-40B]_-;_-* &quot;-&quot;??\ [$€-40B]_-;_-@_-"/>
    <numFmt numFmtId="171" formatCode="0.000000"/>
    <numFmt numFmtId="172" formatCode="0.0000000"/>
    <numFmt numFmtId="173" formatCode="#,##0.0_ ;\-#,##0.0\ "/>
    <numFmt numFmtId="174" formatCode="#,##0_ ;\-#,##0\ "/>
    <numFmt numFmtId="175" formatCode="_(* #,##0.00_);_(* \(#,##0.00\);_(* &quot;-&quot;??_);_(@_)"/>
    <numFmt numFmtId="176" formatCode="0.0000\ %"/>
    <numFmt numFmtId="177" formatCode="#,##0.0000_ ;\-#,##0.0000\ "/>
    <numFmt numFmtId="178" formatCode="#,##0.00000_ ;\-#,##0.00000\ "/>
    <numFmt numFmtId="179" formatCode="0.00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Arial"/>
      <family val="1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1"/>
      <color rgb="FF00B0F0"/>
      <name val="Calibri"/>
      <family val="2"/>
      <scheme val="minor"/>
    </font>
    <font>
      <sz val="11"/>
      <color theme="1"/>
      <name val="Verdana"/>
      <family val="2"/>
    </font>
    <font>
      <sz val="11"/>
      <color theme="5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Segoe UI"/>
      <family val="2"/>
    </font>
    <font>
      <sz val="11"/>
      <color rgb="FF444444"/>
      <name val="Segoe UI"/>
      <family val="2"/>
    </font>
    <font>
      <b/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0"/>
      <color rgb="FFFF0000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Verdana"/>
      <family val="2"/>
    </font>
    <font>
      <u/>
      <sz val="11"/>
      <color theme="10"/>
      <name val="Verdana"/>
      <family val="2"/>
    </font>
    <font>
      <b/>
      <u/>
      <sz val="12"/>
      <color rgb="FFBC2359"/>
      <name val="Verdana"/>
      <family val="2"/>
    </font>
    <font>
      <b/>
      <i/>
      <u/>
      <sz val="12"/>
      <color rgb="FFBC2359"/>
      <name val="Verdana"/>
      <family val="2"/>
    </font>
    <font>
      <b/>
      <sz val="11"/>
      <color rgb="FFBC2359"/>
      <name val="Verdana"/>
      <family val="2"/>
    </font>
    <font>
      <sz val="11"/>
      <color rgb="FFBC2359"/>
      <name val="Verdana"/>
      <family val="2"/>
    </font>
    <font>
      <b/>
      <u/>
      <sz val="11"/>
      <color rgb="FFBC2359"/>
      <name val="Verdana"/>
      <family val="2"/>
    </font>
    <font>
      <sz val="11"/>
      <color rgb="FFFF0000"/>
      <name val="Verdana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DE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08">
    <xf numFmtId="0" fontId="0" fillId="0" borderId="0" xfId="0"/>
    <xf numFmtId="0" fontId="4" fillId="2" borderId="0" xfId="1" applyFont="1" applyFill="1" applyBorder="1" applyAlignment="1">
      <alignment wrapText="1"/>
    </xf>
    <xf numFmtId="0" fontId="5" fillId="0" borderId="0" xfId="1" applyFont="1" applyFill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/>
    <xf numFmtId="0" fontId="7" fillId="0" borderId="0" xfId="2" applyFont="1" applyFill="1" applyAlignment="1">
      <alignment wrapText="1"/>
    </xf>
    <xf numFmtId="0" fontId="5" fillId="0" borderId="0" xfId="1" applyFont="1" applyFill="1"/>
    <xf numFmtId="0" fontId="2" fillId="0" borderId="0" xfId="0" applyFont="1"/>
    <xf numFmtId="0" fontId="4" fillId="3" borderId="0" xfId="1" applyFont="1" applyFill="1" applyBorder="1" applyAlignment="1">
      <alignment wrapText="1"/>
    </xf>
    <xf numFmtId="0" fontId="4" fillId="4" borderId="0" xfId="1" applyFont="1" applyFill="1" applyBorder="1" applyAlignment="1">
      <alignment wrapText="1"/>
    </xf>
    <xf numFmtId="0" fontId="4" fillId="5" borderId="0" xfId="1" applyFont="1" applyFill="1" applyBorder="1"/>
    <xf numFmtId="0" fontId="5" fillId="5" borderId="0" xfId="1" applyFont="1" applyFill="1" applyBorder="1"/>
    <xf numFmtId="0" fontId="4" fillId="5" borderId="0" xfId="1" applyFont="1" applyFill="1" applyAlignment="1" applyProtection="1">
      <alignment horizontal="center"/>
      <protection locked="0"/>
    </xf>
    <xf numFmtId="0" fontId="5" fillId="5" borderId="0" xfId="1" applyFont="1" applyFill="1" applyAlignment="1" applyProtection="1">
      <alignment horizontal="center"/>
      <protection locked="0"/>
    </xf>
    <xf numFmtId="164" fontId="4" fillId="5" borderId="0" xfId="1" applyNumberFormat="1" applyFont="1" applyFill="1" applyAlignment="1" applyProtection="1">
      <alignment horizontal="center"/>
      <protection locked="0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 applyProtection="1">
      <alignment horizontal="center"/>
      <protection locked="0"/>
    </xf>
    <xf numFmtId="0" fontId="0" fillId="0" borderId="0" xfId="0" applyFont="1"/>
    <xf numFmtId="0" fontId="9" fillId="2" borderId="0" xfId="1" applyFont="1" applyFill="1" applyBorder="1" applyAlignment="1">
      <alignment wrapText="1"/>
    </xf>
    <xf numFmtId="0" fontId="9" fillId="6" borderId="0" xfId="1" applyFont="1" applyFill="1" applyBorder="1" applyAlignment="1">
      <alignment wrapText="1"/>
    </xf>
    <xf numFmtId="0" fontId="9" fillId="6" borderId="0" xfId="1" applyFont="1" applyFill="1" applyBorder="1" applyAlignment="1">
      <alignment horizontal="left" wrapText="1"/>
    </xf>
    <xf numFmtId="0" fontId="9" fillId="6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wrapText="1"/>
    </xf>
    <xf numFmtId="0" fontId="9" fillId="7" borderId="0" xfId="1" applyFont="1" applyFill="1" applyBorder="1" applyAlignment="1">
      <alignment wrapText="1"/>
    </xf>
    <xf numFmtId="0" fontId="9" fillId="7" borderId="0" xfId="1" applyFont="1" applyFill="1" applyBorder="1" applyAlignment="1">
      <alignment horizontal="left" wrapText="1"/>
    </xf>
    <xf numFmtId="0" fontId="9" fillId="7" borderId="0" xfId="1" applyFont="1" applyFill="1" applyBorder="1" applyAlignment="1">
      <alignment horizontal="center" wrapText="1"/>
    </xf>
    <xf numFmtId="0" fontId="9" fillId="8" borderId="0" xfId="1" applyFont="1" applyFill="1" applyBorder="1" applyAlignment="1">
      <alignment wrapText="1"/>
    </xf>
    <xf numFmtId="0" fontId="9" fillId="8" borderId="0" xfId="1" applyFont="1" applyFill="1" applyBorder="1" applyAlignment="1">
      <alignment horizontal="left" wrapText="1"/>
    </xf>
    <xf numFmtId="0" fontId="9" fillId="8" borderId="0" xfId="1" applyFont="1" applyFill="1" applyBorder="1" applyAlignment="1">
      <alignment horizontal="center" wrapText="1"/>
    </xf>
    <xf numFmtId="0" fontId="9" fillId="9" borderId="0" xfId="1" applyFont="1" applyFill="1" applyBorder="1" applyAlignment="1">
      <alignment wrapText="1"/>
    </xf>
    <xf numFmtId="0" fontId="9" fillId="9" borderId="0" xfId="1" applyFont="1" applyFill="1" applyBorder="1" applyAlignment="1">
      <alignment horizontal="left" wrapText="1"/>
    </xf>
    <xf numFmtId="0" fontId="9" fillId="9" borderId="0" xfId="1" applyFont="1" applyFill="1" applyBorder="1" applyAlignment="1">
      <alignment horizontal="center" wrapText="1"/>
    </xf>
    <xf numFmtId="0" fontId="9" fillId="10" borderId="0" xfId="1" applyFont="1" applyFill="1" applyBorder="1" applyAlignment="1">
      <alignment wrapText="1"/>
    </xf>
    <xf numFmtId="0" fontId="9" fillId="10" borderId="0" xfId="1" applyFont="1" applyFill="1" applyBorder="1" applyAlignment="1">
      <alignment horizontal="left" wrapText="1"/>
    </xf>
    <xf numFmtId="0" fontId="9" fillId="10" borderId="0" xfId="1" applyFont="1" applyFill="1" applyBorder="1" applyAlignment="1">
      <alignment horizontal="center" wrapText="1"/>
    </xf>
    <xf numFmtId="0" fontId="9" fillId="3" borderId="0" xfId="1" applyFont="1" applyFill="1" applyBorder="1" applyAlignment="1">
      <alignment wrapText="1"/>
    </xf>
    <xf numFmtId="0" fontId="9" fillId="3" borderId="0" xfId="1" applyFont="1" applyFill="1" applyBorder="1" applyAlignment="1">
      <alignment horizontal="left" wrapText="1"/>
    </xf>
    <xf numFmtId="0" fontId="9" fillId="3" borderId="0" xfId="1" applyFont="1" applyFill="1" applyBorder="1" applyAlignment="1">
      <alignment horizontal="center" wrapText="1"/>
    </xf>
    <xf numFmtId="0" fontId="9" fillId="0" borderId="0" xfId="1" applyFont="1" applyBorder="1"/>
    <xf numFmtId="0" fontId="10" fillId="0" borderId="0" xfId="2" applyFont="1" applyAlignment="1">
      <alignment wrapText="1"/>
    </xf>
    <xf numFmtId="0" fontId="0" fillId="0" borderId="0" xfId="0" applyAlignment="1">
      <alignment horizontal="right"/>
    </xf>
    <xf numFmtId="0" fontId="11" fillId="0" borderId="0" xfId="0" applyFont="1"/>
    <xf numFmtId="164" fontId="0" fillId="0" borderId="0" xfId="0" applyNumberFormat="1"/>
    <xf numFmtId="2" fontId="0" fillId="0" borderId="0" xfId="0" applyNumberFormat="1"/>
    <xf numFmtId="164" fontId="0" fillId="0" borderId="0" xfId="0" applyNumberFormat="1" applyFont="1"/>
    <xf numFmtId="0" fontId="3" fillId="0" borderId="0" xfId="0" applyFont="1" applyAlignment="1">
      <alignment horizontal="right"/>
    </xf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1" fontId="0" fillId="3" borderId="2" xfId="0" applyNumberFormat="1" applyFill="1" applyBorder="1" applyAlignment="1">
      <alignment horizontal="left"/>
    </xf>
    <xf numFmtId="165" fontId="0" fillId="3" borderId="3" xfId="0" applyNumberFormat="1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2" fontId="0" fillId="0" borderId="0" xfId="0" applyNumberFormat="1" applyFont="1"/>
    <xf numFmtId="0" fontId="4" fillId="5" borderId="0" xfId="0" applyFont="1" applyFill="1" applyBorder="1"/>
    <xf numFmtId="0" fontId="5" fillId="5" borderId="0" xfId="0" applyFont="1" applyFill="1" applyBorder="1"/>
    <xf numFmtId="0" fontId="5" fillId="0" borderId="0" xfId="0" applyFo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0" xfId="0" applyNumberFormat="1" applyFont="1" applyFill="1" applyAlignment="1" applyProtection="1">
      <alignment horizontal="center"/>
      <protection locked="0"/>
    </xf>
    <xf numFmtId="164" fontId="4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9" fontId="12" fillId="0" borderId="0" xfId="5" applyFont="1" applyFill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12" fillId="12" borderId="5" xfId="0" applyFont="1" applyFill="1" applyBorder="1" applyAlignment="1">
      <alignment wrapText="1"/>
    </xf>
    <xf numFmtId="0" fontId="12" fillId="12" borderId="7" xfId="0" applyFont="1" applyFill="1" applyBorder="1" applyAlignment="1">
      <alignment wrapText="1"/>
    </xf>
    <xf numFmtId="0" fontId="12" fillId="12" borderId="8" xfId="0" applyFont="1" applyFill="1" applyBorder="1" applyAlignment="1">
      <alignment wrapText="1"/>
    </xf>
    <xf numFmtId="0" fontId="12" fillId="12" borderId="7" xfId="0" applyFont="1" applyFill="1" applyBorder="1" applyAlignment="1">
      <alignment horizontal="left"/>
    </xf>
    <xf numFmtId="0" fontId="12" fillId="12" borderId="7" xfId="0" applyFont="1" applyFill="1" applyBorder="1" applyAlignment="1">
      <alignment horizontal="center" wrapText="1"/>
    </xf>
    <xf numFmtId="0" fontId="12" fillId="12" borderId="6" xfId="0" applyFont="1" applyFill="1" applyBorder="1" applyAlignment="1">
      <alignment wrapText="1"/>
    </xf>
    <xf numFmtId="0" fontId="12" fillId="8" borderId="9" xfId="0" applyFont="1" applyFill="1" applyBorder="1" applyAlignment="1">
      <alignment wrapText="1"/>
    </xf>
    <xf numFmtId="0" fontId="12" fillId="12" borderId="10" xfId="0" applyFont="1" applyFill="1" applyBorder="1" applyAlignment="1">
      <alignment wrapText="1"/>
    </xf>
    <xf numFmtId="0" fontId="12" fillId="12" borderId="11" xfId="0" applyFont="1" applyFill="1" applyBorder="1" applyAlignment="1">
      <alignment wrapText="1"/>
    </xf>
    <xf numFmtId="0" fontId="12" fillId="12" borderId="12" xfId="0" applyFont="1" applyFill="1" applyBorder="1" applyAlignment="1">
      <alignment wrapText="1"/>
    </xf>
    <xf numFmtId="0" fontId="12" fillId="12" borderId="4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9" xfId="0" applyFont="1" applyFill="1" applyBorder="1" applyAlignment="1">
      <alignment wrapText="1"/>
    </xf>
    <xf numFmtId="0" fontId="12" fillId="13" borderId="1" xfId="0" applyFont="1" applyFill="1" applyBorder="1" applyAlignment="1"/>
    <xf numFmtId="0" fontId="12" fillId="13" borderId="1" xfId="0" applyFont="1" applyFill="1" applyBorder="1" applyAlignment="1">
      <alignment horizontal="left"/>
    </xf>
    <xf numFmtId="166" fontId="12" fillId="13" borderId="1" xfId="3" applyNumberFormat="1" applyFont="1" applyFill="1" applyBorder="1"/>
    <xf numFmtId="166" fontId="12" fillId="13" borderId="1" xfId="5" applyNumberFormat="1" applyFont="1" applyFill="1" applyBorder="1"/>
    <xf numFmtId="167" fontId="12" fillId="13" borderId="1" xfId="3" applyNumberFormat="1" applyFont="1" applyFill="1" applyBorder="1"/>
    <xf numFmtId="2" fontId="12" fillId="13" borderId="2" xfId="0" applyNumberFormat="1" applyFont="1" applyFill="1" applyBorder="1"/>
    <xf numFmtId="2" fontId="12" fillId="13" borderId="3" xfId="0" applyNumberFormat="1" applyFont="1" applyFill="1" applyBorder="1"/>
    <xf numFmtId="2" fontId="12" fillId="13" borderId="4" xfId="0" applyNumberFormat="1" applyFont="1" applyFill="1" applyBorder="1"/>
    <xf numFmtId="9" fontId="12" fillId="13" borderId="1" xfId="5" applyNumberFormat="1" applyFont="1" applyFill="1" applyBorder="1"/>
    <xf numFmtId="43" fontId="12" fillId="5" borderId="10" xfId="3" applyFont="1" applyFill="1" applyBorder="1" applyAlignment="1">
      <alignment horizontal="right"/>
    </xf>
    <xf numFmtId="0" fontId="12" fillId="0" borderId="0" xfId="0" applyFont="1" applyFill="1" applyAlignment="1" applyProtection="1">
      <alignment horizontal="left"/>
    </xf>
    <xf numFmtId="9" fontId="12" fillId="0" borderId="0" xfId="5" applyFont="1" applyFill="1" applyAlignment="1">
      <alignment horizontal="right"/>
    </xf>
    <xf numFmtId="167" fontId="12" fillId="0" borderId="0" xfId="3" applyNumberFormat="1" applyFont="1" applyFill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3" fontId="12" fillId="0" borderId="0" xfId="3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0" fillId="0" borderId="0" xfId="0" applyFill="1"/>
    <xf numFmtId="0" fontId="12" fillId="8" borderId="1" xfId="0" applyFont="1" applyFill="1" applyBorder="1" applyAlignment="1">
      <alignment wrapText="1"/>
    </xf>
    <xf numFmtId="168" fontId="12" fillId="5" borderId="10" xfId="4" applyNumberFormat="1" applyFont="1" applyFill="1" applyBorder="1" applyAlignment="1"/>
    <xf numFmtId="169" fontId="12" fillId="5" borderId="10" xfId="5" applyNumberFormat="1" applyFont="1" applyFill="1" applyBorder="1" applyAlignment="1"/>
    <xf numFmtId="166" fontId="12" fillId="5" borderId="10" xfId="4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9" fontId="12" fillId="0" borderId="0" xfId="5" applyFont="1"/>
    <xf numFmtId="170" fontId="12" fillId="0" borderId="0" xfId="0" applyNumberFormat="1" applyFont="1"/>
    <xf numFmtId="169" fontId="12" fillId="0" borderId="0" xfId="5" applyNumberFormat="1" applyFont="1"/>
    <xf numFmtId="10" fontId="12" fillId="0" borderId="0" xfId="5" applyNumberFormat="1" applyFont="1"/>
    <xf numFmtId="171" fontId="12" fillId="0" borderId="0" xfId="0" applyNumberFormat="1" applyFont="1"/>
    <xf numFmtId="172" fontId="12" fillId="0" borderId="0" xfId="0" applyNumberFormat="1" applyFont="1"/>
    <xf numFmtId="0" fontId="12" fillId="12" borderId="5" xfId="0" applyFont="1" applyFill="1" applyBorder="1"/>
    <xf numFmtId="0" fontId="12" fillId="12" borderId="5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left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12" borderId="13" xfId="0" applyFont="1" applyFill="1" applyBorder="1" applyAlignment="1">
      <alignment horizontal="center" wrapText="1"/>
    </xf>
    <xf numFmtId="0" fontId="12" fillId="12" borderId="10" xfId="0" applyFont="1" applyFill="1" applyBorder="1" applyAlignment="1">
      <alignment horizontal="center" wrapText="1"/>
    </xf>
    <xf numFmtId="0" fontId="12" fillId="1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68" fontId="12" fillId="5" borderId="5" xfId="4" applyNumberFormat="1" applyFont="1" applyFill="1" applyBorder="1" applyAlignment="1"/>
    <xf numFmtId="173" fontId="12" fillId="13" borderId="5" xfId="3" applyNumberFormat="1" applyFont="1" applyFill="1" applyBorder="1" applyAlignment="1">
      <alignment horizontal="center"/>
    </xf>
    <xf numFmtId="166" fontId="12" fillId="5" borderId="13" xfId="3" applyNumberFormat="1" applyFont="1" applyFill="1" applyBorder="1" applyAlignment="1">
      <alignment horizontal="center"/>
    </xf>
    <xf numFmtId="174" fontId="12" fillId="13" borderId="14" xfId="3" applyNumberFormat="1" applyFont="1" applyFill="1" applyBorder="1" applyAlignment="1">
      <alignment horizontal="center"/>
    </xf>
    <xf numFmtId="167" fontId="12" fillId="13" borderId="13" xfId="3" applyNumberFormat="1" applyFont="1" applyFill="1" applyBorder="1" applyAlignment="1">
      <alignment horizontal="center"/>
    </xf>
    <xf numFmtId="175" fontId="12" fillId="13" borderId="6" xfId="3" applyNumberFormat="1" applyFont="1" applyFill="1" applyBorder="1" applyAlignment="1">
      <alignment horizontal="center"/>
    </xf>
    <xf numFmtId="175" fontId="12" fillId="13" borderId="7" xfId="3" applyNumberFormat="1" applyFont="1" applyFill="1" applyBorder="1" applyAlignment="1">
      <alignment horizontal="center"/>
    </xf>
    <xf numFmtId="175" fontId="12" fillId="13" borderId="8" xfId="3" applyNumberFormat="1" applyFont="1" applyFill="1" applyBorder="1" applyAlignment="1">
      <alignment horizontal="center"/>
    </xf>
    <xf numFmtId="43" fontId="12" fillId="5" borderId="7" xfId="3" applyFont="1" applyFill="1" applyBorder="1" applyAlignment="1">
      <alignment horizontal="center"/>
    </xf>
    <xf numFmtId="169" fontId="12" fillId="13" borderId="5" xfId="5" applyNumberFormat="1" applyFont="1" applyFill="1" applyBorder="1" applyAlignment="1">
      <alignment horizontal="center"/>
    </xf>
    <xf numFmtId="169" fontId="12" fillId="0" borderId="0" xfId="5" applyNumberFormat="1" applyFont="1" applyFill="1" applyBorder="1" applyAlignment="1">
      <alignment horizontal="center"/>
    </xf>
    <xf numFmtId="168" fontId="12" fillId="5" borderId="13" xfId="4" applyNumberFormat="1" applyFont="1" applyFill="1" applyBorder="1" applyAlignment="1"/>
    <xf numFmtId="173" fontId="12" fillId="13" borderId="13" xfId="3" applyNumberFormat="1" applyFont="1" applyFill="1" applyBorder="1" applyAlignment="1">
      <alignment horizontal="center"/>
    </xf>
    <xf numFmtId="175" fontId="12" fillId="13" borderId="14" xfId="3" applyNumberFormat="1" applyFont="1" applyFill="1" applyBorder="1" applyAlignment="1">
      <alignment horizontal="center"/>
    </xf>
    <xf numFmtId="175" fontId="12" fillId="13" borderId="0" xfId="3" applyNumberFormat="1" applyFont="1" applyFill="1" applyBorder="1" applyAlignment="1">
      <alignment horizontal="center"/>
    </xf>
    <xf numFmtId="175" fontId="12" fillId="13" borderId="15" xfId="3" applyNumberFormat="1" applyFont="1" applyFill="1" applyBorder="1" applyAlignment="1">
      <alignment horizontal="center"/>
    </xf>
    <xf numFmtId="43" fontId="12" fillId="5" borderId="0" xfId="3" applyFont="1" applyFill="1" applyBorder="1" applyAlignment="1">
      <alignment horizontal="center"/>
    </xf>
    <xf numFmtId="169" fontId="12" fillId="13" borderId="13" xfId="5" applyNumberFormat="1" applyFont="1" applyFill="1" applyBorder="1" applyAlignment="1">
      <alignment horizontal="center"/>
    </xf>
    <xf numFmtId="167" fontId="12" fillId="13" borderId="10" xfId="3" applyNumberFormat="1" applyFont="1" applyFill="1" applyBorder="1" applyAlignment="1">
      <alignment horizontal="center"/>
    </xf>
    <xf numFmtId="175" fontId="12" fillId="13" borderId="9" xfId="3" applyNumberFormat="1" applyFont="1" applyFill="1" applyBorder="1" applyAlignment="1">
      <alignment horizontal="center"/>
    </xf>
    <xf numFmtId="175" fontId="12" fillId="13" borderId="11" xfId="3" applyNumberFormat="1" applyFont="1" applyFill="1" applyBorder="1" applyAlignment="1">
      <alignment horizontal="center"/>
    </xf>
    <xf numFmtId="175" fontId="12" fillId="13" borderId="12" xfId="3" applyNumberFormat="1" applyFont="1" applyFill="1" applyBorder="1" applyAlignment="1">
      <alignment horizontal="center"/>
    </xf>
    <xf numFmtId="169" fontId="12" fillId="13" borderId="10" xfId="5" applyNumberFormat="1" applyFont="1" applyFill="1" applyBorder="1" applyAlignment="1">
      <alignment horizontal="center"/>
    </xf>
    <xf numFmtId="0" fontId="12" fillId="12" borderId="14" xfId="0" applyFont="1" applyFill="1" applyBorder="1" applyAlignment="1">
      <alignment horizontal="right"/>
    </xf>
    <xf numFmtId="0" fontId="12" fillId="12" borderId="9" xfId="0" applyFont="1" applyFill="1" applyBorder="1" applyAlignment="1">
      <alignment horizontal="right"/>
    </xf>
    <xf numFmtId="166" fontId="12" fillId="5" borderId="10" xfId="3" applyNumberFormat="1" applyFont="1" applyFill="1" applyBorder="1" applyAlignment="1">
      <alignment horizontal="center"/>
    </xf>
    <xf numFmtId="0" fontId="12" fillId="0" borderId="0" xfId="0" applyFont="1" applyAlignment="1"/>
    <xf numFmtId="0" fontId="12" fillId="12" borderId="1" xfId="0" applyFont="1" applyFill="1" applyBorder="1"/>
    <xf numFmtId="9" fontId="12" fillId="14" borderId="8" xfId="0" applyNumberFormat="1" applyFont="1" applyFill="1" applyBorder="1"/>
    <xf numFmtId="0" fontId="12" fillId="12" borderId="1" xfId="0" applyFont="1" applyFill="1" applyBorder="1" applyAlignment="1">
      <alignment horizontal="justify"/>
    </xf>
    <xf numFmtId="0" fontId="12" fillId="12" borderId="3" xfId="0" applyFont="1" applyFill="1" applyBorder="1" applyAlignment="1">
      <alignment horizontal="justify"/>
    </xf>
    <xf numFmtId="0" fontId="12" fillId="12" borderId="4" xfId="0" applyFont="1" applyFill="1" applyBorder="1" applyAlignment="1">
      <alignment horizontal="justify"/>
    </xf>
    <xf numFmtId="0" fontId="12" fillId="12" borderId="10" xfId="0" applyFont="1" applyFill="1" applyBorder="1"/>
    <xf numFmtId="164" fontId="12" fillId="14" borderId="12" xfId="0" applyNumberFormat="1" applyFont="1" applyFill="1" applyBorder="1"/>
    <xf numFmtId="0" fontId="12" fillId="12" borderId="10" xfId="0" applyFont="1" applyFill="1" applyBorder="1" applyAlignment="1">
      <alignment horizontal="justify"/>
    </xf>
    <xf numFmtId="0" fontId="12" fillId="14" borderId="11" xfId="0" applyFont="1" applyFill="1" applyBorder="1" applyAlignment="1">
      <alignment horizontal="justify"/>
    </xf>
    <xf numFmtId="165" fontId="12" fillId="14" borderId="11" xfId="0" applyNumberFormat="1" applyFont="1" applyFill="1" applyBorder="1" applyAlignment="1">
      <alignment horizontal="justify"/>
    </xf>
    <xf numFmtId="165" fontId="12" fillId="14" borderId="12" xfId="0" applyNumberFormat="1" applyFont="1" applyFill="1" applyBorder="1" applyAlignment="1">
      <alignment horizontal="justify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justify"/>
    </xf>
    <xf numFmtId="0" fontId="14" fillId="12" borderId="1" xfId="0" applyFont="1" applyFill="1" applyBorder="1" applyAlignment="1">
      <alignment wrapText="1"/>
    </xf>
    <xf numFmtId="176" fontId="15" fillId="12" borderId="1" xfId="5" applyNumberFormat="1" applyFont="1" applyFill="1" applyBorder="1" applyAlignment="1">
      <alignment wrapText="1"/>
    </xf>
    <xf numFmtId="177" fontId="12" fillId="0" borderId="0" xfId="0" applyNumberFormat="1" applyFont="1"/>
    <xf numFmtId="178" fontId="12" fillId="0" borderId="0" xfId="0" applyNumberFormat="1" applyFont="1"/>
    <xf numFmtId="0" fontId="12" fillId="12" borderId="13" xfId="0" applyFont="1" applyFill="1" applyBorder="1"/>
    <xf numFmtId="169" fontId="12" fillId="12" borderId="5" xfId="5" applyNumberFormat="1" applyFont="1" applyFill="1" applyBorder="1"/>
    <xf numFmtId="169" fontId="12" fillId="0" borderId="0" xfId="0" applyNumberFormat="1" applyFont="1"/>
    <xf numFmtId="169" fontId="12" fillId="12" borderId="13" xfId="0" applyNumberFormat="1" applyFont="1" applyFill="1" applyBorder="1"/>
    <xf numFmtId="169" fontId="12" fillId="12" borderId="13" xfId="5" applyNumberFormat="1" applyFont="1" applyFill="1" applyBorder="1"/>
    <xf numFmtId="169" fontId="12" fillId="12" borderId="10" xfId="0" applyNumberFormat="1" applyFont="1" applyFill="1" applyBorder="1"/>
    <xf numFmtId="10" fontId="12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5" applyNumberFormat="1" applyFont="1" applyFill="1" applyAlignment="1">
      <alignment horizontal="left"/>
    </xf>
    <xf numFmtId="1" fontId="17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left"/>
    </xf>
    <xf numFmtId="10" fontId="16" fillId="0" borderId="0" xfId="5" applyNumberFormat="1" applyFont="1" applyAlignment="1">
      <alignment horizontal="left"/>
    </xf>
    <xf numFmtId="10" fontId="16" fillId="0" borderId="0" xfId="5" applyNumberFormat="1" applyFont="1" applyFill="1" applyAlignment="1">
      <alignment horizontal="left"/>
    </xf>
    <xf numFmtId="0" fontId="18" fillId="12" borderId="0" xfId="0" applyFont="1" applyFill="1" applyBorder="1"/>
    <xf numFmtId="0" fontId="12" fillId="12" borderId="0" xfId="0" applyFont="1" applyFill="1" applyBorder="1"/>
    <xf numFmtId="0" fontId="15" fillId="12" borderId="0" xfId="0" applyFont="1" applyFill="1" applyBorder="1"/>
    <xf numFmtId="0" fontId="0" fillId="0" borderId="0" xfId="0" quotePrefix="1"/>
    <xf numFmtId="0" fontId="0" fillId="0" borderId="0" xfId="0" applyFont="1" applyFill="1" applyBorder="1"/>
    <xf numFmtId="0" fontId="0" fillId="0" borderId="0" xfId="0" quotePrefix="1" applyFont="1"/>
    <xf numFmtId="0" fontId="15" fillId="12" borderId="0" xfId="0" quotePrefix="1" applyFont="1" applyFill="1" applyBorder="1"/>
    <xf numFmtId="166" fontId="12" fillId="5" borderId="0" xfId="3" applyNumberFormat="1" applyFont="1" applyFill="1" applyBorder="1"/>
    <xf numFmtId="166" fontId="12" fillId="0" borderId="0" xfId="3" applyNumberFormat="1" applyFont="1" applyFill="1" applyBorder="1"/>
    <xf numFmtId="167" fontId="12" fillId="5" borderId="0" xfId="3" applyNumberFormat="1" applyFont="1" applyFill="1" applyBorder="1" applyAlignment="1"/>
    <xf numFmtId="167" fontId="12" fillId="5" borderId="0" xfId="3" applyNumberFormat="1" applyFont="1" applyFill="1" applyBorder="1"/>
    <xf numFmtId="175" fontId="12" fillId="5" borderId="0" xfId="3" applyNumberFormat="1" applyFont="1" applyFill="1" applyBorder="1"/>
    <xf numFmtId="167" fontId="12" fillId="0" borderId="0" xfId="3" applyNumberFormat="1" applyFont="1" applyFill="1" applyBorder="1"/>
    <xf numFmtId="43" fontId="12" fillId="0" borderId="0" xfId="3" applyFont="1" applyFill="1" applyBorder="1"/>
    <xf numFmtId="43" fontId="15" fillId="12" borderId="0" xfId="3" applyFont="1" applyFill="1" applyBorder="1" applyAlignment="1"/>
    <xf numFmtId="43" fontId="15" fillId="12" borderId="0" xfId="3" applyFont="1" applyFill="1" applyBorder="1" applyAlignment="1">
      <alignment wrapText="1"/>
    </xf>
    <xf numFmtId="0" fontId="15" fillId="12" borderId="0" xfId="0" applyFont="1" applyFill="1" applyBorder="1" applyAlignment="1">
      <alignment wrapText="1"/>
    </xf>
    <xf numFmtId="1" fontId="15" fillId="12" borderId="0" xfId="3" applyNumberFormat="1" applyFont="1" applyFill="1" applyBorder="1" applyAlignment="1">
      <alignment wrapText="1"/>
    </xf>
    <xf numFmtId="0" fontId="0" fillId="14" borderId="0" xfId="0" applyFill="1"/>
    <xf numFmtId="1" fontId="12" fillId="12" borderId="0" xfId="3" applyNumberFormat="1" applyFont="1" applyFill="1" applyBorder="1" applyAlignment="1"/>
    <xf numFmtId="0" fontId="0" fillId="0" borderId="0" xfId="0" quotePrefix="1" applyFill="1"/>
    <xf numFmtId="0" fontId="0" fillId="0" borderId="0" xfId="0" applyFont="1" applyFill="1"/>
    <xf numFmtId="179" fontId="12" fillId="0" borderId="0" xfId="0" applyNumberFormat="1" applyFont="1"/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9" fontId="5" fillId="0" borderId="0" xfId="5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5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9" fontId="5" fillId="0" borderId="0" xfId="5" applyFont="1" applyAlignment="1">
      <alignment horizontal="center" vertical="center"/>
    </xf>
    <xf numFmtId="0" fontId="5" fillId="0" borderId="0" xfId="0" applyFont="1" applyAlignment="1">
      <alignment horizontal="center"/>
    </xf>
    <xf numFmtId="9" fontId="1" fillId="0" borderId="0" xfId="5" applyFont="1"/>
    <xf numFmtId="169" fontId="1" fillId="0" borderId="0" xfId="5" applyNumberFormat="1" applyFont="1"/>
    <xf numFmtId="169" fontId="5" fillId="0" borderId="0" xfId="5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9" fontId="5" fillId="0" borderId="0" xfId="5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9" fontId="2" fillId="0" borderId="0" xfId="5" applyFont="1"/>
    <xf numFmtId="169" fontId="2" fillId="0" borderId="0" xfId="5" applyNumberFormat="1" applyFont="1"/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9" fontId="4" fillId="0" borderId="0" xfId="5" applyNumberFormat="1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9" fontId="5" fillId="0" borderId="0" xfId="5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9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5" fillId="0" borderId="0" xfId="5" applyFont="1" applyAlignment="1">
      <alignment vertical="center"/>
    </xf>
    <xf numFmtId="9" fontId="5" fillId="0" borderId="0" xfId="5" applyNumberFormat="1" applyFont="1" applyAlignment="1">
      <alignment vertical="center"/>
    </xf>
    <xf numFmtId="9" fontId="4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169" fontId="5" fillId="0" borderId="0" xfId="5" applyNumberFormat="1" applyFont="1" applyAlignment="1">
      <alignment vertical="center"/>
    </xf>
    <xf numFmtId="0" fontId="8" fillId="0" borderId="0" xfId="0" applyFont="1" applyAlignment="1">
      <alignment vertical="center"/>
    </xf>
    <xf numFmtId="169" fontId="8" fillId="0" borderId="0" xfId="5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Fill="1"/>
    <xf numFmtId="169" fontId="5" fillId="0" borderId="0" xfId="5" applyNumberFormat="1" applyFont="1"/>
    <xf numFmtId="164" fontId="21" fillId="0" borderId="0" xfId="2" applyNumberFormat="1" applyFont="1" applyFill="1" applyAlignment="1">
      <alignment horizontal="center" vertical="center"/>
    </xf>
    <xf numFmtId="165" fontId="21" fillId="0" borderId="0" xfId="2" applyNumberFormat="1" applyFont="1" applyFill="1" applyAlignment="1">
      <alignment horizontal="center" vertical="center"/>
    </xf>
    <xf numFmtId="0" fontId="12" fillId="12" borderId="6" xfId="0" applyFont="1" applyFill="1" applyBorder="1" applyAlignment="1">
      <alignment horizontal="right"/>
    </xf>
    <xf numFmtId="173" fontId="12" fillId="13" borderId="10" xfId="3" applyNumberFormat="1" applyFont="1" applyFill="1" applyBorder="1" applyAlignment="1">
      <alignment horizontal="center"/>
    </xf>
    <xf numFmtId="174" fontId="12" fillId="13" borderId="9" xfId="3" applyNumberFormat="1" applyFont="1" applyFill="1" applyBorder="1" applyAlignment="1">
      <alignment horizontal="center"/>
    </xf>
    <xf numFmtId="43" fontId="12" fillId="5" borderId="11" xfId="3" applyFont="1" applyFill="1" applyBorder="1" applyAlignment="1">
      <alignment horizontal="center"/>
    </xf>
    <xf numFmtId="10" fontId="12" fillId="15" borderId="8" xfId="5" applyNumberFormat="1" applyFont="1" applyFill="1" applyBorder="1" applyAlignment="1">
      <alignment horizontal="center"/>
    </xf>
    <xf numFmtId="10" fontId="12" fillId="15" borderId="15" xfId="5" applyNumberFormat="1" applyFont="1" applyFill="1" applyBorder="1" applyAlignment="1">
      <alignment horizontal="center"/>
    </xf>
    <xf numFmtId="10" fontId="12" fillId="15" borderId="12" xfId="5" applyNumberFormat="1" applyFont="1" applyFill="1" applyBorder="1" applyAlignment="1">
      <alignment horizontal="center"/>
    </xf>
    <xf numFmtId="1" fontId="5" fillId="0" borderId="0" xfId="0" applyNumberFormat="1" applyFont="1" applyAlignment="1">
      <alignment vertical="center"/>
    </xf>
    <xf numFmtId="4" fontId="2" fillId="0" borderId="0" xfId="0" applyNumberFormat="1" applyFont="1"/>
    <xf numFmtId="4" fontId="0" fillId="0" borderId="0" xfId="0" applyNumberFormat="1"/>
    <xf numFmtId="0" fontId="0" fillId="0" borderId="0" xfId="0" applyFont="1" applyAlignment="1">
      <alignment horizontal="left"/>
    </xf>
    <xf numFmtId="1" fontId="0" fillId="0" borderId="0" xfId="0" applyNumberFormat="1"/>
    <xf numFmtId="0" fontId="2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4" fillId="0" borderId="0" xfId="6" applyFont="1" applyAlignment="1">
      <alignment wrapText="1"/>
    </xf>
    <xf numFmtId="0" fontId="12" fillId="1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wrapText="1"/>
    </xf>
    <xf numFmtId="0" fontId="27" fillId="0" borderId="5" xfId="0" applyFont="1" applyFill="1" applyBorder="1" applyAlignment="1">
      <alignment wrapText="1"/>
    </xf>
    <xf numFmtId="0" fontId="27" fillId="0" borderId="6" xfId="0" applyFont="1" applyFill="1" applyBorder="1" applyAlignment="1">
      <alignment wrapText="1"/>
    </xf>
    <xf numFmtId="0" fontId="28" fillId="0" borderId="7" xfId="0" applyFont="1" applyFill="1" applyBorder="1" applyAlignment="1">
      <alignment wrapText="1"/>
    </xf>
    <xf numFmtId="0" fontId="27" fillId="0" borderId="7" xfId="0" applyFont="1" applyFill="1" applyBorder="1" applyAlignment="1"/>
    <xf numFmtId="0" fontId="28" fillId="0" borderId="7" xfId="0" applyFont="1" applyFill="1" applyBorder="1"/>
    <xf numFmtId="0" fontId="28" fillId="0" borderId="8" xfId="0" applyFont="1" applyFill="1" applyBorder="1"/>
    <xf numFmtId="0" fontId="29" fillId="0" borderId="0" xfId="0" applyFont="1" applyFill="1" applyBorder="1" applyAlignment="1">
      <alignment vertical="center" wrapText="1"/>
    </xf>
    <xf numFmtId="169" fontId="5" fillId="0" borderId="0" xfId="5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16" xfId="0" applyNumberFormat="1" applyFont="1" applyBorder="1" applyAlignment="1">
      <alignment horizontal="center"/>
    </xf>
    <xf numFmtId="169" fontId="5" fillId="0" borderId="16" xfId="5" applyNumberFormat="1" applyFont="1" applyBorder="1" applyAlignment="1">
      <alignment horizontal="center"/>
    </xf>
    <xf numFmtId="169" fontId="5" fillId="0" borderId="0" xfId="5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8" fillId="0" borderId="0" xfId="5" applyNumberFormat="1" applyFont="1" applyAlignment="1">
      <alignment horizontal="center" vertical="center"/>
    </xf>
    <xf numFmtId="0" fontId="30" fillId="12" borderId="13" xfId="0" applyFont="1" applyFill="1" applyBorder="1" applyAlignment="1">
      <alignment horizontal="center" wrapText="1"/>
    </xf>
    <xf numFmtId="164" fontId="11" fillId="0" borderId="0" xfId="0" applyNumberFormat="1" applyFont="1"/>
    <xf numFmtId="0" fontId="0" fillId="0" borderId="0" xfId="0" applyAlignment="1"/>
    <xf numFmtId="164" fontId="2" fillId="0" borderId="0" xfId="0" applyNumberFormat="1" applyFont="1"/>
    <xf numFmtId="2" fontId="11" fillId="0" borderId="0" xfId="0" applyNumberFormat="1" applyFont="1"/>
    <xf numFmtId="169" fontId="5" fillId="0" borderId="0" xfId="0" applyNumberFormat="1" applyFont="1"/>
    <xf numFmtId="169" fontId="5" fillId="0" borderId="0" xfId="0" applyNumberFormat="1" applyFont="1" applyAlignment="1">
      <alignment horizontal="center"/>
    </xf>
    <xf numFmtId="9" fontId="1" fillId="0" borderId="0" xfId="5" applyFont="1" applyAlignment="1"/>
    <xf numFmtId="169" fontId="1" fillId="0" borderId="0" xfId="5" applyNumberFormat="1" applyFont="1" applyAlignment="1"/>
    <xf numFmtId="0" fontId="1" fillId="0" borderId="0" xfId="0" applyFont="1"/>
    <xf numFmtId="0" fontId="31" fillId="0" borderId="0" xfId="0" applyFont="1" applyAlignment="1">
      <alignment horizontal="center"/>
    </xf>
  </cellXfs>
  <cellStyles count="7">
    <cellStyle name="Hyperlinkki" xfId="6" builtinId="8"/>
    <cellStyle name="Normaali" xfId="0" builtinId="0"/>
    <cellStyle name="Normaali 2 2" xfId="1" xr:uid="{71D5ACBE-2B19-4A11-9FAE-CCF85FC4724B}"/>
    <cellStyle name="Normaali 3" xfId="2" xr:uid="{FB102155-6358-4003-9041-7705E8D75F12}"/>
    <cellStyle name="Pilkku" xfId="3" builtinId="3"/>
    <cellStyle name="Prosenttia" xfId="5" builtinId="5"/>
    <cellStyle name="Valuutta" xfId="4" builtinId="4"/>
  </cellStyles>
  <dxfs count="0"/>
  <tableStyles count="0" defaultTableStyle="TableStyleMedium2" defaultPivotStyle="PivotStyleLight16"/>
  <colors>
    <mruColors>
      <color rgb="FFBC2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iavirasto.fi/hinnoittelun-valvonta" TargetMode="External"/><Relationship Id="rId2" Type="http://schemas.openxmlformats.org/officeDocument/2006/relationships/hyperlink" Target="http://energiavirasto.fi/hinnoittelun-valvonta" TargetMode="External"/><Relationship Id="rId1" Type="http://schemas.openxmlformats.org/officeDocument/2006/relationships/hyperlink" Target="http://energiavirasto.fi/hinnoittelun-valvont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nergiavirasto.fi/hinnoittelun-valvon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DEE0-1013-45E3-9BA0-C2F4CA76411A}">
  <dimension ref="A1:E58"/>
  <sheetViews>
    <sheetView tabSelected="1" workbookViewId="0"/>
  </sheetViews>
  <sheetFormatPr defaultColWidth="9.109375" defaultRowHeight="13.8" x14ac:dyDescent="0.25"/>
  <cols>
    <col min="1" max="1" width="224.88671875" style="68" customWidth="1"/>
    <col min="2" max="16384" width="9.109375" style="68"/>
  </cols>
  <sheetData>
    <row r="1" spans="1:1" ht="17.399999999999999" x14ac:dyDescent="0.3">
      <c r="A1" s="274" t="s">
        <v>216</v>
      </c>
    </row>
    <row r="2" spans="1:1" ht="17.399999999999999" x14ac:dyDescent="0.3">
      <c r="A2" s="274"/>
    </row>
    <row r="3" spans="1:1" ht="17.399999999999999" x14ac:dyDescent="0.3">
      <c r="A3" s="274" t="s">
        <v>217</v>
      </c>
    </row>
    <row r="4" spans="1:1" x14ac:dyDescent="0.25">
      <c r="A4" s="275" t="s">
        <v>218</v>
      </c>
    </row>
    <row r="5" spans="1:1" x14ac:dyDescent="0.25">
      <c r="A5" s="276" t="s">
        <v>231</v>
      </c>
    </row>
    <row r="6" spans="1:1" x14ac:dyDescent="0.25">
      <c r="A6" s="276"/>
    </row>
    <row r="7" spans="1:1" ht="17.399999999999999" x14ac:dyDescent="0.3">
      <c r="A7" s="274" t="s">
        <v>250</v>
      </c>
    </row>
    <row r="8" spans="1:1" ht="17.399999999999999" x14ac:dyDescent="0.3">
      <c r="A8" s="274"/>
    </row>
    <row r="9" spans="1:1" ht="17.399999999999999" x14ac:dyDescent="0.3">
      <c r="A9" s="274" t="s">
        <v>232</v>
      </c>
    </row>
    <row r="10" spans="1:1" ht="17.399999999999999" x14ac:dyDescent="0.3">
      <c r="A10" s="274"/>
    </row>
    <row r="11" spans="1:1" ht="17.399999999999999" x14ac:dyDescent="0.3">
      <c r="A11" s="274" t="s">
        <v>233</v>
      </c>
    </row>
    <row r="12" spans="1:1" ht="27.6" x14ac:dyDescent="0.25">
      <c r="A12" s="275" t="s">
        <v>234</v>
      </c>
    </row>
    <row r="13" spans="1:1" ht="27.6" x14ac:dyDescent="0.25">
      <c r="A13" s="275" t="s">
        <v>235</v>
      </c>
    </row>
    <row r="14" spans="1:1" x14ac:dyDescent="0.25">
      <c r="A14" s="275"/>
    </row>
    <row r="15" spans="1:1" ht="27.6" x14ac:dyDescent="0.25">
      <c r="A15" s="275" t="s">
        <v>236</v>
      </c>
    </row>
    <row r="16" spans="1:1" x14ac:dyDescent="0.25">
      <c r="A16" s="275"/>
    </row>
    <row r="17" spans="1:5" ht="27.6" x14ac:dyDescent="0.25">
      <c r="A17" s="275" t="s">
        <v>237</v>
      </c>
    </row>
    <row r="18" spans="1:5" ht="17.399999999999999" x14ac:dyDescent="0.3">
      <c r="A18" s="274"/>
    </row>
    <row r="19" spans="1:5" ht="17.399999999999999" x14ac:dyDescent="0.3">
      <c r="A19" s="274"/>
    </row>
    <row r="20" spans="1:5" ht="17.399999999999999" x14ac:dyDescent="0.3">
      <c r="A20" s="274" t="s">
        <v>219</v>
      </c>
    </row>
    <row r="21" spans="1:5" x14ac:dyDescent="0.25">
      <c r="A21" s="275" t="s">
        <v>238</v>
      </c>
    </row>
    <row r="22" spans="1:5" x14ac:dyDescent="0.25">
      <c r="A22" s="275" t="s">
        <v>220</v>
      </c>
    </row>
    <row r="23" spans="1:5" x14ac:dyDescent="0.25">
      <c r="A23" s="275"/>
      <c r="B23" s="67"/>
      <c r="C23" s="67"/>
      <c r="D23" s="67"/>
      <c r="E23" s="67"/>
    </row>
    <row r="24" spans="1:5" x14ac:dyDescent="0.25">
      <c r="A24" s="277" t="s">
        <v>221</v>
      </c>
      <c r="B24" s="278"/>
      <c r="C24" s="278"/>
      <c r="D24" s="278"/>
      <c r="E24" s="278"/>
    </row>
    <row r="25" spans="1:5" ht="41.4" x14ac:dyDescent="0.25">
      <c r="A25" s="275" t="s">
        <v>239</v>
      </c>
    </row>
    <row r="26" spans="1:5" x14ac:dyDescent="0.25">
      <c r="A26" s="275"/>
    </row>
    <row r="27" spans="1:5" x14ac:dyDescent="0.25">
      <c r="A27" s="275"/>
    </row>
    <row r="28" spans="1:5" x14ac:dyDescent="0.25">
      <c r="A28" s="275"/>
    </row>
    <row r="29" spans="1:5" ht="27.6" x14ac:dyDescent="0.25">
      <c r="A29" s="275" t="s">
        <v>240</v>
      </c>
    </row>
    <row r="30" spans="1:5" x14ac:dyDescent="0.25">
      <c r="A30" s="275"/>
    </row>
    <row r="31" spans="1:5" x14ac:dyDescent="0.25">
      <c r="A31" s="275"/>
    </row>
    <row r="32" spans="1:5" x14ac:dyDescent="0.25">
      <c r="A32" s="275" t="s">
        <v>222</v>
      </c>
    </row>
    <row r="33" spans="1:1" x14ac:dyDescent="0.25">
      <c r="A33" s="275" t="s">
        <v>241</v>
      </c>
    </row>
    <row r="34" spans="1:1" x14ac:dyDescent="0.25">
      <c r="A34" s="275"/>
    </row>
    <row r="35" spans="1:1" x14ac:dyDescent="0.25">
      <c r="A35" s="275" t="s">
        <v>242</v>
      </c>
    </row>
    <row r="36" spans="1:1" x14ac:dyDescent="0.25">
      <c r="A36" s="275"/>
    </row>
    <row r="37" spans="1:1" ht="27.6" x14ac:dyDescent="0.25">
      <c r="A37" s="275" t="s">
        <v>243</v>
      </c>
    </row>
    <row r="38" spans="1:1" x14ac:dyDescent="0.25">
      <c r="A38" s="275" t="s">
        <v>244</v>
      </c>
    </row>
    <row r="39" spans="1:1" x14ac:dyDescent="0.25">
      <c r="A39" s="275" t="s">
        <v>253</v>
      </c>
    </row>
    <row r="40" spans="1:1" x14ac:dyDescent="0.25">
      <c r="A40" s="275" t="s">
        <v>223</v>
      </c>
    </row>
    <row r="41" spans="1:1" x14ac:dyDescent="0.25">
      <c r="A41" s="275" t="s">
        <v>245</v>
      </c>
    </row>
    <row r="42" spans="1:1" x14ac:dyDescent="0.25">
      <c r="A42" s="275" t="s">
        <v>224</v>
      </c>
    </row>
    <row r="43" spans="1:1" x14ac:dyDescent="0.25">
      <c r="A43" s="275" t="s">
        <v>225</v>
      </c>
    </row>
    <row r="44" spans="1:1" x14ac:dyDescent="0.25">
      <c r="A44" s="275"/>
    </row>
    <row r="45" spans="1:1" x14ac:dyDescent="0.25">
      <c r="A45" s="275"/>
    </row>
    <row r="46" spans="1:1" x14ac:dyDescent="0.25">
      <c r="A46" s="275" t="s">
        <v>226</v>
      </c>
    </row>
    <row r="47" spans="1:1" ht="27.6" x14ac:dyDescent="0.25">
      <c r="A47" s="275" t="s">
        <v>227</v>
      </c>
    </row>
    <row r="48" spans="1:1" x14ac:dyDescent="0.25">
      <c r="A48" s="276" t="s">
        <v>231</v>
      </c>
    </row>
    <row r="49" spans="1:1" x14ac:dyDescent="0.25">
      <c r="A49" s="279" t="s">
        <v>228</v>
      </c>
    </row>
    <row r="50" spans="1:1" x14ac:dyDescent="0.25">
      <c r="A50" s="275"/>
    </row>
    <row r="51" spans="1:1" x14ac:dyDescent="0.25">
      <c r="A51" s="280" t="s">
        <v>229</v>
      </c>
    </row>
    <row r="52" spans="1:1" x14ac:dyDescent="0.25">
      <c r="A52" s="276" t="s">
        <v>231</v>
      </c>
    </row>
    <row r="53" spans="1:1" x14ac:dyDescent="0.25">
      <c r="A53" s="275"/>
    </row>
    <row r="54" spans="1:1" x14ac:dyDescent="0.25">
      <c r="A54" s="275"/>
    </row>
    <row r="55" spans="1:1" x14ac:dyDescent="0.25">
      <c r="A55" s="275"/>
    </row>
    <row r="56" spans="1:1" x14ac:dyDescent="0.25">
      <c r="A56" s="275" t="s">
        <v>246</v>
      </c>
    </row>
    <row r="57" spans="1:1" x14ac:dyDescent="0.25">
      <c r="A57" s="276" t="s">
        <v>231</v>
      </c>
    </row>
    <row r="58" spans="1:1" x14ac:dyDescent="0.25">
      <c r="A58" s="275"/>
    </row>
  </sheetData>
  <protectedRanges>
    <protectedRange password="CD46" sqref="A22:K22 M37:M40 M32:M35" name="Range1_3"/>
    <protectedRange password="CD46" sqref="D37:K40" name="Range3"/>
    <protectedRange password="CD46" sqref="L22 D32:K35" name="Range2"/>
  </protectedRanges>
  <hyperlinks>
    <hyperlink ref="A48" r:id="rId1" xr:uid="{B79F47ED-4EF9-4B5D-B96D-9FE68BD1AB5F}"/>
    <hyperlink ref="A5" r:id="rId2" xr:uid="{53AEDFEF-E950-4910-8088-8C25781EE1D7}"/>
    <hyperlink ref="A52" r:id="rId3" xr:uid="{D053E216-15AC-43E5-A45A-397C5FBF7F28}"/>
    <hyperlink ref="A57" r:id="rId4" xr:uid="{FF7DB9C5-22DC-4A69-98E8-36CBF5A2AEC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A946-765B-4716-89B0-3C7B36FBA454}">
  <dimension ref="A1:BC41"/>
  <sheetViews>
    <sheetView workbookViewId="0"/>
  </sheetViews>
  <sheetFormatPr defaultColWidth="21.44140625" defaultRowHeight="14.4" x14ac:dyDescent="0.3"/>
  <cols>
    <col min="1" max="1" width="38.6640625" style="68" customWidth="1"/>
    <col min="2" max="2" width="21.44140625" style="68"/>
    <col min="3" max="3" width="25" style="68" bestFit="1" customWidth="1"/>
    <col min="4" max="13" width="21.44140625" style="68"/>
    <col min="14" max="14" width="21.44140625" style="67"/>
    <col min="15" max="55" width="21.44140625" style="69"/>
  </cols>
  <sheetData>
    <row r="1" spans="1:55" ht="16.2" x14ac:dyDescent="0.3">
      <c r="A1" s="281" t="s">
        <v>230</v>
      </c>
      <c r="B1" s="66"/>
      <c r="C1" s="66"/>
      <c r="D1" s="67"/>
      <c r="E1" s="67"/>
      <c r="F1" s="67"/>
      <c r="G1" s="67"/>
      <c r="H1" s="67"/>
      <c r="I1" s="67"/>
      <c r="J1" s="67"/>
      <c r="L1" s="67"/>
    </row>
    <row r="2" spans="1:55" ht="55.8" x14ac:dyDescent="0.3">
      <c r="A2" s="282" t="s">
        <v>153</v>
      </c>
      <c r="B2" s="70"/>
      <c r="C2" s="283" t="s">
        <v>154</v>
      </c>
      <c r="D2" s="283" t="s">
        <v>155</v>
      </c>
      <c r="E2" s="283" t="s">
        <v>156</v>
      </c>
      <c r="F2" s="284" t="s">
        <v>157</v>
      </c>
      <c r="G2" s="285"/>
      <c r="H2" s="286"/>
      <c r="I2" s="287"/>
      <c r="J2" s="288"/>
      <c r="K2" s="283" t="s">
        <v>158</v>
      </c>
      <c r="L2" s="67"/>
    </row>
    <row r="3" spans="1:55" x14ac:dyDescent="0.3">
      <c r="A3" s="71"/>
      <c r="B3" s="72"/>
      <c r="C3" s="73"/>
      <c r="D3" s="72"/>
      <c r="E3" s="73"/>
      <c r="F3" s="72"/>
      <c r="G3" s="74"/>
      <c r="H3" s="75" t="s">
        <v>159</v>
      </c>
      <c r="I3" s="76"/>
      <c r="J3" s="76"/>
      <c r="K3" s="77"/>
      <c r="L3" s="72"/>
    </row>
    <row r="4" spans="1:55" ht="42" x14ac:dyDescent="0.3">
      <c r="A4" s="78" t="s">
        <v>0</v>
      </c>
      <c r="B4" s="79" t="s">
        <v>160</v>
      </c>
      <c r="C4" s="80" t="s">
        <v>161</v>
      </c>
      <c r="D4" s="79" t="s">
        <v>162</v>
      </c>
      <c r="E4" s="80" t="s">
        <v>163</v>
      </c>
      <c r="F4" s="79" t="s">
        <v>164</v>
      </c>
      <c r="G4" s="81" t="s">
        <v>165</v>
      </c>
      <c r="H4" s="82" t="s">
        <v>166</v>
      </c>
      <c r="I4" s="83" t="s">
        <v>167</v>
      </c>
      <c r="J4" s="84" t="s">
        <v>168</v>
      </c>
      <c r="K4" s="85" t="s">
        <v>169</v>
      </c>
      <c r="L4" s="79" t="s">
        <v>170</v>
      </c>
    </row>
    <row r="5" spans="1:55" x14ac:dyDescent="0.3">
      <c r="A5" s="86" t="s">
        <v>213</v>
      </c>
      <c r="B5" s="87" t="s">
        <v>145</v>
      </c>
      <c r="C5" s="88">
        <v>5807707.3102861159</v>
      </c>
      <c r="D5" s="89">
        <v>254392786.90750086</v>
      </c>
      <c r="E5" s="88">
        <v>1784918.0074178914</v>
      </c>
      <c r="F5" s="90">
        <v>5193.7175519480525</v>
      </c>
      <c r="G5" s="90">
        <v>46075.029220779223</v>
      </c>
      <c r="H5" s="91">
        <v>466.50146428571446</v>
      </c>
      <c r="I5" s="92">
        <v>152.28305519480509</v>
      </c>
      <c r="J5" s="93">
        <v>174.35258116883119</v>
      </c>
      <c r="K5" s="94">
        <v>0.62861688311688291</v>
      </c>
      <c r="L5" s="95">
        <f>H5*H23+I5*I23+J5*J23</f>
        <v>579.51513529038971</v>
      </c>
    </row>
    <row r="6" spans="1:55" s="102" customFormat="1" x14ac:dyDescent="0.3">
      <c r="A6" s="96"/>
      <c r="B6" s="97"/>
      <c r="C6" s="98"/>
      <c r="D6" s="98"/>
      <c r="E6" s="99"/>
      <c r="F6" s="99"/>
      <c r="G6" s="99"/>
      <c r="H6" s="100"/>
      <c r="I6" s="67"/>
      <c r="J6" s="67"/>
      <c r="K6" s="67"/>
      <c r="L6" s="67"/>
      <c r="M6" s="67"/>
      <c r="N6" s="67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</row>
    <row r="7" spans="1:55" ht="69.599999999999994" x14ac:dyDescent="0.3">
      <c r="B7" s="103" t="s">
        <v>171</v>
      </c>
      <c r="C7" s="103" t="s">
        <v>172</v>
      </c>
      <c r="D7" s="103" t="s">
        <v>173</v>
      </c>
      <c r="E7" s="103" t="s">
        <v>174</v>
      </c>
    </row>
    <row r="8" spans="1:55" x14ac:dyDescent="0.3">
      <c r="B8" s="104">
        <f>Laskenta!H2*1000*EXP(K5*0.920792490455812-0.13921596695632)</f>
        <v>5295836.847388301</v>
      </c>
      <c r="C8" s="105">
        <f>B8/C5</f>
        <v>0.91186359168079401</v>
      </c>
      <c r="D8" s="106">
        <f>C5-B8</f>
        <v>511870.46289781481</v>
      </c>
      <c r="E8" s="105">
        <f>D8/C5</f>
        <v>8.8136408319206008E-2</v>
      </c>
      <c r="I8" s="107"/>
      <c r="J8" s="108"/>
    </row>
    <row r="9" spans="1:55" x14ac:dyDescent="0.3">
      <c r="B9" s="109"/>
      <c r="C9" s="110"/>
      <c r="D9" s="109"/>
      <c r="E9" s="111"/>
      <c r="F9" s="111"/>
    </row>
    <row r="11" spans="1:55" ht="27.6" x14ac:dyDescent="0.3">
      <c r="A11" s="289" t="s">
        <v>175</v>
      </c>
      <c r="B11" s="69"/>
      <c r="C11" s="204"/>
      <c r="F11" s="112"/>
      <c r="G11" s="112"/>
      <c r="J11" s="113"/>
    </row>
    <row r="12" spans="1:55" ht="42" x14ac:dyDescent="0.3">
      <c r="A12" s="282" t="s">
        <v>176</v>
      </c>
    </row>
    <row r="13" spans="1:55" x14ac:dyDescent="0.3">
      <c r="A13" s="114"/>
      <c r="B13" s="115"/>
      <c r="C13" s="115"/>
      <c r="D13" s="72"/>
      <c r="E13" s="115"/>
      <c r="F13" s="115"/>
      <c r="G13" s="77"/>
      <c r="H13" s="77"/>
      <c r="I13" s="116" t="s">
        <v>159</v>
      </c>
      <c r="J13" s="117"/>
      <c r="K13" s="118"/>
      <c r="L13" s="119"/>
      <c r="M13" s="115"/>
      <c r="N13" s="120"/>
    </row>
    <row r="14" spans="1:55" ht="83.4" x14ac:dyDescent="0.3">
      <c r="A14" s="79" t="s">
        <v>181</v>
      </c>
      <c r="B14" s="121" t="s">
        <v>177</v>
      </c>
      <c r="C14" s="297"/>
      <c r="D14" s="79" t="s">
        <v>178</v>
      </c>
      <c r="E14" s="122" t="s">
        <v>179</v>
      </c>
      <c r="F14" s="122" t="s">
        <v>163</v>
      </c>
      <c r="G14" s="85" t="s">
        <v>164</v>
      </c>
      <c r="H14" s="85" t="s">
        <v>165</v>
      </c>
      <c r="I14" s="83" t="s">
        <v>166</v>
      </c>
      <c r="J14" s="83" t="s">
        <v>167</v>
      </c>
      <c r="K14" s="83" t="s">
        <v>168</v>
      </c>
      <c r="L14" s="123" t="s">
        <v>170</v>
      </c>
      <c r="M14" s="121" t="s">
        <v>180</v>
      </c>
      <c r="N14" s="124"/>
    </row>
    <row r="15" spans="1:55" x14ac:dyDescent="0.3">
      <c r="A15" s="262">
        <v>2020</v>
      </c>
      <c r="B15" s="125">
        <f>Laskenta!P6*1000*EXP(M15*0.920792490455812-0.13921596695632)*(D15/B$23)*((1-B$22)^5)</f>
        <v>5458077.3720132615</v>
      </c>
      <c r="C15" s="266"/>
      <c r="D15" s="126">
        <f>101%*141.733333333333</f>
        <v>143.15066666666632</v>
      </c>
      <c r="E15" s="127">
        <f>100%*D5</f>
        <v>254392786.90750086</v>
      </c>
      <c r="F15" s="127">
        <f>100%*E5</f>
        <v>1784918.0074178914</v>
      </c>
      <c r="G15" s="128">
        <f>101%*F5</f>
        <v>5245.6547274675331</v>
      </c>
      <c r="H15" s="129">
        <f>101%*G5</f>
        <v>46535.779512987014</v>
      </c>
      <c r="I15" s="130">
        <f>101%*H5</f>
        <v>471.16647892857162</v>
      </c>
      <c r="J15" s="131">
        <f>101%*I5</f>
        <v>153.80588574675315</v>
      </c>
      <c r="K15" s="132">
        <f>101%*J5</f>
        <v>176.09610698051949</v>
      </c>
      <c r="L15" s="133">
        <f>SUMPRODUCT(I15:K15,H23:J23)</f>
        <v>585.31028664329358</v>
      </c>
      <c r="M15" s="134">
        <f>K$5</f>
        <v>0.62861688311688291</v>
      </c>
      <c r="N15" s="135"/>
    </row>
    <row r="16" spans="1:55" x14ac:dyDescent="0.3">
      <c r="A16" s="148">
        <v>2021</v>
      </c>
      <c r="B16" s="136">
        <f>Laskenta!P7*1000*EXP(M16*0.920792490455812-0.13921596695632)*(D16/B$23)*((1-B$22)^6)</f>
        <v>5565804.7105217976</v>
      </c>
      <c r="C16" s="267"/>
      <c r="D16" s="137">
        <f>101%*D15</f>
        <v>144.582173333333</v>
      </c>
      <c r="E16" s="127">
        <f t="shared" ref="E16:F18" si="0">E15*100%</f>
        <v>254392786.90750086</v>
      </c>
      <c r="F16" s="127">
        <f t="shared" si="0"/>
        <v>1784918.0074178914</v>
      </c>
      <c r="G16" s="128">
        <f t="shared" ref="G16:K18" si="1">101%*G15</f>
        <v>5298.1112747422085</v>
      </c>
      <c r="H16" s="129">
        <f t="shared" si="1"/>
        <v>47001.137308116886</v>
      </c>
      <c r="I16" s="138">
        <f t="shared" si="1"/>
        <v>475.87814371785737</v>
      </c>
      <c r="J16" s="139">
        <f t="shared" si="1"/>
        <v>155.34394460422067</v>
      </c>
      <c r="K16" s="140">
        <f t="shared" si="1"/>
        <v>177.8570680503247</v>
      </c>
      <c r="L16" s="141">
        <f>SUMPRODUCT(I16:K16,H23:J23)</f>
        <v>591.16338950972658</v>
      </c>
      <c r="M16" s="142">
        <f t="shared" ref="M16:M18" si="2">K$5</f>
        <v>0.62861688311688291</v>
      </c>
      <c r="N16" s="135"/>
    </row>
    <row r="17" spans="1:55" x14ac:dyDescent="0.3">
      <c r="A17" s="148">
        <v>2022</v>
      </c>
      <c r="B17" s="136">
        <f>Laskenta!P8*1000*EXP(M17*0.920792490455812-0.13921596695632)*(D17/B$23)*((1-B$22)^7)</f>
        <v>5675677.5683676647</v>
      </c>
      <c r="C17" s="267"/>
      <c r="D17" s="137">
        <f>101%*D16</f>
        <v>146.02799506666634</v>
      </c>
      <c r="E17" s="127">
        <f t="shared" si="0"/>
        <v>254392786.90750086</v>
      </c>
      <c r="F17" s="127">
        <f t="shared" si="0"/>
        <v>1784918.0074178914</v>
      </c>
      <c r="G17" s="128">
        <f t="shared" si="1"/>
        <v>5351.0923874896307</v>
      </c>
      <c r="H17" s="129">
        <f t="shared" si="1"/>
        <v>47471.148681198058</v>
      </c>
      <c r="I17" s="138">
        <f t="shared" si="1"/>
        <v>480.63692515503595</v>
      </c>
      <c r="J17" s="139">
        <f t="shared" si="1"/>
        <v>156.89738405026287</v>
      </c>
      <c r="K17" s="140">
        <f t="shared" si="1"/>
        <v>179.63563873082794</v>
      </c>
      <c r="L17" s="141">
        <f>SUMPRODUCT(I17:K17,H23:J23)</f>
        <v>597.07502340482392</v>
      </c>
      <c r="M17" s="142">
        <f t="shared" si="2"/>
        <v>0.62861688311688291</v>
      </c>
      <c r="N17" s="135"/>
    </row>
    <row r="18" spans="1:55" x14ac:dyDescent="0.3">
      <c r="A18" s="149">
        <v>2023</v>
      </c>
      <c r="B18" s="104">
        <f>Laskenta!P9*1000*EXP(M18*0.920792490455812-0.13921596695632)*(D18/B$23)*((1-B$22)^8)</f>
        <v>5787738.8724878756</v>
      </c>
      <c r="C18" s="268"/>
      <c r="D18" s="263">
        <f>101%*D17</f>
        <v>147.488275017333</v>
      </c>
      <c r="E18" s="150">
        <f t="shared" si="0"/>
        <v>254392786.90750086</v>
      </c>
      <c r="F18" s="150">
        <f t="shared" si="0"/>
        <v>1784918.0074178914</v>
      </c>
      <c r="G18" s="264">
        <f t="shared" si="1"/>
        <v>5404.6033113645271</v>
      </c>
      <c r="H18" s="143">
        <f t="shared" si="1"/>
        <v>47945.86016801004</v>
      </c>
      <c r="I18" s="144">
        <f t="shared" si="1"/>
        <v>485.44329440658629</v>
      </c>
      <c r="J18" s="145">
        <f t="shared" si="1"/>
        <v>158.46635789076549</v>
      </c>
      <c r="K18" s="146">
        <f t="shared" si="1"/>
        <v>181.43199511813623</v>
      </c>
      <c r="L18" s="265">
        <f>SUMPRODUCT(I18:K18,H23:J23)</f>
        <v>603.04577363887211</v>
      </c>
      <c r="M18" s="147">
        <f t="shared" si="2"/>
        <v>0.62861688311688291</v>
      </c>
      <c r="N18" s="135"/>
    </row>
    <row r="19" spans="1:55" x14ac:dyDescent="0.3">
      <c r="A19" s="151"/>
      <c r="B19" s="151"/>
      <c r="C19" s="151"/>
      <c r="D19" s="151"/>
      <c r="E19" s="151"/>
      <c r="F19" s="151"/>
    </row>
    <row r="20" spans="1:55" x14ac:dyDescent="0.3">
      <c r="B20" s="151"/>
    </row>
    <row r="21" spans="1:55" x14ac:dyDescent="0.3">
      <c r="A21" s="152" t="s">
        <v>182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55" x14ac:dyDescent="0.3">
      <c r="A22" s="114" t="s">
        <v>183</v>
      </c>
      <c r="B22" s="153">
        <v>0</v>
      </c>
      <c r="G22" s="154" t="s">
        <v>148</v>
      </c>
      <c r="H22" s="155" t="s">
        <v>184</v>
      </c>
      <c r="I22" s="155" t="s">
        <v>185</v>
      </c>
      <c r="J22" s="156" t="s">
        <v>151</v>
      </c>
    </row>
    <row r="23" spans="1:55" x14ac:dyDescent="0.3">
      <c r="A23" s="157" t="s">
        <v>186</v>
      </c>
      <c r="B23" s="158">
        <f>Inflaatio!O16</f>
        <v>140.23333333333332</v>
      </c>
      <c r="G23" s="159" t="s">
        <v>152</v>
      </c>
      <c r="H23" s="160">
        <v>1</v>
      </c>
      <c r="I23" s="161">
        <v>0.43174000000000001</v>
      </c>
      <c r="J23" s="162">
        <v>0.27110000000000001</v>
      </c>
    </row>
    <row r="24" spans="1:55" s="102" customFormat="1" x14ac:dyDescent="0.3">
      <c r="A24" s="163"/>
      <c r="B24" s="163"/>
      <c r="C24" s="67"/>
      <c r="D24" s="67"/>
      <c r="E24" s="67"/>
      <c r="F24" s="67"/>
      <c r="G24" s="164"/>
      <c r="H24" s="68"/>
      <c r="I24" s="68"/>
      <c r="J24" s="68"/>
      <c r="K24" s="67"/>
      <c r="L24" s="67"/>
      <c r="M24" s="67"/>
      <c r="N24" s="67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7" spans="1:55" ht="55.8" x14ac:dyDescent="0.3">
      <c r="A27" s="165" t="s">
        <v>187</v>
      </c>
      <c r="B27" s="166" t="s">
        <v>188</v>
      </c>
      <c r="G27" s="167"/>
      <c r="I27" s="167"/>
      <c r="K27" s="168"/>
    </row>
    <row r="28" spans="1:55" x14ac:dyDescent="0.3">
      <c r="A28" s="169" t="s">
        <v>189</v>
      </c>
      <c r="B28" s="170">
        <v>0.89470935825029341</v>
      </c>
      <c r="C28" s="171"/>
    </row>
    <row r="29" spans="1:55" x14ac:dyDescent="0.3">
      <c r="A29" s="169" t="s">
        <v>190</v>
      </c>
      <c r="B29" s="172">
        <v>0.88717841307507883</v>
      </c>
      <c r="C29" s="171"/>
    </row>
    <row r="30" spans="1:55" x14ac:dyDescent="0.3">
      <c r="A30" s="169" t="s">
        <v>191</v>
      </c>
      <c r="B30" s="173">
        <v>0.17173512926086665</v>
      </c>
    </row>
    <row r="31" spans="1:55" x14ac:dyDescent="0.3">
      <c r="A31" s="169" t="s">
        <v>192</v>
      </c>
      <c r="B31" s="172">
        <v>0.47630665671942618</v>
      </c>
    </row>
    <row r="32" spans="1:55" x14ac:dyDescent="0.3">
      <c r="A32" s="157" t="s">
        <v>193</v>
      </c>
      <c r="B32" s="174">
        <v>1.2879307641541915</v>
      </c>
      <c r="C32" s="171"/>
      <c r="F32" s="175"/>
    </row>
    <row r="34" spans="1:14" x14ac:dyDescent="0.3">
      <c r="D34" s="175"/>
    </row>
    <row r="35" spans="1:14" x14ac:dyDescent="0.3">
      <c r="D35" s="175"/>
    </row>
    <row r="36" spans="1:14" x14ac:dyDescent="0.3">
      <c r="D36" s="175"/>
    </row>
    <row r="37" spans="1:14" x14ac:dyDescent="0.3">
      <c r="D37" s="175"/>
    </row>
    <row r="39" spans="1:14" ht="16.8" x14ac:dyDescent="0.4">
      <c r="A39" s="176"/>
      <c r="B39" s="177"/>
      <c r="C39" s="178"/>
      <c r="D39" s="178"/>
      <c r="E39" s="178"/>
      <c r="F39" s="178"/>
      <c r="G39" s="178"/>
      <c r="H39" s="179"/>
      <c r="I39" s="179"/>
      <c r="J39" s="179"/>
      <c r="K39" s="179"/>
      <c r="L39" s="180"/>
      <c r="M39" s="180"/>
      <c r="N39" s="181"/>
    </row>
    <row r="40" spans="1:14" ht="16.8" x14ac:dyDescent="0.4">
      <c r="A40" s="176"/>
      <c r="B40" s="177"/>
      <c r="C40" s="178"/>
      <c r="D40" s="178"/>
      <c r="E40" s="178"/>
      <c r="F40" s="178"/>
      <c r="G40" s="178"/>
      <c r="H40" s="179"/>
      <c r="I40" s="179"/>
      <c r="J40" s="179"/>
      <c r="K40" s="179"/>
      <c r="L40" s="180"/>
      <c r="M40" s="180"/>
      <c r="N40" s="181"/>
    </row>
    <row r="41" spans="1:14" ht="16.8" x14ac:dyDescent="0.4">
      <c r="A41" s="176"/>
      <c r="B41" s="177"/>
      <c r="C41" s="178"/>
      <c r="D41" s="178"/>
      <c r="E41" s="178"/>
      <c r="F41" s="178"/>
      <c r="G41" s="178"/>
      <c r="H41" s="179"/>
      <c r="I41" s="179"/>
      <c r="J41" s="179"/>
      <c r="K41" s="179"/>
      <c r="L41" s="180"/>
      <c r="M41" s="180"/>
      <c r="N41" s="181"/>
    </row>
  </sheetData>
  <protectedRanges>
    <protectedRange password="CD46" sqref="A5:K5 M15:N18" name="Range1_3_1"/>
    <protectedRange password="CD46" sqref="D15:K18" name="Range2_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F458-4B7F-4793-9F98-1D249D60C1E4}">
  <dimension ref="B1:AI710"/>
  <sheetViews>
    <sheetView workbookViewId="0"/>
  </sheetViews>
  <sheetFormatPr defaultColWidth="9.109375" defaultRowHeight="14.4" x14ac:dyDescent="0.3"/>
  <cols>
    <col min="1" max="1" width="12.109375" style="163" bestFit="1" customWidth="1"/>
    <col min="2" max="6" width="20.6640625" style="163" customWidth="1"/>
    <col min="7" max="7" width="28.6640625" style="163" customWidth="1"/>
    <col min="8" max="8" width="22.33203125" style="163" customWidth="1"/>
    <col min="9" max="9" width="19.33203125" style="163" customWidth="1"/>
    <col min="10" max="10" width="18.6640625" style="163" bestFit="1" customWidth="1"/>
    <col min="11" max="11" width="18.33203125" style="163" bestFit="1" customWidth="1"/>
    <col min="12" max="12" width="13.44140625" style="163" bestFit="1" customWidth="1"/>
    <col min="13" max="13" width="17.6640625" style="163" customWidth="1"/>
    <col min="14" max="14" width="18" style="163" bestFit="1" customWidth="1"/>
    <col min="15" max="15" width="9.109375" style="163"/>
    <col min="16" max="16" width="32" style="68" customWidth="1"/>
    <col min="17" max="17" width="24.6640625" style="163" customWidth="1"/>
    <col min="18" max="20" width="21.33203125" style="163" bestFit="1" customWidth="1"/>
    <col min="21" max="23" width="9.109375" style="163"/>
    <col min="30" max="30" width="9.109375" style="17"/>
    <col min="31" max="31" width="12" style="186" bestFit="1" customWidth="1"/>
    <col min="32" max="32" width="12.109375" style="17" bestFit="1" customWidth="1"/>
    <col min="33" max="35" width="9.44140625" style="186" bestFit="1" customWidth="1"/>
    <col min="36" max="16384" width="9.109375" style="163"/>
  </cols>
  <sheetData>
    <row r="1" spans="2:32" x14ac:dyDescent="0.3">
      <c r="B1" s="182" t="s">
        <v>194</v>
      </c>
      <c r="C1" s="183"/>
      <c r="D1" s="183"/>
      <c r="E1" s="183"/>
      <c r="F1" s="183"/>
      <c r="H1" s="184" t="s">
        <v>195</v>
      </c>
      <c r="Y1" s="185"/>
      <c r="Z1" s="185"/>
      <c r="AA1" s="185"/>
      <c r="AB1" s="185"/>
      <c r="AC1" s="185"/>
      <c r="AF1" s="187"/>
    </row>
    <row r="2" spans="2:32" x14ac:dyDescent="0.3">
      <c r="B2" s="188" t="s">
        <v>196</v>
      </c>
      <c r="C2" s="184" t="s">
        <v>197</v>
      </c>
      <c r="D2" s="184" t="s">
        <v>198</v>
      </c>
      <c r="E2" s="184" t="s">
        <v>199</v>
      </c>
      <c r="F2" s="184" t="s">
        <v>200</v>
      </c>
      <c r="H2" s="189">
        <f>MAX(H6:H558)</f>
        <v>3412.043139475938</v>
      </c>
      <c r="Q2" s="190"/>
      <c r="R2" s="190"/>
      <c r="S2" s="190"/>
      <c r="T2" s="190"/>
      <c r="X2" s="185"/>
      <c r="AD2" s="187"/>
    </row>
    <row r="3" spans="2:32" x14ac:dyDescent="0.3">
      <c r="B3" s="191">
        <f>-1*'Tehokkuusluku ja vertailutaso'!D5/1000</f>
        <v>-254392.78690750085</v>
      </c>
      <c r="C3" s="192">
        <f>'Tehokkuusluku ja vertailutaso'!E5/1000</f>
        <v>1784.9180074178914</v>
      </c>
      <c r="D3" s="193">
        <f>'Tehokkuusluku ja vertailutaso'!L5</f>
        <v>579.51513529038971</v>
      </c>
      <c r="E3" s="192">
        <f>'Tehokkuusluku ja vertailutaso'!F5</f>
        <v>5193.7175519480525</v>
      </c>
      <c r="F3" s="192">
        <f>'Tehokkuusluku ja vertailutaso'!G5</f>
        <v>46075.029220779223</v>
      </c>
      <c r="X3" s="185"/>
      <c r="AD3" s="187"/>
    </row>
    <row r="4" spans="2:32" x14ac:dyDescent="0.3">
      <c r="B4" s="194"/>
      <c r="C4" s="194"/>
      <c r="E4" s="194"/>
      <c r="F4" s="194"/>
      <c r="H4" s="195"/>
      <c r="I4" s="182" t="s">
        <v>201</v>
      </c>
      <c r="J4" s="183"/>
      <c r="K4" s="183"/>
      <c r="L4" s="183"/>
      <c r="M4" s="183"/>
      <c r="N4" s="183"/>
      <c r="Q4" s="196" t="s">
        <v>202</v>
      </c>
      <c r="R4" s="183"/>
      <c r="S4" s="183"/>
      <c r="T4" s="183"/>
      <c r="X4" s="185"/>
      <c r="AD4" s="187"/>
    </row>
    <row r="5" spans="2:32" ht="42" x14ac:dyDescent="0.3">
      <c r="B5" s="184" t="s">
        <v>203</v>
      </c>
      <c r="C5" s="183"/>
      <c r="D5" s="183"/>
      <c r="E5" s="183"/>
      <c r="F5" s="183"/>
      <c r="H5" s="197" t="s">
        <v>202</v>
      </c>
      <c r="I5" s="188" t="s">
        <v>108</v>
      </c>
      <c r="J5" s="188" t="s">
        <v>196</v>
      </c>
      <c r="K5" s="184" t="s">
        <v>197</v>
      </c>
      <c r="L5" s="184" t="s">
        <v>198</v>
      </c>
      <c r="M5" s="184" t="s">
        <v>199</v>
      </c>
      <c r="N5" s="184" t="s">
        <v>200</v>
      </c>
      <c r="P5" s="198" t="s">
        <v>195</v>
      </c>
      <c r="Q5" s="199">
        <v>2020</v>
      </c>
      <c r="R5" s="199">
        <v>2021</v>
      </c>
      <c r="S5" s="199">
        <v>2022</v>
      </c>
      <c r="T5" s="199">
        <v>2023</v>
      </c>
      <c r="X5" s="185"/>
      <c r="AD5" s="187"/>
    </row>
    <row r="6" spans="2:32" ht="14.25" customHeight="1" x14ac:dyDescent="0.3">
      <c r="B6" s="200">
        <v>1.5604917906868796E-2</v>
      </c>
      <c r="C6" s="200">
        <v>-0.91689587465402322</v>
      </c>
      <c r="D6" s="200">
        <v>9.0148483910766259</v>
      </c>
      <c r="E6" s="200"/>
      <c r="F6" s="200"/>
      <c r="H6" s="193">
        <f>SUMPRODUCT(B6:F6,B$3:F$3)</f>
        <v>-382.12142841113837</v>
      </c>
      <c r="I6" s="201">
        <v>2020</v>
      </c>
      <c r="J6" s="191">
        <f>-'Tehokkuusluku ja vertailutaso'!E15/1000</f>
        <v>-254392.78690750085</v>
      </c>
      <c r="K6" s="192">
        <f>'Tehokkuusluku ja vertailutaso'!F15/1000</f>
        <v>1784.9180074178914</v>
      </c>
      <c r="L6" s="193">
        <f>'Tehokkuusluku ja vertailutaso'!L15</f>
        <v>585.31028664329358</v>
      </c>
      <c r="M6" s="192">
        <f>'Tehokkuusluku ja vertailutaso'!G15</f>
        <v>5245.6547274675331</v>
      </c>
      <c r="N6" s="192">
        <f>'Tehokkuusluku ja vertailutaso'!H15</f>
        <v>46535.779512987014</v>
      </c>
      <c r="P6" s="189">
        <f>MAX(Q6:Q558)</f>
        <v>3444.9068777244265</v>
      </c>
      <c r="Q6" s="193">
        <f>SUMPRODUCT($B6:$F6,$J$6:$N$6)</f>
        <v>-329.87901756136762</v>
      </c>
      <c r="R6" s="193">
        <f>SUMPRODUCT($B6:$F6,$J$7:$N$7)</f>
        <v>-277.11418260309802</v>
      </c>
      <c r="S6" s="193">
        <f>SUMPRODUCT($B6:$F6,$J$8:$N$8)</f>
        <v>-223.82169929524571</v>
      </c>
      <c r="T6" s="193">
        <f>SUMPRODUCT($B6:$F6,$J$9:$N$9)</f>
        <v>-169.99629115431617</v>
      </c>
      <c r="X6" s="185"/>
      <c r="AD6" s="187"/>
    </row>
    <row r="7" spans="2:32" ht="14.25" customHeight="1" x14ac:dyDescent="0.3">
      <c r="B7" s="200"/>
      <c r="C7" s="200">
        <v>-40.769435736850205</v>
      </c>
      <c r="D7" s="200">
        <v>8.3058335521520377</v>
      </c>
      <c r="E7" s="200"/>
      <c r="F7" s="200">
        <v>1.6984954219775687E-2</v>
      </c>
      <c r="H7" s="193">
        <f t="shared" ref="H7:H70" si="0">SUMPRODUCT(B7:F7,B$3:F$3)</f>
        <v>-67174.161482305833</v>
      </c>
      <c r="I7" s="201">
        <v>2021</v>
      </c>
      <c r="J7" s="191">
        <f>-'Tehokkuusluku ja vertailutaso'!E16/1000</f>
        <v>-254392.78690750085</v>
      </c>
      <c r="K7" s="192">
        <f>'Tehokkuusluku ja vertailutaso'!F16/1000</f>
        <v>1784.9180074178914</v>
      </c>
      <c r="L7" s="193">
        <f>'Tehokkuusluku ja vertailutaso'!L16</f>
        <v>591.16338950972658</v>
      </c>
      <c r="M7" s="192">
        <f>'Tehokkuusluku ja vertailutaso'!G16</f>
        <v>5298.1112747422085</v>
      </c>
      <c r="N7" s="192">
        <f>'Tehokkuusluku ja vertailutaso'!H16</f>
        <v>47001.137308116886</v>
      </c>
      <c r="P7" s="189">
        <f>MAX(R6:R558)</f>
        <v>3478.1186172749185</v>
      </c>
      <c r="Q7" s="193">
        <f t="shared" ref="Q7:Q70" si="1">SUMPRODUCT($B7:$F7,$J$6:$N$6)</f>
        <v>-67118.20209713919</v>
      </c>
      <c r="R7" s="193">
        <f t="shared" ref="R7:R70" si="2">SUMPRODUCT($B7:$F7,$J$7:$N$7)</f>
        <v>-67061.683118120869</v>
      </c>
      <c r="S7" s="193">
        <f t="shared" ref="S7:S70" si="3">SUMPRODUCT($B7:$F7,$J$8:$N$8)</f>
        <v>-67004.598949312378</v>
      </c>
      <c r="T7" s="193">
        <f t="shared" ref="T7:T70" si="4">SUMPRODUCT($B7:$F7,$J$9:$N$9)</f>
        <v>-66946.943938815792</v>
      </c>
      <c r="X7" s="185"/>
      <c r="AD7" s="187"/>
    </row>
    <row r="8" spans="2:32" ht="14.25" customHeight="1" x14ac:dyDescent="0.3">
      <c r="B8" s="200">
        <v>9.6735264558615811E-3</v>
      </c>
      <c r="C8" s="200">
        <v>-3.907747364157832</v>
      </c>
      <c r="D8" s="200">
        <v>4.4308296113316263</v>
      </c>
      <c r="E8" s="200"/>
      <c r="F8" s="200">
        <v>6.4362141147049148E-2</v>
      </c>
      <c r="H8" s="193">
        <f t="shared" si="0"/>
        <v>-3902.6636373334636</v>
      </c>
      <c r="I8" s="201">
        <v>2022</v>
      </c>
      <c r="J8" s="191">
        <f>-'Tehokkuusluku ja vertailutaso'!E17/1000</f>
        <v>-254392.78690750085</v>
      </c>
      <c r="K8" s="192">
        <f>'Tehokkuusluku ja vertailutaso'!F17/1000</f>
        <v>1784.9180074178914</v>
      </c>
      <c r="L8" s="193">
        <f>'Tehokkuusluku ja vertailutaso'!L17</f>
        <v>597.07502340482392</v>
      </c>
      <c r="M8" s="192">
        <f>'Tehokkuusluku ja vertailutaso'!G17</f>
        <v>5351.0923874896307</v>
      </c>
      <c r="N8" s="192">
        <f>'Tehokkuusluku ja vertailutaso'!H17</f>
        <v>47471.148681198058</v>
      </c>
      <c r="P8" s="189">
        <f>MAX(S6:S558)</f>
        <v>3511.6624742209142</v>
      </c>
      <c r="Q8" s="193">
        <f t="shared" si="1"/>
        <v>-3847.3314337762463</v>
      </c>
      <c r="R8" s="193">
        <f t="shared" si="2"/>
        <v>-3791.4459081834566</v>
      </c>
      <c r="S8" s="193">
        <f t="shared" si="3"/>
        <v>-3735.0015273347394</v>
      </c>
      <c r="T8" s="193">
        <f t="shared" si="4"/>
        <v>-3677.992702677534</v>
      </c>
      <c r="X8" s="185"/>
      <c r="AD8" s="187"/>
    </row>
    <row r="9" spans="2:32" ht="14.25" customHeight="1" x14ac:dyDescent="0.3">
      <c r="B9" s="200">
        <v>9.673526455861484E-3</v>
      </c>
      <c r="C9" s="200">
        <v>-3.9077473641577889</v>
      </c>
      <c r="D9" s="200">
        <v>4.4308296113316086</v>
      </c>
      <c r="E9" s="200"/>
      <c r="F9" s="200">
        <v>6.436214114704901E-2</v>
      </c>
      <c r="H9" s="193">
        <f t="shared" si="0"/>
        <v>-3902.663637333379</v>
      </c>
      <c r="I9" s="201">
        <v>2023</v>
      </c>
      <c r="J9" s="191">
        <f>-'Tehokkuusluku ja vertailutaso'!E18/1000</f>
        <v>-254392.78690750085</v>
      </c>
      <c r="K9" s="192">
        <f>'Tehokkuusluku ja vertailutaso'!F18/1000</f>
        <v>1784.9180074178914</v>
      </c>
      <c r="L9" s="193">
        <f>'Tehokkuusluku ja vertailutaso'!L18</f>
        <v>603.04577363887211</v>
      </c>
      <c r="M9" s="192">
        <f>'Tehokkuusluku ja vertailutaso'!G18</f>
        <v>5404.6033113645271</v>
      </c>
      <c r="N9" s="192">
        <f>'Tehokkuusluku ja vertailutaso'!H18</f>
        <v>47945.86016801004</v>
      </c>
      <c r="P9" s="189">
        <f>MAX(T6:T558)</f>
        <v>3545.541769736371</v>
      </c>
      <c r="Q9" s="193">
        <f t="shared" si="1"/>
        <v>-3847.3314337761612</v>
      </c>
      <c r="R9" s="193">
        <f t="shared" si="2"/>
        <v>-3791.4459081833725</v>
      </c>
      <c r="S9" s="193">
        <f t="shared" si="3"/>
        <v>-3735.0015273346539</v>
      </c>
      <c r="T9" s="193">
        <f t="shared" si="4"/>
        <v>-3677.9927026774499</v>
      </c>
      <c r="X9" s="185"/>
      <c r="AD9" s="187"/>
    </row>
    <row r="10" spans="2:32" ht="14.25" customHeight="1" x14ac:dyDescent="0.3">
      <c r="B10" s="200">
        <v>1.3381728849546352E-2</v>
      </c>
      <c r="C10" s="200">
        <v>-0.60037638030260343</v>
      </c>
      <c r="D10" s="200">
        <v>5.9723339267476705</v>
      </c>
      <c r="E10" s="200"/>
      <c r="F10" s="200">
        <v>4.6285541598621353E-2</v>
      </c>
      <c r="H10" s="193">
        <f t="shared" si="0"/>
        <v>1117.8276771075411</v>
      </c>
      <c r="Q10" s="193">
        <f t="shared" si="1"/>
        <v>1173.7643329596872</v>
      </c>
      <c r="R10" s="193">
        <f t="shared" si="2"/>
        <v>1230.2603553703557</v>
      </c>
      <c r="S10" s="193">
        <f t="shared" si="3"/>
        <v>1287.3213380051302</v>
      </c>
      <c r="T10" s="193">
        <f t="shared" si="4"/>
        <v>1344.9529304662528</v>
      </c>
      <c r="X10" s="185"/>
      <c r="AD10" s="187"/>
    </row>
    <row r="11" spans="2:32" ht="14.25" customHeight="1" x14ac:dyDescent="0.3">
      <c r="B11" s="200">
        <v>2.0783863216002365E-2</v>
      </c>
      <c r="C11" s="200">
        <v>-0.9950968999729739</v>
      </c>
      <c r="D11" s="200">
        <v>9.8001239962358895</v>
      </c>
      <c r="E11" s="200"/>
      <c r="F11" s="200">
        <v>1.1847545624593579E-2</v>
      </c>
      <c r="H11" s="193">
        <f t="shared" si="0"/>
        <v>-838.23506772171584</v>
      </c>
      <c r="Q11" s="193">
        <f t="shared" si="1"/>
        <v>-775.98310577782695</v>
      </c>
      <c r="R11" s="193">
        <f t="shared" si="2"/>
        <v>-713.10862421449883</v>
      </c>
      <c r="S11" s="193">
        <f t="shared" si="3"/>
        <v>-649.60539783553679</v>
      </c>
      <c r="T11" s="193">
        <f t="shared" si="4"/>
        <v>-585.46713919278682</v>
      </c>
      <c r="X11" s="185"/>
      <c r="AD11" s="187"/>
    </row>
    <row r="12" spans="2:32" ht="14.25" customHeight="1" x14ac:dyDescent="0.3">
      <c r="B12" s="200">
        <v>5.9949326316865718E-2</v>
      </c>
      <c r="C12" s="200">
        <v>-21.605423210964229</v>
      </c>
      <c r="D12" s="200"/>
      <c r="E12" s="200"/>
      <c r="F12" s="200">
        <v>0.25771360085460127</v>
      </c>
      <c r="H12" s="193">
        <f t="shared" si="0"/>
        <v>-41940.423452141207</v>
      </c>
      <c r="Q12" s="193">
        <f t="shared" si="1"/>
        <v>-41821.681835241528</v>
      </c>
      <c r="R12" s="193">
        <f t="shared" si="2"/>
        <v>-41701.75280217285</v>
      </c>
      <c r="S12" s="193">
        <f t="shared" si="3"/>
        <v>-41580.62447877349</v>
      </c>
      <c r="T12" s="193">
        <f t="shared" si="4"/>
        <v>-41458.284872140131</v>
      </c>
      <c r="X12" s="185"/>
      <c r="AD12" s="187"/>
    </row>
    <row r="13" spans="2:32" ht="14.25" customHeight="1" x14ac:dyDescent="0.3">
      <c r="B13" s="200">
        <v>1.9748378885112616E-2</v>
      </c>
      <c r="C13" s="200">
        <v>-8.8793458913890611</v>
      </c>
      <c r="D13" s="200">
        <v>10.008456531157982</v>
      </c>
      <c r="E13" s="200"/>
      <c r="F13" s="200">
        <v>3.4572334560989008E-2</v>
      </c>
      <c r="H13" s="193">
        <f t="shared" si="0"/>
        <v>-13479.776151291322</v>
      </c>
      <c r="Q13" s="193">
        <f t="shared" si="1"/>
        <v>-13405.846417633018</v>
      </c>
      <c r="R13" s="193">
        <f t="shared" si="2"/>
        <v>-13331.177386638134</v>
      </c>
      <c r="S13" s="193">
        <f t="shared" si="3"/>
        <v>-13255.761665333301</v>
      </c>
      <c r="T13" s="193">
        <f t="shared" si="4"/>
        <v>-13179.591786815419</v>
      </c>
      <c r="X13" s="185"/>
      <c r="AD13" s="187"/>
    </row>
    <row r="14" spans="2:32" ht="14.25" customHeight="1" x14ac:dyDescent="0.3">
      <c r="B14" s="200">
        <v>1.3971457089225583E-3</v>
      </c>
      <c r="C14" s="200">
        <v>-2.9253535560633934</v>
      </c>
      <c r="D14" s="200">
        <v>4.9221935574966791</v>
      </c>
      <c r="E14" s="200"/>
      <c r="F14" s="200">
        <v>2.9964438429885821E-2</v>
      </c>
      <c r="H14" s="193">
        <f t="shared" si="0"/>
        <v>-1343.8419892507789</v>
      </c>
      <c r="Q14" s="193">
        <f t="shared" si="1"/>
        <v>-1301.5110088343849</v>
      </c>
      <c r="R14" s="193">
        <f t="shared" si="2"/>
        <v>-1258.7567186138265</v>
      </c>
      <c r="S14" s="193">
        <f t="shared" si="3"/>
        <v>-1215.5748854910626</v>
      </c>
      <c r="T14" s="193">
        <f t="shared" si="4"/>
        <v>-1171.9612340370718</v>
      </c>
      <c r="X14" s="185"/>
      <c r="AD14" s="187"/>
    </row>
    <row r="15" spans="2:32" ht="14.25" customHeight="1" x14ac:dyDescent="0.3">
      <c r="B15" s="200">
        <v>2.8484011544244237E-2</v>
      </c>
      <c r="C15" s="200">
        <v>-0.62245801946323664</v>
      </c>
      <c r="D15" s="200">
        <v>9.3610579709292967</v>
      </c>
      <c r="E15" s="200"/>
      <c r="F15" s="200">
        <v>4.5625863026107244E-2</v>
      </c>
      <c r="H15" s="193">
        <f t="shared" si="0"/>
        <v>-830.07585821189195</v>
      </c>
      <c r="Q15" s="193">
        <f t="shared" si="1"/>
        <v>-754.80498072553746</v>
      </c>
      <c r="R15" s="193">
        <f t="shared" si="2"/>
        <v>-678.78139446431851</v>
      </c>
      <c r="S15" s="193">
        <f t="shared" si="3"/>
        <v>-601.9975723404882</v>
      </c>
      <c r="T15" s="193">
        <f t="shared" si="4"/>
        <v>-524.44591199542037</v>
      </c>
      <c r="X15" s="185"/>
      <c r="AD15" s="187"/>
    </row>
    <row r="16" spans="2:32" ht="14.25" customHeight="1" x14ac:dyDescent="0.3">
      <c r="B16" s="200"/>
      <c r="C16" s="200">
        <v>-74.003275008700129</v>
      </c>
      <c r="D16" s="200"/>
      <c r="E16" s="200">
        <v>0.41206314309182679</v>
      </c>
      <c r="F16" s="200">
        <v>0.11061984309681931</v>
      </c>
      <c r="H16" s="193">
        <f t="shared" si="0"/>
        <v>-124852.82608905643</v>
      </c>
      <c r="Q16" s="193">
        <f t="shared" si="1"/>
        <v>-124780.4565682377</v>
      </c>
      <c r="R16" s="193">
        <f t="shared" si="2"/>
        <v>-124707.36335221081</v>
      </c>
      <c r="S16" s="193">
        <f t="shared" si="3"/>
        <v>-124633.53920402365</v>
      </c>
      <c r="T16" s="193">
        <f t="shared" si="4"/>
        <v>-124558.97681435462</v>
      </c>
      <c r="X16" s="185"/>
      <c r="AD16" s="187"/>
    </row>
    <row r="17" spans="2:30" ht="14.25" customHeight="1" x14ac:dyDescent="0.3">
      <c r="B17" s="200">
        <v>8.2927382625913697E-3</v>
      </c>
      <c r="C17" s="200">
        <v>-0.7324428402176496</v>
      </c>
      <c r="D17" s="200">
        <v>2.4825088448193777</v>
      </c>
      <c r="E17" s="200"/>
      <c r="F17" s="200">
        <v>7.4231502983562639E-2</v>
      </c>
      <c r="H17" s="193">
        <f t="shared" si="0"/>
        <v>1441.9069055112263</v>
      </c>
      <c r="Q17" s="193">
        <f t="shared" si="1"/>
        <v>1490.495606692577</v>
      </c>
      <c r="R17" s="193">
        <f t="shared" si="2"/>
        <v>1539.570194885742</v>
      </c>
      <c r="S17" s="193">
        <f t="shared" si="3"/>
        <v>1589.1355289608387</v>
      </c>
      <c r="T17" s="193">
        <f t="shared" si="4"/>
        <v>1639.1965163766856</v>
      </c>
      <c r="AD17" s="187"/>
    </row>
    <row r="18" spans="2:30" ht="14.25" customHeight="1" x14ac:dyDescent="0.3">
      <c r="B18" s="200">
        <v>6.3322809178119671E-3</v>
      </c>
      <c r="C18" s="200">
        <v>-1.4701361353287954</v>
      </c>
      <c r="D18" s="200"/>
      <c r="E18" s="200"/>
      <c r="F18" s="200">
        <v>9.1695100846349228E-2</v>
      </c>
      <c r="H18" s="193">
        <f t="shared" si="0"/>
        <v>-10.104600569648028</v>
      </c>
      <c r="Q18" s="193">
        <f t="shared" si="1"/>
        <v>32.143943939329802</v>
      </c>
      <c r="R18" s="193">
        <f t="shared" si="2"/>
        <v>74.814973893398928</v>
      </c>
      <c r="S18" s="193">
        <f t="shared" si="3"/>
        <v>117.91271414700805</v>
      </c>
      <c r="T18" s="193">
        <f t="shared" si="4"/>
        <v>161.44143180315314</v>
      </c>
      <c r="AD18" s="187"/>
    </row>
    <row r="19" spans="2:30" ht="14.25" customHeight="1" x14ac:dyDescent="0.3">
      <c r="B19" s="200">
        <v>1.3803330091475451E-2</v>
      </c>
      <c r="C19" s="200">
        <v>-4.018794187751161</v>
      </c>
      <c r="D19" s="200">
        <v>8.7966596041184051</v>
      </c>
      <c r="E19" s="200"/>
      <c r="F19" s="200">
        <v>1.7604731282250218E-2</v>
      </c>
      <c r="H19" s="193">
        <f t="shared" si="0"/>
        <v>-4775.7498355601856</v>
      </c>
      <c r="Q19" s="193">
        <f t="shared" si="1"/>
        <v>-4716.6604766718074</v>
      </c>
      <c r="R19" s="193">
        <f t="shared" si="2"/>
        <v>-4656.9802241945445</v>
      </c>
      <c r="S19" s="193">
        <f t="shared" si="3"/>
        <v>-4596.7031691925094</v>
      </c>
      <c r="T19" s="193">
        <f t="shared" si="4"/>
        <v>-4535.8233436404544</v>
      </c>
      <c r="X19" s="185"/>
      <c r="AD19" s="187"/>
    </row>
    <row r="20" spans="2:30" ht="14.25" customHeight="1" x14ac:dyDescent="0.3">
      <c r="B20" s="200"/>
      <c r="C20" s="200">
        <v>-5.6400059609013393</v>
      </c>
      <c r="D20" s="200"/>
      <c r="E20" s="200">
        <v>0.26678534702887058</v>
      </c>
      <c r="F20" s="200">
        <v>7.3443146238247659E-2</v>
      </c>
      <c r="H20" s="193">
        <f t="shared" si="0"/>
        <v>-5297.4453530974288</v>
      </c>
      <c r="Q20" s="193">
        <f t="shared" si="1"/>
        <v>-5249.7503246128317</v>
      </c>
      <c r="R20" s="193">
        <f t="shared" si="2"/>
        <v>-5201.5783458433907</v>
      </c>
      <c r="S20" s="193">
        <f t="shared" si="3"/>
        <v>-5152.9246472862542</v>
      </c>
      <c r="T20" s="193">
        <f t="shared" si="4"/>
        <v>-5103.7844117435452</v>
      </c>
      <c r="X20" s="185"/>
      <c r="AD20" s="187"/>
    </row>
    <row r="21" spans="2:30" ht="14.25" customHeight="1" x14ac:dyDescent="0.3">
      <c r="B21" s="200">
        <v>1.4076203273198645E-2</v>
      </c>
      <c r="C21" s="200">
        <v>-4.0200583533750045</v>
      </c>
      <c r="D21" s="200">
        <v>7.4639474890127353</v>
      </c>
      <c r="E21" s="200">
        <v>0.16357824890131892</v>
      </c>
      <c r="F21" s="200">
        <v>3.6254629232103264E-2</v>
      </c>
      <c r="H21" s="193">
        <f t="shared" si="0"/>
        <v>-3910.8762629662892</v>
      </c>
      <c r="Q21" s="193">
        <f t="shared" si="1"/>
        <v>-3842.4214343403992</v>
      </c>
      <c r="R21" s="193">
        <f t="shared" si="2"/>
        <v>-3773.2820574282505</v>
      </c>
      <c r="S21" s="193">
        <f t="shared" si="3"/>
        <v>-3703.4512867469798</v>
      </c>
      <c r="T21" s="193">
        <f t="shared" si="4"/>
        <v>-3632.9222083588984</v>
      </c>
      <c r="X21" s="185"/>
      <c r="AD21" s="187"/>
    </row>
    <row r="22" spans="2:30" ht="14.25" customHeight="1" x14ac:dyDescent="0.3">
      <c r="B22" s="200">
        <v>0.15975466474478789</v>
      </c>
      <c r="C22" s="200">
        <v>-1.407713264450432</v>
      </c>
      <c r="D22" s="200"/>
      <c r="E22" s="200"/>
      <c r="F22" s="200">
        <v>0.47182963550295437</v>
      </c>
      <c r="H22" s="193">
        <f t="shared" si="0"/>
        <v>-21413.522897870433</v>
      </c>
      <c r="I22" s="102"/>
      <c r="K22" s="102"/>
      <c r="Q22" s="193">
        <f t="shared" si="1"/>
        <v>-21196.127255440151</v>
      </c>
      <c r="R22" s="193">
        <f t="shared" si="2"/>
        <v>-20976.557656585563</v>
      </c>
      <c r="S22" s="193">
        <f t="shared" si="3"/>
        <v>-20754.792361742431</v>
      </c>
      <c r="T22" s="193">
        <f t="shared" si="4"/>
        <v>-20530.809413950868</v>
      </c>
      <c r="X22" s="185"/>
      <c r="AD22" s="187"/>
    </row>
    <row r="23" spans="2:30" ht="14.25" customHeight="1" x14ac:dyDescent="0.3">
      <c r="B23" s="200">
        <v>8.904745820230377E-3</v>
      </c>
      <c r="C23" s="200">
        <v>-6.1188628831581326E-2</v>
      </c>
      <c r="D23" s="200">
        <v>2.1598442707847001</v>
      </c>
      <c r="E23" s="200"/>
      <c r="F23" s="200">
        <v>7.7238344620737379E-2</v>
      </c>
      <c r="H23" s="193">
        <f t="shared" si="0"/>
        <v>2435.9016387930346</v>
      </c>
      <c r="I23" s="102"/>
      <c r="K23" s="102"/>
      <c r="Q23" s="193">
        <f t="shared" si="1"/>
        <v>2484.0058530945853</v>
      </c>
      <c r="R23" s="193">
        <f t="shared" si="2"/>
        <v>2532.5911095391516</v>
      </c>
      <c r="S23" s="193">
        <f t="shared" si="3"/>
        <v>2581.6622185481638</v>
      </c>
      <c r="T23" s="193">
        <f t="shared" si="4"/>
        <v>2631.2240386472658</v>
      </c>
      <c r="AD23" s="187"/>
    </row>
    <row r="24" spans="2:30" ht="14.25" customHeight="1" x14ac:dyDescent="0.3">
      <c r="B24" s="200">
        <v>5.1946606658466302E-2</v>
      </c>
      <c r="C24" s="200">
        <v>-2.7730134484640128</v>
      </c>
      <c r="D24" s="200">
        <v>13.889821010043375</v>
      </c>
      <c r="E24" s="200"/>
      <c r="F24" s="200">
        <v>6.0211881313083332E-2</v>
      </c>
      <c r="H24" s="193">
        <f t="shared" si="0"/>
        <v>-7340.8179844773931</v>
      </c>
      <c r="I24" s="102"/>
      <c r="K24" s="102"/>
      <c r="Q24" s="193">
        <f t="shared" si="1"/>
        <v>-7232.581727550064</v>
      </c>
      <c r="R24" s="193">
        <f t="shared" si="2"/>
        <v>-7123.2631080534611</v>
      </c>
      <c r="S24" s="193">
        <f t="shared" si="3"/>
        <v>-7012.8513023618907</v>
      </c>
      <c r="T24" s="193">
        <f t="shared" si="4"/>
        <v>-6901.3353786134066</v>
      </c>
      <c r="X24" s="185"/>
      <c r="AD24" s="187"/>
    </row>
    <row r="25" spans="2:30" ht="14.25" customHeight="1" x14ac:dyDescent="0.3">
      <c r="B25" s="200">
        <v>9.2041759705431409E-3</v>
      </c>
      <c r="C25" s="200">
        <v>-3.5866693158214585E-2</v>
      </c>
      <c r="D25" s="200">
        <v>2.0991212951135849</v>
      </c>
      <c r="E25" s="200"/>
      <c r="F25" s="200">
        <v>7.8586859911847176E-2</v>
      </c>
      <c r="H25" s="193">
        <f t="shared" si="0"/>
        <v>2431.8693453181791</v>
      </c>
      <c r="I25" s="102"/>
      <c r="K25" s="102"/>
      <c r="Q25" s="193">
        <f t="shared" si="1"/>
        <v>2480.2429895995419</v>
      </c>
      <c r="R25" s="193">
        <f t="shared" si="2"/>
        <v>2529.1003703237193</v>
      </c>
      <c r="S25" s="193">
        <f t="shared" si="3"/>
        <v>2578.4463248551383</v>
      </c>
      <c r="T25" s="193">
        <f t="shared" si="4"/>
        <v>2628.285738931871</v>
      </c>
      <c r="X25" s="185"/>
      <c r="AD25" s="187"/>
    </row>
    <row r="26" spans="2:30" ht="14.25" customHeight="1" x14ac:dyDescent="0.3">
      <c r="B26" s="200">
        <v>2.7990003524325627E-2</v>
      </c>
      <c r="C26" s="200">
        <v>-4.6695229345478433</v>
      </c>
      <c r="D26" s="200">
        <v>9.9431488156722931</v>
      </c>
      <c r="E26" s="200"/>
      <c r="F26" s="200">
        <v>4.9668848130851657E-2</v>
      </c>
      <c r="H26" s="193">
        <f t="shared" si="0"/>
        <v>-7404.4717139110062</v>
      </c>
      <c r="I26" s="102"/>
      <c r="K26" s="102"/>
      <c r="Q26" s="193">
        <f t="shared" si="1"/>
        <v>-7323.9647253098246</v>
      </c>
      <c r="R26" s="193">
        <f t="shared" si="2"/>
        <v>-7242.6526668226297</v>
      </c>
      <c r="S26" s="193">
        <f t="shared" si="3"/>
        <v>-7160.5274877505617</v>
      </c>
      <c r="T26" s="193">
        <f t="shared" si="4"/>
        <v>-7077.581056887776</v>
      </c>
      <c r="X26" s="185"/>
      <c r="AD26" s="187"/>
    </row>
    <row r="27" spans="2:30" ht="14.25" customHeight="1" x14ac:dyDescent="0.3">
      <c r="B27" s="200">
        <v>1.0764880341912156E-2</v>
      </c>
      <c r="C27" s="200">
        <v>-0.36930561097325748</v>
      </c>
      <c r="D27" s="200">
        <v>4.1439967260050956</v>
      </c>
      <c r="E27" s="200"/>
      <c r="F27" s="200">
        <v>6.0211494291092356E-2</v>
      </c>
      <c r="H27" s="193">
        <f t="shared" si="0"/>
        <v>1778.0670360311992</v>
      </c>
      <c r="I27" s="102"/>
      <c r="K27" s="102"/>
      <c r="Q27" s="193">
        <f t="shared" si="1"/>
        <v>1829.8245878532252</v>
      </c>
      <c r="R27" s="193">
        <f t="shared" si="2"/>
        <v>1882.0997151934725</v>
      </c>
      <c r="S27" s="193">
        <f t="shared" si="3"/>
        <v>1934.8975938071221</v>
      </c>
      <c r="T27" s="193">
        <f t="shared" si="4"/>
        <v>1988.2234512069072</v>
      </c>
      <c r="AD27" s="187"/>
    </row>
    <row r="28" spans="2:30" ht="14.25" customHeight="1" x14ac:dyDescent="0.3">
      <c r="B28" s="200">
        <v>1.5136080558343975E-2</v>
      </c>
      <c r="C28" s="200">
        <v>-7.5850524178069617E-2</v>
      </c>
      <c r="D28" s="200">
        <v>2.5292850642613005</v>
      </c>
      <c r="E28" s="200"/>
      <c r="F28" s="200">
        <v>8.9043903994866808E-2</v>
      </c>
      <c r="H28" s="193">
        <f t="shared" si="0"/>
        <v>1582.5627721280098</v>
      </c>
      <c r="I28" s="102"/>
      <c r="K28" s="102"/>
      <c r="Q28" s="193">
        <f t="shared" si="1"/>
        <v>1638.2473666750002</v>
      </c>
      <c r="R28" s="193">
        <f t="shared" si="2"/>
        <v>1694.4888071674613</v>
      </c>
      <c r="S28" s="193">
        <f t="shared" si="3"/>
        <v>1751.2926620648477</v>
      </c>
      <c r="T28" s="193">
        <f t="shared" si="4"/>
        <v>1808.6645555112073</v>
      </c>
      <c r="AD28" s="187"/>
    </row>
    <row r="29" spans="2:30" ht="14.25" customHeight="1" x14ac:dyDescent="0.3">
      <c r="B29" s="200">
        <v>2.6823323909994624E-2</v>
      </c>
      <c r="C29" s="200">
        <v>0.4020917724141056</v>
      </c>
      <c r="D29" s="200">
        <v>3.4562609097099486</v>
      </c>
      <c r="E29" s="200"/>
      <c r="F29" s="200">
        <v>0.10701683577146019</v>
      </c>
      <c r="H29" s="193">
        <f t="shared" si="0"/>
        <v>827.80006560518359</v>
      </c>
      <c r="I29" s="102"/>
      <c r="K29" s="102"/>
      <c r="Q29" s="193">
        <f t="shared" si="1"/>
        <v>897.13765904493221</v>
      </c>
      <c r="R29" s="193">
        <f t="shared" si="2"/>
        <v>967.16862841907732</v>
      </c>
      <c r="S29" s="193">
        <f t="shared" si="3"/>
        <v>1037.8999074869653</v>
      </c>
      <c r="T29" s="193">
        <f t="shared" si="4"/>
        <v>1109.338499345532</v>
      </c>
      <c r="X29" s="185"/>
      <c r="AD29" s="187"/>
    </row>
    <row r="30" spans="2:30" ht="14.25" customHeight="1" x14ac:dyDescent="0.3">
      <c r="B30" s="200">
        <v>9.2041759705431912E-3</v>
      </c>
      <c r="C30" s="200">
        <v>-3.5866693158209763E-2</v>
      </c>
      <c r="D30" s="200">
        <v>2.0991212951135738</v>
      </c>
      <c r="E30" s="200"/>
      <c r="F30" s="200">
        <v>7.8586859911847357E-2</v>
      </c>
      <c r="H30" s="193">
        <f t="shared" si="0"/>
        <v>2431.8693453181768</v>
      </c>
      <c r="I30" s="102"/>
      <c r="K30" s="102"/>
      <c r="Q30" s="193">
        <f t="shared" si="1"/>
        <v>2480.2429895995397</v>
      </c>
      <c r="R30" s="193">
        <f t="shared" si="2"/>
        <v>2529.1003703237166</v>
      </c>
      <c r="S30" s="193">
        <f t="shared" si="3"/>
        <v>2578.4463248551365</v>
      </c>
      <c r="T30" s="193">
        <f t="shared" si="4"/>
        <v>2628.2857389318688</v>
      </c>
      <c r="X30" s="185"/>
      <c r="AD30" s="187"/>
    </row>
    <row r="31" spans="2:30" ht="14.25" customHeight="1" x14ac:dyDescent="0.3">
      <c r="B31" s="200">
        <v>9.2041759705432033E-3</v>
      </c>
      <c r="C31" s="200">
        <v>-3.5866693158217687E-2</v>
      </c>
      <c r="D31" s="200">
        <v>2.0991212951136284</v>
      </c>
      <c r="E31" s="200"/>
      <c r="F31" s="200">
        <v>7.8586859911846899E-2</v>
      </c>
      <c r="H31" s="193">
        <f t="shared" si="0"/>
        <v>2431.8693453181695</v>
      </c>
      <c r="I31" s="102"/>
      <c r="K31" s="102"/>
      <c r="Q31" s="193">
        <f t="shared" si="1"/>
        <v>2480.2429895995328</v>
      </c>
      <c r="R31" s="193">
        <f t="shared" si="2"/>
        <v>2529.1003703237102</v>
      </c>
      <c r="S31" s="193">
        <f t="shared" si="3"/>
        <v>2578.4463248551297</v>
      </c>
      <c r="T31" s="193">
        <f t="shared" si="4"/>
        <v>2628.2857389318629</v>
      </c>
      <c r="X31" s="185"/>
      <c r="AD31" s="187"/>
    </row>
    <row r="32" spans="2:30" ht="14.25" customHeight="1" x14ac:dyDescent="0.3">
      <c r="B32" s="200">
        <v>4.0138127605451816E-2</v>
      </c>
      <c r="C32" s="200">
        <v>-9.4002655494523157</v>
      </c>
      <c r="D32" s="200">
        <v>2.4196479811710905</v>
      </c>
      <c r="E32" s="200">
        <v>1.3170312461208422</v>
      </c>
      <c r="F32" s="200">
        <v>0.14171701167391554</v>
      </c>
      <c r="H32" s="193">
        <f t="shared" si="0"/>
        <v>-12217.427015964779</v>
      </c>
      <c r="I32" s="102"/>
      <c r="K32" s="102"/>
      <c r="Q32" s="193">
        <f t="shared" si="1"/>
        <v>-12069.705752159156</v>
      </c>
      <c r="R32" s="193">
        <f t="shared" si="2"/>
        <v>-11920.50727571547</v>
      </c>
      <c r="S32" s="193">
        <f t="shared" si="3"/>
        <v>-11769.816814507351</v>
      </c>
      <c r="T32" s="193">
        <f t="shared" si="4"/>
        <v>-11617.619448687152</v>
      </c>
      <c r="X32" s="185"/>
      <c r="AD32" s="187"/>
    </row>
    <row r="33" spans="2:30" ht="14.25" customHeight="1" x14ac:dyDescent="0.3">
      <c r="B33" s="200">
        <v>6.2317790712014716E-3</v>
      </c>
      <c r="C33" s="200">
        <v>-3.3341531401202755</v>
      </c>
      <c r="D33" s="200">
        <v>5.5528028214219596</v>
      </c>
      <c r="E33" s="200">
        <v>8.3857565928716335E-2</v>
      </c>
      <c r="F33" s="200">
        <v>3.7424893027776802E-2</v>
      </c>
      <c r="H33" s="193">
        <f t="shared" si="0"/>
        <v>-2158.6907944401955</v>
      </c>
      <c r="I33" s="102"/>
      <c r="K33" s="102"/>
      <c r="Q33" s="193">
        <f t="shared" si="1"/>
        <v>-2104.9126061385532</v>
      </c>
      <c r="R33" s="193">
        <f t="shared" si="2"/>
        <v>-2050.5966359538961</v>
      </c>
      <c r="S33" s="193">
        <f t="shared" si="3"/>
        <v>-1995.7375060673899</v>
      </c>
      <c r="T33" s="193">
        <f t="shared" si="4"/>
        <v>-1940.32978488202</v>
      </c>
      <c r="AD33" s="187"/>
    </row>
    <row r="34" spans="2:30" ht="14.25" customHeight="1" x14ac:dyDescent="0.3">
      <c r="B34" s="200">
        <v>9.2041759705433351E-3</v>
      </c>
      <c r="C34" s="200">
        <v>-3.5866693158208847E-2</v>
      </c>
      <c r="D34" s="200">
        <v>2.0991212951135902</v>
      </c>
      <c r="E34" s="200"/>
      <c r="F34" s="200">
        <v>7.8586859911847565E-2</v>
      </c>
      <c r="H34" s="193">
        <f t="shared" si="0"/>
        <v>2431.8693453181604</v>
      </c>
      <c r="I34" s="102"/>
      <c r="K34" s="102"/>
      <c r="Q34" s="193">
        <f t="shared" si="1"/>
        <v>2480.2429895995238</v>
      </c>
      <c r="R34" s="193">
        <f t="shared" si="2"/>
        <v>2529.1003703237016</v>
      </c>
      <c r="S34" s="193">
        <f t="shared" si="3"/>
        <v>2578.4463248551206</v>
      </c>
      <c r="T34" s="193">
        <f t="shared" si="4"/>
        <v>2628.2857389318538</v>
      </c>
      <c r="X34" s="185"/>
      <c r="AD34" s="187"/>
    </row>
    <row r="35" spans="2:30" ht="14.25" customHeight="1" x14ac:dyDescent="0.3">
      <c r="B35" s="200">
        <v>5.9646224722750135E-3</v>
      </c>
      <c r="C35" s="200">
        <v>-0.33642629582724187</v>
      </c>
      <c r="D35" s="200">
        <v>2.3917338645290496</v>
      </c>
      <c r="E35" s="200"/>
      <c r="F35" s="200">
        <v>6.7909647598194997E-2</v>
      </c>
      <c r="H35" s="193">
        <f t="shared" si="0"/>
        <v>2397.1346843767215</v>
      </c>
      <c r="I35" s="102"/>
      <c r="K35" s="102"/>
      <c r="Q35" s="193">
        <f t="shared" si="1"/>
        <v>2442.2845340921294</v>
      </c>
      <c r="R35" s="193">
        <f t="shared" si="2"/>
        <v>2487.8858823046921</v>
      </c>
      <c r="S35" s="193">
        <f t="shared" si="3"/>
        <v>2533.9432439993802</v>
      </c>
      <c r="T35" s="193">
        <f t="shared" si="4"/>
        <v>2580.4611793110153</v>
      </c>
      <c r="X35" s="185"/>
      <c r="AD35" s="187"/>
    </row>
    <row r="36" spans="2:30" ht="14.25" customHeight="1" x14ac:dyDescent="0.3">
      <c r="B36" s="200">
        <v>4.6434333210506719E-3</v>
      </c>
      <c r="C36" s="200">
        <v>-0.95818591264058151</v>
      </c>
      <c r="D36" s="200">
        <v>4.2001434810068892</v>
      </c>
      <c r="E36" s="200"/>
      <c r="F36" s="200">
        <v>4.5372260532480509E-2</v>
      </c>
      <c r="H36" s="193">
        <f t="shared" si="0"/>
        <v>1633.0357141940499</v>
      </c>
      <c r="I36" s="102"/>
      <c r="K36" s="102"/>
      <c r="Q36" s="193">
        <f t="shared" si="1"/>
        <v>1678.2814636688654</v>
      </c>
      <c r="R36" s="193">
        <f t="shared" si="2"/>
        <v>1723.9796706384304</v>
      </c>
      <c r="S36" s="193">
        <f t="shared" si="3"/>
        <v>1770.1348596776907</v>
      </c>
      <c r="T36" s="193">
        <f t="shared" si="4"/>
        <v>1816.7516006073429</v>
      </c>
      <c r="X36" s="185"/>
      <c r="AD36" s="187"/>
    </row>
    <row r="37" spans="2:30" ht="14.25" customHeight="1" x14ac:dyDescent="0.3">
      <c r="B37" s="200">
        <v>2.101006970044094E-3</v>
      </c>
      <c r="C37" s="200">
        <v>-7.7612682936100583</v>
      </c>
      <c r="D37" s="200">
        <v>6.5965227067101102</v>
      </c>
      <c r="E37" s="200"/>
      <c r="F37" s="200">
        <v>1.9032134334278868E-2</v>
      </c>
      <c r="H37" s="193">
        <f t="shared" si="0"/>
        <v>-9688.0176616767931</v>
      </c>
      <c r="I37" s="102"/>
      <c r="K37" s="102"/>
      <c r="Q37" s="193">
        <f t="shared" si="1"/>
        <v>-9641.0207527326838</v>
      </c>
      <c r="R37" s="193">
        <f t="shared" si="2"/>
        <v>-9593.5538746991333</v>
      </c>
      <c r="S37" s="193">
        <f t="shared" si="3"/>
        <v>-9545.6123278852447</v>
      </c>
      <c r="T37" s="193">
        <f t="shared" si="4"/>
        <v>-9497.1913656032211</v>
      </c>
      <c r="X37" s="185"/>
      <c r="AD37" s="187"/>
    </row>
    <row r="38" spans="2:30" ht="14.25" customHeight="1" x14ac:dyDescent="0.3">
      <c r="B38" s="200">
        <v>5.2301060686501082E-3</v>
      </c>
      <c r="C38" s="200">
        <v>-1.6947271272965219</v>
      </c>
      <c r="D38" s="200">
        <v>3.2205705472132586</v>
      </c>
      <c r="E38" s="200">
        <v>5.9216343101587E-2</v>
      </c>
      <c r="F38" s="200">
        <v>5.9172118437176534E-2</v>
      </c>
      <c r="H38" s="193">
        <f t="shared" si="0"/>
        <v>544.82919716085507</v>
      </c>
      <c r="I38" s="102"/>
      <c r="K38" s="102"/>
      <c r="Q38" s="193">
        <f t="shared" si="1"/>
        <v>593.83199139043245</v>
      </c>
      <c r="R38" s="193">
        <f t="shared" si="2"/>
        <v>643.32481356230664</v>
      </c>
      <c r="S38" s="193">
        <f t="shared" si="3"/>
        <v>693.31256395589844</v>
      </c>
      <c r="T38" s="193">
        <f t="shared" si="4"/>
        <v>743.8001918534269</v>
      </c>
      <c r="X38" s="185"/>
      <c r="AD38" s="187"/>
    </row>
    <row r="39" spans="2:30" ht="14.25" customHeight="1" x14ac:dyDescent="0.3">
      <c r="B39" s="200">
        <v>4.6434333210507595E-3</v>
      </c>
      <c r="C39" s="200">
        <v>-0.95818591264059083</v>
      </c>
      <c r="D39" s="200">
        <v>4.2001434810068963</v>
      </c>
      <c r="E39" s="200"/>
      <c r="F39" s="200">
        <v>4.537226053248071E-2</v>
      </c>
      <c r="H39" s="193">
        <f t="shared" si="0"/>
        <v>1633.0357141940244</v>
      </c>
      <c r="I39" s="102"/>
      <c r="K39" s="102"/>
      <c r="Q39" s="193">
        <f t="shared" si="1"/>
        <v>1678.2814636688408</v>
      </c>
      <c r="R39" s="193">
        <f t="shared" si="2"/>
        <v>1723.9796706384054</v>
      </c>
      <c r="S39" s="193">
        <f t="shared" si="3"/>
        <v>1770.1348596776661</v>
      </c>
      <c r="T39" s="193">
        <f t="shared" si="4"/>
        <v>1816.7516006073183</v>
      </c>
      <c r="X39" s="185"/>
      <c r="AD39" s="187"/>
    </row>
    <row r="40" spans="2:30" ht="14.25" customHeight="1" x14ac:dyDescent="0.3">
      <c r="B40" s="200">
        <v>9.2041759705431669E-3</v>
      </c>
      <c r="C40" s="200">
        <v>-3.5866693158207827E-2</v>
      </c>
      <c r="D40" s="200">
        <v>2.0991212951135374</v>
      </c>
      <c r="E40" s="200"/>
      <c r="F40" s="200">
        <v>7.8586859911847648E-2</v>
      </c>
      <c r="H40" s="193">
        <f t="shared" si="0"/>
        <v>2431.8693453181781</v>
      </c>
      <c r="I40" s="102"/>
      <c r="K40" s="102"/>
      <c r="Q40" s="193">
        <f t="shared" si="1"/>
        <v>2480.2429895995419</v>
      </c>
      <c r="R40" s="193">
        <f t="shared" si="2"/>
        <v>2529.1003703237184</v>
      </c>
      <c r="S40" s="193">
        <f t="shared" si="3"/>
        <v>2578.4463248551374</v>
      </c>
      <c r="T40" s="193">
        <f t="shared" si="4"/>
        <v>2628.2857389318706</v>
      </c>
      <c r="X40" s="185"/>
      <c r="AD40" s="187"/>
    </row>
    <row r="41" spans="2:30" ht="14.25" customHeight="1" x14ac:dyDescent="0.3">
      <c r="B41" s="200">
        <v>2.6822907026157063E-2</v>
      </c>
      <c r="C41" s="200">
        <v>0.40208769637817743</v>
      </c>
      <c r="D41" s="200">
        <v>3.4561919029317032</v>
      </c>
      <c r="E41" s="200"/>
      <c r="F41" s="200">
        <v>0.1070165860518702</v>
      </c>
      <c r="H41" s="193">
        <f t="shared" si="0"/>
        <v>827.84734614667377</v>
      </c>
      <c r="I41" s="102"/>
      <c r="K41" s="102"/>
      <c r="Q41" s="193">
        <f t="shared" si="1"/>
        <v>897.18442462332405</v>
      </c>
      <c r="R41" s="193">
        <f t="shared" si="2"/>
        <v>967.21487388474088</v>
      </c>
      <c r="S41" s="193">
        <f t="shared" si="3"/>
        <v>1037.9456276387709</v>
      </c>
      <c r="T41" s="193">
        <f t="shared" si="4"/>
        <v>1109.383688930342</v>
      </c>
      <c r="X41" s="185"/>
      <c r="AD41" s="187"/>
    </row>
    <row r="42" spans="2:30" ht="14.25" customHeight="1" x14ac:dyDescent="0.3">
      <c r="B42" s="200">
        <v>4.6837487762088365E-3</v>
      </c>
      <c r="C42" s="200">
        <v>-0.95824732152796976</v>
      </c>
      <c r="D42" s="200">
        <v>4.2046960293445537</v>
      </c>
      <c r="E42" s="200"/>
      <c r="F42" s="200">
        <v>4.5445210000275092E-2</v>
      </c>
      <c r="H42" s="193">
        <f t="shared" si="0"/>
        <v>1628.6695628980988</v>
      </c>
      <c r="I42" s="102"/>
      <c r="K42" s="102"/>
      <c r="Q42" s="193">
        <f t="shared" si="1"/>
        <v>1673.9753065681757</v>
      </c>
      <c r="R42" s="193">
        <f t="shared" si="2"/>
        <v>1719.7341076749535</v>
      </c>
      <c r="S42" s="193">
        <f t="shared" si="3"/>
        <v>1765.9504967927996</v>
      </c>
      <c r="T42" s="193">
        <f t="shared" si="4"/>
        <v>1812.6290498018234</v>
      </c>
      <c r="X42" s="185"/>
      <c r="AD42" s="187"/>
    </row>
    <row r="43" spans="2:30" ht="14.25" customHeight="1" x14ac:dyDescent="0.3">
      <c r="B43" s="200">
        <v>7.0445763996645388E-4</v>
      </c>
      <c r="C43" s="200">
        <v>-3.2660982619909622</v>
      </c>
      <c r="D43" s="200">
        <v>4.6058499682517411</v>
      </c>
      <c r="E43" s="200"/>
      <c r="F43" s="200">
        <v>3.3656416541686426E-2</v>
      </c>
      <c r="H43" s="193">
        <f t="shared" si="0"/>
        <v>-1789.0464010097296</v>
      </c>
      <c r="I43" s="102"/>
      <c r="K43" s="102"/>
      <c r="Q43" s="193">
        <f t="shared" si="1"/>
        <v>-1746.8475995786941</v>
      </c>
      <c r="R43" s="193">
        <f t="shared" si="2"/>
        <v>-1704.2268101333477</v>
      </c>
      <c r="S43" s="193">
        <f t="shared" si="3"/>
        <v>-1661.1798127935479</v>
      </c>
      <c r="T43" s="193">
        <f t="shared" si="4"/>
        <v>-1617.7023454803509</v>
      </c>
      <c r="X43" s="185"/>
      <c r="AD43" s="187"/>
    </row>
    <row r="44" spans="2:30" ht="14.25" customHeight="1" x14ac:dyDescent="0.3">
      <c r="B44" s="200">
        <v>9.204175970543212E-3</v>
      </c>
      <c r="C44" s="200">
        <v>-3.5866693158207903E-2</v>
      </c>
      <c r="D44" s="200">
        <v>2.0991212951135414</v>
      </c>
      <c r="E44" s="200"/>
      <c r="F44" s="200">
        <v>7.8586859911847801E-2</v>
      </c>
      <c r="H44" s="193">
        <f t="shared" si="0"/>
        <v>2431.8693453181768</v>
      </c>
      <c r="I44" s="102"/>
      <c r="K44" s="102"/>
      <c r="Q44" s="193">
        <f t="shared" si="1"/>
        <v>2480.2429895995392</v>
      </c>
      <c r="R44" s="193">
        <f t="shared" si="2"/>
        <v>2529.1003703237166</v>
      </c>
      <c r="S44" s="193">
        <f t="shared" si="3"/>
        <v>2578.446324855136</v>
      </c>
      <c r="T44" s="193">
        <f t="shared" si="4"/>
        <v>2628.2857389318688</v>
      </c>
      <c r="X44" s="185"/>
      <c r="AD44" s="187"/>
    </row>
    <row r="45" spans="2:30" ht="14.25" customHeight="1" x14ac:dyDescent="0.3">
      <c r="B45" s="200">
        <v>4.8150448053739338E-2</v>
      </c>
      <c r="C45" s="200">
        <v>4.8265229407683918E-3</v>
      </c>
      <c r="D45" s="200"/>
      <c r="E45" s="200">
        <v>0.88619808772394715</v>
      </c>
      <c r="F45" s="200">
        <v>0.1764289055949769</v>
      </c>
      <c r="H45" s="193">
        <f t="shared" si="0"/>
        <v>491.1178198679163</v>
      </c>
      <c r="I45" s="102"/>
      <c r="K45" s="102"/>
      <c r="Q45" s="193">
        <f t="shared" si="1"/>
        <v>618.43411530184949</v>
      </c>
      <c r="R45" s="193">
        <f t="shared" si="2"/>
        <v>747.02357369012225</v>
      </c>
      <c r="S45" s="193">
        <f t="shared" si="3"/>
        <v>876.89892666227843</v>
      </c>
      <c r="T45" s="193">
        <f t="shared" si="4"/>
        <v>1008.0730331641562</v>
      </c>
      <c r="X45" s="185"/>
      <c r="AD45" s="187"/>
    </row>
    <row r="46" spans="2:30" ht="14.25" customHeight="1" x14ac:dyDescent="0.3">
      <c r="B46" s="200">
        <v>2.1246740526291653E-2</v>
      </c>
      <c r="C46" s="200">
        <v>-0.37491360316250189</v>
      </c>
      <c r="D46" s="200">
        <v>1.6793183551865958</v>
      </c>
      <c r="E46" s="200">
        <v>8.105982986913271E-3</v>
      </c>
      <c r="F46" s="200">
        <v>0.11464928951974701</v>
      </c>
      <c r="H46" s="193">
        <f t="shared" si="0"/>
        <v>223.5523779858886</v>
      </c>
      <c r="I46" s="102"/>
      <c r="K46" s="102"/>
      <c r="Q46" s="193">
        <f t="shared" si="1"/>
        <v>286.52997753269301</v>
      </c>
      <c r="R46" s="193">
        <f t="shared" si="2"/>
        <v>350.137353074967</v>
      </c>
      <c r="S46" s="193">
        <f t="shared" si="3"/>
        <v>414.3808023726624</v>
      </c>
      <c r="T46" s="193">
        <f t="shared" si="4"/>
        <v>479.26668616333427</v>
      </c>
      <c r="X46" s="185"/>
      <c r="AD46" s="187"/>
    </row>
    <row r="47" spans="2:30" ht="14.25" customHeight="1" x14ac:dyDescent="0.3">
      <c r="B47" s="200">
        <v>9.2041759705432033E-3</v>
      </c>
      <c r="C47" s="200">
        <v>-3.5866693158212754E-2</v>
      </c>
      <c r="D47" s="200">
        <v>2.0991212951135871</v>
      </c>
      <c r="E47" s="200"/>
      <c r="F47" s="200">
        <v>7.8586859911847273E-2</v>
      </c>
      <c r="H47" s="193">
        <f t="shared" si="0"/>
        <v>2431.8693453181722</v>
      </c>
      <c r="I47" s="102"/>
      <c r="K47" s="102"/>
      <c r="Q47" s="193">
        <f t="shared" si="1"/>
        <v>2480.2429895995356</v>
      </c>
      <c r="R47" s="193">
        <f t="shared" si="2"/>
        <v>2529.1003703237129</v>
      </c>
      <c r="S47" s="193">
        <f t="shared" si="3"/>
        <v>2578.4463248551319</v>
      </c>
      <c r="T47" s="193">
        <f t="shared" si="4"/>
        <v>2628.2857389318647</v>
      </c>
      <c r="X47" s="185"/>
      <c r="AD47" s="187"/>
    </row>
    <row r="48" spans="2:30" ht="14.25" customHeight="1" x14ac:dyDescent="0.3">
      <c r="B48" s="200">
        <v>1.8976151878285857E-2</v>
      </c>
      <c r="C48" s="200">
        <v>-2.2538270033804704</v>
      </c>
      <c r="D48" s="200">
        <v>1.5712710347176202</v>
      </c>
      <c r="E48" s="200">
        <v>0.22747091522975088</v>
      </c>
      <c r="F48" s="200">
        <v>0.10935623006698898</v>
      </c>
      <c r="H48" s="193">
        <f t="shared" si="0"/>
        <v>-1719.7060379761824</v>
      </c>
      <c r="I48" s="102"/>
      <c r="K48" s="102"/>
      <c r="Q48" s="193">
        <f t="shared" si="1"/>
        <v>-1648.4001727055884</v>
      </c>
      <c r="R48" s="193">
        <f t="shared" si="2"/>
        <v>-1576.3812487822861</v>
      </c>
      <c r="S48" s="193">
        <f t="shared" si="3"/>
        <v>-1503.6421356197525</v>
      </c>
      <c r="T48" s="193">
        <f t="shared" si="4"/>
        <v>-1430.1756313255928</v>
      </c>
      <c r="X48" s="185"/>
      <c r="AD48" s="187"/>
    </row>
    <row r="49" spans="2:30" ht="14.25" customHeight="1" x14ac:dyDescent="0.3">
      <c r="B49" s="200">
        <v>3.0430251531256645E-2</v>
      </c>
      <c r="C49" s="200">
        <v>0.44589993641590964</v>
      </c>
      <c r="D49" s="200"/>
      <c r="E49" s="200"/>
      <c r="F49" s="200">
        <v>0.15144556983491919</v>
      </c>
      <c r="H49" s="193">
        <f t="shared" si="0"/>
        <v>32.517388184089214</v>
      </c>
      <c r="I49" s="102"/>
      <c r="K49" s="102"/>
      <c r="Q49" s="193">
        <f t="shared" si="1"/>
        <v>102.2959787391037</v>
      </c>
      <c r="R49" s="193">
        <f t="shared" si="2"/>
        <v>172.77235519966871</v>
      </c>
      <c r="S49" s="193">
        <f t="shared" si="3"/>
        <v>243.95349542483928</v>
      </c>
      <c r="T49" s="193">
        <f t="shared" si="4"/>
        <v>315.84644705226128</v>
      </c>
      <c r="X49" s="185"/>
      <c r="AD49" s="187"/>
    </row>
    <row r="50" spans="2:30" ht="14.25" customHeight="1" x14ac:dyDescent="0.3">
      <c r="B50" s="200">
        <v>4.2390990463033011E-3</v>
      </c>
      <c r="C50" s="200">
        <v>-0.80462908387231014</v>
      </c>
      <c r="D50" s="200">
        <v>2.8942883325191673</v>
      </c>
      <c r="E50" s="200"/>
      <c r="F50" s="200">
        <v>5.9266587224826153E-2</v>
      </c>
      <c r="H50" s="193">
        <f t="shared" si="0"/>
        <v>1893.4004713270942</v>
      </c>
      <c r="I50" s="102"/>
      <c r="K50" s="102"/>
      <c r="Q50" s="193">
        <f t="shared" si="1"/>
        <v>1937.4804076549838</v>
      </c>
      <c r="R50" s="193">
        <f t="shared" si="2"/>
        <v>1982.0011433461527</v>
      </c>
      <c r="S50" s="193">
        <f t="shared" si="3"/>
        <v>2026.9670863942331</v>
      </c>
      <c r="T50" s="193">
        <f t="shared" si="4"/>
        <v>2072.382688872794</v>
      </c>
      <c r="X50" s="185"/>
      <c r="AD50" s="187"/>
    </row>
    <row r="51" spans="2:30" ht="14.25" customHeight="1" x14ac:dyDescent="0.3">
      <c r="B51" s="200">
        <v>4.2390990463032846E-3</v>
      </c>
      <c r="C51" s="200">
        <v>-0.80462908387233512</v>
      </c>
      <c r="D51" s="200">
        <v>2.8942883325191957</v>
      </c>
      <c r="E51" s="200"/>
      <c r="F51" s="200">
        <v>5.9266587224825869E-2</v>
      </c>
      <c r="H51" s="193">
        <f t="shared" si="0"/>
        <v>1893.4004713270574</v>
      </c>
      <c r="I51" s="102"/>
      <c r="K51" s="102"/>
      <c r="Q51" s="193">
        <f t="shared" si="1"/>
        <v>1937.4804076549472</v>
      </c>
      <c r="R51" s="193">
        <f t="shared" si="2"/>
        <v>1982.0011433461159</v>
      </c>
      <c r="S51" s="193">
        <f t="shared" si="3"/>
        <v>2026.9670863941969</v>
      </c>
      <c r="T51" s="193">
        <f t="shared" si="4"/>
        <v>2072.3826888727576</v>
      </c>
      <c r="X51" s="185"/>
      <c r="AD51" s="187"/>
    </row>
    <row r="52" spans="2:30" ht="14.25" customHeight="1" x14ac:dyDescent="0.3">
      <c r="B52" s="200">
        <v>5.964622472275017E-3</v>
      </c>
      <c r="C52" s="200">
        <v>-0.33642629582723649</v>
      </c>
      <c r="D52" s="200">
        <v>2.391733864529026</v>
      </c>
      <c r="E52" s="200"/>
      <c r="F52" s="200">
        <v>6.7909647598195247E-2</v>
      </c>
      <c r="H52" s="193">
        <f t="shared" si="0"/>
        <v>2397.1346843767287</v>
      </c>
      <c r="I52" s="102"/>
      <c r="K52" s="102"/>
      <c r="Q52" s="193">
        <f t="shared" si="1"/>
        <v>2442.2845340921367</v>
      </c>
      <c r="R52" s="193">
        <f t="shared" si="2"/>
        <v>2487.885882304699</v>
      </c>
      <c r="S52" s="193">
        <f t="shared" si="3"/>
        <v>2533.9432439993871</v>
      </c>
      <c r="T52" s="193">
        <f t="shared" si="4"/>
        <v>2580.4611793110216</v>
      </c>
      <c r="X52" s="185"/>
      <c r="AD52" s="187"/>
    </row>
    <row r="53" spans="2:30" ht="14.25" customHeight="1" x14ac:dyDescent="0.3">
      <c r="B53" s="200">
        <v>1.6016565786471637E-3</v>
      </c>
      <c r="C53" s="200">
        <v>-0.81732971048310543</v>
      </c>
      <c r="D53" s="200">
        <v>2.2989783160906301</v>
      </c>
      <c r="E53" s="200"/>
      <c r="F53" s="200">
        <v>5.7140939584322217E-2</v>
      </c>
      <c r="H53" s="193">
        <f t="shared" si="0"/>
        <v>2098.7467919796291</v>
      </c>
      <c r="I53" s="102"/>
      <c r="K53" s="102"/>
      <c r="Q53" s="193">
        <f t="shared" si="1"/>
        <v>2138.3974238889223</v>
      </c>
      <c r="R53" s="193">
        <f t="shared" si="2"/>
        <v>2178.444562117309</v>
      </c>
      <c r="S53" s="193">
        <f t="shared" si="3"/>
        <v>2218.89217172798</v>
      </c>
      <c r="T53" s="193">
        <f t="shared" si="4"/>
        <v>2259.7442574347569</v>
      </c>
      <c r="X53" s="185"/>
      <c r="AD53" s="187"/>
    </row>
    <row r="54" spans="2:30" ht="14.25" customHeight="1" x14ac:dyDescent="0.3">
      <c r="B54" s="200">
        <v>5.0398293803915525E-3</v>
      </c>
      <c r="C54" s="200">
        <v>-2.4732615590194253</v>
      </c>
      <c r="D54" s="200">
        <v>2.7873715583876981</v>
      </c>
      <c r="E54" s="200">
        <v>0.18218667785322473</v>
      </c>
      <c r="F54" s="200">
        <v>6.1337681965631427E-2</v>
      </c>
      <c r="H54" s="193">
        <f t="shared" si="0"/>
        <v>-308.97969420196932</v>
      </c>
      <c r="I54" s="102"/>
      <c r="K54" s="102"/>
      <c r="Q54" s="193">
        <f t="shared" si="1"/>
        <v>-255.10283779034626</v>
      </c>
      <c r="R54" s="193">
        <f t="shared" si="2"/>
        <v>-200.68721281460603</v>
      </c>
      <c r="S54" s="193">
        <f t="shared" si="3"/>
        <v>-145.72743158910816</v>
      </c>
      <c r="T54" s="193">
        <f t="shared" si="4"/>
        <v>-90.218052551356323</v>
      </c>
      <c r="X54" s="185"/>
      <c r="AD54" s="187"/>
    </row>
    <row r="55" spans="2:30" ht="14.25" customHeight="1" x14ac:dyDescent="0.3">
      <c r="B55" s="200">
        <v>4.3199796380566862E-4</v>
      </c>
      <c r="C55" s="200">
        <v>-0.15193897697663558</v>
      </c>
      <c r="D55" s="200">
        <v>0.46596823687464617</v>
      </c>
      <c r="E55" s="200">
        <v>1.795333052363633E-3</v>
      </c>
      <c r="F55" s="200">
        <v>6.9399947406499685E-2</v>
      </c>
      <c r="H55" s="193">
        <f t="shared" si="0"/>
        <v>3095.8689213089638</v>
      </c>
      <c r="I55" s="102"/>
      <c r="K55" s="102"/>
      <c r="Q55" s="193">
        <f t="shared" si="1"/>
        <v>3130.6385683419048</v>
      </c>
      <c r="R55" s="193">
        <f t="shared" si="2"/>
        <v>3165.755911845175</v>
      </c>
      <c r="S55" s="193">
        <f t="shared" si="3"/>
        <v>3201.2244287834787</v>
      </c>
      <c r="T55" s="193">
        <f t="shared" si="4"/>
        <v>3237.0476308911648</v>
      </c>
      <c r="X55" s="185"/>
      <c r="AD55" s="187"/>
    </row>
    <row r="56" spans="2:30" ht="14.25" customHeight="1" x14ac:dyDescent="0.3">
      <c r="B56" s="200">
        <v>7.4088996871138154E-5</v>
      </c>
      <c r="C56" s="200">
        <v>-4.4565748988053655E-2</v>
      </c>
      <c r="D56" s="200">
        <v>2.4219879421342572E-2</v>
      </c>
      <c r="E56" s="200">
        <v>3.8135532969254121E-3</v>
      </c>
      <c r="F56" s="200">
        <v>7.2172576374191333E-2</v>
      </c>
      <c r="H56" s="193">
        <f t="shared" si="0"/>
        <v>3260.8019564968204</v>
      </c>
      <c r="I56" s="102"/>
      <c r="K56" s="102"/>
      <c r="Q56" s="193">
        <f t="shared" si="1"/>
        <v>3294.3939152045491</v>
      </c>
      <c r="R56" s="193">
        <f t="shared" si="2"/>
        <v>3328.3217934993559</v>
      </c>
      <c r="S56" s="193">
        <f t="shared" si="3"/>
        <v>3362.5889505771102</v>
      </c>
      <c r="T56" s="193">
        <f t="shared" si="4"/>
        <v>3397.1987792256418</v>
      </c>
      <c r="X56" s="185"/>
      <c r="AD56" s="187"/>
    </row>
    <row r="57" spans="2:30" ht="14.25" customHeight="1" x14ac:dyDescent="0.3">
      <c r="B57" s="200">
        <v>3.8468912536700483E-4</v>
      </c>
      <c r="C57" s="200">
        <v>-3.6201484010712472E-2</v>
      </c>
      <c r="D57" s="200">
        <v>0.10436253638961983</v>
      </c>
      <c r="E57" s="200"/>
      <c r="F57" s="200">
        <v>7.2388561775289947E-2</v>
      </c>
      <c r="H57" s="193">
        <f t="shared" si="0"/>
        <v>3233.3059490406522</v>
      </c>
      <c r="I57" s="102"/>
      <c r="K57" s="102"/>
      <c r="Q57" s="193">
        <f t="shared" si="1"/>
        <v>3267.2637967250694</v>
      </c>
      <c r="R57" s="193">
        <f t="shared" si="2"/>
        <v>3301.5612228863311</v>
      </c>
      <c r="S57" s="193">
        <f t="shared" si="3"/>
        <v>3336.2016233092058</v>
      </c>
      <c r="T57" s="193">
        <f t="shared" si="4"/>
        <v>3371.1884277363088</v>
      </c>
      <c r="X57" s="185"/>
      <c r="AD57" s="187"/>
    </row>
    <row r="58" spans="2:30" ht="14.25" customHeight="1" x14ac:dyDescent="0.3">
      <c r="B58" s="200">
        <v>6.1429827861741882E-3</v>
      </c>
      <c r="C58" s="200">
        <v>-0.33972166250856056</v>
      </c>
      <c r="D58" s="200">
        <v>2.3299906284919225</v>
      </c>
      <c r="E58" s="200"/>
      <c r="F58" s="200">
        <v>6.9095217341967843E-2</v>
      </c>
      <c r="H58" s="193">
        <f t="shared" si="0"/>
        <v>2364.7231685219667</v>
      </c>
      <c r="I58" s="102"/>
      <c r="K58" s="102"/>
      <c r="Q58" s="193">
        <f t="shared" si="1"/>
        <v>2410.0614584453979</v>
      </c>
      <c r="R58" s="193">
        <f t="shared" si="2"/>
        <v>2455.8531312680634</v>
      </c>
      <c r="S58" s="193">
        <f t="shared" si="3"/>
        <v>2502.1027208189553</v>
      </c>
      <c r="T58" s="193">
        <f t="shared" si="4"/>
        <v>2548.8148062653563</v>
      </c>
      <c r="X58" s="185"/>
      <c r="AD58" s="187"/>
    </row>
    <row r="59" spans="2:30" ht="14.25" customHeight="1" x14ac:dyDescent="0.3">
      <c r="B59" s="200">
        <v>9.2041759705429587E-3</v>
      </c>
      <c r="C59" s="200">
        <v>-3.5866693158219679E-2</v>
      </c>
      <c r="D59" s="200">
        <v>2.099121295113584</v>
      </c>
      <c r="E59" s="200"/>
      <c r="F59" s="200">
        <v>7.8586859911846663E-2</v>
      </c>
      <c r="H59" s="193">
        <f t="shared" si="0"/>
        <v>2431.8693453181913</v>
      </c>
      <c r="I59" s="102"/>
      <c r="K59" s="102"/>
      <c r="Q59" s="193">
        <f t="shared" si="1"/>
        <v>2480.2429895995547</v>
      </c>
      <c r="R59" s="193">
        <f t="shared" si="2"/>
        <v>2529.1003703237316</v>
      </c>
      <c r="S59" s="193">
        <f t="shared" si="3"/>
        <v>2578.4463248551501</v>
      </c>
      <c r="T59" s="193">
        <f t="shared" si="4"/>
        <v>2628.2857389318833</v>
      </c>
      <c r="AD59" s="187"/>
    </row>
    <row r="60" spans="2:30" ht="14.25" customHeight="1" x14ac:dyDescent="0.3">
      <c r="B60" s="200">
        <v>2.6822907026156903E-2</v>
      </c>
      <c r="C60" s="200">
        <v>0.40208769637817648</v>
      </c>
      <c r="D60" s="200">
        <v>3.4561919029316388</v>
      </c>
      <c r="E60" s="200"/>
      <c r="F60" s="200">
        <v>0.10701658605187046</v>
      </c>
      <c r="H60" s="193">
        <f t="shared" si="0"/>
        <v>827.84734614668923</v>
      </c>
      <c r="I60" s="102"/>
      <c r="K60" s="102"/>
      <c r="Q60" s="193">
        <f t="shared" si="1"/>
        <v>897.1844246233386</v>
      </c>
      <c r="R60" s="193">
        <f t="shared" si="2"/>
        <v>967.21487388475452</v>
      </c>
      <c r="S60" s="193">
        <f t="shared" si="3"/>
        <v>1037.9456276387855</v>
      </c>
      <c r="T60" s="193">
        <f t="shared" si="4"/>
        <v>1109.3836889303561</v>
      </c>
      <c r="AD60" s="187"/>
    </row>
    <row r="61" spans="2:30" ht="14.25" customHeight="1" x14ac:dyDescent="0.3">
      <c r="B61" s="200">
        <v>2.6822907026157073E-2</v>
      </c>
      <c r="C61" s="200">
        <v>0.40208769637817826</v>
      </c>
      <c r="D61" s="200">
        <v>3.4561919029316575</v>
      </c>
      <c r="E61" s="200"/>
      <c r="F61" s="200">
        <v>0.10701658605187066</v>
      </c>
      <c r="H61" s="193">
        <f t="shared" si="0"/>
        <v>827.84734614666831</v>
      </c>
      <c r="I61" s="102"/>
      <c r="K61" s="102"/>
      <c r="Q61" s="193">
        <f t="shared" si="1"/>
        <v>897.18442462331768</v>
      </c>
      <c r="R61" s="193">
        <f t="shared" si="2"/>
        <v>967.21487388473361</v>
      </c>
      <c r="S61" s="193">
        <f t="shared" si="3"/>
        <v>1037.9456276387646</v>
      </c>
      <c r="T61" s="193">
        <f t="shared" si="4"/>
        <v>1109.3836889303352</v>
      </c>
      <c r="X61" s="185"/>
      <c r="AD61" s="187"/>
    </row>
    <row r="62" spans="2:30" ht="14.25" customHeight="1" x14ac:dyDescent="0.3">
      <c r="B62" s="200">
        <v>9.2041759705430576E-3</v>
      </c>
      <c r="C62" s="200">
        <v>-3.5866693158217472E-2</v>
      </c>
      <c r="D62" s="200">
        <v>2.0991212951135889</v>
      </c>
      <c r="E62" s="200"/>
      <c r="F62" s="200">
        <v>7.8586859911846871E-2</v>
      </c>
      <c r="H62" s="193">
        <f t="shared" si="0"/>
        <v>2431.8693453181832</v>
      </c>
      <c r="I62" s="102"/>
      <c r="K62" s="102"/>
      <c r="Q62" s="193">
        <f t="shared" si="1"/>
        <v>2480.2429895995456</v>
      </c>
      <c r="R62" s="193">
        <f t="shared" si="2"/>
        <v>2529.1003703237229</v>
      </c>
      <c r="S62" s="193">
        <f t="shared" si="3"/>
        <v>2578.4463248551419</v>
      </c>
      <c r="T62" s="193">
        <f t="shared" si="4"/>
        <v>2628.2857389318751</v>
      </c>
      <c r="X62" s="185"/>
      <c r="AD62" s="187"/>
    </row>
    <row r="63" spans="2:30" ht="14.25" customHeight="1" x14ac:dyDescent="0.3">
      <c r="B63" s="200">
        <v>9.204175970543212E-3</v>
      </c>
      <c r="C63" s="200">
        <v>-3.5866693158210929E-2</v>
      </c>
      <c r="D63" s="200">
        <v>2.0991212951135712</v>
      </c>
      <c r="E63" s="200"/>
      <c r="F63" s="200">
        <v>7.858685991184744E-2</v>
      </c>
      <c r="H63" s="193">
        <f t="shared" si="0"/>
        <v>2431.8693453181713</v>
      </c>
      <c r="I63" s="102"/>
      <c r="K63" s="102"/>
      <c r="Q63" s="193">
        <f t="shared" si="1"/>
        <v>2480.2429895995347</v>
      </c>
      <c r="R63" s="193">
        <f t="shared" si="2"/>
        <v>2529.100370323712</v>
      </c>
      <c r="S63" s="193">
        <f t="shared" si="3"/>
        <v>2578.446324855131</v>
      </c>
      <c r="T63" s="193">
        <f t="shared" si="4"/>
        <v>2628.2857389318642</v>
      </c>
      <c r="X63" s="185"/>
      <c r="AD63" s="187"/>
    </row>
    <row r="64" spans="2:30" ht="14.25" customHeight="1" x14ac:dyDescent="0.3">
      <c r="B64" s="200">
        <v>6.030569883296177E-3</v>
      </c>
      <c r="C64" s="200">
        <v>-0.90730202605085286</v>
      </c>
      <c r="D64" s="200">
        <v>4.4657316721604197</v>
      </c>
      <c r="E64" s="200">
        <v>2.5247587048893003E-2</v>
      </c>
      <c r="F64" s="200">
        <v>4.5072899980364033E-2</v>
      </c>
      <c r="H64" s="193">
        <f t="shared" si="0"/>
        <v>1642.2299101062674</v>
      </c>
      <c r="I64" s="102"/>
      <c r="K64" s="102"/>
      <c r="Q64" s="193">
        <f t="shared" si="1"/>
        <v>1690.1881412445005</v>
      </c>
      <c r="R64" s="193">
        <f t="shared" si="2"/>
        <v>1738.6259546941164</v>
      </c>
      <c r="S64" s="193">
        <f t="shared" si="3"/>
        <v>1787.5481462782286</v>
      </c>
      <c r="T64" s="193">
        <f t="shared" si="4"/>
        <v>1836.9595597781813</v>
      </c>
      <c r="X64" s="185"/>
      <c r="AD64" s="187"/>
    </row>
    <row r="65" spans="2:30" ht="14.25" customHeight="1" x14ac:dyDescent="0.3">
      <c r="B65" s="200">
        <v>2.8705744616409944E-4</v>
      </c>
      <c r="C65" s="200">
        <v>-3.1878766135009132E-2</v>
      </c>
      <c r="D65" s="200"/>
      <c r="E65" s="200">
        <v>3.7141400038897101E-3</v>
      </c>
      <c r="F65" s="200">
        <v>7.2976856869542764E-2</v>
      </c>
      <c r="H65" s="193">
        <f t="shared" si="0"/>
        <v>3251.7746793725237</v>
      </c>
      <c r="I65" s="102"/>
      <c r="K65" s="102"/>
      <c r="Q65" s="193">
        <f t="shared" si="1"/>
        <v>3285.5916894408579</v>
      </c>
      <c r="R65" s="193">
        <f t="shared" si="2"/>
        <v>3319.7468696098749</v>
      </c>
      <c r="S65" s="193">
        <f t="shared" si="3"/>
        <v>3354.2436015805829</v>
      </c>
      <c r="T65" s="193">
        <f t="shared" si="4"/>
        <v>3389.0853008709973</v>
      </c>
      <c r="X65" s="185"/>
      <c r="AD65" s="187"/>
    </row>
    <row r="66" spans="2:30" ht="14.25" customHeight="1" x14ac:dyDescent="0.3">
      <c r="B66" s="200">
        <v>4.3159470664025416E-2</v>
      </c>
      <c r="C66" s="200">
        <v>-15.593656759726136</v>
      </c>
      <c r="D66" s="200"/>
      <c r="E66" s="200">
        <v>1.668844292976341</v>
      </c>
      <c r="F66" s="200">
        <v>0.17744640863703565</v>
      </c>
      <c r="H66" s="193">
        <f t="shared" si="0"/>
        <v>-21969.502416629552</v>
      </c>
      <c r="I66" s="102"/>
      <c r="K66" s="102"/>
      <c r="Q66" s="193">
        <f t="shared" si="1"/>
        <v>-21801.068873039818</v>
      </c>
      <c r="R66" s="193">
        <f t="shared" si="2"/>
        <v>-21630.950994014187</v>
      </c>
      <c r="S66" s="193">
        <f t="shared" si="3"/>
        <v>-21459.131936198297</v>
      </c>
      <c r="T66" s="193">
        <f t="shared" si="4"/>
        <v>-21285.594687804252</v>
      </c>
      <c r="X66" s="185"/>
      <c r="AD66" s="187"/>
    </row>
    <row r="67" spans="2:30" ht="14.25" customHeight="1" x14ac:dyDescent="0.3">
      <c r="B67" s="200"/>
      <c r="C67" s="200">
        <v>-4.3419362030645912E-2</v>
      </c>
      <c r="D67" s="200"/>
      <c r="E67" s="200">
        <v>5.4312995530207383E-3</v>
      </c>
      <c r="F67" s="200">
        <v>7.2118006894394363E-2</v>
      </c>
      <c r="H67" s="193">
        <f t="shared" si="0"/>
        <v>3273.5479096628928</v>
      </c>
      <c r="I67" s="102"/>
      <c r="K67" s="102"/>
      <c r="Q67" s="193">
        <f t="shared" si="1"/>
        <v>3307.0583887711123</v>
      </c>
      <c r="R67" s="193">
        <f t="shared" si="2"/>
        <v>3340.9039726704145</v>
      </c>
      <c r="S67" s="193">
        <f t="shared" si="3"/>
        <v>3375.0880124087098</v>
      </c>
      <c r="T67" s="193">
        <f t="shared" si="4"/>
        <v>3409.6138925443879</v>
      </c>
      <c r="X67" s="185"/>
      <c r="AD67" s="187"/>
    </row>
    <row r="68" spans="2:30" ht="14.25" customHeight="1" x14ac:dyDescent="0.3">
      <c r="B68" s="200">
        <v>9.2041759705429518E-3</v>
      </c>
      <c r="C68" s="200">
        <v>-3.5866693158222593E-2</v>
      </c>
      <c r="D68" s="200">
        <v>2.0991212951135907</v>
      </c>
      <c r="E68" s="200"/>
      <c r="F68" s="200">
        <v>7.8586859911846579E-2</v>
      </c>
      <c r="H68" s="193">
        <f t="shared" si="0"/>
        <v>2431.8693453181886</v>
      </c>
      <c r="I68" s="102"/>
      <c r="K68" s="102"/>
      <c r="Q68" s="193">
        <f t="shared" si="1"/>
        <v>2480.2429895995515</v>
      </c>
      <c r="R68" s="193">
        <f t="shared" si="2"/>
        <v>2529.1003703237284</v>
      </c>
      <c r="S68" s="193">
        <f t="shared" si="3"/>
        <v>2578.4463248551474</v>
      </c>
      <c r="T68" s="193">
        <f t="shared" si="4"/>
        <v>2628.2857389318801</v>
      </c>
      <c r="X68" s="185"/>
      <c r="AD68" s="187"/>
    </row>
    <row r="69" spans="2:30" ht="14.25" customHeight="1" x14ac:dyDescent="0.3">
      <c r="B69" s="200">
        <v>9.2041759705431409E-3</v>
      </c>
      <c r="C69" s="200">
        <v>-3.5866693158210901E-2</v>
      </c>
      <c r="D69" s="200">
        <v>2.0991212951135569</v>
      </c>
      <c r="E69" s="200"/>
      <c r="F69" s="200">
        <v>7.8586859911847426E-2</v>
      </c>
      <c r="H69" s="193">
        <f t="shared" si="0"/>
        <v>2431.8693453181809</v>
      </c>
      <c r="I69" s="102"/>
      <c r="K69" s="102"/>
      <c r="Q69" s="193">
        <f t="shared" si="1"/>
        <v>2480.2429895995438</v>
      </c>
      <c r="R69" s="193">
        <f t="shared" si="2"/>
        <v>2529.1003703237211</v>
      </c>
      <c r="S69" s="193">
        <f t="shared" si="3"/>
        <v>2578.4463248551401</v>
      </c>
      <c r="T69" s="193">
        <f t="shared" si="4"/>
        <v>2628.2857389318729</v>
      </c>
      <c r="X69" s="185"/>
      <c r="AD69" s="187"/>
    </row>
    <row r="70" spans="2:30" ht="14.25" customHeight="1" x14ac:dyDescent="0.3">
      <c r="B70" s="200">
        <v>2.6822907026157045E-2</v>
      </c>
      <c r="C70" s="200">
        <v>0.40208769637817815</v>
      </c>
      <c r="D70" s="200">
        <v>3.4561919029316504</v>
      </c>
      <c r="E70" s="200"/>
      <c r="F70" s="200">
        <v>0.10701658605187064</v>
      </c>
      <c r="H70" s="193">
        <f t="shared" si="0"/>
        <v>827.84734614667013</v>
      </c>
      <c r="I70" s="102"/>
      <c r="K70" s="102"/>
      <c r="Q70" s="193">
        <f t="shared" si="1"/>
        <v>897.1844246233195</v>
      </c>
      <c r="R70" s="193">
        <f t="shared" si="2"/>
        <v>967.21487388473633</v>
      </c>
      <c r="S70" s="193">
        <f t="shared" si="3"/>
        <v>1037.9456276387668</v>
      </c>
      <c r="T70" s="193">
        <f t="shared" si="4"/>
        <v>1109.3836889303375</v>
      </c>
      <c r="X70" s="185"/>
      <c r="AD70" s="187"/>
    </row>
    <row r="71" spans="2:30" ht="14.25" customHeight="1" x14ac:dyDescent="0.3">
      <c r="B71" s="200"/>
      <c r="C71" s="200">
        <v>-3.300110886369536E-2</v>
      </c>
      <c r="D71" s="200"/>
      <c r="E71" s="200">
        <v>2.3265918419959703E-4</v>
      </c>
      <c r="F71" s="200">
        <v>7.2225100225304567E-2</v>
      </c>
      <c r="H71" s="193">
        <f t="shared" ref="H71:H134" si="5">SUMPRODUCT(B71:F71,B$3:F$3)</f>
        <v>3270.0776959676473</v>
      </c>
      <c r="I71" s="102"/>
      <c r="K71" s="102"/>
      <c r="Q71" s="193">
        <f t="shared" ref="Q71:Q134" si="6">SUMPRODUCT($B71:$F71,$J$6:$N$6)</f>
        <v>3303.3675156620793</v>
      </c>
      <c r="R71" s="193">
        <f t="shared" ref="R71:R134" si="7">SUMPRODUCT($B71:$F71,$J$7:$N$7)</f>
        <v>3336.9902335534557</v>
      </c>
      <c r="S71" s="193">
        <f t="shared" ref="S71:S134" si="8">SUMPRODUCT($B71:$F71,$J$8:$N$8)</f>
        <v>3370.9491786237463</v>
      </c>
      <c r="T71" s="193">
        <f t="shared" ref="T71:T134" si="9">SUMPRODUCT($B71:$F71,$J$9:$N$9)</f>
        <v>3405.2477131447395</v>
      </c>
      <c r="X71" s="185"/>
      <c r="AD71" s="187"/>
    </row>
    <row r="72" spans="2:30" ht="14.25" customHeight="1" x14ac:dyDescent="0.3">
      <c r="B72" s="200">
        <v>2.6822907026156938E-2</v>
      </c>
      <c r="C72" s="200">
        <v>0.4020876963781766</v>
      </c>
      <c r="D72" s="200">
        <v>3.4561919029316353</v>
      </c>
      <c r="E72" s="200"/>
      <c r="F72" s="200">
        <v>0.1070165860518706</v>
      </c>
      <c r="H72" s="193">
        <f t="shared" si="5"/>
        <v>827.84734614668469</v>
      </c>
      <c r="I72" s="102"/>
      <c r="K72" s="102"/>
      <c r="Q72" s="193">
        <f t="shared" si="6"/>
        <v>897.1844246233336</v>
      </c>
      <c r="R72" s="193">
        <f t="shared" si="7"/>
        <v>967.21487388475043</v>
      </c>
      <c r="S72" s="193">
        <f t="shared" si="8"/>
        <v>1037.9456276387805</v>
      </c>
      <c r="T72" s="193">
        <f t="shared" si="9"/>
        <v>1109.3836889303511</v>
      </c>
      <c r="X72" s="185"/>
      <c r="AD72" s="187"/>
    </row>
    <row r="73" spans="2:30" ht="14.25" customHeight="1" x14ac:dyDescent="0.3">
      <c r="B73" s="200">
        <v>1.5539511437699795E-2</v>
      </c>
      <c r="C73" s="200">
        <v>-1.2401075465684561</v>
      </c>
      <c r="D73" s="200">
        <v>4.3039940215595935</v>
      </c>
      <c r="E73" s="200">
        <v>0.41574327278503309</v>
      </c>
      <c r="F73" s="200">
        <v>6.2669433501875885E-2</v>
      </c>
      <c r="H73" s="193">
        <f t="shared" si="5"/>
        <v>1374.3488776874069</v>
      </c>
      <c r="I73" s="102"/>
      <c r="K73" s="102"/>
      <c r="Q73" s="193">
        <f t="shared" si="6"/>
        <v>1449.7586655925038</v>
      </c>
      <c r="R73" s="193">
        <f t="shared" si="7"/>
        <v>1525.9225513766528</v>
      </c>
      <c r="S73" s="193">
        <f t="shared" si="8"/>
        <v>1602.8480760186421</v>
      </c>
      <c r="T73" s="193">
        <f t="shared" si="9"/>
        <v>1680.5428559070515</v>
      </c>
      <c r="X73" s="185"/>
      <c r="AD73" s="187"/>
    </row>
    <row r="74" spans="2:30" ht="14.25" customHeight="1" x14ac:dyDescent="0.3">
      <c r="B74" s="200"/>
      <c r="C74" s="200">
        <v>-0.71740968632971602</v>
      </c>
      <c r="D74" s="200">
        <v>3.3777615682984474</v>
      </c>
      <c r="E74" s="200"/>
      <c r="F74" s="200">
        <v>3.8148686951337621E-2</v>
      </c>
      <c r="H74" s="193">
        <f t="shared" si="5"/>
        <v>2434.6483504224625</v>
      </c>
      <c r="I74" s="102"/>
      <c r="K74" s="102"/>
      <c r="Q74" s="193">
        <f t="shared" si="6"/>
        <v>2471.800008604946</v>
      </c>
      <c r="R74" s="193">
        <f t="shared" si="7"/>
        <v>2509.3231833692553</v>
      </c>
      <c r="S74" s="193">
        <f t="shared" si="8"/>
        <v>2547.2215898812074</v>
      </c>
      <c r="T74" s="193">
        <f t="shared" si="9"/>
        <v>2585.4989804582788</v>
      </c>
      <c r="X74" s="185"/>
      <c r="AD74" s="187"/>
    </row>
    <row r="75" spans="2:30" ht="14.25" customHeight="1" x14ac:dyDescent="0.3">
      <c r="B75" s="200">
        <v>5.3766458362688335E-4</v>
      </c>
      <c r="C75" s="200">
        <v>-2.8259080973665718</v>
      </c>
      <c r="D75" s="200">
        <v>4.5177536131164224</v>
      </c>
      <c r="E75" s="200"/>
      <c r="F75" s="200">
        <v>3.2732742418839056E-2</v>
      </c>
      <c r="H75" s="193">
        <f t="shared" si="5"/>
        <v>-1054.5235824098704</v>
      </c>
      <c r="I75" s="102"/>
      <c r="K75" s="102"/>
      <c r="Q75" s="193">
        <f t="shared" si="6"/>
        <v>-1013.2608958124897</v>
      </c>
      <c r="R75" s="193">
        <f t="shared" si="7"/>
        <v>-971.58558234913494</v>
      </c>
      <c r="S75" s="193">
        <f t="shared" si="8"/>
        <v>-929.49351575114633</v>
      </c>
      <c r="T75" s="193">
        <f t="shared" si="9"/>
        <v>-886.98052848717907</v>
      </c>
      <c r="X75" s="185"/>
      <c r="AD75" s="187"/>
    </row>
    <row r="76" spans="2:30" ht="14.25" customHeight="1" x14ac:dyDescent="0.3">
      <c r="B76" s="200">
        <v>4.1570355651685993E-2</v>
      </c>
      <c r="C76" s="200">
        <v>-1.7613921745410386</v>
      </c>
      <c r="D76" s="200">
        <v>1.390668399644519</v>
      </c>
      <c r="E76" s="200">
        <v>1.1491915606963499</v>
      </c>
      <c r="F76" s="200">
        <v>0.14343744765928412</v>
      </c>
      <c r="H76" s="193">
        <f t="shared" si="5"/>
        <v>-335.76488007285934</v>
      </c>
      <c r="I76" s="102"/>
      <c r="K76" s="102"/>
      <c r="Q76" s="193">
        <f t="shared" si="6"/>
        <v>-201.93113649927091</v>
      </c>
      <c r="R76" s="193">
        <f t="shared" si="7"/>
        <v>-66.759055489947059</v>
      </c>
      <c r="S76" s="193">
        <f t="shared" si="8"/>
        <v>69.764746329471564</v>
      </c>
      <c r="T76" s="193">
        <f t="shared" si="9"/>
        <v>207.65378616708131</v>
      </c>
      <c r="X76" s="185"/>
      <c r="AD76" s="187"/>
    </row>
    <row r="77" spans="2:30" ht="14.25" customHeight="1" x14ac:dyDescent="0.3">
      <c r="B77" s="200">
        <v>5.6250676609879233E-3</v>
      </c>
      <c r="C77" s="200">
        <v>-0.74608601374976369</v>
      </c>
      <c r="D77" s="200">
        <v>3.7659151973323293</v>
      </c>
      <c r="E77" s="200"/>
      <c r="F77" s="200">
        <v>5.2492234401357328E-2</v>
      </c>
      <c r="H77" s="193">
        <f t="shared" si="5"/>
        <v>1838.3070891341499</v>
      </c>
      <c r="I77" s="102"/>
      <c r="K77" s="102"/>
      <c r="Q77" s="193">
        <f t="shared" si="6"/>
        <v>1884.3169500239569</v>
      </c>
      <c r="R77" s="193">
        <f t="shared" si="7"/>
        <v>1930.786909522662</v>
      </c>
      <c r="S77" s="193">
        <f t="shared" si="8"/>
        <v>1977.7215686163549</v>
      </c>
      <c r="T77" s="193">
        <f t="shared" si="9"/>
        <v>2025.1255743009838</v>
      </c>
      <c r="X77" s="185"/>
      <c r="AD77" s="187"/>
    </row>
    <row r="78" spans="2:30" ht="14.25" customHeight="1" x14ac:dyDescent="0.3">
      <c r="B78" s="200">
        <v>1.295945223138271E-2</v>
      </c>
      <c r="C78" s="200">
        <v>-0.52594379122249957</v>
      </c>
      <c r="D78" s="200">
        <v>6.7608529972295299</v>
      </c>
      <c r="E78" s="200"/>
      <c r="F78" s="200">
        <v>2.9835786873095078E-2</v>
      </c>
      <c r="H78" s="193">
        <f t="shared" si="5"/>
        <v>1057.1436775919515</v>
      </c>
      <c r="I78" s="102"/>
      <c r="K78" s="102"/>
      <c r="Q78" s="193">
        <f t="shared" si="6"/>
        <v>1110.0706915056585</v>
      </c>
      <c r="R78" s="193">
        <f t="shared" si="7"/>
        <v>1163.526975558503</v>
      </c>
      <c r="S78" s="193">
        <f t="shared" si="8"/>
        <v>1217.5178224518761</v>
      </c>
      <c r="T78" s="193">
        <f t="shared" si="9"/>
        <v>1272.0485778141822</v>
      </c>
      <c r="X78" s="185"/>
      <c r="AD78" s="187"/>
    </row>
    <row r="79" spans="2:30" ht="14.25" customHeight="1" x14ac:dyDescent="0.3">
      <c r="B79" s="200"/>
      <c r="C79" s="200">
        <v>-0.71740968632968283</v>
      </c>
      <c r="D79" s="200">
        <v>3.3777615682984301</v>
      </c>
      <c r="E79" s="200"/>
      <c r="F79" s="200">
        <v>3.8148686951337676E-2</v>
      </c>
      <c r="H79" s="193">
        <f t="shared" si="5"/>
        <v>2434.6483504225143</v>
      </c>
      <c r="I79" s="102"/>
      <c r="K79" s="102"/>
      <c r="Q79" s="193">
        <f t="shared" si="6"/>
        <v>2471.8000086049979</v>
      </c>
      <c r="R79" s="193">
        <f t="shared" si="7"/>
        <v>2509.3231833693071</v>
      </c>
      <c r="S79" s="193">
        <f t="shared" si="8"/>
        <v>2547.2215898812592</v>
      </c>
      <c r="T79" s="193">
        <f t="shared" si="9"/>
        <v>2585.4989804583302</v>
      </c>
      <c r="X79" s="185"/>
      <c r="AD79" s="187"/>
    </row>
    <row r="80" spans="2:30" ht="14.25" customHeight="1" x14ac:dyDescent="0.3">
      <c r="B80" s="200">
        <v>9.0028985196411425E-4</v>
      </c>
      <c r="C80" s="200">
        <v>-0.10588550871095073</v>
      </c>
      <c r="D80" s="200">
        <v>0.4104881311874749</v>
      </c>
      <c r="E80" s="200">
        <v>9.5967279731257703E-3</v>
      </c>
      <c r="F80" s="200">
        <v>7.0899532608947588E-2</v>
      </c>
      <c r="H80" s="193">
        <f t="shared" si="5"/>
        <v>3136.4006204038801</v>
      </c>
      <c r="I80" s="102"/>
      <c r="K80" s="102"/>
      <c r="Q80" s="193">
        <f t="shared" si="6"/>
        <v>3171.9448685648035</v>
      </c>
      <c r="R80" s="193">
        <f t="shared" si="7"/>
        <v>3207.8445592073367</v>
      </c>
      <c r="S80" s="193">
        <f t="shared" si="8"/>
        <v>3244.103246756295</v>
      </c>
      <c r="T80" s="193">
        <f t="shared" si="9"/>
        <v>3280.7245211807426</v>
      </c>
      <c r="X80" s="185"/>
      <c r="AD80" s="187"/>
    </row>
    <row r="81" spans="2:30" ht="14.25" customHeight="1" x14ac:dyDescent="0.3">
      <c r="B81" s="200">
        <v>9.4413311723203495E-4</v>
      </c>
      <c r="C81" s="200">
        <v>-0.55951448765319622</v>
      </c>
      <c r="D81" s="200">
        <v>2.5277282263186844</v>
      </c>
      <c r="E81" s="200"/>
      <c r="F81" s="200">
        <v>5.0998631977774475E-2</v>
      </c>
      <c r="H81" s="193">
        <f t="shared" si="5"/>
        <v>2575.7520843204247</v>
      </c>
      <c r="I81" s="102"/>
      <c r="K81" s="102"/>
      <c r="Q81" s="193">
        <f t="shared" si="6"/>
        <v>2613.898286556906</v>
      </c>
      <c r="R81" s="193">
        <f t="shared" si="7"/>
        <v>2652.425950815752</v>
      </c>
      <c r="S81" s="193">
        <f t="shared" si="8"/>
        <v>2691.3388917171874</v>
      </c>
      <c r="T81" s="193">
        <f t="shared" si="9"/>
        <v>2730.6409620276363</v>
      </c>
      <c r="X81" s="185"/>
      <c r="AD81" s="187"/>
    </row>
    <row r="82" spans="2:30" ht="14.25" customHeight="1" x14ac:dyDescent="0.3">
      <c r="B82" s="200">
        <v>1.8032181521232817E-3</v>
      </c>
      <c r="C82" s="200">
        <v>-0.54844932333236562</v>
      </c>
      <c r="D82" s="200">
        <v>2.1347226140729374</v>
      </c>
      <c r="E82" s="200">
        <v>7.7906486267531383E-2</v>
      </c>
      <c r="F82" s="200">
        <v>5.5328228565708723E-2</v>
      </c>
      <c r="H82" s="193">
        <f t="shared" si="5"/>
        <v>2753.3153330462592</v>
      </c>
      <c r="I82" s="102"/>
      <c r="K82" s="102"/>
      <c r="Q82" s="193">
        <f t="shared" si="6"/>
        <v>2795.2251140216508</v>
      </c>
      <c r="R82" s="193">
        <f t="shared" si="7"/>
        <v>2837.5539928067969</v>
      </c>
      <c r="S82" s="193">
        <f t="shared" si="8"/>
        <v>2880.3061603797946</v>
      </c>
      <c r="T82" s="193">
        <f t="shared" si="9"/>
        <v>2923.4858496285219</v>
      </c>
      <c r="X82" s="185"/>
      <c r="AD82" s="187"/>
    </row>
    <row r="83" spans="2:30" ht="14.25" customHeight="1" x14ac:dyDescent="0.3">
      <c r="B83" s="200"/>
      <c r="C83" s="200">
        <v>-0.71740968632971613</v>
      </c>
      <c r="D83" s="200">
        <v>3.3777615682984496</v>
      </c>
      <c r="E83" s="200"/>
      <c r="F83" s="200">
        <v>3.8148686951337642E-2</v>
      </c>
      <c r="H83" s="193">
        <f t="shared" si="5"/>
        <v>2434.6483504224643</v>
      </c>
      <c r="I83" s="102"/>
      <c r="K83" s="102"/>
      <c r="Q83" s="193">
        <f t="shared" si="6"/>
        <v>2471.8000086049483</v>
      </c>
      <c r="R83" s="193">
        <f t="shared" si="7"/>
        <v>2509.3231833692571</v>
      </c>
      <c r="S83" s="193">
        <f t="shared" si="8"/>
        <v>2547.2215898812096</v>
      </c>
      <c r="T83" s="193">
        <f t="shared" si="9"/>
        <v>2585.498980458281</v>
      </c>
      <c r="X83" s="185"/>
      <c r="AD83" s="187"/>
    </row>
    <row r="84" spans="2:30" ht="14.25" customHeight="1" x14ac:dyDescent="0.3">
      <c r="B84" s="200"/>
      <c r="C84" s="200">
        <v>-0.54565237416179024</v>
      </c>
      <c r="D84" s="200">
        <v>3.5069170507056673</v>
      </c>
      <c r="E84" s="200"/>
      <c r="F84" s="200">
        <v>3.33538185365784E-2</v>
      </c>
      <c r="H84" s="193">
        <f t="shared" si="5"/>
        <v>2595.1449243575826</v>
      </c>
      <c r="I84" s="102"/>
      <c r="K84" s="102"/>
      <c r="Q84" s="193">
        <f t="shared" si="6"/>
        <v>2630.8358210854749</v>
      </c>
      <c r="R84" s="193">
        <f t="shared" si="7"/>
        <v>2666.8836267806473</v>
      </c>
      <c r="S84" s="193">
        <f t="shared" si="8"/>
        <v>2703.291910532771</v>
      </c>
      <c r="T84" s="193">
        <f t="shared" si="9"/>
        <v>2740.0642771224157</v>
      </c>
      <c r="X84" s="185"/>
      <c r="AD84" s="187"/>
    </row>
    <row r="85" spans="2:30" ht="14.25" customHeight="1" x14ac:dyDescent="0.3">
      <c r="B85" s="200"/>
      <c r="C85" s="200">
        <v>-0.71740968632970414</v>
      </c>
      <c r="D85" s="200">
        <v>3.3777615682984381</v>
      </c>
      <c r="E85" s="200"/>
      <c r="F85" s="200">
        <v>3.8148686951337676E-2</v>
      </c>
      <c r="H85" s="193">
        <f t="shared" si="5"/>
        <v>2434.6483504224807</v>
      </c>
      <c r="I85" s="102"/>
      <c r="K85" s="102"/>
      <c r="Q85" s="193">
        <f t="shared" si="6"/>
        <v>2471.8000086049647</v>
      </c>
      <c r="R85" s="193">
        <f t="shared" si="7"/>
        <v>2509.3231833692735</v>
      </c>
      <c r="S85" s="193">
        <f t="shared" si="8"/>
        <v>2547.2215898812256</v>
      </c>
      <c r="T85" s="193">
        <f t="shared" si="9"/>
        <v>2585.4989804582974</v>
      </c>
      <c r="X85" s="185"/>
      <c r="AD85" s="187"/>
    </row>
    <row r="86" spans="2:30" ht="14.25" customHeight="1" x14ac:dyDescent="0.3">
      <c r="B86" s="200">
        <v>3.8404727869346452E-3</v>
      </c>
      <c r="C86" s="200">
        <v>0.19404093717765891</v>
      </c>
      <c r="D86" s="200">
        <v>3.4107162582986028</v>
      </c>
      <c r="E86" s="200"/>
      <c r="F86" s="200">
        <v>2.0592167520643995E-2</v>
      </c>
      <c r="H86" s="193">
        <f t="shared" si="5"/>
        <v>2294.7050017318256</v>
      </c>
      <c r="I86" s="102"/>
      <c r="K86" s="102"/>
      <c r="Q86" s="193">
        <f t="shared" si="6"/>
        <v>2323.9584658728045</v>
      </c>
      <c r="R86" s="193">
        <f t="shared" si="7"/>
        <v>2353.5044646551933</v>
      </c>
      <c r="S86" s="193">
        <f t="shared" si="8"/>
        <v>2383.3459234254065</v>
      </c>
      <c r="T86" s="193">
        <f t="shared" si="9"/>
        <v>2413.4857967833213</v>
      </c>
      <c r="X86" s="185"/>
      <c r="AD86" s="187"/>
    </row>
    <row r="87" spans="2:30" ht="14.25" customHeight="1" x14ac:dyDescent="0.3">
      <c r="B87" s="200">
        <v>1.6744793190819817E-3</v>
      </c>
      <c r="C87" s="200">
        <v>-1.0531217260668149</v>
      </c>
      <c r="D87" s="200">
        <v>2.2947788258223603</v>
      </c>
      <c r="E87" s="200">
        <v>2.8995466643031039E-2</v>
      </c>
      <c r="F87" s="200">
        <v>5.7144641125995092E-2</v>
      </c>
      <c r="H87" s="193">
        <f t="shared" si="5"/>
        <v>1807.682941970058</v>
      </c>
      <c r="I87" s="102"/>
      <c r="K87" s="102"/>
      <c r="Q87" s="193">
        <f t="shared" si="6"/>
        <v>1848.8168853243578</v>
      </c>
      <c r="R87" s="193">
        <f t="shared" si="7"/>
        <v>1890.3621681122004</v>
      </c>
      <c r="S87" s="193">
        <f t="shared" si="8"/>
        <v>1932.3229037279218</v>
      </c>
      <c r="T87" s="193">
        <f t="shared" si="9"/>
        <v>1974.7032466998005</v>
      </c>
      <c r="X87" s="185"/>
      <c r="AD87" s="187"/>
    </row>
    <row r="88" spans="2:30" ht="14.25" customHeight="1" x14ac:dyDescent="0.3">
      <c r="B88" s="200">
        <v>9.0761507160091424E-3</v>
      </c>
      <c r="C88" s="200">
        <v>-4.6693416039962556E-2</v>
      </c>
      <c r="D88" s="200">
        <v>2.1250841929989024</v>
      </c>
      <c r="E88" s="200"/>
      <c r="F88" s="200">
        <v>7.801028466313896E-2</v>
      </c>
      <c r="H88" s="193">
        <f t="shared" si="5"/>
        <v>2433.593404829001</v>
      </c>
      <c r="I88" s="102"/>
      <c r="K88" s="102"/>
      <c r="Q88" s="193">
        <f t="shared" si="6"/>
        <v>2481.8518508188472</v>
      </c>
      <c r="R88" s="193">
        <f t="shared" si="7"/>
        <v>2530.5928812685929</v>
      </c>
      <c r="S88" s="193">
        <f t="shared" si="8"/>
        <v>2579.8213220228354</v>
      </c>
      <c r="T88" s="193">
        <f t="shared" si="9"/>
        <v>2629.542047184621</v>
      </c>
      <c r="X88" s="185"/>
      <c r="AD88" s="187"/>
    </row>
    <row r="89" spans="2:30" ht="14.25" customHeight="1" x14ac:dyDescent="0.3">
      <c r="B89" s="200"/>
      <c r="C89" s="200">
        <v>-1.1844894933964332</v>
      </c>
      <c r="D89" s="200">
        <v>2.1940570949624121</v>
      </c>
      <c r="E89" s="200"/>
      <c r="F89" s="200">
        <v>5.3631765875844797E-2</v>
      </c>
      <c r="H89" s="193">
        <f t="shared" si="5"/>
        <v>1628.3578477529318</v>
      </c>
      <c r="I89" s="102"/>
      <c r="K89" s="102"/>
      <c r="Q89" s="193">
        <f t="shared" si="6"/>
        <v>1665.7835924940664</v>
      </c>
      <c r="R89" s="193">
        <f t="shared" si="7"/>
        <v>1703.5835946826137</v>
      </c>
      <c r="S89" s="193">
        <f t="shared" si="8"/>
        <v>1741.7615968930456</v>
      </c>
      <c r="T89" s="193">
        <f t="shared" si="9"/>
        <v>1780.3213791255823</v>
      </c>
      <c r="X89" s="185"/>
      <c r="AD89" s="187"/>
    </row>
    <row r="90" spans="2:30" ht="14.25" customHeight="1" x14ac:dyDescent="0.3">
      <c r="B90" s="200"/>
      <c r="C90" s="200">
        <v>-2.6774759117138354</v>
      </c>
      <c r="D90" s="200">
        <v>4.366115035823217</v>
      </c>
      <c r="E90" s="200"/>
      <c r="F90" s="200">
        <v>3.2207500026553468E-2</v>
      </c>
      <c r="H90" s="193">
        <f t="shared" si="5"/>
        <v>-764.8837187154661</v>
      </c>
      <c r="I90" s="102"/>
      <c r="K90" s="102"/>
      <c r="Q90" s="193">
        <f t="shared" si="6"/>
        <v>-724.74180621016444</v>
      </c>
      <c r="R90" s="193">
        <f t="shared" si="7"/>
        <v>-684.19847457980904</v>
      </c>
      <c r="S90" s="193">
        <f t="shared" si="8"/>
        <v>-643.24970963314991</v>
      </c>
      <c r="T90" s="193">
        <f t="shared" si="9"/>
        <v>-601.89145703702525</v>
      </c>
      <c r="X90" s="185"/>
      <c r="AD90" s="187"/>
    </row>
    <row r="91" spans="2:30" ht="14.25" customHeight="1" x14ac:dyDescent="0.3">
      <c r="B91" s="200"/>
      <c r="C91" s="200">
        <v>-0.35081362334573324</v>
      </c>
      <c r="D91" s="200">
        <v>2.8341360094381089</v>
      </c>
      <c r="E91" s="200"/>
      <c r="F91" s="200">
        <v>4.0625781741630888E-2</v>
      </c>
      <c r="H91" s="193">
        <f t="shared" si="5"/>
        <v>2888.085240246216</v>
      </c>
      <c r="I91" s="102"/>
      <c r="K91" s="102"/>
      <c r="Q91" s="193">
        <f t="shared" si="6"/>
        <v>2923.2278281842514</v>
      </c>
      <c r="R91" s="193">
        <f t="shared" si="7"/>
        <v>2958.7218420016675</v>
      </c>
      <c r="S91" s="193">
        <f t="shared" si="8"/>
        <v>2994.5707959572574</v>
      </c>
      <c r="T91" s="193">
        <f t="shared" si="9"/>
        <v>3030.7782394524033</v>
      </c>
      <c r="X91" s="185"/>
      <c r="AD91" s="187"/>
    </row>
    <row r="92" spans="2:30" ht="14.25" customHeight="1" x14ac:dyDescent="0.3">
      <c r="B92" s="200"/>
      <c r="C92" s="200">
        <v>-0.23382573786817062</v>
      </c>
      <c r="D92" s="200">
        <v>1.4265673603687337</v>
      </c>
      <c r="E92" s="200">
        <v>1.6923065262972728E-2</v>
      </c>
      <c r="F92" s="200">
        <v>5.6526358045093643E-2</v>
      </c>
      <c r="H92" s="193">
        <f t="shared" si="5"/>
        <v>3101.7048264872496</v>
      </c>
      <c r="I92" s="102"/>
      <c r="K92" s="102"/>
      <c r="Q92" s="193">
        <f t="shared" si="6"/>
        <v>3136.8954724533087</v>
      </c>
      <c r="R92" s="193">
        <f t="shared" si="7"/>
        <v>3172.4380248790285</v>
      </c>
      <c r="S92" s="193">
        <f t="shared" si="8"/>
        <v>3208.3360028290062</v>
      </c>
      <c r="T92" s="193">
        <f t="shared" si="9"/>
        <v>3244.5929605584829</v>
      </c>
      <c r="X92" s="185"/>
      <c r="AD92" s="187"/>
    </row>
    <row r="93" spans="2:30" ht="14.25" customHeight="1" x14ac:dyDescent="0.3">
      <c r="B93" s="200"/>
      <c r="C93" s="200">
        <v>-0.71740968632969881</v>
      </c>
      <c r="D93" s="200">
        <v>3.3777615682984541</v>
      </c>
      <c r="E93" s="200"/>
      <c r="F93" s="200">
        <v>3.8148686951337399E-2</v>
      </c>
      <c r="H93" s="193">
        <f t="shared" si="5"/>
        <v>2434.6483504224871</v>
      </c>
      <c r="I93" s="102"/>
      <c r="K93" s="102"/>
      <c r="Q93" s="193">
        <f t="shared" si="6"/>
        <v>2471.8000086049706</v>
      </c>
      <c r="R93" s="193">
        <f t="shared" si="7"/>
        <v>2509.3231833692798</v>
      </c>
      <c r="S93" s="193">
        <f t="shared" si="8"/>
        <v>2547.2215898812319</v>
      </c>
      <c r="T93" s="193">
        <f t="shared" si="9"/>
        <v>2585.4989804583029</v>
      </c>
      <c r="X93" s="185"/>
      <c r="AD93" s="187"/>
    </row>
    <row r="94" spans="2:30" ht="14.25" customHeight="1" x14ac:dyDescent="0.3">
      <c r="B94" s="200">
        <v>7.8929922142732725E-4</v>
      </c>
      <c r="C94" s="200">
        <v>-3.3101334975512509</v>
      </c>
      <c r="D94" s="200">
        <v>4.5292740624354444</v>
      </c>
      <c r="E94" s="200">
        <v>1.4581286440628607E-2</v>
      </c>
      <c r="F94" s="200">
        <v>3.4423263104917383E-2</v>
      </c>
      <c r="H94" s="193">
        <f t="shared" si="5"/>
        <v>-1822.5421075693687</v>
      </c>
      <c r="I94" s="102"/>
      <c r="K94" s="102"/>
      <c r="Q94" s="193">
        <f t="shared" si="6"/>
        <v>-1779.6764394912705</v>
      </c>
      <c r="R94" s="193">
        <f t="shared" si="7"/>
        <v>-1736.3821147323904</v>
      </c>
      <c r="S94" s="193">
        <f t="shared" si="8"/>
        <v>-1692.6548467259217</v>
      </c>
      <c r="T94" s="193">
        <f t="shared" si="9"/>
        <v>-1648.4903060393892</v>
      </c>
      <c r="X94" s="185"/>
      <c r="AD94" s="187"/>
    </row>
    <row r="95" spans="2:30" ht="14.25" customHeight="1" x14ac:dyDescent="0.3">
      <c r="B95" s="200">
        <v>7.6642400968632176E-4</v>
      </c>
      <c r="C95" s="200">
        <v>-0.48900307176336394</v>
      </c>
      <c r="D95" s="200">
        <v>3.6513667571217665</v>
      </c>
      <c r="E95" s="200"/>
      <c r="F95" s="200">
        <v>3.3540364238248688E-2</v>
      </c>
      <c r="H95" s="193">
        <f t="shared" si="5"/>
        <v>2593.5924343511224</v>
      </c>
      <c r="I95" s="102"/>
      <c r="K95" s="102"/>
      <c r="Q95" s="193">
        <f t="shared" si="6"/>
        <v>2630.2063899771338</v>
      </c>
      <c r="R95" s="193">
        <f t="shared" si="7"/>
        <v>2667.1864851594055</v>
      </c>
      <c r="S95" s="193">
        <f t="shared" si="8"/>
        <v>2704.5363812934997</v>
      </c>
      <c r="T95" s="193">
        <f t="shared" si="9"/>
        <v>2742.2597763889353</v>
      </c>
      <c r="X95" s="185"/>
      <c r="AD95" s="187"/>
    </row>
    <row r="96" spans="2:30" ht="14.25" customHeight="1" x14ac:dyDescent="0.3">
      <c r="B96" s="200">
        <v>1.596373665225544E-2</v>
      </c>
      <c r="C96" s="200">
        <v>-5.0098996167608769</v>
      </c>
      <c r="D96" s="200">
        <v>4.954455143949736</v>
      </c>
      <c r="E96" s="200">
        <v>0.60697113525337476</v>
      </c>
      <c r="F96" s="200">
        <v>6.2068957200406873E-2</v>
      </c>
      <c r="H96" s="193">
        <f t="shared" si="5"/>
        <v>-4119.8720992976323</v>
      </c>
      <c r="I96" s="102"/>
      <c r="K96" s="102"/>
      <c r="Q96" s="193">
        <f t="shared" si="6"/>
        <v>-4031.0376253132372</v>
      </c>
      <c r="R96" s="193">
        <f t="shared" si="7"/>
        <v>-3941.3148065889973</v>
      </c>
      <c r="S96" s="193">
        <f t="shared" si="8"/>
        <v>-3850.6947596775149</v>
      </c>
      <c r="T96" s="193">
        <f t="shared" si="9"/>
        <v>-3759.1685122969184</v>
      </c>
      <c r="X96" s="185"/>
      <c r="AD96" s="187"/>
    </row>
    <row r="97" spans="2:30" ht="14.25" customHeight="1" x14ac:dyDescent="0.3">
      <c r="B97" s="200">
        <v>5.090392880050936E-4</v>
      </c>
      <c r="C97" s="200">
        <v>-1.0499617992102288</v>
      </c>
      <c r="D97" s="200">
        <v>1.5576367477699082</v>
      </c>
      <c r="E97" s="200">
        <v>5.7842584942557548E-2</v>
      </c>
      <c r="F97" s="200">
        <v>5.9801141133048838E-2</v>
      </c>
      <c r="H97" s="193">
        <f t="shared" si="5"/>
        <v>1954.839798792284</v>
      </c>
      <c r="I97" s="102"/>
      <c r="K97" s="102"/>
      <c r="Q97" s="193">
        <f t="shared" si="6"/>
        <v>1994.4241132365291</v>
      </c>
      <c r="R97" s="193">
        <f t="shared" si="7"/>
        <v>2034.4042708252175</v>
      </c>
      <c r="S97" s="193">
        <f t="shared" si="8"/>
        <v>2074.784229989792</v>
      </c>
      <c r="T97" s="193">
        <f t="shared" si="9"/>
        <v>2115.5679887460128</v>
      </c>
      <c r="X97" s="185"/>
      <c r="AD97" s="187"/>
    </row>
    <row r="98" spans="2:30" ht="14.25" customHeight="1" x14ac:dyDescent="0.3">
      <c r="B98" s="200">
        <v>1.9581023644315702E-3</v>
      </c>
      <c r="C98" s="200">
        <v>-0.10406378652373341</v>
      </c>
      <c r="D98" s="200">
        <v>3.5075516293728324</v>
      </c>
      <c r="E98" s="200">
        <v>1.7268282381024645E-2</v>
      </c>
      <c r="F98" s="200">
        <v>2.7102362835195109E-2</v>
      </c>
      <c r="H98" s="193">
        <f t="shared" si="5"/>
        <v>2687.2355538879056</v>
      </c>
      <c r="I98" s="102"/>
      <c r="K98" s="102"/>
      <c r="Q98" s="193">
        <f t="shared" si="6"/>
        <v>2720.9466338670263</v>
      </c>
      <c r="R98" s="193">
        <f t="shared" si="7"/>
        <v>2754.9948246459389</v>
      </c>
      <c r="S98" s="193">
        <f t="shared" si="8"/>
        <v>2789.3834973326407</v>
      </c>
      <c r="T98" s="193">
        <f t="shared" si="9"/>
        <v>2824.1160567462093</v>
      </c>
      <c r="X98" s="185"/>
      <c r="AD98" s="187"/>
    </row>
    <row r="99" spans="2:30" ht="14.25" customHeight="1" x14ac:dyDescent="0.3">
      <c r="B99" s="200"/>
      <c r="C99" s="200">
        <v>-0.36770014316422966</v>
      </c>
      <c r="D99" s="200">
        <v>1.1347533835566614</v>
      </c>
      <c r="E99" s="200">
        <v>1.5488477945918851E-2</v>
      </c>
      <c r="F99" s="200">
        <v>6.1600572135872375E-2</v>
      </c>
      <c r="H99" s="193">
        <f t="shared" si="5"/>
        <v>2919.983094666813</v>
      </c>
      <c r="I99" s="102"/>
      <c r="K99" s="102"/>
      <c r="Q99" s="193">
        <f t="shared" si="6"/>
        <v>2955.7460716821211</v>
      </c>
      <c r="R99" s="193">
        <f t="shared" si="7"/>
        <v>2991.866678467582</v>
      </c>
      <c r="S99" s="193">
        <f t="shared" si="8"/>
        <v>3028.3484913208977</v>
      </c>
      <c r="T99" s="193">
        <f t="shared" si="9"/>
        <v>3065.1951223027463</v>
      </c>
      <c r="X99" s="185"/>
      <c r="AD99" s="187"/>
    </row>
    <row r="100" spans="2:30" ht="14.25" customHeight="1" x14ac:dyDescent="0.3">
      <c r="B100" s="200"/>
      <c r="C100" s="200">
        <v>-4.3419362030649181E-2</v>
      </c>
      <c r="D100" s="200"/>
      <c r="E100" s="200">
        <v>5.4312995530210349E-3</v>
      </c>
      <c r="F100" s="200">
        <v>7.2118006894394363E-2</v>
      </c>
      <c r="H100" s="193">
        <f t="shared" si="5"/>
        <v>3273.5479096628883</v>
      </c>
      <c r="I100" s="102"/>
      <c r="K100" s="102"/>
      <c r="Q100" s="193">
        <f t="shared" si="6"/>
        <v>3307.0583887711082</v>
      </c>
      <c r="R100" s="193">
        <f t="shared" si="7"/>
        <v>3340.9039726704104</v>
      </c>
      <c r="S100" s="193">
        <f t="shared" si="8"/>
        <v>3375.0880124087057</v>
      </c>
      <c r="T100" s="193">
        <f t="shared" si="9"/>
        <v>3409.6138925443838</v>
      </c>
      <c r="X100" s="185"/>
      <c r="AD100" s="187"/>
    </row>
    <row r="101" spans="2:30" ht="14.25" customHeight="1" x14ac:dyDescent="0.3">
      <c r="B101" s="200">
        <v>1.3755375469502602E-2</v>
      </c>
      <c r="C101" s="200">
        <v>-0.92078721481477788</v>
      </c>
      <c r="D101" s="200"/>
      <c r="E101" s="200">
        <v>0.20601121827213523</v>
      </c>
      <c r="F101" s="200">
        <v>0.10864628907225951</v>
      </c>
      <c r="H101" s="193">
        <f t="shared" si="5"/>
        <v>933.04704260286962</v>
      </c>
      <c r="I101" s="102"/>
      <c r="K101" s="102"/>
      <c r="Q101" s="193">
        <f t="shared" si="6"/>
        <v>993.80549284258768</v>
      </c>
      <c r="R101" s="193">
        <f t="shared" si="7"/>
        <v>1055.1715275847032</v>
      </c>
      <c r="S101" s="193">
        <f t="shared" si="8"/>
        <v>1117.1512226742389</v>
      </c>
      <c r="T101" s="193">
        <f t="shared" si="9"/>
        <v>1179.7507147146707</v>
      </c>
      <c r="X101" s="185"/>
      <c r="AD101" s="187"/>
    </row>
    <row r="102" spans="2:30" ht="14.25" customHeight="1" x14ac:dyDescent="0.3">
      <c r="B102" s="200"/>
      <c r="C102" s="200">
        <v>-4.867493665264484</v>
      </c>
      <c r="D102" s="200">
        <v>2.260577107052689</v>
      </c>
      <c r="E102" s="200">
        <v>0.12068032450775953</v>
      </c>
      <c r="F102" s="200">
        <v>5.4816146701118965E-2</v>
      </c>
      <c r="H102" s="193">
        <f t="shared" si="5"/>
        <v>-4225.60336549978</v>
      </c>
      <c r="I102" s="102"/>
      <c r="K102" s="102"/>
      <c r="Q102" s="193">
        <f t="shared" si="6"/>
        <v>-4180.9786282135465</v>
      </c>
      <c r="R102" s="193">
        <f t="shared" si="7"/>
        <v>-4135.9076435544521</v>
      </c>
      <c r="S102" s="193">
        <f t="shared" si="8"/>
        <v>-4090.3859490487653</v>
      </c>
      <c r="T102" s="193">
        <f t="shared" si="9"/>
        <v>-4044.4090375980213</v>
      </c>
      <c r="X102" s="185"/>
      <c r="AD102" s="187"/>
    </row>
    <row r="103" spans="2:30" ht="14.25" customHeight="1" x14ac:dyDescent="0.3">
      <c r="B103" s="200">
        <v>3.1500989148560539E-2</v>
      </c>
      <c r="C103" s="200">
        <v>-0.47555705066262954</v>
      </c>
      <c r="D103" s="200"/>
      <c r="E103" s="200">
        <v>0.75846778552934901</v>
      </c>
      <c r="F103" s="200">
        <v>0.13910335360287512</v>
      </c>
      <c r="H103" s="193">
        <f t="shared" si="5"/>
        <v>1486.0037691242806</v>
      </c>
      <c r="I103" s="102"/>
      <c r="K103" s="102"/>
      <c r="Q103" s="193">
        <f t="shared" si="6"/>
        <v>1589.4883544467975</v>
      </c>
      <c r="R103" s="193">
        <f t="shared" si="7"/>
        <v>1694.0077856225407</v>
      </c>
      <c r="S103" s="193">
        <f t="shared" si="8"/>
        <v>1799.5724111100426</v>
      </c>
      <c r="T103" s="193">
        <f t="shared" si="9"/>
        <v>1906.1926828524183</v>
      </c>
      <c r="X103" s="185"/>
      <c r="AD103" s="187"/>
    </row>
    <row r="104" spans="2:30" ht="14.25" customHeight="1" x14ac:dyDescent="0.3">
      <c r="B104" s="200">
        <v>6.7748185180111472E-3</v>
      </c>
      <c r="C104" s="200">
        <v>-0.33971748835698129</v>
      </c>
      <c r="D104" s="200">
        <v>3.7787169059145138</v>
      </c>
      <c r="E104" s="200"/>
      <c r="F104" s="200">
        <v>5.1297866096730982E-2</v>
      </c>
      <c r="H104" s="193">
        <f t="shared" si="5"/>
        <v>2223.5414923330777</v>
      </c>
      <c r="I104" s="102"/>
      <c r="K104" s="102"/>
      <c r="Q104" s="193">
        <f t="shared" si="6"/>
        <v>2269.075235516334</v>
      </c>
      <c r="R104" s="193">
        <f t="shared" si="7"/>
        <v>2315.0643161314233</v>
      </c>
      <c r="S104" s="193">
        <f t="shared" si="8"/>
        <v>2361.5132875526633</v>
      </c>
      <c r="T104" s="193">
        <f t="shared" si="9"/>
        <v>2408.4267486881154</v>
      </c>
      <c r="X104" s="185"/>
      <c r="AD104" s="187"/>
    </row>
    <row r="105" spans="2:30" ht="14.25" customHeight="1" x14ac:dyDescent="0.3">
      <c r="B105" s="200"/>
      <c r="C105" s="200">
        <v>-0.71740968632971425</v>
      </c>
      <c r="D105" s="200">
        <v>3.377761568298447</v>
      </c>
      <c r="E105" s="200"/>
      <c r="F105" s="200">
        <v>3.8148686951337697E-2</v>
      </c>
      <c r="H105" s="193">
        <f t="shared" si="5"/>
        <v>2434.6483504224689</v>
      </c>
      <c r="I105" s="102"/>
      <c r="K105" s="102"/>
      <c r="Q105" s="193">
        <f t="shared" si="6"/>
        <v>2471.8000086049528</v>
      </c>
      <c r="R105" s="193">
        <f t="shared" si="7"/>
        <v>2509.3231833692616</v>
      </c>
      <c r="S105" s="193">
        <f t="shared" si="8"/>
        <v>2547.2215898812137</v>
      </c>
      <c r="T105" s="193">
        <f t="shared" si="9"/>
        <v>2585.4989804582856</v>
      </c>
      <c r="X105" s="185"/>
      <c r="AD105" s="187"/>
    </row>
    <row r="106" spans="2:30" ht="14.25" customHeight="1" x14ac:dyDescent="0.3">
      <c r="B106" s="200">
        <v>2.1333246918201062E-4</v>
      </c>
      <c r="C106" s="200">
        <v>-2.6613906199684445</v>
      </c>
      <c r="D106" s="200">
        <v>4.4184714643506053</v>
      </c>
      <c r="E106" s="200"/>
      <c r="F106" s="200">
        <v>3.2271185931308205E-2</v>
      </c>
      <c r="H106" s="193">
        <f t="shared" si="5"/>
        <v>-757.16736051372141</v>
      </c>
      <c r="I106" s="102"/>
      <c r="K106" s="102"/>
      <c r="Q106" s="193">
        <f t="shared" si="6"/>
        <v>-716.69269128158021</v>
      </c>
      <c r="R106" s="193">
        <f t="shared" si="7"/>
        <v>-675.81327535711785</v>
      </c>
      <c r="S106" s="193">
        <f t="shared" si="8"/>
        <v>-634.52506527341052</v>
      </c>
      <c r="T106" s="193">
        <f t="shared" si="9"/>
        <v>-592.82397308886652</v>
      </c>
      <c r="X106" s="185"/>
      <c r="AD106" s="187"/>
    </row>
    <row r="107" spans="2:30" ht="14.25" customHeight="1" x14ac:dyDescent="0.3">
      <c r="B107" s="200">
        <v>0.43151184818573662</v>
      </c>
      <c r="C107" s="200">
        <v>-173.00477005002355</v>
      </c>
      <c r="D107" s="200">
        <v>50.246682326166578</v>
      </c>
      <c r="E107" s="200">
        <v>10.822417367676989</v>
      </c>
      <c r="F107" s="200">
        <v>0.70690434081589015</v>
      </c>
      <c r="H107" s="193">
        <f t="shared" si="5"/>
        <v>-300674.9009725136</v>
      </c>
      <c r="I107" s="102"/>
      <c r="K107" s="102"/>
      <c r="Q107" s="193">
        <f t="shared" si="6"/>
        <v>-299495.92167148815</v>
      </c>
      <c r="R107" s="193">
        <f t="shared" si="7"/>
        <v>-298305.15257745248</v>
      </c>
      <c r="S107" s="193">
        <f t="shared" si="8"/>
        <v>-297102.47579247644</v>
      </c>
      <c r="T107" s="193">
        <f t="shared" si="9"/>
        <v>-295887.77223965072</v>
      </c>
      <c r="X107" s="185"/>
      <c r="AD107" s="187"/>
    </row>
    <row r="108" spans="2:30" ht="14.25" customHeight="1" x14ac:dyDescent="0.3">
      <c r="B108" s="200">
        <v>1.4727280969661104E-2</v>
      </c>
      <c r="C108" s="200">
        <v>-4.4577738665101325</v>
      </c>
      <c r="D108" s="200">
        <v>4.0990144160596289</v>
      </c>
      <c r="E108" s="200">
        <v>0.59078926774757012</v>
      </c>
      <c r="F108" s="200">
        <v>6.7623246177208621E-2</v>
      </c>
      <c r="H108" s="193">
        <f t="shared" si="5"/>
        <v>-3143.6983698707254</v>
      </c>
      <c r="I108" s="102"/>
      <c r="K108" s="102"/>
      <c r="Q108" s="193">
        <f t="shared" si="6"/>
        <v>-3058.1026046017055</v>
      </c>
      <c r="R108" s="193">
        <f t="shared" si="7"/>
        <v>-2971.650881679996</v>
      </c>
      <c r="S108" s="193">
        <f t="shared" si="8"/>
        <v>-2884.3346415290671</v>
      </c>
      <c r="T108" s="193">
        <f t="shared" si="9"/>
        <v>-2796.1452389766318</v>
      </c>
      <c r="X108" s="185"/>
      <c r="AD108" s="187"/>
    </row>
    <row r="109" spans="2:30" ht="14.25" customHeight="1" x14ac:dyDescent="0.3">
      <c r="B109" s="200">
        <v>1.9445798802983402E-3</v>
      </c>
      <c r="C109" s="200">
        <v>-4.4924294055258196</v>
      </c>
      <c r="D109" s="200">
        <v>6.836534786528742</v>
      </c>
      <c r="E109" s="200"/>
      <c r="F109" s="200">
        <v>2.6833389775414423E-3</v>
      </c>
      <c r="H109" s="193">
        <f t="shared" si="5"/>
        <v>-4427.7949345579</v>
      </c>
      <c r="I109" s="102"/>
      <c r="K109" s="102"/>
      <c r="Q109" s="193">
        <f t="shared" si="6"/>
        <v>-4386.939831522579</v>
      </c>
      <c r="R109" s="193">
        <f t="shared" si="7"/>
        <v>-4345.676177456904</v>
      </c>
      <c r="S109" s="193">
        <f t="shared" si="8"/>
        <v>-4303.9998868505718</v>
      </c>
      <c r="T109" s="193">
        <f t="shared" si="9"/>
        <v>-4261.9068333381774</v>
      </c>
      <c r="X109" s="185"/>
      <c r="AD109" s="187"/>
    </row>
    <row r="110" spans="2:30" ht="14.25" customHeight="1" x14ac:dyDescent="0.3">
      <c r="B110" s="200">
        <v>1.0922845870640614E-2</v>
      </c>
      <c r="C110" s="200">
        <v>-3.4410367959580936</v>
      </c>
      <c r="D110" s="200">
        <v>2.0301024834008783</v>
      </c>
      <c r="E110" s="200">
        <v>0.52906180082163856</v>
      </c>
      <c r="F110" s="200">
        <v>7.5980351116709116E-2</v>
      </c>
      <c r="H110" s="193">
        <f t="shared" si="5"/>
        <v>-1495.5921690650757</v>
      </c>
      <c r="I110" s="102"/>
      <c r="K110" s="102"/>
      <c r="Q110" s="193">
        <f t="shared" si="6"/>
        <v>-1421.341473322861</v>
      </c>
      <c r="R110" s="193">
        <f t="shared" si="7"/>
        <v>-1346.3482706232253</v>
      </c>
      <c r="S110" s="193">
        <f t="shared" si="8"/>
        <v>-1270.6051358965915</v>
      </c>
      <c r="T110" s="193">
        <f t="shared" si="9"/>
        <v>-1194.1045698226922</v>
      </c>
      <c r="X110" s="185"/>
      <c r="AD110" s="187"/>
    </row>
    <row r="111" spans="2:30" ht="14.25" customHeight="1" x14ac:dyDescent="0.3">
      <c r="B111" s="200"/>
      <c r="C111" s="200">
        <v>-0.71740968632970081</v>
      </c>
      <c r="D111" s="200">
        <v>3.3777615682984425</v>
      </c>
      <c r="E111" s="200"/>
      <c r="F111" s="200">
        <v>3.8148686951337614E-2</v>
      </c>
      <c r="H111" s="193">
        <f t="shared" si="5"/>
        <v>2434.6483504224861</v>
      </c>
      <c r="I111" s="102"/>
      <c r="K111" s="102"/>
      <c r="Q111" s="193">
        <f t="shared" si="6"/>
        <v>2471.8000086049701</v>
      </c>
      <c r="R111" s="193">
        <f t="shared" si="7"/>
        <v>2509.3231833692789</v>
      </c>
      <c r="S111" s="193">
        <f t="shared" si="8"/>
        <v>2547.2215898812315</v>
      </c>
      <c r="T111" s="193">
        <f t="shared" si="9"/>
        <v>2585.4989804583029</v>
      </c>
      <c r="X111" s="185"/>
      <c r="AD111" s="187"/>
    </row>
    <row r="112" spans="2:30" ht="14.25" customHeight="1" x14ac:dyDescent="0.3">
      <c r="B112" s="200">
        <v>1.4873985639759649E-3</v>
      </c>
      <c r="C112" s="200">
        <v>-1.5741959915123858</v>
      </c>
      <c r="D112" s="200">
        <v>1.9360739801245912</v>
      </c>
      <c r="E112" s="200">
        <v>0.11515738959305939</v>
      </c>
      <c r="F112" s="200">
        <v>5.8567319709450581E-2</v>
      </c>
      <c r="H112" s="193">
        <f t="shared" si="5"/>
        <v>1230.3758586981735</v>
      </c>
      <c r="I112" s="102"/>
      <c r="K112" s="102"/>
      <c r="Q112" s="193">
        <f t="shared" si="6"/>
        <v>1274.5615596690304</v>
      </c>
      <c r="R112" s="193">
        <f t="shared" si="7"/>
        <v>1319.1891176495969</v>
      </c>
      <c r="S112" s="193">
        <f t="shared" si="8"/>
        <v>1364.2629512099688</v>
      </c>
      <c r="T112" s="193">
        <f t="shared" si="9"/>
        <v>1409.7875231059443</v>
      </c>
      <c r="X112" s="185"/>
      <c r="AD112" s="187"/>
    </row>
    <row r="113" spans="2:30" ht="14.25" customHeight="1" x14ac:dyDescent="0.3">
      <c r="B113" s="200">
        <v>2.3160644578430652E-2</v>
      </c>
      <c r="C113" s="200">
        <v>0.33434127715821726</v>
      </c>
      <c r="D113" s="200">
        <v>2.7380550145719158</v>
      </c>
      <c r="E113" s="200"/>
      <c r="F113" s="200">
        <v>0.10539278903740905</v>
      </c>
      <c r="H113" s="193">
        <f t="shared" si="5"/>
        <v>1147.5910021019399</v>
      </c>
      <c r="I113" s="102"/>
      <c r="K113" s="102"/>
      <c r="Q113" s="193">
        <f t="shared" si="6"/>
        <v>1212.0182036695414</v>
      </c>
      <c r="R113" s="193">
        <f t="shared" si="7"/>
        <v>1277.0896772528204</v>
      </c>
      <c r="S113" s="193">
        <f t="shared" si="8"/>
        <v>1342.8118655719313</v>
      </c>
      <c r="T113" s="193">
        <f t="shared" si="9"/>
        <v>1409.1912757742334</v>
      </c>
      <c r="X113" s="185"/>
      <c r="AD113" s="187"/>
    </row>
    <row r="114" spans="2:30" ht="14.25" customHeight="1" x14ac:dyDescent="0.3">
      <c r="B114" s="200">
        <v>4.1990910746172918E-3</v>
      </c>
      <c r="C114" s="200">
        <v>-12.668098843016057</v>
      </c>
      <c r="D114" s="200">
        <v>3.5402776451330222</v>
      </c>
      <c r="E114" s="200">
        <v>0.43979789621229992</v>
      </c>
      <c r="F114" s="200">
        <v>5.4472264894636566E-2</v>
      </c>
      <c r="H114" s="193">
        <f t="shared" si="5"/>
        <v>-16834.094497504564</v>
      </c>
      <c r="I114" s="102"/>
      <c r="K114" s="102"/>
      <c r="Q114" s="193">
        <f t="shared" si="6"/>
        <v>-16765.638080223613</v>
      </c>
      <c r="R114" s="193">
        <f t="shared" si="7"/>
        <v>-16696.497098769854</v>
      </c>
      <c r="S114" s="193">
        <f t="shared" si="8"/>
        <v>-16626.664707501557</v>
      </c>
      <c r="T114" s="193">
        <f t="shared" si="9"/>
        <v>-16556.133992320578</v>
      </c>
      <c r="X114" s="185"/>
      <c r="AD114" s="187"/>
    </row>
    <row r="115" spans="2:30" ht="14.25" customHeight="1" x14ac:dyDescent="0.3">
      <c r="B115" s="200">
        <v>2.740605628632441E-2</v>
      </c>
      <c r="C115" s="200">
        <v>-1.2471440528084696</v>
      </c>
      <c r="D115" s="200">
        <v>4.7875478808412728</v>
      </c>
      <c r="E115" s="200">
        <v>0.72145057613241459</v>
      </c>
      <c r="F115" s="200">
        <v>8.0081292049820563E-2</v>
      </c>
      <c r="H115" s="193">
        <f t="shared" si="5"/>
        <v>1013.2619347062755</v>
      </c>
      <c r="I115" s="102"/>
      <c r="K115" s="102"/>
      <c r="Q115" s="193">
        <f t="shared" si="6"/>
        <v>1115.374083198577</v>
      </c>
      <c r="R115" s="193">
        <f t="shared" si="7"/>
        <v>1218.5073531758021</v>
      </c>
      <c r="S115" s="193">
        <f t="shared" si="8"/>
        <v>1322.6719558527993</v>
      </c>
      <c r="T115" s="193">
        <f t="shared" si="9"/>
        <v>1427.8782045565658</v>
      </c>
      <c r="X115" s="185"/>
      <c r="AD115" s="187"/>
    </row>
    <row r="116" spans="2:30" ht="14.25" customHeight="1" x14ac:dyDescent="0.3">
      <c r="B116" s="200"/>
      <c r="C116" s="200">
        <v>-0.35081362334572919</v>
      </c>
      <c r="D116" s="200">
        <v>2.8341360094380925</v>
      </c>
      <c r="E116" s="200"/>
      <c r="F116" s="200">
        <v>4.0625781741631041E-2</v>
      </c>
      <c r="H116" s="193">
        <f t="shared" si="5"/>
        <v>2888.085240246221</v>
      </c>
      <c r="I116" s="102"/>
      <c r="K116" s="102"/>
      <c r="Q116" s="193">
        <f t="shared" si="6"/>
        <v>2923.2278281842559</v>
      </c>
      <c r="R116" s="193">
        <f t="shared" si="7"/>
        <v>2958.721842001672</v>
      </c>
      <c r="S116" s="193">
        <f t="shared" si="8"/>
        <v>2994.5707959572624</v>
      </c>
      <c r="T116" s="193">
        <f t="shared" si="9"/>
        <v>3030.7782394524079</v>
      </c>
      <c r="X116" s="185"/>
      <c r="AD116" s="187"/>
    </row>
    <row r="117" spans="2:30" ht="14.25" customHeight="1" x14ac:dyDescent="0.3">
      <c r="B117" s="200">
        <v>4.6578538099220565E-3</v>
      </c>
      <c r="C117" s="200">
        <v>-0.86192506872125674</v>
      </c>
      <c r="D117" s="200">
        <v>4.3090345825394554</v>
      </c>
      <c r="E117" s="200">
        <v>3.7158530705838251E-2</v>
      </c>
      <c r="F117" s="200">
        <v>4.0887782645072063E-2</v>
      </c>
      <c r="H117" s="193">
        <f t="shared" si="5"/>
        <v>1850.6574644281304</v>
      </c>
      <c r="I117" s="102"/>
      <c r="K117" s="102"/>
      <c r="Q117" s="193">
        <f t="shared" si="6"/>
        <v>1896.3979389516039</v>
      </c>
      <c r="R117" s="193">
        <f t="shared" si="7"/>
        <v>1942.5958182203133</v>
      </c>
      <c r="S117" s="193">
        <f t="shared" si="8"/>
        <v>1989.2556762817096</v>
      </c>
      <c r="T117" s="193">
        <f t="shared" si="9"/>
        <v>2036.3821329237194</v>
      </c>
      <c r="X117" s="185"/>
      <c r="AD117" s="187"/>
    </row>
    <row r="118" spans="2:30" ht="14.25" customHeight="1" x14ac:dyDescent="0.3">
      <c r="B118" s="200">
        <v>6.1805946909681891E-4</v>
      </c>
      <c r="C118" s="200">
        <v>-0.10617643111496086</v>
      </c>
      <c r="D118" s="200">
        <v>0.31754541280769372</v>
      </c>
      <c r="E118" s="200">
        <v>2.3605710685647624E-2</v>
      </c>
      <c r="F118" s="200">
        <v>7.0412583164690193E-2</v>
      </c>
      <c r="H118" s="193">
        <f t="shared" si="5"/>
        <v>3204.1394989234277</v>
      </c>
      <c r="I118" s="102"/>
      <c r="K118" s="102"/>
      <c r="Q118" s="193">
        <f t="shared" si="6"/>
        <v>3239.6483548594479</v>
      </c>
      <c r="R118" s="193">
        <f t="shared" si="7"/>
        <v>3275.512299354828</v>
      </c>
      <c r="S118" s="193">
        <f t="shared" si="8"/>
        <v>3311.7348832951625</v>
      </c>
      <c r="T118" s="193">
        <f t="shared" si="9"/>
        <v>3348.3196930748995</v>
      </c>
      <c r="X118" s="185"/>
      <c r="AD118" s="187"/>
    </row>
    <row r="119" spans="2:30" ht="14.25" customHeight="1" x14ac:dyDescent="0.3">
      <c r="B119" s="200">
        <v>4.5161585715312504E-3</v>
      </c>
      <c r="C119" s="200">
        <v>-0.55136837854022913</v>
      </c>
      <c r="D119" s="200">
        <v>4.7016247505331394</v>
      </c>
      <c r="E119" s="200"/>
      <c r="F119" s="200">
        <v>3.2260428300712407E-2</v>
      </c>
      <c r="H119" s="193">
        <f t="shared" si="5"/>
        <v>2078.0373673147419</v>
      </c>
      <c r="I119" s="102"/>
      <c r="K119" s="102"/>
      <c r="Q119" s="193">
        <f t="shared" si="6"/>
        <v>2120.1479961149416</v>
      </c>
      <c r="R119" s="193">
        <f t="shared" si="7"/>
        <v>2162.6797312031449</v>
      </c>
      <c r="S119" s="193">
        <f t="shared" si="8"/>
        <v>2205.6367836422296</v>
      </c>
      <c r="T119" s="193">
        <f t="shared" si="9"/>
        <v>2249.0234066057046</v>
      </c>
      <c r="X119" s="185"/>
      <c r="AD119" s="187"/>
    </row>
    <row r="120" spans="2:30" ht="14.25" customHeight="1" x14ac:dyDescent="0.3">
      <c r="B120" s="200">
        <v>8.5454307350452466E-3</v>
      </c>
      <c r="C120" s="200">
        <v>-0.36655119178847062</v>
      </c>
      <c r="D120" s="200">
        <v>2.95482689692806</v>
      </c>
      <c r="E120" s="200">
        <v>6.8324030030814789E-2</v>
      </c>
      <c r="F120" s="200">
        <v>6.6373724241983706E-2</v>
      </c>
      <c r="H120" s="193">
        <f t="shared" si="5"/>
        <v>2297.2341439882534</v>
      </c>
      <c r="I120" s="102"/>
      <c r="K120" s="102"/>
      <c r="Q120" s="193">
        <f t="shared" si="6"/>
        <v>2348.4880830569045</v>
      </c>
      <c r="R120" s="193">
        <f t="shared" si="7"/>
        <v>2400.2545615162426</v>
      </c>
      <c r="S120" s="193">
        <f t="shared" si="8"/>
        <v>2452.5387047601744</v>
      </c>
      <c r="T120" s="193">
        <f t="shared" si="9"/>
        <v>2505.3456894365459</v>
      </c>
      <c r="X120" s="185"/>
      <c r="AD120" s="187"/>
    </row>
    <row r="121" spans="2:30" ht="14.25" customHeight="1" x14ac:dyDescent="0.3">
      <c r="B121" s="200"/>
      <c r="C121" s="200">
        <v>-0.71740968632967794</v>
      </c>
      <c r="D121" s="200">
        <v>3.3777615682984421</v>
      </c>
      <c r="E121" s="200"/>
      <c r="F121" s="200">
        <v>3.8148686951337531E-2</v>
      </c>
      <c r="H121" s="193">
        <f t="shared" si="5"/>
        <v>2434.6483504225234</v>
      </c>
      <c r="I121" s="102"/>
      <c r="K121" s="102"/>
      <c r="Q121" s="193">
        <f t="shared" si="6"/>
        <v>2471.800008605007</v>
      </c>
      <c r="R121" s="193">
        <f t="shared" si="7"/>
        <v>2509.3231833693162</v>
      </c>
      <c r="S121" s="193">
        <f t="shared" si="8"/>
        <v>2547.2215898812683</v>
      </c>
      <c r="T121" s="193">
        <f t="shared" si="9"/>
        <v>2585.4989804583392</v>
      </c>
      <c r="AD121" s="187"/>
    </row>
    <row r="122" spans="2:30" ht="14.25" customHeight="1" x14ac:dyDescent="0.3">
      <c r="B122" s="200"/>
      <c r="C122" s="200">
        <v>-0.71740968632971325</v>
      </c>
      <c r="D122" s="200">
        <v>3.3777615682984434</v>
      </c>
      <c r="E122" s="200"/>
      <c r="F122" s="200">
        <v>3.8148686951337649E-2</v>
      </c>
      <c r="H122" s="193">
        <f t="shared" si="5"/>
        <v>2434.6483504224661</v>
      </c>
      <c r="I122" s="102"/>
      <c r="K122" s="102"/>
      <c r="Q122" s="193">
        <f t="shared" si="6"/>
        <v>2471.8000086049497</v>
      </c>
      <c r="R122" s="193">
        <f t="shared" si="7"/>
        <v>2509.3231833692589</v>
      </c>
      <c r="S122" s="193">
        <f t="shared" si="8"/>
        <v>2547.221589881211</v>
      </c>
      <c r="T122" s="193">
        <f t="shared" si="9"/>
        <v>2585.4989804582829</v>
      </c>
      <c r="AD122" s="187"/>
    </row>
    <row r="123" spans="2:30" ht="14.25" customHeight="1" x14ac:dyDescent="0.3">
      <c r="B123" s="200">
        <v>2.3837210838746408E-3</v>
      </c>
      <c r="C123" s="200">
        <v>-0.34508722311769552</v>
      </c>
      <c r="D123" s="200">
        <v>2.2208358603188869</v>
      </c>
      <c r="E123" s="200">
        <v>6.6948274989027931E-2</v>
      </c>
      <c r="F123" s="200">
        <v>5.4622740001763238E-2</v>
      </c>
      <c r="H123" s="193">
        <f t="shared" si="5"/>
        <v>2929.1089182242263</v>
      </c>
      <c r="I123" s="102"/>
      <c r="K123" s="102"/>
      <c r="Q123" s="193">
        <f t="shared" si="6"/>
        <v>2970.6235458905653</v>
      </c>
      <c r="R123" s="193">
        <f t="shared" si="7"/>
        <v>3012.5533198335675</v>
      </c>
      <c r="S123" s="193">
        <f t="shared" si="8"/>
        <v>3054.9023915159996</v>
      </c>
      <c r="T123" s="193">
        <f t="shared" si="9"/>
        <v>3097.6749539152561</v>
      </c>
      <c r="X123" s="185"/>
      <c r="AD123" s="187"/>
    </row>
    <row r="124" spans="2:30" ht="14.25" customHeight="1" x14ac:dyDescent="0.3">
      <c r="B124" s="200">
        <v>1.5158797685703879E-2</v>
      </c>
      <c r="C124" s="200">
        <v>-5.427465555534142</v>
      </c>
      <c r="D124" s="200">
        <v>3.5175266356212749</v>
      </c>
      <c r="E124" s="200">
        <v>0.6444057266303761</v>
      </c>
      <c r="F124" s="200">
        <v>7.5963949435857242E-2</v>
      </c>
      <c r="H124" s="193">
        <f t="shared" si="5"/>
        <v>-4658.50734705787</v>
      </c>
      <c r="I124" s="102"/>
      <c r="K124" s="102"/>
      <c r="Q124" s="193">
        <f t="shared" si="6"/>
        <v>-4569.6537225869852</v>
      </c>
      <c r="R124" s="193">
        <f t="shared" si="7"/>
        <v>-4479.9115618713895</v>
      </c>
      <c r="S124" s="193">
        <f t="shared" si="8"/>
        <v>-4389.2719795486373</v>
      </c>
      <c r="T124" s="193">
        <f t="shared" si="9"/>
        <v>-4297.7260014026615</v>
      </c>
      <c r="X124" s="185"/>
      <c r="AD124" s="187"/>
    </row>
    <row r="125" spans="2:30" ht="14.25" customHeight="1" x14ac:dyDescent="0.3">
      <c r="B125" s="200"/>
      <c r="C125" s="200">
        <v>-4.3419362030646065E-2</v>
      </c>
      <c r="D125" s="200"/>
      <c r="E125" s="200">
        <v>5.4312995530206533E-3</v>
      </c>
      <c r="F125" s="200">
        <v>7.2118006894394404E-2</v>
      </c>
      <c r="H125" s="193">
        <f t="shared" si="5"/>
        <v>3273.5479096628937</v>
      </c>
      <c r="I125" s="102"/>
      <c r="K125" s="102"/>
      <c r="Q125" s="193">
        <f t="shared" si="6"/>
        <v>3307.0583887711136</v>
      </c>
      <c r="R125" s="193">
        <f t="shared" si="7"/>
        <v>3340.9039726704159</v>
      </c>
      <c r="S125" s="193">
        <f t="shared" si="8"/>
        <v>3375.0880124087112</v>
      </c>
      <c r="T125" s="193">
        <f t="shared" si="9"/>
        <v>3409.6138925443897</v>
      </c>
      <c r="X125" s="185"/>
      <c r="AD125" s="187"/>
    </row>
    <row r="126" spans="2:30" ht="14.25" customHeight="1" x14ac:dyDescent="0.3">
      <c r="B126" s="200"/>
      <c r="C126" s="200">
        <v>-2.6575653080916735</v>
      </c>
      <c r="D126" s="200">
        <v>4.3605295132552833</v>
      </c>
      <c r="E126" s="200">
        <v>2.6568376887688987E-3</v>
      </c>
      <c r="F126" s="200">
        <v>3.2030895633486559E-2</v>
      </c>
      <c r="H126" s="193">
        <f t="shared" si="5"/>
        <v>-726.92000667257321</v>
      </c>
      <c r="I126" s="102"/>
      <c r="K126" s="102"/>
      <c r="Q126" s="193">
        <f t="shared" si="6"/>
        <v>-686.75384499627989</v>
      </c>
      <c r="R126" s="193">
        <f t="shared" si="7"/>
        <v>-646.18602170322356</v>
      </c>
      <c r="S126" s="193">
        <f t="shared" si="8"/>
        <v>-605.212520177236</v>
      </c>
      <c r="T126" s="193">
        <f t="shared" si="9"/>
        <v>-563.82928363599012</v>
      </c>
      <c r="X126" s="185"/>
      <c r="AD126" s="187"/>
    </row>
    <row r="127" spans="2:30" ht="14.25" customHeight="1" x14ac:dyDescent="0.3">
      <c r="B127" s="200">
        <v>1.8032181521232587E-3</v>
      </c>
      <c r="C127" s="200">
        <v>-0.54844932333237528</v>
      </c>
      <c r="D127" s="200">
        <v>2.1347226140729716</v>
      </c>
      <c r="E127" s="200">
        <v>7.7906486267531189E-2</v>
      </c>
      <c r="F127" s="200">
        <v>5.5328228565708362E-2</v>
      </c>
      <c r="H127" s="193">
        <f t="shared" si="5"/>
        <v>2753.3153330462496</v>
      </c>
      <c r="I127" s="102"/>
      <c r="K127" s="102"/>
      <c r="Q127" s="193">
        <f t="shared" si="6"/>
        <v>2795.2251140216417</v>
      </c>
      <c r="R127" s="193">
        <f t="shared" si="7"/>
        <v>2837.5539928067878</v>
      </c>
      <c r="S127" s="193">
        <f t="shared" si="8"/>
        <v>2880.3061603797851</v>
      </c>
      <c r="T127" s="193">
        <f t="shared" si="9"/>
        <v>2923.4858496285128</v>
      </c>
      <c r="X127" s="185"/>
      <c r="AD127" s="187"/>
    </row>
    <row r="128" spans="2:30" ht="14.25" customHeight="1" x14ac:dyDescent="0.3">
      <c r="B128" s="200">
        <v>3.0822400953293104E-4</v>
      </c>
      <c r="C128" s="200">
        <v>-0.31001069437846379</v>
      </c>
      <c r="D128" s="200">
        <v>2.2737960503686563</v>
      </c>
      <c r="E128" s="200">
        <v>2.1270424786923856E-3</v>
      </c>
      <c r="F128" s="200">
        <v>4.8923263037644354E-2</v>
      </c>
      <c r="H128" s="193">
        <f t="shared" si="5"/>
        <v>2951.1336219776699</v>
      </c>
      <c r="I128" s="102"/>
      <c r="K128" s="102"/>
      <c r="Q128" s="193">
        <f t="shared" si="6"/>
        <v>2986.9624945540982</v>
      </c>
      <c r="R128" s="193">
        <f t="shared" si="7"/>
        <v>3023.1496558562903</v>
      </c>
      <c r="S128" s="193">
        <f t="shared" si="8"/>
        <v>3059.6986887715047</v>
      </c>
      <c r="T128" s="193">
        <f t="shared" si="9"/>
        <v>3096.6132120158713</v>
      </c>
      <c r="X128" s="185"/>
      <c r="AD128" s="187"/>
    </row>
    <row r="129" spans="2:30" ht="14.25" customHeight="1" x14ac:dyDescent="0.3">
      <c r="B129" s="200"/>
      <c r="C129" s="200">
        <v>-0.71740968632971502</v>
      </c>
      <c r="D129" s="200">
        <v>3.3777615682984496</v>
      </c>
      <c r="E129" s="200"/>
      <c r="F129" s="200">
        <v>3.8148686951337628E-2</v>
      </c>
      <c r="H129" s="193">
        <f t="shared" si="5"/>
        <v>2434.6483504224657</v>
      </c>
      <c r="I129" s="102"/>
      <c r="K129" s="102"/>
      <c r="Q129" s="193">
        <f t="shared" si="6"/>
        <v>2471.8000086049497</v>
      </c>
      <c r="R129" s="193">
        <f t="shared" si="7"/>
        <v>2509.3231833692585</v>
      </c>
      <c r="S129" s="193">
        <f t="shared" si="8"/>
        <v>2547.221589881211</v>
      </c>
      <c r="T129" s="193">
        <f t="shared" si="9"/>
        <v>2585.4989804582819</v>
      </c>
      <c r="X129" s="185"/>
      <c r="AD129" s="187"/>
    </row>
    <row r="130" spans="2:30" ht="14.25" customHeight="1" x14ac:dyDescent="0.3">
      <c r="B130" s="200">
        <v>2.0383013850225782E-3</v>
      </c>
      <c r="C130" s="200">
        <v>-0.84802378995711736</v>
      </c>
      <c r="D130" s="200">
        <v>2.0718099077854633</v>
      </c>
      <c r="E130" s="200">
        <v>0.12812529313387927</v>
      </c>
      <c r="F130" s="200">
        <v>5.5653985960229115E-2</v>
      </c>
      <c r="H130" s="193">
        <f t="shared" si="5"/>
        <v>2398.1687088680346</v>
      </c>
      <c r="I130" s="102"/>
      <c r="K130" s="102"/>
      <c r="Q130" s="193">
        <f t="shared" si="6"/>
        <v>2442.4722169897805</v>
      </c>
      <c r="R130" s="193">
        <f t="shared" si="7"/>
        <v>2487.218760192744</v>
      </c>
      <c r="S130" s="193">
        <f t="shared" si="8"/>
        <v>2532.4127688277372</v>
      </c>
      <c r="T130" s="193">
        <f t="shared" si="9"/>
        <v>2578.0587175490796</v>
      </c>
      <c r="X130" s="185"/>
      <c r="AD130" s="187"/>
    </row>
    <row r="131" spans="2:30" ht="14.25" customHeight="1" x14ac:dyDescent="0.3">
      <c r="B131" s="200">
        <v>1.0425093160049527E-2</v>
      </c>
      <c r="C131" s="200">
        <v>-2.3051589913892161</v>
      </c>
      <c r="D131" s="200">
        <v>3.5520486745527702</v>
      </c>
      <c r="E131" s="200">
        <v>0.42019199363085458</v>
      </c>
      <c r="F131" s="200">
        <v>6.0092303950943823E-2</v>
      </c>
      <c r="H131" s="193">
        <f t="shared" si="5"/>
        <v>242.99086473659509</v>
      </c>
      <c r="I131" s="102"/>
      <c r="K131" s="102"/>
      <c r="Q131" s="193">
        <f t="shared" si="6"/>
        <v>313.08665634843283</v>
      </c>
      <c r="R131" s="193">
        <f t="shared" si="7"/>
        <v>383.88340587638959</v>
      </c>
      <c r="S131" s="193">
        <f t="shared" si="8"/>
        <v>455.38812289962561</v>
      </c>
      <c r="T131" s="193">
        <f t="shared" si="9"/>
        <v>527.60788709309372</v>
      </c>
      <c r="X131" s="185"/>
      <c r="AD131" s="187"/>
    </row>
    <row r="132" spans="2:30" ht="14.25" customHeight="1" x14ac:dyDescent="0.3">
      <c r="B132" s="200"/>
      <c r="C132" s="200">
        <v>-0.5096958022062863</v>
      </c>
      <c r="D132" s="200">
        <v>2.4596573447128129</v>
      </c>
      <c r="E132" s="200"/>
      <c r="F132" s="200">
        <v>4.7915351516599154E-2</v>
      </c>
      <c r="H132" s="193">
        <f t="shared" si="5"/>
        <v>2723.344664477152</v>
      </c>
      <c r="I132" s="102"/>
      <c r="K132" s="102"/>
      <c r="Q132" s="193">
        <f t="shared" si="6"/>
        <v>2759.675763278557</v>
      </c>
      <c r="R132" s="193">
        <f t="shared" si="7"/>
        <v>2796.3701730679759</v>
      </c>
      <c r="S132" s="193">
        <f t="shared" si="8"/>
        <v>2833.431526955289</v>
      </c>
      <c r="T132" s="193">
        <f t="shared" si="9"/>
        <v>2870.863494381475</v>
      </c>
      <c r="X132" s="185"/>
      <c r="AD132" s="187"/>
    </row>
    <row r="133" spans="2:30" ht="14.25" customHeight="1" x14ac:dyDescent="0.3">
      <c r="B133" s="200"/>
      <c r="C133" s="200">
        <v>-0.71740968632971991</v>
      </c>
      <c r="D133" s="200">
        <v>3.3777615682984425</v>
      </c>
      <c r="E133" s="200"/>
      <c r="F133" s="200">
        <v>3.8148686951337801E-2</v>
      </c>
      <c r="H133" s="193">
        <f t="shared" si="5"/>
        <v>2434.6483504224607</v>
      </c>
      <c r="I133" s="102"/>
      <c r="K133" s="102"/>
      <c r="Q133" s="193">
        <f t="shared" si="6"/>
        <v>2471.8000086049447</v>
      </c>
      <c r="R133" s="193">
        <f t="shared" si="7"/>
        <v>2509.3231833692539</v>
      </c>
      <c r="S133" s="193">
        <f t="shared" si="8"/>
        <v>2547.2215898812065</v>
      </c>
      <c r="T133" s="193">
        <f t="shared" si="9"/>
        <v>2585.4989804582774</v>
      </c>
      <c r="AD133" s="187"/>
    </row>
    <row r="134" spans="2:30" ht="14.25" customHeight="1" x14ac:dyDescent="0.3">
      <c r="B134" s="200">
        <v>1.4395013145264148E-2</v>
      </c>
      <c r="C134" s="200">
        <v>-3.9772013626529383</v>
      </c>
      <c r="D134" s="200">
        <v>4.1009197216068367</v>
      </c>
      <c r="E134" s="200">
        <v>0.56540728679001795</v>
      </c>
      <c r="F134" s="200">
        <v>6.6240676113567279E-2</v>
      </c>
      <c r="H134" s="193">
        <f t="shared" si="5"/>
        <v>-2395.8139587006194</v>
      </c>
      <c r="I134" s="102"/>
      <c r="K134" s="102"/>
      <c r="Q134" s="193">
        <f t="shared" si="6"/>
        <v>-2312.1624398584258</v>
      </c>
      <c r="R134" s="193">
        <f t="shared" si="7"/>
        <v>-2227.67440582781</v>
      </c>
      <c r="S134" s="193">
        <f t="shared" si="8"/>
        <v>-2142.3414914568866</v>
      </c>
      <c r="T134" s="193">
        <f t="shared" si="9"/>
        <v>-2056.1552479422539</v>
      </c>
      <c r="X134" s="185"/>
      <c r="AD134" s="187"/>
    </row>
    <row r="135" spans="2:30" ht="14.25" customHeight="1" x14ac:dyDescent="0.3">
      <c r="B135" s="200">
        <v>8.4237736215122833E-3</v>
      </c>
      <c r="C135" s="200">
        <v>-4.9102430597045377</v>
      </c>
      <c r="D135" s="200">
        <v>4.0990880285697946</v>
      </c>
      <c r="E135" s="200">
        <v>0.48998475074725151</v>
      </c>
      <c r="F135" s="200">
        <v>5.0432814752169132E-2</v>
      </c>
      <c r="H135" s="193">
        <f t="shared" ref="H135:H198" si="10">SUMPRODUCT(B135:F135,B$3:F$3)</f>
        <v>-3663.3091389406841</v>
      </c>
      <c r="I135" s="102"/>
      <c r="K135" s="102"/>
      <c r="Q135" s="193">
        <f t="shared" ref="Q135:Q198" si="11">SUMPRODUCT($B135:$F135,$J$6:$N$6)</f>
        <v>-3590.8689452708941</v>
      </c>
      <c r="R135" s="193">
        <f t="shared" ref="R135:R198" si="12">SUMPRODUCT($B135:$F135,$J$7:$N$7)</f>
        <v>-3517.7043496644046</v>
      </c>
      <c r="S135" s="193">
        <f t="shared" ref="S135:S198" si="13">SUMPRODUCT($B135:$F135,$J$8:$N$8)</f>
        <v>-3443.8081081018508</v>
      </c>
      <c r="T135" s="193">
        <f t="shared" ref="T135:T198" si="14">SUMPRODUCT($B135:$F135,$J$9:$N$9)</f>
        <v>-3369.1729041236717</v>
      </c>
      <c r="X135" s="185"/>
      <c r="AD135" s="187"/>
    </row>
    <row r="136" spans="2:30" ht="14.25" customHeight="1" x14ac:dyDescent="0.3">
      <c r="B136" s="200"/>
      <c r="C136" s="200">
        <v>-39.425264782296914</v>
      </c>
      <c r="D136" s="200">
        <v>8.1975411606800428</v>
      </c>
      <c r="E136" s="200"/>
      <c r="F136" s="200">
        <v>2.1763443902265693E-2</v>
      </c>
      <c r="H136" s="193">
        <f t="shared" si="10"/>
        <v>-64617.51456861847</v>
      </c>
      <c r="I136" s="102"/>
      <c r="K136" s="102"/>
      <c r="Q136" s="193">
        <f t="shared" si="11"/>
        <v>-64559.981063733248</v>
      </c>
      <c r="R136" s="193">
        <f t="shared" si="12"/>
        <v>-64501.872223799175</v>
      </c>
      <c r="S136" s="193">
        <f t="shared" si="13"/>
        <v>-64443.182295465769</v>
      </c>
      <c r="T136" s="193">
        <f t="shared" si="14"/>
        <v>-64383.905467849021</v>
      </c>
      <c r="X136" s="185"/>
      <c r="AD136" s="187"/>
    </row>
    <row r="137" spans="2:30" ht="14.25" customHeight="1" x14ac:dyDescent="0.3">
      <c r="B137" s="200">
        <v>3.4000282590948569E-3</v>
      </c>
      <c r="C137" s="200">
        <v>-1.0117202332890713</v>
      </c>
      <c r="D137" s="200">
        <v>2.0767349283469119</v>
      </c>
      <c r="E137" s="200">
        <v>0.18343408545635401</v>
      </c>
      <c r="F137" s="200">
        <v>5.834329789657032E-2</v>
      </c>
      <c r="H137" s="193">
        <f t="shared" si="10"/>
        <v>2173.5929803824547</v>
      </c>
      <c r="I137" s="102"/>
      <c r="K137" s="102"/>
      <c r="Q137" s="193">
        <f t="shared" si="11"/>
        <v>2222.0367134589005</v>
      </c>
      <c r="R137" s="193">
        <f t="shared" si="12"/>
        <v>2270.9648838661105</v>
      </c>
      <c r="S137" s="193">
        <f t="shared" si="13"/>
        <v>2320.3823359773933</v>
      </c>
      <c r="T137" s="193">
        <f t="shared" si="14"/>
        <v>2370.2939626097877</v>
      </c>
      <c r="X137" s="185"/>
      <c r="AD137" s="187"/>
    </row>
    <row r="138" spans="2:30" ht="14.25" customHeight="1" x14ac:dyDescent="0.3">
      <c r="B138" s="200"/>
      <c r="C138" s="200">
        <v>-0.66876173478244516</v>
      </c>
      <c r="D138" s="200">
        <v>5.0033530799905419</v>
      </c>
      <c r="E138" s="200"/>
      <c r="F138" s="200"/>
      <c r="H138" s="193">
        <f t="shared" si="10"/>
        <v>1705.8339739710925</v>
      </c>
      <c r="I138" s="102"/>
      <c r="K138" s="102"/>
      <c r="Q138" s="193">
        <f t="shared" si="11"/>
        <v>1734.8291623416555</v>
      </c>
      <c r="R138" s="193">
        <f t="shared" si="12"/>
        <v>1764.1143025959248</v>
      </c>
      <c r="S138" s="193">
        <f t="shared" si="13"/>
        <v>1793.6922942527365</v>
      </c>
      <c r="T138" s="193">
        <f t="shared" si="14"/>
        <v>1823.5660658261156</v>
      </c>
      <c r="X138" s="185"/>
      <c r="AD138" s="187"/>
    </row>
    <row r="139" spans="2:30" ht="14.25" customHeight="1" x14ac:dyDescent="0.3">
      <c r="B139" s="200"/>
      <c r="C139" s="200">
        <v>-5.1125637053413602</v>
      </c>
      <c r="D139" s="200">
        <v>6.5372004597623059</v>
      </c>
      <c r="E139" s="200">
        <v>6.5296858170653871E-3</v>
      </c>
      <c r="F139" s="200">
        <v>7.7543474478476365E-5</v>
      </c>
      <c r="H139" s="193">
        <f t="shared" si="10"/>
        <v>-5299.6142511861071</v>
      </c>
      <c r="I139" s="102"/>
      <c r="K139" s="102"/>
      <c r="Q139" s="193">
        <f t="shared" si="11"/>
        <v>-5261.3553234806186</v>
      </c>
      <c r="R139" s="193">
        <f t="shared" si="12"/>
        <v>-5222.7138064980754</v>
      </c>
      <c r="S139" s="193">
        <f t="shared" si="13"/>
        <v>-5183.685874345706</v>
      </c>
      <c r="T139" s="193">
        <f t="shared" si="14"/>
        <v>-5144.2676628718145</v>
      </c>
      <c r="X139" s="185"/>
      <c r="AD139" s="187"/>
    </row>
    <row r="140" spans="2:30" ht="14.25" customHeight="1" x14ac:dyDescent="0.3">
      <c r="B140" s="200">
        <v>1.0766371129187781E-2</v>
      </c>
      <c r="C140" s="200">
        <v>-5.9499998022283149</v>
      </c>
      <c r="D140" s="200">
        <v>4.6498015896865263</v>
      </c>
      <c r="E140" s="200">
        <v>0.56813641312029528</v>
      </c>
      <c r="F140" s="200">
        <v>5.1503312632533833E-2</v>
      </c>
      <c r="H140" s="193">
        <f t="shared" si="10"/>
        <v>-5340.7618550094794</v>
      </c>
      <c r="I140" s="102"/>
      <c r="K140" s="102"/>
      <c r="Q140" s="193">
        <f t="shared" si="11"/>
        <v>-5260.5779840839259</v>
      </c>
      <c r="R140" s="193">
        <f t="shared" si="12"/>
        <v>-5179.5922744491181</v>
      </c>
      <c r="S140" s="193">
        <f t="shared" si="13"/>
        <v>-5097.7967077179619</v>
      </c>
      <c r="T140" s="193">
        <f t="shared" si="14"/>
        <v>-5015.1831853194926</v>
      </c>
      <c r="X140" s="185"/>
      <c r="AD140" s="187"/>
    </row>
    <row r="141" spans="2:30" ht="14.25" customHeight="1" x14ac:dyDescent="0.3">
      <c r="B141" s="200"/>
      <c r="C141" s="200">
        <v>-0.71740968632971303</v>
      </c>
      <c r="D141" s="200">
        <v>3.3777615682984412</v>
      </c>
      <c r="E141" s="200"/>
      <c r="F141" s="200">
        <v>3.8148686951337704E-2</v>
      </c>
      <c r="H141" s="193">
        <f t="shared" si="10"/>
        <v>2434.648350422468</v>
      </c>
      <c r="I141" s="102"/>
      <c r="K141" s="102"/>
      <c r="Q141" s="193">
        <f t="shared" si="11"/>
        <v>2471.8000086049515</v>
      </c>
      <c r="R141" s="193">
        <f t="shared" si="12"/>
        <v>2509.3231833692607</v>
      </c>
      <c r="S141" s="193">
        <f t="shared" si="13"/>
        <v>2547.2215898812128</v>
      </c>
      <c r="T141" s="193">
        <f t="shared" si="14"/>
        <v>2585.4989804582847</v>
      </c>
      <c r="X141" s="185"/>
      <c r="AD141" s="187"/>
    </row>
    <row r="142" spans="2:30" ht="14.25" customHeight="1" x14ac:dyDescent="0.3">
      <c r="B142" s="200">
        <v>5.3823144448541746E-4</v>
      </c>
      <c r="C142" s="200">
        <v>-2.5213966794975322</v>
      </c>
      <c r="D142" s="200">
        <v>3.5428820900435691</v>
      </c>
      <c r="E142" s="200">
        <v>0.12830590183992502</v>
      </c>
      <c r="F142" s="200">
        <v>3.8310053465823932E-2</v>
      </c>
      <c r="H142" s="193">
        <f t="shared" si="10"/>
        <v>-152.73329322122709</v>
      </c>
      <c r="I142" s="102"/>
      <c r="K142" s="102"/>
      <c r="Q142" s="193">
        <f t="shared" si="11"/>
        <v>-107.88654081101163</v>
      </c>
      <c r="R142" s="193">
        <f t="shared" si="12"/>
        <v>-62.591320876694454</v>
      </c>
      <c r="S142" s="193">
        <f t="shared" si="13"/>
        <v>-16.843148743033908</v>
      </c>
      <c r="T142" s="193">
        <f t="shared" si="14"/>
        <v>29.362505111962946</v>
      </c>
      <c r="X142" s="185"/>
      <c r="AD142" s="187"/>
    </row>
    <row r="143" spans="2:30" ht="14.25" customHeight="1" x14ac:dyDescent="0.3">
      <c r="B143" s="200">
        <v>1.8032181521231748E-3</v>
      </c>
      <c r="C143" s="200">
        <v>-0.54844932333235308</v>
      </c>
      <c r="D143" s="200">
        <v>2.1347226140728979</v>
      </c>
      <c r="E143" s="200">
        <v>7.790648626752783E-2</v>
      </c>
      <c r="F143" s="200">
        <v>5.532822856570889E-2</v>
      </c>
      <c r="H143" s="193">
        <f t="shared" si="10"/>
        <v>2753.3153330462751</v>
      </c>
      <c r="I143" s="102"/>
      <c r="K143" s="102"/>
      <c r="Q143" s="193">
        <f t="shared" si="11"/>
        <v>2795.2251140216663</v>
      </c>
      <c r="R143" s="193">
        <f t="shared" si="12"/>
        <v>2837.5539928068124</v>
      </c>
      <c r="S143" s="193">
        <f t="shared" si="13"/>
        <v>2880.3061603798092</v>
      </c>
      <c r="T143" s="193">
        <f t="shared" si="14"/>
        <v>2923.485849628536</v>
      </c>
      <c r="X143" s="185"/>
      <c r="AD143" s="187"/>
    </row>
    <row r="144" spans="2:30" ht="14.25" customHeight="1" x14ac:dyDescent="0.3">
      <c r="B144" s="200">
        <v>5.3823144448544803E-4</v>
      </c>
      <c r="C144" s="200">
        <v>-2.5213966794975367</v>
      </c>
      <c r="D144" s="200">
        <v>3.542882090043574</v>
      </c>
      <c r="E144" s="200">
        <v>0.12830590183992588</v>
      </c>
      <c r="F144" s="200">
        <v>3.8310053465823959E-2</v>
      </c>
      <c r="H144" s="193">
        <f t="shared" si="10"/>
        <v>-152.73329322123254</v>
      </c>
      <c r="I144" s="102"/>
      <c r="K144" s="102"/>
      <c r="Q144" s="193">
        <f t="shared" si="11"/>
        <v>-107.88654081101799</v>
      </c>
      <c r="R144" s="193">
        <f t="shared" si="12"/>
        <v>-62.591320876700365</v>
      </c>
      <c r="S144" s="193">
        <f t="shared" si="13"/>
        <v>-16.843148743039819</v>
      </c>
      <c r="T144" s="193">
        <f t="shared" si="14"/>
        <v>29.362505111957034</v>
      </c>
      <c r="X144" s="185"/>
      <c r="AD144" s="187"/>
    </row>
    <row r="145" spans="2:30" ht="14.25" customHeight="1" x14ac:dyDescent="0.3">
      <c r="B145" s="200"/>
      <c r="C145" s="200">
        <v>-6.9912192616909543</v>
      </c>
      <c r="D145" s="200">
        <v>6.5833255172890812</v>
      </c>
      <c r="E145" s="200"/>
      <c r="F145" s="200">
        <v>4.9153637737761706E-3</v>
      </c>
      <c r="H145" s="193">
        <f t="shared" si="10"/>
        <v>-8437.1408466790454</v>
      </c>
      <c r="I145" s="102"/>
      <c r="K145" s="102"/>
      <c r="Q145" s="193">
        <f t="shared" si="11"/>
        <v>-8396.7247236058465</v>
      </c>
      <c r="R145" s="193">
        <f t="shared" si="12"/>
        <v>-8355.904439301914</v>
      </c>
      <c r="S145" s="193">
        <f t="shared" si="13"/>
        <v>-8314.6759521549429</v>
      </c>
      <c r="T145" s="193">
        <f t="shared" si="14"/>
        <v>-8273.0351801365032</v>
      </c>
      <c r="X145" s="185"/>
      <c r="AD145" s="187"/>
    </row>
    <row r="146" spans="2:30" ht="14.25" customHeight="1" x14ac:dyDescent="0.3">
      <c r="B146" s="200">
        <v>1.1315620551969956E-2</v>
      </c>
      <c r="C146" s="200">
        <v>-6.8556336615483007</v>
      </c>
      <c r="D146" s="200">
        <v>4.5807029019888663</v>
      </c>
      <c r="E146" s="200">
        <v>0.62151302311666468</v>
      </c>
      <c r="F146" s="200">
        <v>5.3479813786482873E-2</v>
      </c>
      <c r="H146" s="193">
        <f t="shared" si="10"/>
        <v>-6768.7224807307412</v>
      </c>
      <c r="I146" s="102"/>
      <c r="K146" s="102"/>
      <c r="Q146" s="193">
        <f t="shared" si="11"/>
        <v>-6685.2561433124356</v>
      </c>
      <c r="R146" s="193">
        <f t="shared" si="12"/>
        <v>-6600.955142519947</v>
      </c>
      <c r="S146" s="193">
        <f t="shared" si="13"/>
        <v>-6515.8111317195326</v>
      </c>
      <c r="T146" s="193">
        <f t="shared" si="14"/>
        <v>-6429.8156808111153</v>
      </c>
      <c r="X146" s="185"/>
      <c r="AD146" s="187"/>
    </row>
    <row r="147" spans="2:30" ht="14.25" customHeight="1" x14ac:dyDescent="0.3">
      <c r="B147" s="200">
        <v>5.5692266930315523E-2</v>
      </c>
      <c r="C147" s="200">
        <v>-3.3536869238456068</v>
      </c>
      <c r="D147" s="200">
        <v>11.687835172613136</v>
      </c>
      <c r="E147" s="200">
        <v>1.7388020189395044</v>
      </c>
      <c r="F147" s="200"/>
      <c r="H147" s="193">
        <f t="shared" si="10"/>
        <v>-4349.6432287758635</v>
      </c>
      <c r="I147" s="102"/>
      <c r="K147" s="102"/>
      <c r="Q147" s="193">
        <f t="shared" si="11"/>
        <v>-4191.6019893114881</v>
      </c>
      <c r="R147" s="193">
        <f t="shared" si="12"/>
        <v>-4031.980337452469</v>
      </c>
      <c r="S147" s="193">
        <f t="shared" si="13"/>
        <v>-3870.7624690748598</v>
      </c>
      <c r="T147" s="193">
        <f t="shared" si="14"/>
        <v>-3707.9324220134749</v>
      </c>
      <c r="X147" s="185"/>
      <c r="AD147" s="187"/>
    </row>
    <row r="148" spans="2:30" ht="14.25" customHeight="1" x14ac:dyDescent="0.3">
      <c r="B148" s="200">
        <v>1.4894754357907828E-2</v>
      </c>
      <c r="C148" s="200">
        <v>-0.89139204545102491</v>
      </c>
      <c r="D148" s="200">
        <v>8.8268601898639503</v>
      </c>
      <c r="E148" s="200"/>
      <c r="F148" s="200"/>
      <c r="H148" s="193">
        <f t="shared" si="10"/>
        <v>-264.88070788705591</v>
      </c>
      <c r="I148" s="102"/>
      <c r="K148" s="102"/>
      <c r="Q148" s="193">
        <f t="shared" si="11"/>
        <v>-213.72771711587302</v>
      </c>
      <c r="R148" s="193">
        <f t="shared" si="12"/>
        <v>-162.0631964369768</v>
      </c>
      <c r="S148" s="193">
        <f t="shared" si="13"/>
        <v>-109.88203055129179</v>
      </c>
      <c r="T148" s="193">
        <f t="shared" si="14"/>
        <v>-57.179053006751019</v>
      </c>
      <c r="X148" s="185"/>
      <c r="AD148" s="187"/>
    </row>
    <row r="149" spans="2:30" ht="14.25" customHeight="1" x14ac:dyDescent="0.3">
      <c r="B149" s="200">
        <v>1.4536815567085758E-2</v>
      </c>
      <c r="C149" s="200">
        <v>-4.0368623344074042</v>
      </c>
      <c r="D149" s="200">
        <v>4.0699480314243557</v>
      </c>
      <c r="E149" s="200">
        <v>0.57171471217277536</v>
      </c>
      <c r="F149" s="200">
        <v>6.6991181211681128E-2</v>
      </c>
      <c r="H149" s="193">
        <f t="shared" si="10"/>
        <v>-2488.9874477849521</v>
      </c>
      <c r="I149" s="102"/>
      <c r="K149" s="102"/>
      <c r="Q149" s="193">
        <f t="shared" si="11"/>
        <v>-2404.8420292725814</v>
      </c>
      <c r="R149" s="193">
        <f t="shared" si="12"/>
        <v>-2319.8551565750845</v>
      </c>
      <c r="S149" s="193">
        <f t="shared" si="13"/>
        <v>-2234.0184151506146</v>
      </c>
      <c r="T149" s="193">
        <f t="shared" si="14"/>
        <v>-2147.3233063119005</v>
      </c>
      <c r="X149" s="185"/>
      <c r="AD149" s="187"/>
    </row>
    <row r="150" spans="2:30" ht="14.25" customHeight="1" x14ac:dyDescent="0.3">
      <c r="B150" s="200">
        <v>8.0223305158280082E-3</v>
      </c>
      <c r="C150" s="200">
        <v>-2.1602735704995188</v>
      </c>
      <c r="D150" s="200">
        <v>2.8568622157930599</v>
      </c>
      <c r="E150" s="200">
        <v>0.38727868696002576</v>
      </c>
      <c r="F150" s="200">
        <v>6.0538046795780294E-2</v>
      </c>
      <c r="H150" s="193">
        <f t="shared" si="10"/>
        <v>559.56906818736434</v>
      </c>
      <c r="I150" s="102"/>
      <c r="K150" s="102"/>
      <c r="Q150" s="193">
        <f t="shared" si="11"/>
        <v>624.13210101271852</v>
      </c>
      <c r="R150" s="193">
        <f t="shared" si="12"/>
        <v>689.34076416632843</v>
      </c>
      <c r="S150" s="193">
        <f t="shared" si="13"/>
        <v>755.20151395147286</v>
      </c>
      <c r="T150" s="193">
        <f t="shared" si="14"/>
        <v>821.72087123446909</v>
      </c>
      <c r="X150" s="185"/>
      <c r="AD150" s="187"/>
    </row>
    <row r="151" spans="2:30" ht="14.25" customHeight="1" x14ac:dyDescent="0.3">
      <c r="B151" s="200"/>
      <c r="C151" s="200">
        <v>-11.623976045074281</v>
      </c>
      <c r="D151" s="200">
        <v>5.6001037348244731</v>
      </c>
      <c r="E151" s="200">
        <v>0.38567410747844338</v>
      </c>
      <c r="F151" s="200"/>
      <c r="H151" s="193">
        <f t="shared" si="10"/>
        <v>-15499.416905777576</v>
      </c>
      <c r="I151" s="102"/>
      <c r="K151" s="102"/>
      <c r="Q151" s="193">
        <f t="shared" si="11"/>
        <v>-15446.93263322888</v>
      </c>
      <c r="R151" s="193">
        <f t="shared" si="12"/>
        <v>-15393.923517954692</v>
      </c>
      <c r="S151" s="193">
        <f t="shared" si="13"/>
        <v>-15340.384311527767</v>
      </c>
      <c r="T151" s="193">
        <f t="shared" si="14"/>
        <v>-15286.309713036571</v>
      </c>
      <c r="X151" s="185"/>
      <c r="AD151" s="187"/>
    </row>
    <row r="152" spans="2:30" ht="14.25" customHeight="1" x14ac:dyDescent="0.3">
      <c r="B152" s="200">
        <v>2.3837210838746452E-3</v>
      </c>
      <c r="C152" s="200">
        <v>-0.34508722311769557</v>
      </c>
      <c r="D152" s="200">
        <v>2.2208358603188794</v>
      </c>
      <c r="E152" s="200">
        <v>6.6948274989028431E-2</v>
      </c>
      <c r="F152" s="200">
        <v>5.4622740001763315E-2</v>
      </c>
      <c r="H152" s="193">
        <f t="shared" si="10"/>
        <v>2929.1089182242272</v>
      </c>
      <c r="I152" s="102"/>
      <c r="K152" s="102"/>
      <c r="Q152" s="193">
        <f t="shared" si="11"/>
        <v>2970.6235458905658</v>
      </c>
      <c r="R152" s="193">
        <f t="shared" si="12"/>
        <v>3012.5533198335684</v>
      </c>
      <c r="S152" s="193">
        <f t="shared" si="13"/>
        <v>3054.9023915160005</v>
      </c>
      <c r="T152" s="193">
        <f t="shared" si="14"/>
        <v>3097.674953915257</v>
      </c>
      <c r="X152" s="185"/>
      <c r="AD152" s="187"/>
    </row>
    <row r="153" spans="2:30" ht="14.25" customHeight="1" x14ac:dyDescent="0.3">
      <c r="B153" s="200"/>
      <c r="C153" s="200">
        <v>-3.2248128761866522E-2</v>
      </c>
      <c r="D153" s="200"/>
      <c r="E153" s="200"/>
      <c r="F153" s="200">
        <v>7.2228250904845734E-2</v>
      </c>
      <c r="H153" s="193">
        <f t="shared" si="10"/>
        <v>3270.3585052739545</v>
      </c>
      <c r="I153" s="102"/>
      <c r="K153" s="102"/>
      <c r="Q153" s="193">
        <f t="shared" si="11"/>
        <v>3303.6376929840194</v>
      </c>
      <c r="R153" s="193">
        <f t="shared" si="12"/>
        <v>3337.2496725711858</v>
      </c>
      <c r="S153" s="193">
        <f t="shared" si="13"/>
        <v>3371.1977719542238</v>
      </c>
      <c r="T153" s="193">
        <f t="shared" si="14"/>
        <v>3405.4853523310921</v>
      </c>
      <c r="X153" s="185"/>
      <c r="AD153" s="187"/>
    </row>
    <row r="154" spans="2:30" ht="14.25" customHeight="1" x14ac:dyDescent="0.3">
      <c r="B154" s="200"/>
      <c r="C154" s="200">
        <v>-4.3419362030646245E-2</v>
      </c>
      <c r="D154" s="200"/>
      <c r="E154" s="200">
        <v>5.4312995530205388E-3</v>
      </c>
      <c r="F154" s="200">
        <v>7.2118006894394376E-2</v>
      </c>
      <c r="H154" s="193">
        <f t="shared" si="10"/>
        <v>3273.5479096628915</v>
      </c>
      <c r="I154" s="102"/>
      <c r="K154" s="102"/>
      <c r="Q154" s="193">
        <f t="shared" si="11"/>
        <v>3307.0583887711114</v>
      </c>
      <c r="R154" s="193">
        <f t="shared" si="12"/>
        <v>3340.9039726704136</v>
      </c>
      <c r="S154" s="193">
        <f t="shared" si="13"/>
        <v>3375.0880124087089</v>
      </c>
      <c r="T154" s="193">
        <f t="shared" si="14"/>
        <v>3409.6138925443875</v>
      </c>
      <c r="X154" s="185"/>
      <c r="AD154" s="187"/>
    </row>
    <row r="155" spans="2:30" ht="14.25" customHeight="1" x14ac:dyDescent="0.3">
      <c r="B155" s="200"/>
      <c r="C155" s="200">
        <v>-524.38018283812323</v>
      </c>
      <c r="D155" s="200">
        <v>10.799999923018547</v>
      </c>
      <c r="E155" s="200">
        <v>3.2844257997202293</v>
      </c>
      <c r="F155" s="200">
        <v>2.6815912380225974E-3</v>
      </c>
      <c r="H155" s="193">
        <f t="shared" si="10"/>
        <v>-912534.93334560015</v>
      </c>
      <c r="I155" s="102"/>
      <c r="K155" s="102"/>
      <c r="Q155" s="193">
        <f t="shared" si="11"/>
        <v>-912300.52636824758</v>
      </c>
      <c r="R155" s="193">
        <f t="shared" si="12"/>
        <v>-912063.77532112156</v>
      </c>
      <c r="S155" s="193">
        <f t="shared" si="13"/>
        <v>-911824.65676352428</v>
      </c>
      <c r="T155" s="193">
        <f t="shared" si="14"/>
        <v>-911583.14702035103</v>
      </c>
      <c r="X155" s="185"/>
      <c r="AD155" s="187"/>
    </row>
    <row r="156" spans="2:30" ht="14.25" customHeight="1" x14ac:dyDescent="0.3">
      <c r="B156" s="200">
        <v>1.0621300487701029E-2</v>
      </c>
      <c r="C156" s="200">
        <v>-1.899865421477908</v>
      </c>
      <c r="D156" s="200">
        <v>3.5197602090034623</v>
      </c>
      <c r="E156" s="200">
        <v>0.40888425154278918</v>
      </c>
      <c r="F156" s="200">
        <v>5.9851930597527178E-2</v>
      </c>
      <c r="H156" s="193">
        <f t="shared" si="10"/>
        <v>827.97684474965126</v>
      </c>
      <c r="I156" s="102"/>
      <c r="K156" s="102"/>
      <c r="Q156" s="193">
        <f t="shared" si="11"/>
        <v>897.18747553829508</v>
      </c>
      <c r="R156" s="193">
        <f t="shared" si="12"/>
        <v>967.090212634826</v>
      </c>
      <c r="S156" s="193">
        <f t="shared" si="13"/>
        <v>1037.6919771023227</v>
      </c>
      <c r="T156" s="193">
        <f t="shared" si="14"/>
        <v>1108.9997592144932</v>
      </c>
      <c r="X156" s="185"/>
      <c r="AD156" s="187"/>
    </row>
    <row r="157" spans="2:30" ht="14.25" customHeight="1" x14ac:dyDescent="0.3">
      <c r="B157" s="200">
        <v>7.5517086025218852E-2</v>
      </c>
      <c r="C157" s="200">
        <v>-36.522458709106289</v>
      </c>
      <c r="D157" s="200">
        <v>5.3733808187407437</v>
      </c>
      <c r="E157" s="200">
        <v>2.8095515128022726</v>
      </c>
      <c r="F157" s="200">
        <v>0.21397676143662858</v>
      </c>
      <c r="H157" s="193">
        <f t="shared" si="10"/>
        <v>-56835.638145106059</v>
      </c>
      <c r="I157" s="102"/>
      <c r="K157" s="102"/>
      <c r="Q157" s="193">
        <f t="shared" si="11"/>
        <v>-56559.988564575622</v>
      </c>
      <c r="R157" s="193">
        <f t="shared" si="12"/>
        <v>-56281.582488239881</v>
      </c>
      <c r="S157" s="193">
        <f t="shared" si="13"/>
        <v>-56000.392351140792</v>
      </c>
      <c r="T157" s="193">
        <f t="shared" si="14"/>
        <v>-55716.390312670701</v>
      </c>
      <c r="X157" s="185"/>
      <c r="AD157" s="187"/>
    </row>
    <row r="158" spans="2:30" ht="14.25" customHeight="1" x14ac:dyDescent="0.3">
      <c r="B158" s="200">
        <v>1.7617880683864072E-2</v>
      </c>
      <c r="C158" s="200">
        <v>-7.2681739202600255</v>
      </c>
      <c r="D158" s="200">
        <v>1.8913537707178067</v>
      </c>
      <c r="E158" s="200">
        <v>0.80536728738658137</v>
      </c>
      <c r="F158" s="200">
        <v>9.9036851338493284E-2</v>
      </c>
      <c r="H158" s="193">
        <f t="shared" si="10"/>
        <v>-7612.912105950174</v>
      </c>
      <c r="I158" s="102"/>
      <c r="K158" s="102"/>
      <c r="Q158" s="193">
        <f t="shared" si="11"/>
        <v>-7514.4916642307817</v>
      </c>
      <c r="R158" s="193">
        <f t="shared" si="12"/>
        <v>-7415.0870180941984</v>
      </c>
      <c r="S158" s="193">
        <f t="shared" si="13"/>
        <v>-7314.6883254962477</v>
      </c>
      <c r="T158" s="193">
        <f t="shared" si="14"/>
        <v>-7213.2856459723198</v>
      </c>
      <c r="X158" s="185"/>
      <c r="AD158" s="187"/>
    </row>
    <row r="159" spans="2:30" ht="14.25" customHeight="1" x14ac:dyDescent="0.3">
      <c r="B159" s="200">
        <v>8.1727718977093588E-3</v>
      </c>
      <c r="C159" s="200">
        <v>-1.4677633626523081</v>
      </c>
      <c r="D159" s="200">
        <v>3.5440198195071</v>
      </c>
      <c r="E159" s="200">
        <v>0.28496784289522459</v>
      </c>
      <c r="F159" s="200">
        <v>5.5514441371870671E-2</v>
      </c>
      <c r="H159" s="193">
        <f t="shared" si="10"/>
        <v>1392.7536444994291</v>
      </c>
      <c r="I159" s="102"/>
      <c r="K159" s="102"/>
      <c r="Q159" s="193">
        <f t="shared" si="11"/>
        <v>1453.6704957088625</v>
      </c>
      <c r="R159" s="193">
        <f t="shared" si="12"/>
        <v>1515.1965154303907</v>
      </c>
      <c r="S159" s="193">
        <f t="shared" si="13"/>
        <v>1577.3377953491347</v>
      </c>
      <c r="T159" s="193">
        <f t="shared" si="14"/>
        <v>1640.100488067065</v>
      </c>
      <c r="X159" s="185"/>
      <c r="AD159" s="187"/>
    </row>
    <row r="160" spans="2:30" ht="14.25" customHeight="1" x14ac:dyDescent="0.3">
      <c r="B160" s="200">
        <v>1.7826596156989852E-2</v>
      </c>
      <c r="C160" s="200">
        <v>-7.3329643921908181</v>
      </c>
      <c r="D160" s="200">
        <v>1.9079453338435139</v>
      </c>
      <c r="E160" s="200">
        <v>0.81226225976758948</v>
      </c>
      <c r="F160" s="200">
        <v>9.9385727068347973E-2</v>
      </c>
      <c r="H160" s="193">
        <f t="shared" si="10"/>
        <v>-7720.153436415344</v>
      </c>
      <c r="I160" s="102"/>
      <c r="K160" s="102"/>
      <c r="Q160" s="193">
        <f t="shared" si="11"/>
        <v>-7621.117994091228</v>
      </c>
      <c r="R160" s="193">
        <f t="shared" si="12"/>
        <v>-7521.0921973438735</v>
      </c>
      <c r="S160" s="193">
        <f t="shared" si="13"/>
        <v>-7420.0661426290462</v>
      </c>
      <c r="T160" s="193">
        <f t="shared" si="14"/>
        <v>-7318.0298273670696</v>
      </c>
      <c r="X160" s="185"/>
      <c r="AD160" s="187"/>
    </row>
    <row r="161" spans="2:30" ht="14.25" customHeight="1" x14ac:dyDescent="0.3">
      <c r="B161" s="200"/>
      <c r="C161" s="200">
        <v>-3.2248128761867417E-2</v>
      </c>
      <c r="D161" s="200"/>
      <c r="E161" s="200"/>
      <c r="F161" s="200">
        <v>7.2228250904845748E-2</v>
      </c>
      <c r="H161" s="193">
        <f t="shared" si="10"/>
        <v>3270.3585052739531</v>
      </c>
      <c r="I161" s="102"/>
      <c r="K161" s="102"/>
      <c r="Q161" s="193">
        <f t="shared" si="11"/>
        <v>3303.6376929840185</v>
      </c>
      <c r="R161" s="193">
        <f t="shared" si="12"/>
        <v>3337.2496725711844</v>
      </c>
      <c r="S161" s="193">
        <f t="shared" si="13"/>
        <v>3371.1977719542224</v>
      </c>
      <c r="T161" s="193">
        <f t="shared" si="14"/>
        <v>3405.4853523310908</v>
      </c>
      <c r="X161" s="185"/>
      <c r="AD161" s="187"/>
    </row>
    <row r="162" spans="2:30" ht="14.25" customHeight="1" x14ac:dyDescent="0.3">
      <c r="B162" s="200">
        <v>9.0276012526404172E-4</v>
      </c>
      <c r="C162" s="200">
        <v>-0.33739884549864391</v>
      </c>
      <c r="D162" s="200">
        <v>2.43446498858789</v>
      </c>
      <c r="E162" s="200">
        <v>2.5666838618186364E-2</v>
      </c>
      <c r="F162" s="200">
        <v>4.8467516321520396E-2</v>
      </c>
      <c r="H162" s="193">
        <f t="shared" si="10"/>
        <v>2945.372909040746</v>
      </c>
      <c r="I162" s="102"/>
      <c r="K162" s="102"/>
      <c r="Q162" s="193">
        <f t="shared" si="11"/>
        <v>2983.1454875230279</v>
      </c>
      <c r="R162" s="193">
        <f t="shared" si="12"/>
        <v>3021.2957917901326</v>
      </c>
      <c r="S162" s="193">
        <f t="shared" si="13"/>
        <v>3059.8275990999086</v>
      </c>
      <c r="T162" s="193">
        <f t="shared" si="14"/>
        <v>3098.7447244827817</v>
      </c>
      <c r="X162" s="185"/>
      <c r="AD162" s="187"/>
    </row>
    <row r="163" spans="2:30" ht="14.25" customHeight="1" x14ac:dyDescent="0.3">
      <c r="B163" s="200">
        <v>1.7617880683863933E-2</v>
      </c>
      <c r="C163" s="200">
        <v>-7.2681739202599829</v>
      </c>
      <c r="D163" s="200">
        <v>1.8913537707178043</v>
      </c>
      <c r="E163" s="200">
        <v>0.80536728738657681</v>
      </c>
      <c r="F163" s="200">
        <v>9.9036851338492979E-2</v>
      </c>
      <c r="H163" s="193">
        <f t="shared" si="10"/>
        <v>-7612.9121059501003</v>
      </c>
      <c r="I163" s="102"/>
      <c r="K163" s="102"/>
      <c r="Q163" s="193">
        <f t="shared" si="11"/>
        <v>-7514.4916642307107</v>
      </c>
      <c r="R163" s="193">
        <f t="shared" si="12"/>
        <v>-7415.0870180941274</v>
      </c>
      <c r="S163" s="193">
        <f t="shared" si="13"/>
        <v>-7314.6883254961767</v>
      </c>
      <c r="T163" s="193">
        <f t="shared" si="14"/>
        <v>-7213.285645972247</v>
      </c>
      <c r="X163" s="185"/>
      <c r="AD163" s="187"/>
    </row>
    <row r="164" spans="2:30" ht="14.25" customHeight="1" x14ac:dyDescent="0.3">
      <c r="B164" s="200">
        <v>4.1726196166117912E-4</v>
      </c>
      <c r="C164" s="200">
        <v>-0.35106064100141826</v>
      </c>
      <c r="D164" s="200">
        <v>2.7773220512285777</v>
      </c>
      <c r="E164" s="200">
        <v>2.4708878370364246E-2</v>
      </c>
      <c r="F164" s="200">
        <v>4.179504641198846E-2</v>
      </c>
      <c r="H164" s="193">
        <f t="shared" si="10"/>
        <v>2930.7761911434372</v>
      </c>
      <c r="I164" s="102"/>
      <c r="K164" s="102"/>
      <c r="Q164" s="193">
        <f t="shared" si="11"/>
        <v>2967.4115819860372</v>
      </c>
      <c r="R164" s="193">
        <f t="shared" si="12"/>
        <v>3004.4133267370635</v>
      </c>
      <c r="S164" s="193">
        <f t="shared" si="13"/>
        <v>3041.7850889356</v>
      </c>
      <c r="T164" s="193">
        <f t="shared" si="14"/>
        <v>3079.5305687561217</v>
      </c>
      <c r="X164" s="185"/>
      <c r="AD164" s="187"/>
    </row>
    <row r="165" spans="2:30" ht="14.25" customHeight="1" x14ac:dyDescent="0.3">
      <c r="B165" s="200">
        <v>4.172619616611737E-4</v>
      </c>
      <c r="C165" s="200">
        <v>-0.35106064100139972</v>
      </c>
      <c r="D165" s="200">
        <v>2.7773220512285093</v>
      </c>
      <c r="E165" s="200">
        <v>2.4708878370366442E-2</v>
      </c>
      <c r="F165" s="200">
        <v>4.1795046411988904E-2</v>
      </c>
      <c r="H165" s="193">
        <f t="shared" si="10"/>
        <v>2930.7761911434636</v>
      </c>
      <c r="I165" s="102"/>
      <c r="K165" s="102"/>
      <c r="Q165" s="193">
        <f t="shared" si="11"/>
        <v>2967.4115819860635</v>
      </c>
      <c r="R165" s="193">
        <f t="shared" si="12"/>
        <v>3004.4133267370898</v>
      </c>
      <c r="S165" s="193">
        <f t="shared" si="13"/>
        <v>3041.7850889356268</v>
      </c>
      <c r="T165" s="193">
        <f t="shared" si="14"/>
        <v>3079.5305687561486</v>
      </c>
      <c r="X165" s="185"/>
      <c r="AD165" s="187"/>
    </row>
    <row r="166" spans="2:30" ht="14.25" customHeight="1" x14ac:dyDescent="0.3">
      <c r="B166" s="200"/>
      <c r="C166" s="200">
        <v>-4.3419362030646322E-2</v>
      </c>
      <c r="D166" s="200"/>
      <c r="E166" s="200">
        <v>5.4312995530206472E-3</v>
      </c>
      <c r="F166" s="200">
        <v>7.211800689439439E-2</v>
      </c>
      <c r="H166" s="193">
        <f t="shared" si="10"/>
        <v>3273.5479096628928</v>
      </c>
      <c r="I166" s="102"/>
      <c r="K166" s="102"/>
      <c r="Q166" s="193">
        <f t="shared" si="11"/>
        <v>3307.0583887711127</v>
      </c>
      <c r="R166" s="193">
        <f t="shared" si="12"/>
        <v>3340.903972670415</v>
      </c>
      <c r="S166" s="193">
        <f t="shared" si="13"/>
        <v>3375.0880124087098</v>
      </c>
      <c r="T166" s="193">
        <f t="shared" si="14"/>
        <v>3409.6138925443884</v>
      </c>
      <c r="X166" s="185"/>
      <c r="AD166" s="187"/>
    </row>
    <row r="167" spans="2:30" ht="14.25" customHeight="1" x14ac:dyDescent="0.3">
      <c r="B167" s="200"/>
      <c r="C167" s="200">
        <v>-3.224812876186782E-2</v>
      </c>
      <c r="D167" s="200"/>
      <c r="E167" s="200"/>
      <c r="F167" s="200">
        <v>7.2228250904845734E-2</v>
      </c>
      <c r="H167" s="193">
        <f t="shared" si="10"/>
        <v>3270.3585052739522</v>
      </c>
      <c r="I167" s="102"/>
      <c r="K167" s="102"/>
      <c r="Q167" s="193">
        <f t="shared" si="11"/>
        <v>3303.6376929840171</v>
      </c>
      <c r="R167" s="193">
        <f t="shared" si="12"/>
        <v>3337.2496725711835</v>
      </c>
      <c r="S167" s="193">
        <f t="shared" si="13"/>
        <v>3371.1977719542215</v>
      </c>
      <c r="T167" s="193">
        <f t="shared" si="14"/>
        <v>3405.4853523310899</v>
      </c>
      <c r="X167" s="185"/>
      <c r="AD167" s="187"/>
    </row>
    <row r="168" spans="2:30" ht="14.25" customHeight="1" x14ac:dyDescent="0.3">
      <c r="B168" s="200">
        <v>4.1726196166119137E-4</v>
      </c>
      <c r="C168" s="200">
        <v>-0.35106064100140022</v>
      </c>
      <c r="D168" s="200">
        <v>2.7773220512285177</v>
      </c>
      <c r="E168" s="200">
        <v>2.4708878370366633E-2</v>
      </c>
      <c r="F168" s="200">
        <v>4.1795046411988848E-2</v>
      </c>
      <c r="H168" s="193">
        <f t="shared" si="10"/>
        <v>2930.7761911434618</v>
      </c>
      <c r="I168" s="102"/>
      <c r="K168" s="102"/>
      <c r="Q168" s="193">
        <f t="shared" si="11"/>
        <v>2967.4115819860617</v>
      </c>
      <c r="R168" s="193">
        <f t="shared" si="12"/>
        <v>3004.413326737088</v>
      </c>
      <c r="S168" s="193">
        <f t="shared" si="13"/>
        <v>3041.785088935625</v>
      </c>
      <c r="T168" s="193">
        <f t="shared" si="14"/>
        <v>3079.5305687561463</v>
      </c>
      <c r="X168" s="185"/>
      <c r="AD168" s="187"/>
    </row>
    <row r="169" spans="2:30" ht="14.25" customHeight="1" x14ac:dyDescent="0.3">
      <c r="B169" s="200">
        <v>1.3066067155540324E-2</v>
      </c>
      <c r="C169" s="200">
        <v>-3.1529662836791839</v>
      </c>
      <c r="D169" s="200">
        <v>4.00442997137191</v>
      </c>
      <c r="E169" s="200">
        <v>0.50054682360829572</v>
      </c>
      <c r="F169" s="200">
        <v>6.3157838178868567E-2</v>
      </c>
      <c r="H169" s="193">
        <f t="shared" si="10"/>
        <v>-1121.3736945595583</v>
      </c>
      <c r="I169" s="102"/>
      <c r="K169" s="102"/>
      <c r="Q169" s="193">
        <f t="shared" si="11"/>
        <v>-1043.070436163765</v>
      </c>
      <c r="R169" s="193">
        <f t="shared" si="12"/>
        <v>-963.9841451840125</v>
      </c>
      <c r="S169" s="193">
        <f t="shared" si="13"/>
        <v>-884.10699129446402</v>
      </c>
      <c r="T169" s="193">
        <f t="shared" si="14"/>
        <v>-803.43106586601925</v>
      </c>
      <c r="X169" s="185"/>
      <c r="AD169" s="187"/>
    </row>
    <row r="170" spans="2:30" ht="14.25" customHeight="1" x14ac:dyDescent="0.3">
      <c r="B170" s="200">
        <v>1.8032181521232375E-3</v>
      </c>
      <c r="C170" s="200">
        <v>-0.54844932333236363</v>
      </c>
      <c r="D170" s="200">
        <v>2.1347226140729219</v>
      </c>
      <c r="E170" s="200">
        <v>7.7906486267530495E-2</v>
      </c>
      <c r="F170" s="200">
        <v>5.5328228565708772E-2</v>
      </c>
      <c r="H170" s="193">
        <f t="shared" si="10"/>
        <v>2753.3153330462624</v>
      </c>
      <c r="I170" s="102"/>
      <c r="K170" s="102"/>
      <c r="Q170" s="193">
        <f t="shared" si="11"/>
        <v>2795.2251140216545</v>
      </c>
      <c r="R170" s="193">
        <f t="shared" si="12"/>
        <v>2837.5539928067997</v>
      </c>
      <c r="S170" s="193">
        <f t="shared" si="13"/>
        <v>2880.3061603797978</v>
      </c>
      <c r="T170" s="193">
        <f t="shared" si="14"/>
        <v>2923.4858496285251</v>
      </c>
      <c r="X170" s="185"/>
      <c r="AD170" s="187"/>
    </row>
    <row r="171" spans="2:30" ht="14.25" customHeight="1" x14ac:dyDescent="0.3">
      <c r="B171" s="200">
        <v>4.1726196166116773E-4</v>
      </c>
      <c r="C171" s="200">
        <v>-0.35106064100140016</v>
      </c>
      <c r="D171" s="200">
        <v>2.7773220512285182</v>
      </c>
      <c r="E171" s="200">
        <v>2.4708878370365894E-2</v>
      </c>
      <c r="F171" s="200">
        <v>4.1795046411988772E-2</v>
      </c>
      <c r="H171" s="193">
        <f t="shared" si="10"/>
        <v>2930.7761911434609</v>
      </c>
      <c r="I171" s="102"/>
      <c r="K171" s="102"/>
      <c r="Q171" s="193">
        <f t="shared" si="11"/>
        <v>2967.4115819860608</v>
      </c>
      <c r="R171" s="193">
        <f t="shared" si="12"/>
        <v>3004.4133267370871</v>
      </c>
      <c r="S171" s="193">
        <f t="shared" si="13"/>
        <v>3041.7850889356232</v>
      </c>
      <c r="T171" s="193">
        <f t="shared" si="14"/>
        <v>3079.5305687561449</v>
      </c>
      <c r="X171" s="185"/>
      <c r="AD171" s="187"/>
    </row>
    <row r="172" spans="2:30" ht="14.25" customHeight="1" x14ac:dyDescent="0.3">
      <c r="B172" s="200">
        <v>2.6577967473143914E-3</v>
      </c>
      <c r="C172" s="200">
        <v>0.13510774096279862</v>
      </c>
      <c r="D172" s="200">
        <v>2.9339357692457435</v>
      </c>
      <c r="E172" s="200">
        <v>0.18708669760458449</v>
      </c>
      <c r="F172" s="200"/>
      <c r="H172" s="193">
        <f t="shared" si="10"/>
        <v>2236.9675675357412</v>
      </c>
      <c r="I172" s="102"/>
      <c r="K172" s="102"/>
      <c r="Q172" s="193">
        <f t="shared" si="11"/>
        <v>2263.686924029068</v>
      </c>
      <c r="R172" s="193">
        <f t="shared" si="12"/>
        <v>2290.6734740873285</v>
      </c>
      <c r="S172" s="193">
        <f t="shared" si="13"/>
        <v>2317.9298896461714</v>
      </c>
      <c r="T172" s="193">
        <f t="shared" si="14"/>
        <v>2345.4588693606024</v>
      </c>
      <c r="X172" s="185"/>
      <c r="AD172" s="187"/>
    </row>
    <row r="173" spans="2:30" ht="14.25" customHeight="1" x14ac:dyDescent="0.3">
      <c r="B173" s="200">
        <v>1.1933939432497028E-3</v>
      </c>
      <c r="C173" s="200">
        <v>-0.46223894837675816</v>
      </c>
      <c r="D173" s="200">
        <v>2.4049899995505428</v>
      </c>
      <c r="E173" s="200">
        <v>4.6990378898723088E-2</v>
      </c>
      <c r="F173" s="200">
        <v>5.0300317884589975E-2</v>
      </c>
      <c r="H173" s="193">
        <f t="shared" si="10"/>
        <v>2826.7220431781129</v>
      </c>
      <c r="I173" s="102"/>
      <c r="K173" s="102"/>
      <c r="Q173" s="193">
        <f t="shared" si="11"/>
        <v>2866.2757579477884</v>
      </c>
      <c r="R173" s="193">
        <f t="shared" si="12"/>
        <v>2906.2250098651602</v>
      </c>
      <c r="S173" s="193">
        <f t="shared" si="13"/>
        <v>2946.5737543017062</v>
      </c>
      <c r="T173" s="193">
        <f t="shared" si="14"/>
        <v>2987.3259861826173</v>
      </c>
      <c r="X173" s="185"/>
      <c r="AD173" s="187"/>
    </row>
    <row r="174" spans="2:30" ht="14.25" customHeight="1" x14ac:dyDescent="0.3">
      <c r="B174" s="200">
        <v>2.080322138276264E-4</v>
      </c>
      <c r="C174" s="200">
        <v>-0.61242470933788706</v>
      </c>
      <c r="D174" s="200">
        <v>3.2109122542622841</v>
      </c>
      <c r="E174" s="200">
        <v>2.0569774230713669E-2</v>
      </c>
      <c r="F174" s="200">
        <v>3.8692402552793229E-2</v>
      </c>
      <c r="H174" s="193">
        <f t="shared" si="10"/>
        <v>2604.3096386111347</v>
      </c>
      <c r="I174" s="102"/>
      <c r="K174" s="102"/>
      <c r="Q174" s="193">
        <f t="shared" si="11"/>
        <v>2641.8132328625165</v>
      </c>
      <c r="R174" s="193">
        <f t="shared" si="12"/>
        <v>2679.6918630564119</v>
      </c>
      <c r="S174" s="193">
        <f t="shared" si="13"/>
        <v>2717.9492795522465</v>
      </c>
      <c r="T174" s="193">
        <f t="shared" si="14"/>
        <v>2756.5892702130386</v>
      </c>
      <c r="X174" s="185"/>
      <c r="AD174" s="187"/>
    </row>
    <row r="175" spans="2:30" ht="14.25" customHeight="1" x14ac:dyDescent="0.3">
      <c r="B175" s="200"/>
      <c r="C175" s="200">
        <v>-0.25557541240004178</v>
      </c>
      <c r="D175" s="200">
        <v>1.6121937030188234</v>
      </c>
      <c r="E175" s="200">
        <v>3.1099668764357498E-2</v>
      </c>
      <c r="F175" s="200">
        <v>5.3288959239654703E-2</v>
      </c>
      <c r="H175" s="193">
        <f t="shared" si="10"/>
        <v>3094.9227457063971</v>
      </c>
      <c r="I175" s="102"/>
      <c r="K175" s="102"/>
      <c r="Q175" s="193">
        <f t="shared" si="11"/>
        <v>3130.4337847219213</v>
      </c>
      <c r="R175" s="193">
        <f t="shared" si="12"/>
        <v>3166.2999341276018</v>
      </c>
      <c r="S175" s="193">
        <f t="shared" si="13"/>
        <v>3202.5247450273391</v>
      </c>
      <c r="T175" s="193">
        <f t="shared" si="14"/>
        <v>3239.1118040360734</v>
      </c>
      <c r="X175" s="185"/>
      <c r="AD175" s="187"/>
    </row>
    <row r="176" spans="2:30" ht="14.25" customHeight="1" x14ac:dyDescent="0.3">
      <c r="B176" s="200">
        <v>1.1518314197504083E-3</v>
      </c>
      <c r="C176" s="200">
        <v>-0.5639530474582638</v>
      </c>
      <c r="D176" s="200">
        <v>2.5073007811005272</v>
      </c>
      <c r="E176" s="200">
        <v>5.1211545943284982E-2</v>
      </c>
      <c r="F176" s="200">
        <v>4.9786195139647604E-2</v>
      </c>
      <c r="H176" s="193">
        <f t="shared" si="10"/>
        <v>2713.2698975875037</v>
      </c>
      <c r="I176" s="102"/>
      <c r="K176" s="102"/>
      <c r="Q176" s="193">
        <f t="shared" si="11"/>
        <v>2753.3988721100222</v>
      </c>
      <c r="R176" s="193">
        <f t="shared" si="12"/>
        <v>2793.9291363777666</v>
      </c>
      <c r="S176" s="193">
        <f t="shared" si="13"/>
        <v>2834.8647032881886</v>
      </c>
      <c r="T176" s="193">
        <f t="shared" si="14"/>
        <v>2876.2096258677143</v>
      </c>
      <c r="X176" s="185"/>
      <c r="AD176" s="187"/>
    </row>
    <row r="177" spans="2:30" ht="14.25" customHeight="1" x14ac:dyDescent="0.3">
      <c r="B177" s="200"/>
      <c r="C177" s="200">
        <v>-1.9434322159354227</v>
      </c>
      <c r="D177" s="200">
        <v>0.87278412317442833</v>
      </c>
      <c r="E177" s="200">
        <v>0.2093383222214304</v>
      </c>
      <c r="F177" s="200">
        <v>6.1940148098812736E-2</v>
      </c>
      <c r="H177" s="193">
        <f t="shared" si="10"/>
        <v>978.06270281053048</v>
      </c>
      <c r="I177" s="102"/>
      <c r="K177" s="102"/>
      <c r="Q177" s="193">
        <f t="shared" si="11"/>
        <v>1022.5320014228275</v>
      </c>
      <c r="R177" s="193">
        <f t="shared" si="12"/>
        <v>1067.4459930212481</v>
      </c>
      <c r="S177" s="193">
        <f t="shared" si="13"/>
        <v>1112.8091245356525</v>
      </c>
      <c r="T177" s="193">
        <f t="shared" si="14"/>
        <v>1158.6258873652014</v>
      </c>
      <c r="X177" s="185"/>
      <c r="AD177" s="187"/>
    </row>
    <row r="178" spans="2:30" ht="14.25" customHeight="1" x14ac:dyDescent="0.3">
      <c r="B178" s="200"/>
      <c r="C178" s="200">
        <v>0.1099598056503983</v>
      </c>
      <c r="D178" s="200">
        <v>3.220366196974366</v>
      </c>
      <c r="E178" s="200"/>
      <c r="F178" s="200"/>
      <c r="H178" s="193">
        <f t="shared" si="10"/>
        <v>2062.5201895217651</v>
      </c>
      <c r="I178" s="102"/>
      <c r="K178" s="102"/>
      <c r="Q178" s="193">
        <f t="shared" si="11"/>
        <v>2081.1826990450068</v>
      </c>
      <c r="R178" s="193">
        <f t="shared" si="12"/>
        <v>2100.0318336634814</v>
      </c>
      <c r="S178" s="193">
        <f t="shared" si="13"/>
        <v>2119.069459628141</v>
      </c>
      <c r="T178" s="193">
        <f t="shared" si="14"/>
        <v>2138.2974618524463</v>
      </c>
      <c r="X178" s="185"/>
      <c r="AD178" s="187"/>
    </row>
    <row r="179" spans="2:30" ht="14.25" customHeight="1" x14ac:dyDescent="0.3">
      <c r="B179" s="200"/>
      <c r="C179" s="200">
        <v>-0.49167400461451327</v>
      </c>
      <c r="D179" s="200">
        <v>3.288607034944365</v>
      </c>
      <c r="E179" s="200">
        <v>0.23834664131230049</v>
      </c>
      <c r="F179" s="200"/>
      <c r="H179" s="193">
        <f t="shared" si="10"/>
        <v>2266.1049005885607</v>
      </c>
      <c r="I179" s="102"/>
      <c r="K179" s="102"/>
      <c r="Q179" s="193">
        <f t="shared" si="11"/>
        <v>2297.5419274406031</v>
      </c>
      <c r="R179" s="193">
        <f t="shared" si="12"/>
        <v>2329.2933245611666</v>
      </c>
      <c r="S179" s="193">
        <f t="shared" si="13"/>
        <v>2361.3622356529359</v>
      </c>
      <c r="T179" s="193">
        <f t="shared" si="14"/>
        <v>2393.7518358556222</v>
      </c>
      <c r="X179" s="185"/>
      <c r="AD179" s="187"/>
    </row>
    <row r="180" spans="2:30" ht="14.25" customHeight="1" x14ac:dyDescent="0.3">
      <c r="B180" s="200">
        <v>4.1726196166118009E-4</v>
      </c>
      <c r="C180" s="200">
        <v>-0.35106064100140216</v>
      </c>
      <c r="D180" s="200">
        <v>2.7773220512285186</v>
      </c>
      <c r="E180" s="200">
        <v>2.4708878370366193E-2</v>
      </c>
      <c r="F180" s="200">
        <v>4.1795046411988834E-2</v>
      </c>
      <c r="H180" s="193">
        <f t="shared" si="10"/>
        <v>2930.7761911434582</v>
      </c>
      <c r="I180" s="102"/>
      <c r="K180" s="102"/>
      <c r="Q180" s="193">
        <f t="shared" si="11"/>
        <v>2967.4115819860585</v>
      </c>
      <c r="R180" s="193">
        <f t="shared" si="12"/>
        <v>3004.4133267370848</v>
      </c>
      <c r="S180" s="193">
        <f t="shared" si="13"/>
        <v>3041.7850889356214</v>
      </c>
      <c r="T180" s="193">
        <f t="shared" si="14"/>
        <v>3079.5305687561431</v>
      </c>
      <c r="X180" s="185"/>
      <c r="AD180" s="187"/>
    </row>
    <row r="181" spans="2:30" ht="14.25" customHeight="1" x14ac:dyDescent="0.3">
      <c r="B181" s="200">
        <v>0.10587958055254455</v>
      </c>
      <c r="C181" s="200">
        <v>0.53926361656505961</v>
      </c>
      <c r="D181" s="200">
        <v>3.5891176250252825</v>
      </c>
      <c r="E181" s="200">
        <v>1.6427977990981941</v>
      </c>
      <c r="F181" s="200">
        <v>0.25865554918135858</v>
      </c>
      <c r="H181" s="193">
        <f t="shared" si="10"/>
        <v>-3442.7224972413987</v>
      </c>
      <c r="I181" s="102"/>
      <c r="K181" s="102"/>
      <c r="Q181" s="193">
        <f t="shared" si="11"/>
        <v>-3217.4251198797447</v>
      </c>
      <c r="R181" s="193">
        <f t="shared" si="12"/>
        <v>-2989.8747687444757</v>
      </c>
      <c r="S181" s="193">
        <f t="shared" si="13"/>
        <v>-2760.0489140978516</v>
      </c>
      <c r="T181" s="193">
        <f t="shared" si="14"/>
        <v>-2527.9248009047606</v>
      </c>
      <c r="X181" s="185"/>
      <c r="AD181" s="187"/>
    </row>
    <row r="182" spans="2:30" ht="14.25" customHeight="1" x14ac:dyDescent="0.3">
      <c r="B182" s="200"/>
      <c r="C182" s="200">
        <v>-4.4150975465112809</v>
      </c>
      <c r="D182" s="200">
        <v>5.5649691510659505</v>
      </c>
      <c r="E182" s="200">
        <v>0.18468295010484814</v>
      </c>
      <c r="F182" s="200"/>
      <c r="H182" s="193">
        <f t="shared" si="10"/>
        <v>-3696.4121853026109</v>
      </c>
      <c r="I182" s="102"/>
      <c r="K182" s="102"/>
      <c r="Q182" s="193">
        <f t="shared" si="11"/>
        <v>-3654.5704360028926</v>
      </c>
      <c r="R182" s="193">
        <f t="shared" si="12"/>
        <v>-3612.3102692101747</v>
      </c>
      <c r="S182" s="193">
        <f t="shared" si="13"/>
        <v>-3569.627500749531</v>
      </c>
      <c r="T182" s="193">
        <f t="shared" si="14"/>
        <v>-3526.5179046042813</v>
      </c>
      <c r="X182" s="185"/>
      <c r="AD182" s="187"/>
    </row>
    <row r="183" spans="2:30" ht="14.25" customHeight="1" x14ac:dyDescent="0.3">
      <c r="B183" s="200"/>
      <c r="C183" s="200">
        <v>-4.3419362030660623E-2</v>
      </c>
      <c r="D183" s="200"/>
      <c r="E183" s="200">
        <v>5.4312995530263128E-3</v>
      </c>
      <c r="F183" s="200">
        <v>7.2118006894394251E-2</v>
      </c>
      <c r="H183" s="193">
        <f t="shared" si="10"/>
        <v>3273.5479096628901</v>
      </c>
      <c r="I183" s="102"/>
      <c r="K183" s="102"/>
      <c r="Q183" s="193">
        <f t="shared" si="11"/>
        <v>3307.05838877111</v>
      </c>
      <c r="R183" s="193">
        <f t="shared" si="12"/>
        <v>3340.9039726704127</v>
      </c>
      <c r="S183" s="193">
        <f t="shared" si="13"/>
        <v>3375.0880124087084</v>
      </c>
      <c r="T183" s="193">
        <f t="shared" si="14"/>
        <v>3409.6138925443865</v>
      </c>
      <c r="X183" s="185"/>
      <c r="AD183" s="187"/>
    </row>
    <row r="184" spans="2:30" ht="14.25" customHeight="1" x14ac:dyDescent="0.3">
      <c r="B184" s="200"/>
      <c r="C184" s="200">
        <v>-0.1560210542150427</v>
      </c>
      <c r="D184" s="200">
        <v>2.0646911892662669</v>
      </c>
      <c r="E184" s="200">
        <v>0.21364938841290751</v>
      </c>
      <c r="F184" s="200">
        <v>2.213165277642137E-2</v>
      </c>
      <c r="H184" s="193">
        <f t="shared" si="10"/>
        <v>3047.3861316166021</v>
      </c>
      <c r="I184" s="102"/>
      <c r="K184" s="102"/>
      <c r="Q184" s="193">
        <f t="shared" si="11"/>
        <v>3080.6448408248161</v>
      </c>
      <c r="R184" s="193">
        <f t="shared" si="12"/>
        <v>3114.2361371251113</v>
      </c>
      <c r="S184" s="193">
        <f t="shared" si="13"/>
        <v>3148.1633463884104</v>
      </c>
      <c r="T184" s="193">
        <f t="shared" si="14"/>
        <v>3182.4298277443422</v>
      </c>
      <c r="X184" s="185"/>
      <c r="AD184" s="187"/>
    </row>
    <row r="185" spans="2:30" ht="14.25" customHeight="1" x14ac:dyDescent="0.3">
      <c r="B185" s="200">
        <v>3.9126898830104423E-2</v>
      </c>
      <c r="C185" s="200">
        <v>-0.33669722879410002</v>
      </c>
      <c r="D185" s="200">
        <v>5.8561568874797221</v>
      </c>
      <c r="E185" s="200">
        <v>1.1108641418698282</v>
      </c>
      <c r="F185" s="200"/>
      <c r="H185" s="193">
        <f t="shared" si="10"/>
        <v>-1391.331640771793</v>
      </c>
      <c r="I185" s="102"/>
      <c r="K185" s="102"/>
      <c r="Q185" s="193">
        <f t="shared" si="11"/>
        <v>-1299.6991793479074</v>
      </c>
      <c r="R185" s="193">
        <f t="shared" si="12"/>
        <v>-1207.1503933097829</v>
      </c>
      <c r="S185" s="193">
        <f t="shared" si="13"/>
        <v>-1113.6761194112751</v>
      </c>
      <c r="T185" s="193">
        <f t="shared" si="14"/>
        <v>-1019.2671027737842</v>
      </c>
      <c r="X185" s="185"/>
      <c r="AD185" s="187"/>
    </row>
    <row r="186" spans="2:30" ht="14.25" customHeight="1" x14ac:dyDescent="0.3">
      <c r="B186" s="200"/>
      <c r="C186" s="200">
        <v>-0.74009616949352408</v>
      </c>
      <c r="D186" s="200">
        <v>3.2794040930378707</v>
      </c>
      <c r="E186" s="200">
        <v>9.1524559385481874E-3</v>
      </c>
      <c r="F186" s="200">
        <v>3.8918228931436205E-2</v>
      </c>
      <c r="H186" s="193">
        <f t="shared" si="10"/>
        <v>2420.1471327870718</v>
      </c>
      <c r="I186" s="102"/>
      <c r="K186" s="102"/>
      <c r="Q186" s="193">
        <f t="shared" si="11"/>
        <v>2457.5587139164422</v>
      </c>
      <c r="R186" s="193">
        <f t="shared" si="12"/>
        <v>2495.3444108571071</v>
      </c>
      <c r="S186" s="193">
        <f t="shared" si="13"/>
        <v>2533.5079647671782</v>
      </c>
      <c r="T186" s="193">
        <f t="shared" si="14"/>
        <v>2572.0531542163499</v>
      </c>
      <c r="X186" s="185"/>
      <c r="AD186" s="187"/>
    </row>
    <row r="187" spans="2:30" ht="14.25" customHeight="1" x14ac:dyDescent="0.3">
      <c r="B187" s="200">
        <v>5.7345956223787825E-2</v>
      </c>
      <c r="C187" s="200">
        <v>-1.4219371403581316</v>
      </c>
      <c r="D187" s="200">
        <v>7.5681736889095248</v>
      </c>
      <c r="E187" s="200">
        <v>1.3325224498371588</v>
      </c>
      <c r="F187" s="200">
        <v>0.10694743241736321</v>
      </c>
      <c r="H187" s="193">
        <f t="shared" si="10"/>
        <v>-892.21631985549448</v>
      </c>
      <c r="I187" s="102"/>
      <c r="K187" s="102"/>
      <c r="Q187" s="193">
        <f t="shared" si="11"/>
        <v>-729.87409476518587</v>
      </c>
      <c r="R187" s="193">
        <f t="shared" si="12"/>
        <v>-565.90844742397167</v>
      </c>
      <c r="S187" s="193">
        <f t="shared" si="13"/>
        <v>-400.30314360934699</v>
      </c>
      <c r="T187" s="193">
        <f t="shared" si="14"/>
        <v>-233.04178675657658</v>
      </c>
      <c r="X187" s="185"/>
      <c r="AD187" s="187"/>
    </row>
    <row r="188" spans="2:30" ht="14.25" customHeight="1" x14ac:dyDescent="0.3">
      <c r="B188" s="200">
        <v>1.541891248069307E-2</v>
      </c>
      <c r="C188" s="200">
        <v>-0.96319407198522344</v>
      </c>
      <c r="D188" s="200">
        <v>8.3234729926861544</v>
      </c>
      <c r="E188" s="200">
        <v>0.14067367866037506</v>
      </c>
      <c r="F188" s="200"/>
      <c r="H188" s="193">
        <f t="shared" si="10"/>
        <v>-87.484629373035659</v>
      </c>
      <c r="I188" s="102"/>
      <c r="K188" s="102"/>
      <c r="Q188" s="193">
        <f t="shared" si="11"/>
        <v>-31.942650059057087</v>
      </c>
      <c r="R188" s="193">
        <f t="shared" si="12"/>
        <v>24.154749048062286</v>
      </c>
      <c r="S188" s="193">
        <f t="shared" si="13"/>
        <v>80.813122146253477</v>
      </c>
      <c r="T188" s="193">
        <f t="shared" si="14"/>
        <v>138.0380789754247</v>
      </c>
      <c r="X188" s="185"/>
      <c r="AD188" s="187"/>
    </row>
    <row r="189" spans="2:30" ht="14.25" customHeight="1" x14ac:dyDescent="0.3">
      <c r="B189" s="200">
        <v>4.104461968583463E-2</v>
      </c>
      <c r="C189" s="200">
        <v>-1.5824286562247853</v>
      </c>
      <c r="D189" s="200">
        <v>7.3476658891794342</v>
      </c>
      <c r="E189" s="200">
        <v>1.0024112613078184</v>
      </c>
      <c r="F189" s="200">
        <v>7.7137062324449196E-2</v>
      </c>
      <c r="H189" s="193">
        <f t="shared" si="10"/>
        <v>-247.54363882239113</v>
      </c>
      <c r="I189" s="102"/>
      <c r="K189" s="102"/>
      <c r="Q189" s="193">
        <f t="shared" si="11"/>
        <v>-117.35946927673967</v>
      </c>
      <c r="R189" s="193">
        <f t="shared" si="12"/>
        <v>14.126541964371427</v>
      </c>
      <c r="S189" s="193">
        <f t="shared" si="13"/>
        <v>146.92741331789284</v>
      </c>
      <c r="T189" s="193">
        <f t="shared" si="14"/>
        <v>281.05629338494782</v>
      </c>
      <c r="X189" s="185"/>
      <c r="AD189" s="187"/>
    </row>
    <row r="190" spans="2:30" ht="14.25" customHeight="1" x14ac:dyDescent="0.3">
      <c r="B190" s="200"/>
      <c r="C190" s="200">
        <v>-4.3419362030650992E-2</v>
      </c>
      <c r="D190" s="200"/>
      <c r="E190" s="200">
        <v>5.431299553021165E-3</v>
      </c>
      <c r="F190" s="200">
        <v>7.2118006894394404E-2</v>
      </c>
      <c r="H190" s="193">
        <f t="shared" si="10"/>
        <v>3273.5479096628878</v>
      </c>
      <c r="I190" s="102"/>
      <c r="K190" s="102"/>
      <c r="Q190" s="193">
        <f t="shared" si="11"/>
        <v>3307.0583887711073</v>
      </c>
      <c r="R190" s="193">
        <f t="shared" si="12"/>
        <v>3340.9039726704095</v>
      </c>
      <c r="S190" s="193">
        <f t="shared" si="13"/>
        <v>3375.0880124087053</v>
      </c>
      <c r="T190" s="193">
        <f t="shared" si="14"/>
        <v>3409.6138925443834</v>
      </c>
      <c r="X190" s="185"/>
      <c r="AD190" s="187"/>
    </row>
    <row r="191" spans="2:30" ht="14.25" customHeight="1" x14ac:dyDescent="0.3">
      <c r="B191" s="200">
        <v>7.7512230752299861E-3</v>
      </c>
      <c r="C191" s="200">
        <v>0.12459333074709637</v>
      </c>
      <c r="D191" s="200">
        <v>2.0101112960294154</v>
      </c>
      <c r="E191" s="200">
        <v>0.21362371351755774</v>
      </c>
      <c r="F191" s="200">
        <v>5.1263382420730932E-2</v>
      </c>
      <c r="H191" s="193">
        <f t="shared" si="10"/>
        <v>2886.8866326720272</v>
      </c>
      <c r="I191" s="102"/>
      <c r="K191" s="102"/>
      <c r="Q191" s="193">
        <f t="shared" si="11"/>
        <v>2933.2501626026951</v>
      </c>
      <c r="R191" s="193">
        <f t="shared" si="12"/>
        <v>2980.077327832671</v>
      </c>
      <c r="S191" s="193">
        <f t="shared" si="13"/>
        <v>3027.3727647149462</v>
      </c>
      <c r="T191" s="193">
        <f t="shared" si="14"/>
        <v>3075.1411559660437</v>
      </c>
      <c r="X191" s="185"/>
      <c r="AD191" s="187"/>
    </row>
    <row r="192" spans="2:30" ht="14.25" customHeight="1" x14ac:dyDescent="0.3">
      <c r="B192" s="200"/>
      <c r="C192" s="200">
        <v>-20.8336628569336</v>
      </c>
      <c r="D192" s="200">
        <v>3.3442548023253353</v>
      </c>
      <c r="E192" s="200">
        <v>0.38457581692146436</v>
      </c>
      <c r="F192" s="200">
        <v>4.9784555449228912E-2</v>
      </c>
      <c r="H192" s="193">
        <f t="shared" si="10"/>
        <v>-30957.130702132461</v>
      </c>
      <c r="I192" s="102"/>
      <c r="K192" s="102"/>
      <c r="Q192" s="193">
        <f t="shared" si="11"/>
        <v>-30894.838209215643</v>
      </c>
      <c r="R192" s="193">
        <f t="shared" si="12"/>
        <v>-30831.922791369656</v>
      </c>
      <c r="S192" s="193">
        <f t="shared" si="13"/>
        <v>-30768.378219345213</v>
      </c>
      <c r="T192" s="193">
        <f t="shared" si="14"/>
        <v>-30704.198201600528</v>
      </c>
      <c r="X192" s="185"/>
      <c r="AD192" s="187"/>
    </row>
    <row r="193" spans="2:30" ht="14.25" customHeight="1" x14ac:dyDescent="0.3">
      <c r="B193" s="200">
        <v>2.6158062159991658E-2</v>
      </c>
      <c r="C193" s="200">
        <v>-9.6551881801943198E-2</v>
      </c>
      <c r="D193" s="200"/>
      <c r="E193" s="200">
        <v>0.61813052453215633</v>
      </c>
      <c r="F193" s="200">
        <v>0.12132437378532548</v>
      </c>
      <c r="H193" s="193">
        <f t="shared" si="10"/>
        <v>1973.6598965508374</v>
      </c>
      <c r="I193" s="102"/>
      <c r="K193" s="102"/>
      <c r="Q193" s="193">
        <f t="shared" si="11"/>
        <v>2061.6640907709279</v>
      </c>
      <c r="R193" s="193">
        <f t="shared" si="12"/>
        <v>2150.5483269332212</v>
      </c>
      <c r="S193" s="193">
        <f t="shared" si="13"/>
        <v>2240.3214054571367</v>
      </c>
      <c r="T193" s="193">
        <f t="shared" si="14"/>
        <v>2330.9922147662905</v>
      </c>
      <c r="X193" s="185"/>
      <c r="AD193" s="187"/>
    </row>
    <row r="194" spans="2:30" ht="14.25" customHeight="1" x14ac:dyDescent="0.3">
      <c r="B194" s="200"/>
      <c r="C194" s="200">
        <v>-0.20300589354120022</v>
      </c>
      <c r="D194" s="200">
        <v>1.2967714221204414</v>
      </c>
      <c r="E194" s="200">
        <v>5.6148243072724396E-2</v>
      </c>
      <c r="F194" s="200">
        <v>5.3787072108435606E-2</v>
      </c>
      <c r="H194" s="193">
        <f t="shared" si="10"/>
        <v>3159.0088257913749</v>
      </c>
      <c r="I194" s="102"/>
      <c r="K194" s="102"/>
      <c r="Q194" s="193">
        <f t="shared" si="11"/>
        <v>3194.2224027992252</v>
      </c>
      <c r="R194" s="193">
        <f t="shared" si="12"/>
        <v>3229.7881155771543</v>
      </c>
      <c r="S194" s="193">
        <f t="shared" si="13"/>
        <v>3265.7094854828624</v>
      </c>
      <c r="T194" s="193">
        <f t="shared" si="14"/>
        <v>3301.9900690876275</v>
      </c>
      <c r="X194" s="185"/>
      <c r="AD194" s="187"/>
    </row>
    <row r="195" spans="2:30" ht="14.25" customHeight="1" x14ac:dyDescent="0.3">
      <c r="B195" s="200"/>
      <c r="C195" s="200">
        <v>4.7458394329474582E-3</v>
      </c>
      <c r="D195" s="200">
        <v>0.45711212231998583</v>
      </c>
      <c r="E195" s="200">
        <v>2.9422149162641478E-2</v>
      </c>
      <c r="F195" s="200">
        <v>6.1399400376212644E-2</v>
      </c>
      <c r="H195" s="193">
        <f t="shared" si="10"/>
        <v>3255.1638266676905</v>
      </c>
      <c r="I195" s="102"/>
      <c r="K195" s="102"/>
      <c r="Q195" s="193">
        <f t="shared" si="11"/>
        <v>3287.630755591726</v>
      </c>
      <c r="R195" s="193">
        <f t="shared" si="12"/>
        <v>3320.4223538050014</v>
      </c>
      <c r="S195" s="193">
        <f t="shared" si="13"/>
        <v>3353.5418680004095</v>
      </c>
      <c r="T195" s="193">
        <f t="shared" si="14"/>
        <v>3386.9925773377722</v>
      </c>
      <c r="X195" s="185"/>
      <c r="AD195" s="187"/>
    </row>
    <row r="196" spans="2:30" ht="14.25" customHeight="1" x14ac:dyDescent="0.3">
      <c r="B196" s="200"/>
      <c r="C196" s="200">
        <v>-4.3419362030645392E-2</v>
      </c>
      <c r="D196" s="200"/>
      <c r="E196" s="200">
        <v>5.4312995530208588E-3</v>
      </c>
      <c r="F196" s="200">
        <v>7.211800689439439E-2</v>
      </c>
      <c r="H196" s="193">
        <f t="shared" si="10"/>
        <v>3273.5479096628956</v>
      </c>
      <c r="I196" s="102"/>
      <c r="K196" s="102"/>
      <c r="Q196" s="193">
        <f t="shared" si="11"/>
        <v>3307.0583887711155</v>
      </c>
      <c r="R196" s="193">
        <f t="shared" si="12"/>
        <v>3340.9039726704177</v>
      </c>
      <c r="S196" s="193">
        <f t="shared" si="13"/>
        <v>3375.0880124087125</v>
      </c>
      <c r="T196" s="193">
        <f t="shared" si="14"/>
        <v>3409.6138925443911</v>
      </c>
      <c r="X196" s="185"/>
      <c r="AD196" s="187"/>
    </row>
    <row r="197" spans="2:30" ht="14.25" customHeight="1" x14ac:dyDescent="0.3">
      <c r="B197" s="200"/>
      <c r="C197" s="200">
        <v>-4.6313258495356745E-2</v>
      </c>
      <c r="D197" s="200">
        <v>1.9693396117504056</v>
      </c>
      <c r="E197" s="200">
        <v>0.10913293237116653</v>
      </c>
      <c r="F197" s="200">
        <v>3.3341559876841613E-2</v>
      </c>
      <c r="H197" s="193">
        <f t="shared" si="10"/>
        <v>3161.6157144092231</v>
      </c>
      <c r="I197" s="102"/>
      <c r="K197" s="102"/>
      <c r="Q197" s="193">
        <f t="shared" si="11"/>
        <v>3194.0585252440205</v>
      </c>
      <c r="R197" s="193">
        <f t="shared" si="12"/>
        <v>3226.8257641871669</v>
      </c>
      <c r="S197" s="193">
        <f t="shared" si="13"/>
        <v>3259.9206755197442</v>
      </c>
      <c r="T197" s="193">
        <f t="shared" si="14"/>
        <v>3293.346535965647</v>
      </c>
      <c r="AD197" s="187"/>
    </row>
    <row r="198" spans="2:30" ht="14.25" customHeight="1" x14ac:dyDescent="0.3">
      <c r="B198" s="200">
        <v>3.2152964633848986E-2</v>
      </c>
      <c r="C198" s="200">
        <v>-1.3146780785131897</v>
      </c>
      <c r="D198" s="200">
        <v>3.1875222378461685</v>
      </c>
      <c r="E198" s="200">
        <v>0.87416521070938447</v>
      </c>
      <c r="F198" s="200">
        <v>0.10541564826510072</v>
      </c>
      <c r="H198" s="193">
        <f t="shared" si="10"/>
        <v>718.3387963732448</v>
      </c>
      <c r="I198" s="102"/>
      <c r="K198" s="102"/>
      <c r="Q198" s="193">
        <f t="shared" si="11"/>
        <v>830.78293290536567</v>
      </c>
      <c r="R198" s="193">
        <f t="shared" si="12"/>
        <v>944.35151080281048</v>
      </c>
      <c r="S198" s="193">
        <f t="shared" si="13"/>
        <v>1059.0557744792286</v>
      </c>
      <c r="T198" s="193">
        <f t="shared" si="14"/>
        <v>1174.907080792409</v>
      </c>
      <c r="X198" s="185"/>
      <c r="AD198" s="187"/>
    </row>
    <row r="199" spans="2:30" ht="14.25" customHeight="1" x14ac:dyDescent="0.3">
      <c r="B199" s="200">
        <v>4.0678181645589541E-2</v>
      </c>
      <c r="C199" s="200">
        <v>0.21656444040298997</v>
      </c>
      <c r="D199" s="200">
        <v>2.0314606981881838</v>
      </c>
      <c r="E199" s="200">
        <v>0.79335729168721325</v>
      </c>
      <c r="F199" s="200">
        <v>0.12176949777821498</v>
      </c>
      <c r="H199" s="193">
        <f t="shared" ref="H199:H262" si="15">SUMPRODUCT(B199:F199,B$3:F$3)</f>
        <v>946.58285477095524</v>
      </c>
      <c r="I199" s="102"/>
      <c r="K199" s="102"/>
      <c r="Q199" s="193">
        <f t="shared" ref="Q199:Q262" si="16">SUMPRODUCT($B199:$F199,$J$6:$N$6)</f>
        <v>1055.6655455757573</v>
      </c>
      <c r="R199" s="193">
        <f t="shared" ref="R199:R262" si="17">SUMPRODUCT($B199:$F199,$J$7:$N$7)</f>
        <v>1165.8390632886112</v>
      </c>
      <c r="S199" s="193">
        <f t="shared" ref="S199:S262" si="18">SUMPRODUCT($B199:$F199,$J$8:$N$8)</f>
        <v>1277.1143161785894</v>
      </c>
      <c r="T199" s="193">
        <f t="shared" ref="T199:T262" si="19">SUMPRODUCT($B199:$F199,$J$9:$N$9)</f>
        <v>1389.5023215974707</v>
      </c>
      <c r="X199" s="185"/>
      <c r="AD199" s="187"/>
    </row>
    <row r="200" spans="2:30" ht="14.25" customHeight="1" x14ac:dyDescent="0.3">
      <c r="B200" s="200">
        <v>3.5094879100599818E-4</v>
      </c>
      <c r="C200" s="200">
        <v>-0.69764148389624758</v>
      </c>
      <c r="D200" s="200">
        <v>3.2086543455545775</v>
      </c>
      <c r="E200" s="200">
        <v>2.3015506496782131E-2</v>
      </c>
      <c r="F200" s="200">
        <v>4.0319517361748283E-2</v>
      </c>
      <c r="H200" s="193">
        <f t="shared" si="15"/>
        <v>2502.2110494997519</v>
      </c>
      <c r="I200" s="102"/>
      <c r="K200" s="102"/>
      <c r="Q200" s="193">
        <f t="shared" si="16"/>
        <v>2540.5782768780891</v>
      </c>
      <c r="R200" s="193">
        <f t="shared" si="17"/>
        <v>2579.3291765302101</v>
      </c>
      <c r="S200" s="193">
        <f t="shared" si="18"/>
        <v>2618.4675851788525</v>
      </c>
      <c r="T200" s="193">
        <f t="shared" si="19"/>
        <v>2657.9973779139809</v>
      </c>
      <c r="X200" s="185"/>
      <c r="AD200" s="187"/>
    </row>
    <row r="201" spans="2:30" ht="14.25" customHeight="1" x14ac:dyDescent="0.3">
      <c r="B201" s="200"/>
      <c r="C201" s="200">
        <v>-0.23042815624232474</v>
      </c>
      <c r="D201" s="200">
        <v>3.1451010203829579</v>
      </c>
      <c r="E201" s="200">
        <v>4.4188286968031313E-3</v>
      </c>
      <c r="F201" s="200">
        <v>3.0475442017113E-2</v>
      </c>
      <c r="H201" s="193">
        <f t="shared" si="15"/>
        <v>2838.4453074524263</v>
      </c>
      <c r="I201" s="102"/>
      <c r="K201" s="102"/>
      <c r="Q201" s="193">
        <f t="shared" si="16"/>
        <v>2870.9427141818805</v>
      </c>
      <c r="R201" s="193">
        <f t="shared" si="17"/>
        <v>2903.7650949786303</v>
      </c>
      <c r="S201" s="193">
        <f t="shared" si="18"/>
        <v>2936.9156995833473</v>
      </c>
      <c r="T201" s="193">
        <f t="shared" si="19"/>
        <v>2970.3978102341107</v>
      </c>
      <c r="X201" s="185"/>
      <c r="AD201" s="187"/>
    </row>
    <row r="202" spans="2:30" ht="14.25" customHeight="1" x14ac:dyDescent="0.3">
      <c r="B202" s="200">
        <v>4.1726196166109986E-4</v>
      </c>
      <c r="C202" s="200">
        <v>-0.35106064100140383</v>
      </c>
      <c r="D202" s="200">
        <v>2.7773220512285359</v>
      </c>
      <c r="E202" s="200">
        <v>2.4708878370364663E-2</v>
      </c>
      <c r="F202" s="200">
        <v>4.1795046411988369E-2</v>
      </c>
      <c r="H202" s="193">
        <f t="shared" si="15"/>
        <v>2930.7761911434563</v>
      </c>
      <c r="I202" s="102"/>
      <c r="K202" s="102"/>
      <c r="Q202" s="193">
        <f t="shared" si="16"/>
        <v>2967.4115819860567</v>
      </c>
      <c r="R202" s="193">
        <f t="shared" si="17"/>
        <v>3004.4133267370826</v>
      </c>
      <c r="S202" s="193">
        <f t="shared" si="18"/>
        <v>3041.7850889356196</v>
      </c>
      <c r="T202" s="193">
        <f t="shared" si="19"/>
        <v>3079.5305687561404</v>
      </c>
      <c r="X202" s="185"/>
      <c r="AD202" s="187"/>
    </row>
    <row r="203" spans="2:30" ht="14.25" customHeight="1" x14ac:dyDescent="0.3">
      <c r="B203" s="200">
        <v>5.3962457747257862E-3</v>
      </c>
      <c r="C203" s="200">
        <v>-1.6731542100569936</v>
      </c>
      <c r="D203" s="200">
        <v>3.0944575155060638</v>
      </c>
      <c r="E203" s="200">
        <v>0.2687447911794153</v>
      </c>
      <c r="F203" s="200">
        <v>5.2039758691359454E-2</v>
      </c>
      <c r="H203" s="193">
        <f t="shared" si="15"/>
        <v>1227.5938268505854</v>
      </c>
      <c r="I203" s="102"/>
      <c r="K203" s="102"/>
      <c r="Q203" s="193">
        <f t="shared" si="16"/>
        <v>1283.4618559209723</v>
      </c>
      <c r="R203" s="193">
        <f t="shared" si="17"/>
        <v>1339.8885652820632</v>
      </c>
      <c r="S203" s="193">
        <f t="shared" si="18"/>
        <v>1396.8795417367653</v>
      </c>
      <c r="T203" s="193">
        <f t="shared" si="19"/>
        <v>1454.4404279560142</v>
      </c>
      <c r="X203" s="185"/>
      <c r="AD203" s="187"/>
    </row>
    <row r="204" spans="2:30" ht="14.25" customHeight="1" x14ac:dyDescent="0.3">
      <c r="B204" s="200">
        <v>4.8190681938590678E-3</v>
      </c>
      <c r="C204" s="200">
        <v>-0.41349895387882452</v>
      </c>
      <c r="D204" s="200">
        <v>3.9659916043090542</v>
      </c>
      <c r="E204" s="200">
        <v>0.14377927552286443</v>
      </c>
      <c r="F204" s="200">
        <v>3.2763257736963376E-2</v>
      </c>
      <c r="H204" s="193">
        <f t="shared" si="15"/>
        <v>2590.6712486598171</v>
      </c>
      <c r="I204" s="102"/>
      <c r="K204" s="102"/>
      <c r="Q204" s="193">
        <f t="shared" si="16"/>
        <v>2636.2179403160139</v>
      </c>
      <c r="R204" s="193">
        <f t="shared" si="17"/>
        <v>2682.2200988887726</v>
      </c>
      <c r="S204" s="193">
        <f t="shared" si="18"/>
        <v>2728.6822790472597</v>
      </c>
      <c r="T204" s="193">
        <f t="shared" si="19"/>
        <v>2775.609081007331</v>
      </c>
      <c r="X204" s="185"/>
      <c r="AD204" s="187"/>
    </row>
    <row r="205" spans="2:30" ht="14.25" customHeight="1" x14ac:dyDescent="0.3">
      <c r="B205" s="200"/>
      <c r="C205" s="200">
        <v>-0.46460806347408196</v>
      </c>
      <c r="D205" s="200">
        <v>3.7953815073500392</v>
      </c>
      <c r="E205" s="200"/>
      <c r="F205" s="200">
        <v>2.5359209870365627E-2</v>
      </c>
      <c r="H205" s="193">
        <f t="shared" si="15"/>
        <v>2538.6200646171264</v>
      </c>
      <c r="I205" s="102"/>
      <c r="K205" s="102"/>
      <c r="Q205" s="193">
        <f t="shared" si="16"/>
        <v>2572.2991382521623</v>
      </c>
      <c r="R205" s="193">
        <f t="shared" si="17"/>
        <v>2606.3150026235485</v>
      </c>
      <c r="S205" s="193">
        <f t="shared" si="18"/>
        <v>2640.6710256386486</v>
      </c>
      <c r="T205" s="193">
        <f t="shared" si="19"/>
        <v>2675.3706088838999</v>
      </c>
      <c r="X205" s="185"/>
      <c r="AD205" s="187"/>
    </row>
    <row r="206" spans="2:30" ht="14.25" customHeight="1" x14ac:dyDescent="0.3">
      <c r="B206" s="200"/>
      <c r="C206" s="200">
        <v>-127.6545564866604</v>
      </c>
      <c r="D206" s="200"/>
      <c r="E206" s="200">
        <v>0.4001178666761791</v>
      </c>
      <c r="F206" s="200">
        <v>0.13844897122220665</v>
      </c>
      <c r="H206" s="193">
        <f t="shared" si="15"/>
        <v>-219395.77702033045</v>
      </c>
      <c r="I206" s="102"/>
      <c r="K206" s="102"/>
      <c r="Q206" s="193">
        <f t="shared" si="16"/>
        <v>-219311.20562451391</v>
      </c>
      <c r="R206" s="193">
        <f t="shared" si="17"/>
        <v>-219225.78851473919</v>
      </c>
      <c r="S206" s="193">
        <f t="shared" si="18"/>
        <v>-219139.51723386676</v>
      </c>
      <c r="T206" s="193">
        <f t="shared" si="19"/>
        <v>-219052.38324018559</v>
      </c>
      <c r="AD206" s="187"/>
    </row>
    <row r="207" spans="2:30" ht="14.25" customHeight="1" x14ac:dyDescent="0.3">
      <c r="B207" s="200">
        <v>4.1726196166125414E-4</v>
      </c>
      <c r="C207" s="200">
        <v>-0.35106064100140399</v>
      </c>
      <c r="D207" s="200">
        <v>2.7773220512284471</v>
      </c>
      <c r="E207" s="200">
        <v>2.4708878370368077E-2</v>
      </c>
      <c r="F207" s="200">
        <v>4.179504641199009E-2</v>
      </c>
      <c r="H207" s="193">
        <f t="shared" si="15"/>
        <v>2930.7761911434627</v>
      </c>
      <c r="I207" s="102"/>
      <c r="K207" s="102"/>
      <c r="Q207" s="193">
        <f t="shared" si="16"/>
        <v>2967.4115819860631</v>
      </c>
      <c r="R207" s="193">
        <f t="shared" si="17"/>
        <v>3004.4133267370898</v>
      </c>
      <c r="S207" s="193">
        <f t="shared" si="18"/>
        <v>3041.7850889356259</v>
      </c>
      <c r="T207" s="193">
        <f t="shared" si="19"/>
        <v>3079.5305687561486</v>
      </c>
      <c r="X207" s="185"/>
      <c r="AD207" s="187"/>
    </row>
    <row r="208" spans="2:30" ht="14.25" customHeight="1" x14ac:dyDescent="0.3">
      <c r="B208" s="200">
        <v>3.1786111282034891E-3</v>
      </c>
      <c r="C208" s="200">
        <v>2.689414604971152E-2</v>
      </c>
      <c r="D208" s="200">
        <v>1.9686589636838321</v>
      </c>
      <c r="E208" s="200">
        <v>0.3503428522226994</v>
      </c>
      <c r="F208" s="200">
        <v>1.1138474461566881E-2</v>
      </c>
      <c r="H208" s="193">
        <f t="shared" si="15"/>
        <v>2713.0431249394237</v>
      </c>
      <c r="I208" s="102"/>
      <c r="K208" s="102"/>
      <c r="Q208" s="193">
        <f t="shared" si="16"/>
        <v>2747.7796751670239</v>
      </c>
      <c r="R208" s="193">
        <f t="shared" si="17"/>
        <v>2782.8635908969009</v>
      </c>
      <c r="S208" s="193">
        <f t="shared" si="18"/>
        <v>2818.2983457840764</v>
      </c>
      <c r="T208" s="193">
        <f t="shared" si="19"/>
        <v>2854.0874482201234</v>
      </c>
      <c r="X208" s="185"/>
      <c r="AD208" s="187"/>
    </row>
    <row r="209" spans="2:30" ht="14.25" customHeight="1" x14ac:dyDescent="0.3">
      <c r="B209" s="200">
        <v>1.564143379443421E-3</v>
      </c>
      <c r="C209" s="200">
        <v>-0.55321499977881416</v>
      </c>
      <c r="D209" s="200">
        <v>2.7173027785267134</v>
      </c>
      <c r="E209" s="200">
        <v>5.0530383901467371E-2</v>
      </c>
      <c r="F209" s="200">
        <v>4.8710654055725992E-2</v>
      </c>
      <c r="H209" s="193">
        <f t="shared" si="15"/>
        <v>2696.1532295810089</v>
      </c>
      <c r="I209" s="102"/>
      <c r="K209" s="102"/>
      <c r="Q209" s="193">
        <f t="shared" si="16"/>
        <v>2736.9682639618031</v>
      </c>
      <c r="R209" s="193">
        <f t="shared" si="17"/>
        <v>2778.1914486864052</v>
      </c>
      <c r="S209" s="193">
        <f t="shared" si="18"/>
        <v>2819.8268652582542</v>
      </c>
      <c r="T209" s="193">
        <f t="shared" si="19"/>
        <v>2861.8786359958212</v>
      </c>
      <c r="X209" s="185"/>
      <c r="AD209" s="187"/>
    </row>
    <row r="210" spans="2:30" ht="14.25" customHeight="1" x14ac:dyDescent="0.3">
      <c r="B210" s="200">
        <v>8.5782870876611808E-3</v>
      </c>
      <c r="C210" s="200">
        <v>-1.9632380641597038</v>
      </c>
      <c r="D210" s="200">
        <v>3.2498276787102145</v>
      </c>
      <c r="E210" s="200">
        <v>0.37963888335511331</v>
      </c>
      <c r="F210" s="200">
        <v>5.7554973070190564E-2</v>
      </c>
      <c r="H210" s="193">
        <f t="shared" si="15"/>
        <v>820.43519210215231</v>
      </c>
      <c r="I210" s="102"/>
      <c r="K210" s="102"/>
      <c r="Q210" s="193">
        <f t="shared" si="16"/>
        <v>885.50427735006974</v>
      </c>
      <c r="R210" s="193">
        <f t="shared" si="17"/>
        <v>951.22405345046741</v>
      </c>
      <c r="S210" s="193">
        <f t="shared" si="18"/>
        <v>1017.6010273118693</v>
      </c>
      <c r="T210" s="193">
        <f t="shared" si="19"/>
        <v>1084.6417709118841</v>
      </c>
      <c r="X210" s="185"/>
      <c r="AD210" s="187"/>
    </row>
    <row r="211" spans="2:30" ht="14.25" customHeight="1" x14ac:dyDescent="0.3">
      <c r="B211" s="200">
        <v>3.0721994621583141E-3</v>
      </c>
      <c r="C211" s="200">
        <v>-1.1507950822844519</v>
      </c>
      <c r="D211" s="200">
        <v>1.6786495938293653</v>
      </c>
      <c r="E211" s="200">
        <v>0.21625257367671052</v>
      </c>
      <c r="F211" s="200">
        <v>6.0597363975876124E-2</v>
      </c>
      <c r="H211" s="193">
        <f t="shared" si="15"/>
        <v>2052.3627015908887</v>
      </c>
      <c r="I211" s="102"/>
      <c r="K211" s="102"/>
      <c r="Q211" s="193">
        <f t="shared" si="16"/>
        <v>2101.242531090114</v>
      </c>
      <c r="R211" s="193">
        <f t="shared" si="17"/>
        <v>2150.6111588843319</v>
      </c>
      <c r="S211" s="193">
        <f t="shared" si="18"/>
        <v>2200.4734729564916</v>
      </c>
      <c r="T211" s="193">
        <f t="shared" si="19"/>
        <v>2250.8344101693733</v>
      </c>
      <c r="X211" s="185"/>
      <c r="AD211" s="187"/>
    </row>
    <row r="212" spans="2:30" ht="14.25" customHeight="1" x14ac:dyDescent="0.3">
      <c r="B212" s="200">
        <v>1.3989014706390367E-2</v>
      </c>
      <c r="C212" s="200">
        <v>-0.71175607904895311</v>
      </c>
      <c r="D212" s="200">
        <v>2.0690412306451207</v>
      </c>
      <c r="E212" s="200">
        <v>0.41153981614247553</v>
      </c>
      <c r="F212" s="200">
        <v>8.0417364329141913E-2</v>
      </c>
      <c r="H212" s="193">
        <f t="shared" si="15"/>
        <v>2212.5640068143248</v>
      </c>
      <c r="I212" s="102"/>
      <c r="K212" s="102"/>
      <c r="Q212" s="193">
        <f t="shared" si="16"/>
        <v>2282.9809536787907</v>
      </c>
      <c r="R212" s="193">
        <f t="shared" si="17"/>
        <v>2354.102070011902</v>
      </c>
      <c r="S212" s="193">
        <f t="shared" si="18"/>
        <v>2425.9343975083443</v>
      </c>
      <c r="T212" s="193">
        <f t="shared" si="19"/>
        <v>2498.4850482797506</v>
      </c>
      <c r="X212" s="185"/>
      <c r="AD212" s="187"/>
    </row>
    <row r="213" spans="2:30" ht="14.25" customHeight="1" x14ac:dyDescent="0.3">
      <c r="B213" s="200"/>
      <c r="C213" s="200">
        <v>-3.2248128761866834E-2</v>
      </c>
      <c r="D213" s="200"/>
      <c r="E213" s="200"/>
      <c r="F213" s="200">
        <v>7.2228250904845692E-2</v>
      </c>
      <c r="H213" s="193">
        <f t="shared" si="15"/>
        <v>3270.3585052739513</v>
      </c>
      <c r="I213" s="102"/>
      <c r="K213" s="102"/>
      <c r="Q213" s="193">
        <f t="shared" si="16"/>
        <v>3303.6376929840167</v>
      </c>
      <c r="R213" s="193">
        <f t="shared" si="17"/>
        <v>3337.2496725711831</v>
      </c>
      <c r="S213" s="193">
        <f t="shared" si="18"/>
        <v>3371.197771954221</v>
      </c>
      <c r="T213" s="193">
        <f t="shared" si="19"/>
        <v>3405.485352331089</v>
      </c>
      <c r="X213" s="185"/>
      <c r="AD213" s="187"/>
    </row>
    <row r="214" spans="2:30" ht="14.25" customHeight="1" x14ac:dyDescent="0.3">
      <c r="B214" s="200"/>
      <c r="C214" s="200">
        <v>-4.3419362030655904E-2</v>
      </c>
      <c r="D214" s="200"/>
      <c r="E214" s="200">
        <v>5.4312995530249345E-3</v>
      </c>
      <c r="F214" s="200">
        <v>7.2118006894394238E-2</v>
      </c>
      <c r="H214" s="193">
        <f t="shared" si="15"/>
        <v>3273.5479096628906</v>
      </c>
      <c r="I214" s="102"/>
      <c r="K214" s="102"/>
      <c r="Q214" s="193">
        <f t="shared" si="16"/>
        <v>3307.0583887711109</v>
      </c>
      <c r="R214" s="193">
        <f t="shared" si="17"/>
        <v>3340.9039726704132</v>
      </c>
      <c r="S214" s="193">
        <f t="shared" si="18"/>
        <v>3375.0880124087084</v>
      </c>
      <c r="T214" s="193">
        <f t="shared" si="19"/>
        <v>3409.613892544387</v>
      </c>
      <c r="X214" s="185"/>
      <c r="AD214" s="187"/>
    </row>
    <row r="215" spans="2:30" ht="14.25" customHeight="1" x14ac:dyDescent="0.3">
      <c r="B215" s="200">
        <v>3.8620514160286629E-3</v>
      </c>
      <c r="C215" s="200">
        <v>-0.83948206329075048</v>
      </c>
      <c r="D215" s="200">
        <v>1.5159205730357201</v>
      </c>
      <c r="E215" s="200">
        <v>0.20831155094507522</v>
      </c>
      <c r="F215" s="200">
        <v>6.3857211480265977E-2</v>
      </c>
      <c r="H215" s="193">
        <f t="shared" si="15"/>
        <v>2421.7484847243936</v>
      </c>
      <c r="I215" s="102"/>
      <c r="K215" s="102"/>
      <c r="Q215" s="193">
        <f t="shared" si="16"/>
        <v>2470.7748163173937</v>
      </c>
      <c r="R215" s="193">
        <f t="shared" si="17"/>
        <v>2520.2914112263234</v>
      </c>
      <c r="S215" s="193">
        <f t="shared" si="18"/>
        <v>2570.3031720843428</v>
      </c>
      <c r="T215" s="193">
        <f t="shared" si="19"/>
        <v>2620.815050550942</v>
      </c>
      <c r="X215" s="185"/>
      <c r="AD215" s="187"/>
    </row>
    <row r="216" spans="2:30" ht="14.25" customHeight="1" x14ac:dyDescent="0.3">
      <c r="B216" s="200">
        <v>1.7359650592178931E-3</v>
      </c>
      <c r="C216" s="200">
        <v>5.192051091341926E-2</v>
      </c>
      <c r="D216" s="200">
        <v>1.5955985250789482</v>
      </c>
      <c r="E216" s="200">
        <v>0.26633526297182447</v>
      </c>
      <c r="F216" s="200">
        <v>2.6732810525870693E-2</v>
      </c>
      <c r="H216" s="193">
        <f t="shared" si="15"/>
        <v>3190.715516757999</v>
      </c>
      <c r="I216" s="102"/>
      <c r="K216" s="102"/>
      <c r="Q216" s="193">
        <f t="shared" si="16"/>
        <v>3226.1121032706269</v>
      </c>
      <c r="R216" s="193">
        <f t="shared" si="17"/>
        <v>3261.8626556483814</v>
      </c>
      <c r="S216" s="193">
        <f t="shared" si="18"/>
        <v>3297.9707135499129</v>
      </c>
      <c r="T216" s="193">
        <f t="shared" si="19"/>
        <v>3334.4398520304603</v>
      </c>
      <c r="X216" s="185"/>
      <c r="AD216" s="187"/>
    </row>
    <row r="217" spans="2:30" ht="14.25" customHeight="1" x14ac:dyDescent="0.3">
      <c r="B217" s="200"/>
      <c r="C217" s="200">
        <v>8.6593012878636938E-2</v>
      </c>
      <c r="D217" s="200"/>
      <c r="E217" s="200">
        <v>0.14519034698079003</v>
      </c>
      <c r="F217" s="200">
        <v>5.3827679353674912E-2</v>
      </c>
      <c r="H217" s="193">
        <f t="shared" si="15"/>
        <v>3388.7509805985114</v>
      </c>
      <c r="I217" s="102"/>
      <c r="K217" s="102"/>
      <c r="Q217" s="193">
        <f t="shared" si="16"/>
        <v>3421.09287612446</v>
      </c>
      <c r="R217" s="193">
        <f t="shared" si="17"/>
        <v>3453.7581906056685</v>
      </c>
      <c r="S217" s="193">
        <f t="shared" si="18"/>
        <v>3486.7501582316891</v>
      </c>
      <c r="T217" s="193">
        <f t="shared" si="19"/>
        <v>3520.0720455339697</v>
      </c>
      <c r="X217" s="185"/>
      <c r="AD217" s="187"/>
    </row>
    <row r="218" spans="2:30" ht="14.25" customHeight="1" x14ac:dyDescent="0.3">
      <c r="B218" s="200"/>
      <c r="C218" s="200">
        <v>0.12969628355240567</v>
      </c>
      <c r="D218" s="200">
        <v>2.4582643963472199E-2</v>
      </c>
      <c r="E218" s="200">
        <v>3.3579876428263725E-2</v>
      </c>
      <c r="F218" s="200">
        <v>6.095621824436543E-2</v>
      </c>
      <c r="H218" s="193">
        <f t="shared" si="15"/>
        <v>3228.7071766452054</v>
      </c>
      <c r="I218" s="102"/>
      <c r="K218" s="102"/>
      <c r="Q218" s="193">
        <f t="shared" si="16"/>
        <v>3258.6792760915791</v>
      </c>
      <c r="R218" s="193">
        <f t="shared" si="17"/>
        <v>3288.9510965324162</v>
      </c>
      <c r="S218" s="193">
        <f t="shared" si="18"/>
        <v>3319.525635177662</v>
      </c>
      <c r="T218" s="193">
        <f t="shared" si="19"/>
        <v>3350.40591920936</v>
      </c>
      <c r="X218" s="185"/>
      <c r="AD218" s="187"/>
    </row>
    <row r="219" spans="2:30" ht="14.25" customHeight="1" x14ac:dyDescent="0.3">
      <c r="B219" s="200">
        <v>2.7764620838962827E-2</v>
      </c>
      <c r="C219" s="200">
        <v>-0.44176994765026001</v>
      </c>
      <c r="D219" s="200"/>
      <c r="E219" s="200">
        <v>0.68371944129877515</v>
      </c>
      <c r="F219" s="200">
        <v>0.13068592532690049</v>
      </c>
      <c r="H219" s="193">
        <f t="shared" si="15"/>
        <v>1720.7610837122402</v>
      </c>
      <c r="I219" s="102"/>
      <c r="K219" s="102"/>
      <c r="Q219" s="193">
        <f t="shared" si="16"/>
        <v>1816.4851186228716</v>
      </c>
      <c r="R219" s="193">
        <f t="shared" si="17"/>
        <v>1913.1663938826086</v>
      </c>
      <c r="S219" s="193">
        <f t="shared" si="18"/>
        <v>2010.8144818949431</v>
      </c>
      <c r="T219" s="193">
        <f t="shared" si="19"/>
        <v>2109.4390507874014</v>
      </c>
      <c r="X219" s="185"/>
      <c r="AD219" s="187"/>
    </row>
    <row r="220" spans="2:30" ht="14.25" customHeight="1" x14ac:dyDescent="0.3">
      <c r="B220" s="200">
        <v>4.2842566772613375E-3</v>
      </c>
      <c r="C220" s="200">
        <v>-0.45025528326428776</v>
      </c>
      <c r="D220" s="200">
        <v>4.260528941951736</v>
      </c>
      <c r="E220" s="200">
        <v>0.1106303286535453</v>
      </c>
      <c r="F220" s="200">
        <v>2.8161681877882809E-2</v>
      </c>
      <c r="H220" s="193">
        <f t="shared" si="15"/>
        <v>2447.6212423501684</v>
      </c>
      <c r="I220" s="102"/>
      <c r="K220" s="102"/>
      <c r="Q220" s="193">
        <f t="shared" si="16"/>
        <v>2491.0329823635602</v>
      </c>
      <c r="R220" s="193">
        <f t="shared" si="17"/>
        <v>2534.8788397770868</v>
      </c>
      <c r="S220" s="193">
        <f t="shared" si="18"/>
        <v>2579.1631557647488</v>
      </c>
      <c r="T220" s="193">
        <f t="shared" si="19"/>
        <v>2623.8903149122871</v>
      </c>
      <c r="X220" s="185"/>
      <c r="AD220" s="187"/>
    </row>
    <row r="221" spans="2:30" ht="14.25" customHeight="1" x14ac:dyDescent="0.3">
      <c r="B221" s="200">
        <v>1.7858889101775507E-2</v>
      </c>
      <c r="C221" s="200">
        <v>0.34893197840977513</v>
      </c>
      <c r="D221" s="200"/>
      <c r="E221" s="200"/>
      <c r="F221" s="200">
        <v>0.11797623927625754</v>
      </c>
      <c r="H221" s="193">
        <f t="shared" si="15"/>
        <v>1515.4010739660998</v>
      </c>
      <c r="I221" s="102"/>
      <c r="K221" s="102"/>
      <c r="Q221" s="193">
        <f t="shared" si="16"/>
        <v>1569.7586606862114</v>
      </c>
      <c r="R221" s="193">
        <f t="shared" si="17"/>
        <v>1624.659823273525</v>
      </c>
      <c r="S221" s="193">
        <f t="shared" si="18"/>
        <v>1680.109997486712</v>
      </c>
      <c r="T221" s="193">
        <f t="shared" si="19"/>
        <v>1736.1146734420299</v>
      </c>
      <c r="X221" s="185"/>
      <c r="AD221" s="187"/>
    </row>
    <row r="222" spans="2:30" ht="14.25" customHeight="1" x14ac:dyDescent="0.3">
      <c r="B222" s="200">
        <v>6.353493317383184E-3</v>
      </c>
      <c r="C222" s="200">
        <v>9.4447241474740512E-2</v>
      </c>
      <c r="D222" s="200">
        <v>0.13946038794120164</v>
      </c>
      <c r="E222" s="200">
        <v>0.1590358771264864</v>
      </c>
      <c r="F222" s="200">
        <v>7.6133764003187027E-2</v>
      </c>
      <c r="H222" s="193">
        <f t="shared" si="15"/>
        <v>2966.969943593353</v>
      </c>
      <c r="I222" s="102"/>
      <c r="K222" s="102"/>
      <c r="Q222" s="193">
        <f t="shared" si="16"/>
        <v>3011.1166659247669</v>
      </c>
      <c r="R222" s="193">
        <f t="shared" si="17"/>
        <v>3055.7048554794956</v>
      </c>
      <c r="S222" s="193">
        <f t="shared" si="18"/>
        <v>3100.7389269297714</v>
      </c>
      <c r="T222" s="193">
        <f t="shared" si="19"/>
        <v>3146.2233390945503</v>
      </c>
      <c r="X222" s="185"/>
      <c r="AD222" s="187"/>
    </row>
    <row r="223" spans="2:30" ht="14.25" customHeight="1" x14ac:dyDescent="0.3">
      <c r="B223" s="200">
        <v>4.5330594147529627E-3</v>
      </c>
      <c r="C223" s="200">
        <v>-0.68972953561912964</v>
      </c>
      <c r="D223" s="200">
        <v>1.0978955971276367</v>
      </c>
      <c r="E223" s="200">
        <v>0.21422516912468514</v>
      </c>
      <c r="F223" s="200">
        <v>6.9181590897412187E-2</v>
      </c>
      <c r="H223" s="193">
        <f t="shared" si="15"/>
        <v>2552.1276724834679</v>
      </c>
      <c r="I223" s="102"/>
      <c r="K223" s="102"/>
      <c r="Q223" s="193">
        <f t="shared" si="16"/>
        <v>2601.491832069411</v>
      </c>
      <c r="R223" s="193">
        <f t="shared" si="17"/>
        <v>2651.3496332512141</v>
      </c>
      <c r="S223" s="193">
        <f t="shared" si="18"/>
        <v>2701.7060124448344</v>
      </c>
      <c r="T223" s="193">
        <f t="shared" si="19"/>
        <v>2752.565955430392</v>
      </c>
      <c r="X223" s="185"/>
      <c r="AD223" s="187"/>
    </row>
    <row r="224" spans="2:30" ht="14.25" customHeight="1" x14ac:dyDescent="0.3">
      <c r="B224" s="200">
        <v>5.6821763633246886E-3</v>
      </c>
      <c r="C224" s="200">
        <v>0.2182431291555133</v>
      </c>
      <c r="D224" s="200"/>
      <c r="E224" s="200"/>
      <c r="F224" s="200">
        <v>7.9898021588096155E-2</v>
      </c>
      <c r="H224" s="193">
        <f t="shared" si="15"/>
        <v>2625.3450898127885</v>
      </c>
      <c r="I224" s="102"/>
      <c r="K224" s="102"/>
      <c r="Q224" s="193">
        <f t="shared" si="16"/>
        <v>2662.1581266063276</v>
      </c>
      <c r="R224" s="193">
        <f t="shared" si="17"/>
        <v>2699.3392937678036</v>
      </c>
      <c r="S224" s="193">
        <f t="shared" si="18"/>
        <v>2736.8922726008932</v>
      </c>
      <c r="T224" s="193">
        <f t="shared" si="19"/>
        <v>2774.8207812223145</v>
      </c>
      <c r="X224" s="185"/>
      <c r="AD224" s="187"/>
    </row>
    <row r="225" spans="2:30" ht="14.25" customHeight="1" x14ac:dyDescent="0.3">
      <c r="B225" s="200">
        <v>1.7071659823214508E-3</v>
      </c>
      <c r="C225" s="200">
        <v>-3.4338279881157723E-2</v>
      </c>
      <c r="D225" s="200"/>
      <c r="E225" s="200">
        <v>9.5267163895477971E-2</v>
      </c>
      <c r="F225" s="200">
        <v>7.0776726256362305E-2</v>
      </c>
      <c r="H225" s="193">
        <f t="shared" si="15"/>
        <v>3260.2487456011718</v>
      </c>
      <c r="I225" s="102"/>
      <c r="K225" s="102"/>
      <c r="Q225" s="193">
        <f t="shared" si="16"/>
        <v>3297.8070503177842</v>
      </c>
      <c r="R225" s="193">
        <f t="shared" si="17"/>
        <v>3335.7409380815629</v>
      </c>
      <c r="S225" s="193">
        <f t="shared" si="18"/>
        <v>3374.0541647229793</v>
      </c>
      <c r="T225" s="193">
        <f t="shared" si="19"/>
        <v>3412.7505236308098</v>
      </c>
      <c r="X225" s="185"/>
      <c r="AD225" s="187"/>
    </row>
    <row r="226" spans="2:30" ht="14.25" customHeight="1" x14ac:dyDescent="0.3">
      <c r="B226" s="200"/>
      <c r="C226" s="200">
        <v>-0.53463925327922568</v>
      </c>
      <c r="D226" s="200">
        <v>3.302624419152433</v>
      </c>
      <c r="E226" s="200">
        <v>0.24031205942023603</v>
      </c>
      <c r="F226" s="200"/>
      <c r="H226" s="193">
        <f t="shared" si="15"/>
        <v>2207.7465673835854</v>
      </c>
      <c r="I226" s="102"/>
      <c r="K226" s="102"/>
      <c r="Q226" s="193">
        <f t="shared" si="16"/>
        <v>2239.3669053639264</v>
      </c>
      <c r="R226" s="193">
        <f t="shared" si="17"/>
        <v>2271.3034467240714</v>
      </c>
      <c r="S226" s="193">
        <f t="shared" si="18"/>
        <v>2303.5593534978179</v>
      </c>
      <c r="T226" s="193">
        <f t="shared" si="19"/>
        <v>2336.1378193393016</v>
      </c>
      <c r="X226" s="185"/>
      <c r="AD226" s="187"/>
    </row>
    <row r="227" spans="2:30" ht="14.25" customHeight="1" x14ac:dyDescent="0.3">
      <c r="B227" s="200">
        <v>2.4433879958697374E-3</v>
      </c>
      <c r="C227" s="200">
        <v>-0.32811282915772944</v>
      </c>
      <c r="D227" s="200">
        <v>1.3533232326367857</v>
      </c>
      <c r="E227" s="200">
        <v>0.10622817478038785</v>
      </c>
      <c r="F227" s="200">
        <v>6.1887657765194656E-2</v>
      </c>
      <c r="H227" s="193">
        <f t="shared" si="15"/>
        <v>2980.2312930642711</v>
      </c>
      <c r="I227" s="102"/>
      <c r="K227" s="102"/>
      <c r="Q227" s="193">
        <f t="shared" si="16"/>
        <v>3022.1059537848546</v>
      </c>
      <c r="R227" s="193">
        <f t="shared" si="17"/>
        <v>3064.3993611126443</v>
      </c>
      <c r="S227" s="193">
        <f t="shared" si="18"/>
        <v>3107.1157025137118</v>
      </c>
      <c r="T227" s="193">
        <f t="shared" si="19"/>
        <v>3150.2592073287901</v>
      </c>
      <c r="X227" s="185"/>
      <c r="AD227" s="187"/>
    </row>
    <row r="228" spans="2:30" ht="14.25" customHeight="1" x14ac:dyDescent="0.3">
      <c r="B228" s="200">
        <v>1.2174862010174469E-3</v>
      </c>
      <c r="C228" s="200">
        <v>-6.8487494960098275E-2</v>
      </c>
      <c r="D228" s="200">
        <v>0.14131419931353112</v>
      </c>
      <c r="E228" s="200">
        <v>3.4885531678670249E-2</v>
      </c>
      <c r="F228" s="200">
        <v>7.331715282909039E-2</v>
      </c>
      <c r="H228" s="193">
        <f t="shared" si="15"/>
        <v>3209.2050037713839</v>
      </c>
      <c r="I228" s="102"/>
      <c r="K228" s="102"/>
      <c r="Q228" s="193">
        <f t="shared" si="16"/>
        <v>3245.6166965164525</v>
      </c>
      <c r="R228" s="193">
        <f t="shared" si="17"/>
        <v>3282.3925061889713</v>
      </c>
      <c r="S228" s="193">
        <f t="shared" si="18"/>
        <v>3319.5360739582165</v>
      </c>
      <c r="T228" s="193">
        <f t="shared" si="19"/>
        <v>3357.0510774051536</v>
      </c>
      <c r="AD228" s="187"/>
    </row>
    <row r="229" spans="2:30" ht="14.25" customHeight="1" x14ac:dyDescent="0.3">
      <c r="B229" s="200">
        <v>1.4315590190386036E-4</v>
      </c>
      <c r="C229" s="200">
        <v>0.10702749656993894</v>
      </c>
      <c r="D229" s="200"/>
      <c r="E229" s="200">
        <v>4.1912056285512075E-2</v>
      </c>
      <c r="F229" s="200">
        <v>6.2779730509587225E-2</v>
      </c>
      <c r="H229" s="193">
        <f t="shared" si="15"/>
        <v>3264.8747771391359</v>
      </c>
      <c r="I229" s="102"/>
      <c r="K229" s="102"/>
      <c r="Q229" s="193">
        <f t="shared" si="16"/>
        <v>3295.9773501398377</v>
      </c>
      <c r="R229" s="193">
        <f t="shared" si="17"/>
        <v>3327.3909488705467</v>
      </c>
      <c r="S229" s="193">
        <f t="shared" si="18"/>
        <v>3359.1186835885624</v>
      </c>
      <c r="T229" s="193">
        <f t="shared" si="19"/>
        <v>3391.1636956537586</v>
      </c>
      <c r="X229" s="185"/>
      <c r="AD229" s="187"/>
    </row>
    <row r="230" spans="2:30" ht="14.25" customHeight="1" x14ac:dyDescent="0.3">
      <c r="B230" s="200"/>
      <c r="C230" s="200">
        <v>-5.0583247058845648</v>
      </c>
      <c r="D230" s="200">
        <v>4.9035266850970789</v>
      </c>
      <c r="E230" s="200">
        <v>0.3439342741411246</v>
      </c>
      <c r="F230" s="200"/>
      <c r="H230" s="193">
        <f t="shared" si="15"/>
        <v>-4400.7294482628276</v>
      </c>
      <c r="I230" s="102"/>
      <c r="K230" s="102"/>
      <c r="Q230" s="193">
        <f t="shared" si="16"/>
        <v>-4354.4497941964555</v>
      </c>
      <c r="R230" s="193">
        <f t="shared" si="17"/>
        <v>-4307.7073435894172</v>
      </c>
      <c r="S230" s="193">
        <f t="shared" si="18"/>
        <v>-4260.4974684763092</v>
      </c>
      <c r="T230" s="193">
        <f t="shared" si="19"/>
        <v>-4212.8154946120712</v>
      </c>
      <c r="X230" s="185"/>
      <c r="AD230" s="187"/>
    </row>
    <row r="231" spans="2:30" ht="14.25" customHeight="1" x14ac:dyDescent="0.3">
      <c r="B231" s="200"/>
      <c r="C231" s="200">
        <v>-2.8669194133543918</v>
      </c>
      <c r="D231" s="200">
        <v>2.1141872771502146</v>
      </c>
      <c r="E231" s="200">
        <v>0.24828163852748972</v>
      </c>
      <c r="F231" s="200">
        <v>4.767837383132334E-2</v>
      </c>
      <c r="H231" s="193">
        <f t="shared" si="15"/>
        <v>-405.72538944115968</v>
      </c>
      <c r="I231" s="102"/>
      <c r="K231" s="102"/>
      <c r="Q231" s="193">
        <f t="shared" si="16"/>
        <v>-358.6104824684503</v>
      </c>
      <c r="R231" s="193">
        <f t="shared" si="17"/>
        <v>-311.02442642601227</v>
      </c>
      <c r="S231" s="193">
        <f t="shared" si="18"/>
        <v>-262.96250982315087</v>
      </c>
      <c r="T231" s="193">
        <f t="shared" si="19"/>
        <v>-214.41997405425991</v>
      </c>
      <c r="X231" s="185"/>
      <c r="AD231" s="187"/>
    </row>
    <row r="232" spans="2:30" ht="14.25" customHeight="1" x14ac:dyDescent="0.3">
      <c r="B232" s="200">
        <v>1.9627785829079156E-3</v>
      </c>
      <c r="C232" s="200">
        <v>-0.15903728793282054</v>
      </c>
      <c r="D232" s="200">
        <v>0.71098877704904018</v>
      </c>
      <c r="E232" s="200">
        <v>5.8049886500406156E-2</v>
      </c>
      <c r="F232" s="200">
        <v>6.9434138429466385E-2</v>
      </c>
      <c r="H232" s="193">
        <f t="shared" si="15"/>
        <v>3129.5181959140732</v>
      </c>
      <c r="I232" s="102"/>
      <c r="K232" s="102"/>
      <c r="Q232" s="193">
        <f t="shared" si="16"/>
        <v>3168.6452302019184</v>
      </c>
      <c r="R232" s="193">
        <f t="shared" si="17"/>
        <v>3208.1635348326427</v>
      </c>
      <c r="S232" s="193">
        <f t="shared" si="18"/>
        <v>3248.0770225096744</v>
      </c>
      <c r="T232" s="193">
        <f t="shared" si="19"/>
        <v>3288.3896450634761</v>
      </c>
      <c r="X232" s="185"/>
      <c r="AD232" s="187"/>
    </row>
    <row r="233" spans="2:30" ht="14.25" customHeight="1" x14ac:dyDescent="0.3">
      <c r="B233" s="200">
        <v>2.3022017910780089E-2</v>
      </c>
      <c r="C233" s="200">
        <v>-0.25393551915812951</v>
      </c>
      <c r="D233" s="200">
        <v>2.6340490439304132</v>
      </c>
      <c r="E233" s="200">
        <v>0.65595641640345315</v>
      </c>
      <c r="F233" s="200">
        <v>7.5924751707495838E-2</v>
      </c>
      <c r="H233" s="193">
        <f t="shared" si="15"/>
        <v>2121.6694173195897</v>
      </c>
      <c r="I233" s="102"/>
      <c r="K233" s="102"/>
      <c r="Q233" s="193">
        <f t="shared" si="16"/>
        <v>2205.9850052670467</v>
      </c>
      <c r="R233" s="193">
        <f t="shared" si="17"/>
        <v>2291.1437490939788</v>
      </c>
      <c r="S233" s="193">
        <f t="shared" si="18"/>
        <v>2377.1540803591793</v>
      </c>
      <c r="T233" s="193">
        <f t="shared" si="19"/>
        <v>2464.024514937033</v>
      </c>
      <c r="X233" s="185"/>
      <c r="AD233" s="187"/>
    </row>
    <row r="234" spans="2:30" ht="14.25" customHeight="1" x14ac:dyDescent="0.3">
      <c r="B234" s="200">
        <v>1.7370328591457685E-3</v>
      </c>
      <c r="C234" s="200">
        <v>5.4987849467356194E-2</v>
      </c>
      <c r="D234" s="200">
        <v>1.5827937267744374</v>
      </c>
      <c r="E234" s="200">
        <v>0.26659330935015818</v>
      </c>
      <c r="F234" s="200">
        <v>2.6758949104816736E-2</v>
      </c>
      <c r="H234" s="193">
        <f t="shared" si="15"/>
        <v>3191.0428053495489</v>
      </c>
      <c r="I234" s="102"/>
      <c r="K234" s="102"/>
      <c r="Q234" s="193">
        <f t="shared" si="16"/>
        <v>3226.3906316758894</v>
      </c>
      <c r="R234" s="193">
        <f t="shared" si="17"/>
        <v>3262.091936265494</v>
      </c>
      <c r="S234" s="193">
        <f t="shared" si="18"/>
        <v>3298.1502539009939</v>
      </c>
      <c r="T234" s="193">
        <f t="shared" si="19"/>
        <v>3334.5691547128495</v>
      </c>
      <c r="X234" s="185"/>
      <c r="AD234" s="187"/>
    </row>
    <row r="235" spans="2:30" ht="14.25" customHeight="1" x14ac:dyDescent="0.3">
      <c r="B235" s="200"/>
      <c r="C235" s="200">
        <v>-2.6213787302475668</v>
      </c>
      <c r="D235" s="200">
        <v>4.6803672645438104</v>
      </c>
      <c r="E235" s="200">
        <v>0.21319970035815092</v>
      </c>
      <c r="F235" s="200"/>
      <c r="H235" s="193">
        <f t="shared" si="15"/>
        <v>-859.30340554011764</v>
      </c>
      <c r="I235" s="102"/>
      <c r="K235" s="102"/>
      <c r="Q235" s="193">
        <f t="shared" si="16"/>
        <v>-821.10697859670745</v>
      </c>
      <c r="R235" s="193">
        <f t="shared" si="17"/>
        <v>-782.52858738386317</v>
      </c>
      <c r="S235" s="193">
        <f t="shared" si="18"/>
        <v>-743.56441225889034</v>
      </c>
      <c r="T235" s="193">
        <f t="shared" si="19"/>
        <v>-704.21059538266809</v>
      </c>
      <c r="X235" s="185"/>
      <c r="AD235" s="187"/>
    </row>
    <row r="236" spans="2:30" ht="14.25" customHeight="1" x14ac:dyDescent="0.3">
      <c r="B236" s="200"/>
      <c r="C236" s="200">
        <v>-0.16034870042647884</v>
      </c>
      <c r="D236" s="200">
        <v>2.0045277845093383</v>
      </c>
      <c r="E236" s="200">
        <v>0.21371344293538821</v>
      </c>
      <c r="F236" s="200">
        <v>2.4285628013374624E-2</v>
      </c>
      <c r="H236" s="193">
        <f t="shared" si="15"/>
        <v>3104.37318739798</v>
      </c>
      <c r="I236" s="102"/>
      <c r="K236" s="102"/>
      <c r="Q236" s="193">
        <f t="shared" si="16"/>
        <v>3138.2790121005323</v>
      </c>
      <c r="R236" s="193">
        <f t="shared" si="17"/>
        <v>3172.5238950501107</v>
      </c>
      <c r="S236" s="193">
        <f t="shared" si="18"/>
        <v>3207.1112268291845</v>
      </c>
      <c r="T236" s="193">
        <f t="shared" si="19"/>
        <v>3242.0444319260491</v>
      </c>
      <c r="X236" s="185"/>
      <c r="AD236" s="187"/>
    </row>
    <row r="237" spans="2:30" ht="14.25" customHeight="1" x14ac:dyDescent="0.3">
      <c r="B237" s="200">
        <v>7.484526343306951E-4</v>
      </c>
      <c r="C237" s="200">
        <v>-0.5857223840234812</v>
      </c>
      <c r="D237" s="200">
        <v>2.7830890885398283</v>
      </c>
      <c r="E237" s="200">
        <v>0.10963803423984488</v>
      </c>
      <c r="F237" s="200">
        <v>3.7080594839905244E-2</v>
      </c>
      <c r="H237" s="193">
        <f t="shared" si="15"/>
        <v>2654.8933411285443</v>
      </c>
      <c r="I237" s="102"/>
      <c r="K237" s="102"/>
      <c r="Q237" s="193">
        <f t="shared" si="16"/>
        <v>2693.8009483608985</v>
      </c>
      <c r="R237" s="193">
        <f t="shared" si="17"/>
        <v>2733.0976316655765</v>
      </c>
      <c r="S237" s="193">
        <f t="shared" si="18"/>
        <v>2772.787281803302</v>
      </c>
      <c r="T237" s="193">
        <f t="shared" si="19"/>
        <v>2812.8738284424035</v>
      </c>
      <c r="X237" s="185"/>
      <c r="AD237" s="187"/>
    </row>
    <row r="238" spans="2:30" ht="14.25" customHeight="1" x14ac:dyDescent="0.3">
      <c r="B238" s="200">
        <v>4.626324811503311E-3</v>
      </c>
      <c r="C238" s="200">
        <v>-0.51685303660601134</v>
      </c>
      <c r="D238" s="200">
        <v>3.817372403425884</v>
      </c>
      <c r="E238" s="200">
        <v>0.14729016030305109</v>
      </c>
      <c r="F238" s="200">
        <v>3.6285826449685692E-2</v>
      </c>
      <c r="H238" s="193">
        <f t="shared" si="15"/>
        <v>2549.635135425408</v>
      </c>
      <c r="I238" s="102"/>
      <c r="K238" s="102"/>
      <c r="Q238" s="193">
        <f t="shared" si="16"/>
        <v>2596.1259263213046</v>
      </c>
      <c r="R238" s="193">
        <f t="shared" si="17"/>
        <v>2643.0816251261617</v>
      </c>
      <c r="S238" s="193">
        <f t="shared" si="18"/>
        <v>2690.506880919067</v>
      </c>
      <c r="T238" s="193">
        <f t="shared" si="19"/>
        <v>2738.406389269901</v>
      </c>
      <c r="X238" s="185"/>
      <c r="AD238" s="187"/>
    </row>
    <row r="239" spans="2:30" ht="14.25" customHeight="1" x14ac:dyDescent="0.3">
      <c r="B239" s="200"/>
      <c r="C239" s="200">
        <v>-0.27533632121939172</v>
      </c>
      <c r="D239" s="200">
        <v>2.3279583298126654</v>
      </c>
      <c r="E239" s="200">
        <v>0.20908441017064847</v>
      </c>
      <c r="F239" s="200">
        <v>2.198229334733803E-2</v>
      </c>
      <c r="H239" s="193">
        <f t="shared" si="15"/>
        <v>2956.3945078714305</v>
      </c>
      <c r="I239" s="102"/>
      <c r="K239" s="102"/>
      <c r="Q239" s="193">
        <f t="shared" si="16"/>
        <v>2990.8729805285516</v>
      </c>
      <c r="R239" s="193">
        <f t="shared" si="17"/>
        <v>3025.6962379122442</v>
      </c>
      <c r="S239" s="193">
        <f t="shared" si="18"/>
        <v>3060.8677278697742</v>
      </c>
      <c r="T239" s="193">
        <f t="shared" si="19"/>
        <v>3096.3909327268784</v>
      </c>
      <c r="X239" s="185"/>
      <c r="AD239" s="187"/>
    </row>
    <row r="240" spans="2:30" ht="14.25" customHeight="1" x14ac:dyDescent="0.3">
      <c r="B240" s="200">
        <v>1.7259293882122017E-3</v>
      </c>
      <c r="C240" s="200">
        <v>5.5254718506584311E-2</v>
      </c>
      <c r="D240" s="200">
        <v>1.5855292682442257</v>
      </c>
      <c r="E240" s="200">
        <v>0.26635337443397972</v>
      </c>
      <c r="F240" s="200">
        <v>2.6635914304472218E-2</v>
      </c>
      <c r="H240" s="193">
        <f t="shared" si="15"/>
        <v>3189.0140890968551</v>
      </c>
      <c r="I240" s="102"/>
      <c r="K240" s="102"/>
      <c r="Q240" s="193">
        <f t="shared" si="16"/>
        <v>3224.3086184379799</v>
      </c>
      <c r="R240" s="193">
        <f t="shared" si="17"/>
        <v>3259.9560930725165</v>
      </c>
      <c r="S240" s="193">
        <f t="shared" si="18"/>
        <v>3295.9600424533983</v>
      </c>
      <c r="T240" s="193">
        <f t="shared" si="19"/>
        <v>3332.3240313280885</v>
      </c>
      <c r="AD240" s="187"/>
    </row>
    <row r="241" spans="2:30" ht="14.25" customHeight="1" x14ac:dyDescent="0.3">
      <c r="B241" s="200">
        <v>1.8015750956796354E-2</v>
      </c>
      <c r="C241" s="200">
        <v>-0.95706976313219483</v>
      </c>
      <c r="D241" s="200">
        <v>3.0896754796115959</v>
      </c>
      <c r="E241" s="200">
        <v>0.53656429407880946</v>
      </c>
      <c r="F241" s="200">
        <v>7.693079495393193E-2</v>
      </c>
      <c r="H241" s="193">
        <f t="shared" si="15"/>
        <v>1830.4975722557019</v>
      </c>
      <c r="I241" s="102"/>
      <c r="K241" s="102"/>
      <c r="Q241" s="193">
        <f t="shared" si="16"/>
        <v>1911.7162294652653</v>
      </c>
      <c r="R241" s="193">
        <f t="shared" si="17"/>
        <v>1993.747073246926</v>
      </c>
      <c r="S241" s="193">
        <f t="shared" si="18"/>
        <v>2076.5982254664032</v>
      </c>
      <c r="T241" s="193">
        <f t="shared" si="19"/>
        <v>2160.2778892080742</v>
      </c>
      <c r="X241" s="185"/>
      <c r="AD241" s="187"/>
    </row>
    <row r="242" spans="2:30" ht="14.25" customHeight="1" x14ac:dyDescent="0.3">
      <c r="B242" s="200">
        <v>3.7970439668180383E-3</v>
      </c>
      <c r="C242" s="200">
        <v>-0.25661577463661028</v>
      </c>
      <c r="D242" s="200">
        <v>2.8226618276590107</v>
      </c>
      <c r="E242" s="200">
        <v>0.32940249703394514</v>
      </c>
      <c r="F242" s="200">
        <v>1.8979269956745461E-2</v>
      </c>
      <c r="H242" s="193">
        <f t="shared" si="15"/>
        <v>2797.0904854161217</v>
      </c>
      <c r="I242" s="102"/>
      <c r="K242" s="102"/>
      <c r="Q242" s="193">
        <f t="shared" si="16"/>
        <v>2839.3011774089382</v>
      </c>
      <c r="R242" s="193">
        <f t="shared" si="17"/>
        <v>2881.9339763216831</v>
      </c>
      <c r="S242" s="193">
        <f t="shared" si="18"/>
        <v>2924.9931032235554</v>
      </c>
      <c r="T242" s="193">
        <f t="shared" si="19"/>
        <v>2968.4828213944456</v>
      </c>
      <c r="X242" s="185"/>
      <c r="AD242" s="187"/>
    </row>
    <row r="243" spans="2:30" ht="14.25" customHeight="1" x14ac:dyDescent="0.3">
      <c r="B243" s="200">
        <v>1.6630582409079071E-3</v>
      </c>
      <c r="C243" s="200">
        <v>-7.7893298887789847E-3</v>
      </c>
      <c r="D243" s="200"/>
      <c r="E243" s="200">
        <v>0.13472369424383399</v>
      </c>
      <c r="F243" s="200">
        <v>6.5876417357383976E-2</v>
      </c>
      <c r="H243" s="193">
        <f t="shared" si="15"/>
        <v>3298.0013342809489</v>
      </c>
      <c r="I243" s="102"/>
      <c r="K243" s="102"/>
      <c r="Q243" s="193">
        <f t="shared" si="16"/>
        <v>3335.3510809825411</v>
      </c>
      <c r="R243" s="193">
        <f t="shared" si="17"/>
        <v>3373.0743251511494</v>
      </c>
      <c r="S243" s="193">
        <f t="shared" si="18"/>
        <v>3411.1748017614436</v>
      </c>
      <c r="T243" s="193">
        <f t="shared" si="19"/>
        <v>3449.6562831378405</v>
      </c>
      <c r="X243" s="185"/>
      <c r="AD243" s="187"/>
    </row>
    <row r="244" spans="2:30" ht="14.25" customHeight="1" x14ac:dyDescent="0.3">
      <c r="B244" s="200"/>
      <c r="C244" s="200">
        <v>-0.26591018869564509</v>
      </c>
      <c r="D244" s="200">
        <v>2.3070524222448063</v>
      </c>
      <c r="E244" s="200">
        <v>0.20965560829698324</v>
      </c>
      <c r="F244" s="200">
        <v>2.2056077030953133E-2</v>
      </c>
      <c r="H244" s="193">
        <f t="shared" si="15"/>
        <v>2967.4703188137846</v>
      </c>
      <c r="I244" s="102"/>
      <c r="K244" s="102"/>
      <c r="Q244" s="193">
        <f t="shared" si="16"/>
        <v>3001.8913008435093</v>
      </c>
      <c r="R244" s="193">
        <f t="shared" si="17"/>
        <v>3036.6564926935325</v>
      </c>
      <c r="S244" s="193">
        <f t="shared" si="18"/>
        <v>3071.7693364620554</v>
      </c>
      <c r="T244" s="193">
        <f t="shared" si="19"/>
        <v>3107.2333086682638</v>
      </c>
      <c r="AD244" s="187"/>
    </row>
    <row r="245" spans="2:30" ht="14.25" customHeight="1" x14ac:dyDescent="0.3">
      <c r="B245" s="200">
        <v>1.0089283562523331E-3</v>
      </c>
      <c r="C245" s="200">
        <v>-0.22119685064868902</v>
      </c>
      <c r="D245" s="200">
        <v>0.24990361389539478</v>
      </c>
      <c r="E245" s="200">
        <v>0.10550190688910187</v>
      </c>
      <c r="F245" s="200">
        <v>6.675915190175126E-2</v>
      </c>
      <c r="H245" s="193">
        <f t="shared" si="15"/>
        <v>3117.2175685736865</v>
      </c>
      <c r="I245" s="102"/>
      <c r="K245" s="102"/>
      <c r="Q245" s="193">
        <f t="shared" si="16"/>
        <v>3154.9045676418637</v>
      </c>
      <c r="R245" s="193">
        <f t="shared" si="17"/>
        <v>3192.9684367007221</v>
      </c>
      <c r="S245" s="193">
        <f t="shared" si="18"/>
        <v>3231.41294445017</v>
      </c>
      <c r="T245" s="193">
        <f t="shared" si="19"/>
        <v>3270.241897277112</v>
      </c>
      <c r="AD245" s="187"/>
    </row>
    <row r="246" spans="2:30" ht="14.25" customHeight="1" x14ac:dyDescent="0.3">
      <c r="B246" s="200"/>
      <c r="C246" s="200">
        <v>-4.3419362030646731E-2</v>
      </c>
      <c r="D246" s="200"/>
      <c r="E246" s="200">
        <v>5.4312995530207825E-3</v>
      </c>
      <c r="F246" s="200">
        <v>7.2118006894394321E-2</v>
      </c>
      <c r="H246" s="193">
        <f t="shared" si="15"/>
        <v>3273.5479096628897</v>
      </c>
      <c r="I246" s="102"/>
      <c r="K246" s="102"/>
      <c r="Q246" s="193">
        <f t="shared" si="16"/>
        <v>3307.0583887711095</v>
      </c>
      <c r="R246" s="193">
        <f t="shared" si="17"/>
        <v>3340.9039726704113</v>
      </c>
      <c r="S246" s="193">
        <f t="shared" si="18"/>
        <v>3375.0880124087066</v>
      </c>
      <c r="T246" s="193">
        <f t="shared" si="19"/>
        <v>3409.6138925443852</v>
      </c>
      <c r="AD246" s="187"/>
    </row>
    <row r="247" spans="2:30" ht="14.25" customHeight="1" x14ac:dyDescent="0.3">
      <c r="B247" s="200"/>
      <c r="C247" s="200">
        <v>-0.27651804212338904</v>
      </c>
      <c r="D247" s="200">
        <v>2.3261802287877251</v>
      </c>
      <c r="E247" s="200">
        <v>0.20831129852056879</v>
      </c>
      <c r="F247" s="200">
        <v>2.2167974392219566E-2</v>
      </c>
      <c r="H247" s="193">
        <f t="shared" si="15"/>
        <v>2957.7947325161426</v>
      </c>
      <c r="I247" s="102"/>
      <c r="K247" s="102"/>
      <c r="Q247" s="193">
        <f t="shared" si="16"/>
        <v>2992.3083001689238</v>
      </c>
      <c r="R247" s="193">
        <f t="shared" si="17"/>
        <v>3027.167003498233</v>
      </c>
      <c r="S247" s="193">
        <f t="shared" si="18"/>
        <v>3062.3742938608357</v>
      </c>
      <c r="T247" s="193">
        <f t="shared" si="19"/>
        <v>3097.9336571270633</v>
      </c>
      <c r="X247" s="185"/>
      <c r="AD247" s="187"/>
    </row>
    <row r="248" spans="2:30" ht="14.25" customHeight="1" x14ac:dyDescent="0.3">
      <c r="B248" s="200">
        <v>6.1355117698124427E-3</v>
      </c>
      <c r="C248" s="200">
        <v>5.7484114565295175E-2</v>
      </c>
      <c r="D248" s="200">
        <v>0.33760583886613921</v>
      </c>
      <c r="E248" s="200">
        <v>0.30243007380386761</v>
      </c>
      <c r="F248" s="200">
        <v>6.2095211353222518E-2</v>
      </c>
      <c r="H248" s="193">
        <f t="shared" si="15"/>
        <v>3169.1972465093259</v>
      </c>
      <c r="I248" s="102"/>
      <c r="K248" s="102"/>
      <c r="Q248" s="193">
        <f t="shared" si="16"/>
        <v>3215.4714740444019</v>
      </c>
      <c r="R248" s="193">
        <f t="shared" si="17"/>
        <v>3262.2084438548291</v>
      </c>
      <c r="S248" s="193">
        <f t="shared" si="18"/>
        <v>3309.4127833633611</v>
      </c>
      <c r="T248" s="193">
        <f t="shared" si="19"/>
        <v>3357.0891662669774</v>
      </c>
      <c r="X248" s="185"/>
      <c r="AD248" s="187"/>
    </row>
    <row r="249" spans="2:30" ht="14.25" customHeight="1" x14ac:dyDescent="0.3">
      <c r="B249" s="200">
        <v>1.9122417665052668E-2</v>
      </c>
      <c r="C249" s="200">
        <v>-0.99400786970018407</v>
      </c>
      <c r="D249" s="200">
        <v>3.2135457476992428</v>
      </c>
      <c r="E249" s="200">
        <v>0.56882950989572378</v>
      </c>
      <c r="F249" s="200">
        <v>7.7560481198358941E-2</v>
      </c>
      <c r="H249" s="193">
        <f t="shared" si="15"/>
        <v>1751.4119775783693</v>
      </c>
      <c r="I249" s="102"/>
      <c r="K249" s="102"/>
      <c r="Q249" s="193">
        <f t="shared" si="16"/>
        <v>1835.3143740378023</v>
      </c>
      <c r="R249" s="193">
        <f t="shared" si="17"/>
        <v>1920.0557944618295</v>
      </c>
      <c r="S249" s="193">
        <f t="shared" si="18"/>
        <v>2005.6446290900976</v>
      </c>
      <c r="T249" s="193">
        <f t="shared" si="19"/>
        <v>2092.0893520646478</v>
      </c>
      <c r="AD249" s="187"/>
    </row>
    <row r="250" spans="2:30" ht="14.25" customHeight="1" x14ac:dyDescent="0.3">
      <c r="B250" s="200">
        <v>1.4432982253863186E-2</v>
      </c>
      <c r="C250" s="200">
        <v>-0.47142079020483285</v>
      </c>
      <c r="D250" s="200">
        <v>1.7472264720489106</v>
      </c>
      <c r="E250" s="200">
        <v>0.48648210340186726</v>
      </c>
      <c r="F250" s="200">
        <v>7.4288194052845077E-2</v>
      </c>
      <c r="H250" s="193">
        <f t="shared" si="15"/>
        <v>2448.9314997684774</v>
      </c>
      <c r="I250" s="102"/>
      <c r="K250" s="102"/>
      <c r="Q250" s="193">
        <f t="shared" si="16"/>
        <v>2518.551755130708</v>
      </c>
      <c r="R250" s="193">
        <f t="shared" si="17"/>
        <v>2588.8682130465604</v>
      </c>
      <c r="S250" s="193">
        <f t="shared" si="18"/>
        <v>2659.8878355415713</v>
      </c>
      <c r="T250" s="193">
        <f t="shared" si="19"/>
        <v>2731.6176542615331</v>
      </c>
      <c r="X250" s="185"/>
      <c r="AD250" s="187"/>
    </row>
    <row r="251" spans="2:30" ht="14.25" customHeight="1" x14ac:dyDescent="0.3">
      <c r="B251" s="200"/>
      <c r="C251" s="200">
        <v>-1.0006262800656993</v>
      </c>
      <c r="D251" s="200">
        <v>0.8958718484764987</v>
      </c>
      <c r="E251" s="200">
        <v>0.14761637626041943</v>
      </c>
      <c r="F251" s="200">
        <v>5.8713161983943253E-2</v>
      </c>
      <c r="H251" s="193">
        <f t="shared" si="15"/>
        <v>2205.023847881102</v>
      </c>
      <c r="I251" s="102"/>
      <c r="K251" s="102"/>
      <c r="Q251" s="193">
        <f t="shared" si="16"/>
        <v>2244.9344450197614</v>
      </c>
      <c r="R251" s="193">
        <f t="shared" si="17"/>
        <v>2285.2441481298074</v>
      </c>
      <c r="S251" s="193">
        <f t="shared" si="18"/>
        <v>2325.9569482709544</v>
      </c>
      <c r="T251" s="193">
        <f t="shared" si="19"/>
        <v>2367.0768764135123</v>
      </c>
      <c r="X251" s="185"/>
      <c r="AD251" s="187"/>
    </row>
    <row r="252" spans="2:30" ht="14.25" customHeight="1" x14ac:dyDescent="0.3">
      <c r="B252" s="200">
        <v>4.1309794633319585E-4</v>
      </c>
      <c r="C252" s="200">
        <v>3.8447941072000891E-2</v>
      </c>
      <c r="D252" s="200">
        <v>0.17494695245007591</v>
      </c>
      <c r="E252" s="200">
        <v>0.17343240485954245</v>
      </c>
      <c r="F252" s="200">
        <v>5.2839948134454355E-2</v>
      </c>
      <c r="H252" s="193">
        <f t="shared" si="15"/>
        <v>3400.2827708668456</v>
      </c>
      <c r="I252" s="102"/>
      <c r="K252" s="102"/>
      <c r="Q252" s="193">
        <f t="shared" si="16"/>
        <v>3434.6502257301736</v>
      </c>
      <c r="R252" s="193">
        <f t="shared" si="17"/>
        <v>3469.3613551421345</v>
      </c>
      <c r="S252" s="193">
        <f t="shared" si="18"/>
        <v>3504.4195958482151</v>
      </c>
      <c r="T252" s="193">
        <f t="shared" si="19"/>
        <v>3539.828418961356</v>
      </c>
      <c r="AD252" s="187"/>
    </row>
    <row r="253" spans="2:30" ht="14.25" customHeight="1" x14ac:dyDescent="0.3">
      <c r="B253" s="200">
        <v>6.1635189427868955E-5</v>
      </c>
      <c r="C253" s="200">
        <v>-0.27025719597001946</v>
      </c>
      <c r="D253" s="200">
        <v>2.3273575040781465</v>
      </c>
      <c r="E253" s="200">
        <v>0.21015467291187323</v>
      </c>
      <c r="F253" s="200">
        <v>2.2170756617074665E-2</v>
      </c>
      <c r="H253" s="193">
        <f t="shared" si="15"/>
        <v>2963.6746878184667</v>
      </c>
      <c r="I253" s="102"/>
      <c r="K253" s="102"/>
      <c r="Q253" s="193">
        <f t="shared" si="16"/>
        <v>2998.2920995299646</v>
      </c>
      <c r="R253" s="193">
        <f t="shared" si="17"/>
        <v>3033.2556853585775</v>
      </c>
      <c r="S253" s="193">
        <f t="shared" si="18"/>
        <v>3068.5689070454764</v>
      </c>
      <c r="T253" s="193">
        <f t="shared" si="19"/>
        <v>3104.2352609492436</v>
      </c>
      <c r="X253" s="185"/>
      <c r="AD253" s="187"/>
    </row>
    <row r="254" spans="2:30" ht="14.25" customHeight="1" x14ac:dyDescent="0.3">
      <c r="B254" s="200">
        <v>1.7097545185517962E-4</v>
      </c>
      <c r="C254" s="200">
        <v>7.1441488004879566E-2</v>
      </c>
      <c r="D254" s="200">
        <v>1.0782954852525248</v>
      </c>
      <c r="E254" s="200">
        <v>0.1853352500409981</v>
      </c>
      <c r="F254" s="200">
        <v>3.4890836269671183E-2</v>
      </c>
      <c r="H254" s="193">
        <f t="shared" si="15"/>
        <v>3279.0860725407001</v>
      </c>
      <c r="I254" s="102"/>
      <c r="K254" s="102"/>
      <c r="Q254" s="193">
        <f t="shared" si="16"/>
        <v>3311.0367104988427</v>
      </c>
      <c r="R254" s="193">
        <f t="shared" si="17"/>
        <v>3343.3068548365668</v>
      </c>
      <c r="S254" s="193">
        <f t="shared" si="18"/>
        <v>3375.8997006176683</v>
      </c>
      <c r="T254" s="193">
        <f t="shared" si="19"/>
        <v>3408.8184748565809</v>
      </c>
      <c r="X254" s="185"/>
      <c r="AD254" s="187"/>
    </row>
    <row r="255" spans="2:30" ht="14.25" customHeight="1" x14ac:dyDescent="0.3">
      <c r="B255" s="200">
        <v>1.177492332293021E-2</v>
      </c>
      <c r="C255" s="200">
        <v>-3.1619910678158954E-2</v>
      </c>
      <c r="D255" s="200">
        <v>0.72473467199532426</v>
      </c>
      <c r="E255" s="200">
        <v>0.43596965331468424</v>
      </c>
      <c r="F255" s="200">
        <v>7.0604266865539972E-2</v>
      </c>
      <c r="H255" s="193">
        <f t="shared" si="15"/>
        <v>2885.4971032649</v>
      </c>
      <c r="I255" s="102"/>
      <c r="K255" s="102"/>
      <c r="Q255" s="193">
        <f t="shared" si="16"/>
        <v>2944.8710193745965</v>
      </c>
      <c r="R255" s="193">
        <f t="shared" si="17"/>
        <v>3004.8386746453898</v>
      </c>
      <c r="S255" s="193">
        <f t="shared" si="18"/>
        <v>3065.406006468892</v>
      </c>
      <c r="T255" s="193">
        <f t="shared" si="19"/>
        <v>3126.5790116106277</v>
      </c>
      <c r="X255" s="185"/>
      <c r="AD255" s="187"/>
    </row>
    <row r="256" spans="2:30" ht="14.25" customHeight="1" x14ac:dyDescent="0.3">
      <c r="B256" s="200"/>
      <c r="C256" s="200">
        <v>-0.16034870042647456</v>
      </c>
      <c r="D256" s="200">
        <v>2.0045277845093294</v>
      </c>
      <c r="E256" s="200">
        <v>0.21371344293538863</v>
      </c>
      <c r="F256" s="200">
        <v>2.4285628013374642E-2</v>
      </c>
      <c r="H256" s="193">
        <f t="shared" si="15"/>
        <v>3104.373187397985</v>
      </c>
      <c r="I256" s="102"/>
      <c r="K256" s="102"/>
      <c r="Q256" s="193">
        <f t="shared" si="16"/>
        <v>3138.2790121005378</v>
      </c>
      <c r="R256" s="193">
        <f t="shared" si="17"/>
        <v>3172.5238950501162</v>
      </c>
      <c r="S256" s="193">
        <f t="shared" si="18"/>
        <v>3207.1112268291899</v>
      </c>
      <c r="T256" s="193">
        <f t="shared" si="19"/>
        <v>3242.044431926055</v>
      </c>
      <c r="X256" s="185"/>
      <c r="AD256" s="187"/>
    </row>
    <row r="257" spans="2:30" ht="14.25" customHeight="1" x14ac:dyDescent="0.3">
      <c r="B257" s="200"/>
      <c r="C257" s="200">
        <v>-4.3419362030646266E-2</v>
      </c>
      <c r="D257" s="200"/>
      <c r="E257" s="200">
        <v>5.4312995530212309E-3</v>
      </c>
      <c r="F257" s="200">
        <v>7.2118006894394293E-2</v>
      </c>
      <c r="H257" s="193">
        <f t="shared" si="15"/>
        <v>3273.5479096628915</v>
      </c>
      <c r="I257" s="102"/>
      <c r="K257" s="102"/>
      <c r="Q257" s="193">
        <f t="shared" si="16"/>
        <v>3307.0583887711114</v>
      </c>
      <c r="R257" s="193">
        <f t="shared" si="17"/>
        <v>3340.9039726704136</v>
      </c>
      <c r="S257" s="193">
        <f t="shared" si="18"/>
        <v>3375.0880124087084</v>
      </c>
      <c r="T257" s="193">
        <f t="shared" si="19"/>
        <v>3409.613892544387</v>
      </c>
      <c r="X257" s="185"/>
      <c r="AD257" s="187"/>
    </row>
    <row r="258" spans="2:30" ht="14.25" customHeight="1" x14ac:dyDescent="0.3">
      <c r="B258" s="200">
        <v>1.2071120993676698E-4</v>
      </c>
      <c r="C258" s="200">
        <v>7.7156900375980442E-2</v>
      </c>
      <c r="D258" s="200">
        <v>0.19871628488126331</v>
      </c>
      <c r="E258" s="200">
        <v>0.17885707627558622</v>
      </c>
      <c r="F258" s="200">
        <v>4.8646902725229306E-2</v>
      </c>
      <c r="H258" s="193">
        <f t="shared" si="15"/>
        <v>3392.5103753961826</v>
      </c>
      <c r="I258" s="102"/>
      <c r="K258" s="102"/>
      <c r="Q258" s="193">
        <f t="shared" si="16"/>
        <v>3425.3653723524362</v>
      </c>
      <c r="R258" s="193">
        <f t="shared" si="17"/>
        <v>3458.548919278252</v>
      </c>
      <c r="S258" s="193">
        <f t="shared" si="18"/>
        <v>3492.0643016733266</v>
      </c>
      <c r="T258" s="193">
        <f t="shared" si="19"/>
        <v>3525.914837892351</v>
      </c>
      <c r="X258" s="185"/>
      <c r="AD258" s="187"/>
    </row>
    <row r="259" spans="2:30" ht="14.25" customHeight="1" x14ac:dyDescent="0.3">
      <c r="B259" s="200"/>
      <c r="C259" s="200">
        <v>-4.3419362030644691E-2</v>
      </c>
      <c r="D259" s="200"/>
      <c r="E259" s="200">
        <v>5.4312995530201554E-3</v>
      </c>
      <c r="F259" s="200">
        <v>7.2118006894394418E-2</v>
      </c>
      <c r="H259" s="193">
        <f t="shared" si="15"/>
        <v>3273.5479096628942</v>
      </c>
      <c r="I259" s="102"/>
      <c r="K259" s="102"/>
      <c r="Q259" s="193">
        <f t="shared" si="16"/>
        <v>3307.0583887711136</v>
      </c>
      <c r="R259" s="193">
        <f t="shared" si="17"/>
        <v>3340.9039726704159</v>
      </c>
      <c r="S259" s="193">
        <f t="shared" si="18"/>
        <v>3375.0880124087116</v>
      </c>
      <c r="T259" s="193">
        <f t="shared" si="19"/>
        <v>3409.6138925443897</v>
      </c>
      <c r="X259" s="185"/>
      <c r="AD259" s="187"/>
    </row>
    <row r="260" spans="2:30" ht="14.25" customHeight="1" x14ac:dyDescent="0.3">
      <c r="B260" s="200">
        <v>2.2203128823860031E-3</v>
      </c>
      <c r="C260" s="200">
        <v>-0.1181242728804397</v>
      </c>
      <c r="D260" s="200">
        <v>0.41533725943819244</v>
      </c>
      <c r="E260" s="200">
        <v>0.11598050920002761</v>
      </c>
      <c r="F260" s="200">
        <v>6.8132907513101831E-2</v>
      </c>
      <c r="H260" s="193">
        <f t="shared" si="15"/>
        <v>3206.6162152390916</v>
      </c>
      <c r="I260" s="102"/>
      <c r="K260" s="102"/>
      <c r="Q260" s="193">
        <f t="shared" si="16"/>
        <v>3246.4391146288249</v>
      </c>
      <c r="R260" s="193">
        <f t="shared" si="17"/>
        <v>3286.6602430124558</v>
      </c>
      <c r="S260" s="193">
        <f t="shared" si="18"/>
        <v>3327.2835826799228</v>
      </c>
      <c r="T260" s="193">
        <f t="shared" si="19"/>
        <v>3368.3131557440647</v>
      </c>
      <c r="X260" s="185"/>
      <c r="AD260" s="187"/>
    </row>
    <row r="261" spans="2:30" ht="14.25" customHeight="1" x14ac:dyDescent="0.3">
      <c r="B261" s="200">
        <v>5.6784330623523727E-5</v>
      </c>
      <c r="C261" s="200">
        <v>-0.14595492970124607</v>
      </c>
      <c r="D261" s="200">
        <v>1.9608231250463817</v>
      </c>
      <c r="E261" s="200">
        <v>0.21670072816952576</v>
      </c>
      <c r="F261" s="200">
        <v>2.4472221700955196E-2</v>
      </c>
      <c r="H261" s="193">
        <f t="shared" si="15"/>
        <v>3114.4042775595044</v>
      </c>
      <c r="I261" s="102"/>
      <c r="K261" s="102"/>
      <c r="Q261" s="193">
        <f t="shared" si="16"/>
        <v>3148.2979513992514</v>
      </c>
      <c r="R261" s="193">
        <f t="shared" si="17"/>
        <v>3182.5305619773958</v>
      </c>
      <c r="S261" s="193">
        <f t="shared" si="18"/>
        <v>3217.1054986613217</v>
      </c>
      <c r="T261" s="193">
        <f t="shared" si="19"/>
        <v>3252.026184712086</v>
      </c>
      <c r="AD261" s="187"/>
    </row>
    <row r="262" spans="2:30" ht="14.25" customHeight="1" x14ac:dyDescent="0.3">
      <c r="B262" s="200">
        <v>5.9957203894025306E-6</v>
      </c>
      <c r="C262" s="200">
        <v>-0.33983309628934527</v>
      </c>
      <c r="D262" s="200">
        <v>0.75862997219559647</v>
      </c>
      <c r="E262" s="200">
        <v>0.15435106639207863</v>
      </c>
      <c r="F262" s="200">
        <v>5.2277883122988728E-2</v>
      </c>
      <c r="H262" s="193">
        <f t="shared" si="15"/>
        <v>3041.8989050440914</v>
      </c>
      <c r="I262" s="102"/>
      <c r="K262" s="102"/>
      <c r="Q262" s="193">
        <f t="shared" si="16"/>
        <v>3078.3988889055604</v>
      </c>
      <c r="R262" s="193">
        <f t="shared" si="17"/>
        <v>3115.2638726056443</v>
      </c>
      <c r="S262" s="193">
        <f t="shared" si="18"/>
        <v>3152.497506142729</v>
      </c>
      <c r="T262" s="193">
        <f t="shared" si="19"/>
        <v>3190.1034760151842</v>
      </c>
      <c r="X262" s="185"/>
      <c r="AD262" s="187"/>
    </row>
    <row r="263" spans="2:30" ht="14.25" customHeight="1" x14ac:dyDescent="0.3">
      <c r="B263" s="200">
        <v>2.7567280107226966E-3</v>
      </c>
      <c r="C263" s="200">
        <v>-0.62897841809312394</v>
      </c>
      <c r="D263" s="200">
        <v>1.3730670488245196</v>
      </c>
      <c r="E263" s="200">
        <v>0.20919412412908839</v>
      </c>
      <c r="F263" s="200">
        <v>5.7342258869141967E-2</v>
      </c>
      <c r="H263" s="193">
        <f t="shared" ref="H263:H326" si="20">SUMPRODUCT(B263:F263,B$3:F$3)</f>
        <v>2700.2879576718124</v>
      </c>
      <c r="I263" s="102"/>
      <c r="K263" s="102"/>
      <c r="Q263" s="193">
        <f t="shared" ref="Q263:Q326" si="21">SUMPRODUCT($B263:$F263,$J$6:$N$6)</f>
        <v>2745.530503509784</v>
      </c>
      <c r="R263" s="193">
        <f t="shared" ref="R263:R326" si="22">SUMPRODUCT($B263:$F263,$J$7:$N$7)</f>
        <v>2791.2254748061359</v>
      </c>
      <c r="S263" s="193">
        <f t="shared" ref="S263:S326" si="23">SUMPRODUCT($B263:$F263,$J$8:$N$8)</f>
        <v>2837.3773958154511</v>
      </c>
      <c r="T263" s="193">
        <f t="shared" ref="T263:T326" si="24">SUMPRODUCT($B263:$F263,$J$9:$N$9)</f>
        <v>2883.9908360348591</v>
      </c>
      <c r="X263" s="185"/>
      <c r="AD263" s="187"/>
    </row>
    <row r="264" spans="2:30" ht="14.25" customHeight="1" x14ac:dyDescent="0.3">
      <c r="B264" s="200">
        <v>1.4768408110998623E-3</v>
      </c>
      <c r="C264" s="200">
        <v>9.2692225626945138E-2</v>
      </c>
      <c r="D264" s="200"/>
      <c r="E264" s="200">
        <v>0.19342571906796707</v>
      </c>
      <c r="F264" s="200">
        <v>5.5819318699616649E-2</v>
      </c>
      <c r="H264" s="193">
        <f t="shared" si="20"/>
        <v>3366.2256652050473</v>
      </c>
      <c r="I264" s="102"/>
      <c r="K264" s="102"/>
      <c r="Q264" s="193">
        <f t="shared" si="21"/>
        <v>3401.9904181279503</v>
      </c>
      <c r="R264" s="193">
        <f t="shared" si="22"/>
        <v>3438.1128185800826</v>
      </c>
      <c r="S264" s="193">
        <f t="shared" si="23"/>
        <v>3474.5964430367358</v>
      </c>
      <c r="T264" s="193">
        <f t="shared" si="24"/>
        <v>3511.4449037379563</v>
      </c>
      <c r="X264" s="185"/>
      <c r="AD264" s="187"/>
    </row>
    <row r="265" spans="2:30" ht="14.25" customHeight="1" x14ac:dyDescent="0.3">
      <c r="B265" s="200">
        <v>1.4768408110999414E-3</v>
      </c>
      <c r="C265" s="200">
        <v>9.2692225626945735E-2</v>
      </c>
      <c r="D265" s="200"/>
      <c r="E265" s="200">
        <v>0.19342571906796915</v>
      </c>
      <c r="F265" s="200">
        <v>5.5819318699616746E-2</v>
      </c>
      <c r="H265" s="193">
        <f t="shared" si="20"/>
        <v>3366.2256652050437</v>
      </c>
      <c r="I265" s="102"/>
      <c r="K265" s="102"/>
      <c r="Q265" s="193">
        <f t="shared" si="21"/>
        <v>3401.9904181279467</v>
      </c>
      <c r="R265" s="193">
        <f t="shared" si="22"/>
        <v>3438.112818580079</v>
      </c>
      <c r="S265" s="193">
        <f t="shared" si="23"/>
        <v>3474.596443036733</v>
      </c>
      <c r="T265" s="193">
        <f t="shared" si="24"/>
        <v>3511.4449037379527</v>
      </c>
      <c r="X265" s="185"/>
      <c r="AD265" s="187"/>
    </row>
    <row r="266" spans="2:30" ht="14.25" customHeight="1" x14ac:dyDescent="0.3">
      <c r="B266" s="200">
        <v>3.1782783854021286E-2</v>
      </c>
      <c r="C266" s="200">
        <v>-15.447624634677295</v>
      </c>
      <c r="D266" s="200">
        <v>11.267339909127003</v>
      </c>
      <c r="E266" s="200">
        <v>1.4008734200290613</v>
      </c>
      <c r="F266" s="200"/>
      <c r="H266" s="193">
        <f t="shared" si="20"/>
        <v>-21852.71946110795</v>
      </c>
      <c r="I266" s="102"/>
      <c r="K266" s="102"/>
      <c r="Q266" s="193">
        <f t="shared" si="21"/>
        <v>-21714.666112293322</v>
      </c>
      <c r="R266" s="193">
        <f t="shared" si="22"/>
        <v>-21575.232229990546</v>
      </c>
      <c r="S266" s="193">
        <f t="shared" si="23"/>
        <v>-21434.404008864742</v>
      </c>
      <c r="T266" s="193">
        <f t="shared" si="24"/>
        <v>-21292.167505527679</v>
      </c>
      <c r="X266" s="185"/>
      <c r="AD266" s="187"/>
    </row>
    <row r="267" spans="2:30" ht="14.25" customHeight="1" x14ac:dyDescent="0.3">
      <c r="B267" s="200"/>
      <c r="C267" s="200">
        <v>-0.160348700426476</v>
      </c>
      <c r="D267" s="200">
        <v>2.0045277845093343</v>
      </c>
      <c r="E267" s="200">
        <v>0.21371344293538785</v>
      </c>
      <c r="F267" s="200">
        <v>2.4285628013374673E-2</v>
      </c>
      <c r="H267" s="193">
        <f t="shared" si="20"/>
        <v>3104.3731873979832</v>
      </c>
      <c r="I267" s="102"/>
      <c r="K267" s="102"/>
      <c r="Q267" s="193">
        <f t="shared" si="21"/>
        <v>3138.2790121005355</v>
      </c>
      <c r="R267" s="193">
        <f t="shared" si="22"/>
        <v>3172.5238950501143</v>
      </c>
      <c r="S267" s="193">
        <f t="shared" si="23"/>
        <v>3207.1112268291881</v>
      </c>
      <c r="T267" s="193">
        <f t="shared" si="24"/>
        <v>3242.0444319260523</v>
      </c>
      <c r="X267" s="185"/>
      <c r="AD267" s="187"/>
    </row>
    <row r="268" spans="2:30" ht="14.25" customHeight="1" x14ac:dyDescent="0.3">
      <c r="B268" s="200">
        <v>5.6784330623526024E-5</v>
      </c>
      <c r="C268" s="200">
        <v>-0.14595492970124574</v>
      </c>
      <c r="D268" s="200">
        <v>1.960823125046381</v>
      </c>
      <c r="E268" s="200">
        <v>0.21670072816952626</v>
      </c>
      <c r="F268" s="200">
        <v>2.4472221700955126E-2</v>
      </c>
      <c r="H268" s="193">
        <f t="shared" si="20"/>
        <v>3114.4042775595035</v>
      </c>
      <c r="I268" s="102"/>
      <c r="K268" s="102"/>
      <c r="Q268" s="193">
        <f t="shared" si="21"/>
        <v>3148.2979513992505</v>
      </c>
      <c r="R268" s="193">
        <f t="shared" si="22"/>
        <v>3182.5305619773944</v>
      </c>
      <c r="S268" s="193">
        <f t="shared" si="23"/>
        <v>3217.1054986613199</v>
      </c>
      <c r="T268" s="193">
        <f t="shared" si="24"/>
        <v>3252.0261847120851</v>
      </c>
      <c r="X268" s="185"/>
      <c r="AD268" s="187"/>
    </row>
    <row r="269" spans="2:30" ht="14.25" customHeight="1" x14ac:dyDescent="0.3">
      <c r="B269" s="200">
        <v>5.6242720494518198E-3</v>
      </c>
      <c r="C269" s="200">
        <v>5.4249714768893391E-2</v>
      </c>
      <c r="D269" s="200">
        <v>8.4789047668191439E-2</v>
      </c>
      <c r="E269" s="200">
        <v>0.28660303234424056</v>
      </c>
      <c r="F269" s="200">
        <v>6.4679939611079609E-2</v>
      </c>
      <c r="H269" s="193">
        <f t="shared" si="20"/>
        <v>3183.8588953393937</v>
      </c>
      <c r="I269" s="102"/>
      <c r="K269" s="102"/>
      <c r="Q269" s="193">
        <f t="shared" si="21"/>
        <v>3229.0369137747648</v>
      </c>
      <c r="R269" s="193">
        <f t="shared" si="22"/>
        <v>3274.6667123944899</v>
      </c>
      <c r="S269" s="193">
        <f t="shared" si="23"/>
        <v>3320.7528090004121</v>
      </c>
      <c r="T269" s="193">
        <f t="shared" si="24"/>
        <v>3367.2997665723938</v>
      </c>
      <c r="X269" s="185"/>
      <c r="AD269" s="187"/>
    </row>
    <row r="270" spans="2:30" ht="14.25" customHeight="1" x14ac:dyDescent="0.3">
      <c r="B270" s="200"/>
      <c r="C270" s="200">
        <v>-0.1603487004264782</v>
      </c>
      <c r="D270" s="200">
        <v>2.0045277845093277</v>
      </c>
      <c r="E270" s="200">
        <v>0.21371344293538852</v>
      </c>
      <c r="F270" s="200">
        <v>2.4285628013374718E-2</v>
      </c>
      <c r="H270" s="193">
        <f t="shared" si="20"/>
        <v>3104.3731873979805</v>
      </c>
      <c r="I270" s="102"/>
      <c r="K270" s="102"/>
      <c r="Q270" s="193">
        <f t="shared" si="21"/>
        <v>3138.2790121005337</v>
      </c>
      <c r="R270" s="193">
        <f t="shared" si="22"/>
        <v>3172.5238950501116</v>
      </c>
      <c r="S270" s="193">
        <f t="shared" si="23"/>
        <v>3207.1112268291854</v>
      </c>
      <c r="T270" s="193">
        <f t="shared" si="24"/>
        <v>3242.04443192605</v>
      </c>
      <c r="X270" s="185"/>
      <c r="AD270" s="187"/>
    </row>
    <row r="271" spans="2:30" ht="14.25" customHeight="1" x14ac:dyDescent="0.3">
      <c r="B271" s="200">
        <v>6.5435015429319101E-4</v>
      </c>
      <c r="C271" s="200">
        <v>-0.26276940085677142</v>
      </c>
      <c r="D271" s="200">
        <v>2.3829519803327961</v>
      </c>
      <c r="E271" s="200">
        <v>0.21419404659724925</v>
      </c>
      <c r="F271" s="200">
        <v>2.4413210433866218E-2</v>
      </c>
      <c r="H271" s="193">
        <f t="shared" si="20"/>
        <v>2982.775707969733</v>
      </c>
      <c r="I271" s="102"/>
      <c r="K271" s="102"/>
      <c r="Q271" s="193">
        <f t="shared" si="21"/>
        <v>3018.9583029969472</v>
      </c>
      <c r="R271" s="193">
        <f t="shared" si="22"/>
        <v>3055.5027239744336</v>
      </c>
      <c r="S271" s="193">
        <f t="shared" si="23"/>
        <v>3092.412589161695</v>
      </c>
      <c r="T271" s="193">
        <f t="shared" si="24"/>
        <v>3129.6915530008282</v>
      </c>
      <c r="X271" s="185"/>
      <c r="AD271" s="187"/>
    </row>
    <row r="272" spans="2:30" ht="14.25" customHeight="1" x14ac:dyDescent="0.3">
      <c r="B272" s="200"/>
      <c r="C272" s="200">
        <v>9.2099557079067154E-2</v>
      </c>
      <c r="D272" s="200">
        <v>0.73549922588892469</v>
      </c>
      <c r="E272" s="200">
        <v>0.14577860661736619</v>
      </c>
      <c r="F272" s="200">
        <v>4.3045510308939619E-2</v>
      </c>
      <c r="H272" s="193">
        <f t="shared" si="20"/>
        <v>3331.0791444975275</v>
      </c>
      <c r="I272" s="102"/>
      <c r="K272" s="102"/>
      <c r="Q272" s="193">
        <f t="shared" si="21"/>
        <v>3362.7460343634466</v>
      </c>
      <c r="R272" s="193">
        <f t="shared" si="22"/>
        <v>3394.7295931280246</v>
      </c>
      <c r="S272" s="193">
        <f t="shared" si="23"/>
        <v>3427.0329874802483</v>
      </c>
      <c r="T272" s="193">
        <f t="shared" si="24"/>
        <v>3459.6594157759946</v>
      </c>
      <c r="X272" s="185"/>
      <c r="AD272" s="187"/>
    </row>
    <row r="273" spans="2:30" ht="14.25" customHeight="1" x14ac:dyDescent="0.3">
      <c r="B273" s="200"/>
      <c r="C273" s="200">
        <v>-0.27651804212339043</v>
      </c>
      <c r="D273" s="200">
        <v>2.3261802287877282</v>
      </c>
      <c r="E273" s="200">
        <v>0.20831129852056907</v>
      </c>
      <c r="F273" s="200">
        <v>2.2167974392219479E-2</v>
      </c>
      <c r="H273" s="193">
        <f t="shared" si="20"/>
        <v>2957.7947325161394</v>
      </c>
      <c r="I273" s="102"/>
      <c r="K273" s="102"/>
      <c r="Q273" s="193">
        <f t="shared" si="21"/>
        <v>2992.3083001689206</v>
      </c>
      <c r="R273" s="193">
        <f t="shared" si="22"/>
        <v>3027.1670034982299</v>
      </c>
      <c r="S273" s="193">
        <f t="shared" si="23"/>
        <v>3062.374293860832</v>
      </c>
      <c r="T273" s="193">
        <f t="shared" si="24"/>
        <v>3097.9336571270601</v>
      </c>
      <c r="X273" s="185"/>
      <c r="AD273" s="187"/>
    </row>
    <row r="274" spans="2:30" ht="14.25" customHeight="1" x14ac:dyDescent="0.3">
      <c r="B274" s="200"/>
      <c r="C274" s="200">
        <v>-0.16034870042648003</v>
      </c>
      <c r="D274" s="200">
        <v>2.0045277845093419</v>
      </c>
      <c r="E274" s="200">
        <v>0.2137134429353886</v>
      </c>
      <c r="F274" s="200">
        <v>2.4285628013374569E-2</v>
      </c>
      <c r="H274" s="193">
        <f t="shared" si="20"/>
        <v>3104.3731873979796</v>
      </c>
      <c r="I274" s="102"/>
      <c r="K274" s="102"/>
      <c r="Q274" s="193">
        <f t="shared" si="21"/>
        <v>3138.2790121005319</v>
      </c>
      <c r="R274" s="193">
        <f t="shared" si="22"/>
        <v>3172.5238950501102</v>
      </c>
      <c r="S274" s="193">
        <f t="shared" si="23"/>
        <v>3207.1112268291845</v>
      </c>
      <c r="T274" s="193">
        <f t="shared" si="24"/>
        <v>3242.0444319260496</v>
      </c>
      <c r="X274" s="185"/>
      <c r="AD274" s="187"/>
    </row>
    <row r="275" spans="2:30" ht="14.25" customHeight="1" x14ac:dyDescent="0.3">
      <c r="B275" s="200">
        <v>1.7039234038503684E-4</v>
      </c>
      <c r="C275" s="200">
        <v>6.5856149469512987E-2</v>
      </c>
      <c r="D275" s="200">
        <v>0.8426917791912808</v>
      </c>
      <c r="E275" s="200">
        <v>0.18014410720433185</v>
      </c>
      <c r="F275" s="200">
        <v>3.9890299657622974E-2</v>
      </c>
      <c r="H275" s="193">
        <f t="shared" si="20"/>
        <v>3336.1182189929987</v>
      </c>
      <c r="I275" s="102"/>
      <c r="K275" s="102"/>
      <c r="Q275" s="193">
        <f t="shared" si="21"/>
        <v>3368.7373887354379</v>
      </c>
      <c r="R275" s="193">
        <f t="shared" si="22"/>
        <v>3401.6827501753014</v>
      </c>
      <c r="S275" s="193">
        <f t="shared" si="23"/>
        <v>3434.9575652295639</v>
      </c>
      <c r="T275" s="193">
        <f t="shared" si="24"/>
        <v>3468.5651284343685</v>
      </c>
      <c r="X275" s="185"/>
      <c r="AD275" s="187"/>
    </row>
    <row r="276" spans="2:30" ht="14.25" customHeight="1" x14ac:dyDescent="0.3">
      <c r="B276" s="200">
        <v>9.3111407052119807E-4</v>
      </c>
      <c r="C276" s="200">
        <v>4.928157740931622E-2</v>
      </c>
      <c r="D276" s="200"/>
      <c r="E276" s="200">
        <v>0.18202086596675165</v>
      </c>
      <c r="F276" s="200">
        <v>5.612275820487965E-2</v>
      </c>
      <c r="H276" s="193">
        <f t="shared" si="20"/>
        <v>3382.3175622560311</v>
      </c>
      <c r="I276" s="102"/>
      <c r="K276" s="102"/>
      <c r="Q276" s="193">
        <f t="shared" si="21"/>
        <v>3417.6297891623594</v>
      </c>
      <c r="R276" s="193">
        <f t="shared" si="22"/>
        <v>3453.2951383377522</v>
      </c>
      <c r="S276" s="193">
        <f t="shared" si="23"/>
        <v>3489.3171410048976</v>
      </c>
      <c r="T276" s="193">
        <f t="shared" si="24"/>
        <v>3525.6993636987149</v>
      </c>
      <c r="X276" s="185"/>
      <c r="AD276" s="187"/>
    </row>
    <row r="277" spans="2:30" ht="14.25" customHeight="1" x14ac:dyDescent="0.3">
      <c r="B277" s="200">
        <v>1.180923959530032E-3</v>
      </c>
      <c r="C277" s="200">
        <v>3.0487334076896074E-2</v>
      </c>
      <c r="D277" s="200">
        <v>1.1299251637413554</v>
      </c>
      <c r="E277" s="200">
        <v>0.24729087069309061</v>
      </c>
      <c r="F277" s="200">
        <v>3.4098244983999514E-2</v>
      </c>
      <c r="H277" s="193">
        <f t="shared" si="20"/>
        <v>3264.2441581052062</v>
      </c>
      <c r="I277" s="102"/>
      <c r="K277" s="102"/>
      <c r="Q277" s="193">
        <f t="shared" si="21"/>
        <v>3299.3466111422445</v>
      </c>
      <c r="R277" s="193">
        <f t="shared" si="22"/>
        <v>3334.8000887096537</v>
      </c>
      <c r="S277" s="193">
        <f t="shared" si="23"/>
        <v>3370.6081010527369</v>
      </c>
      <c r="T277" s="193">
        <f t="shared" si="24"/>
        <v>3406.7741935192512</v>
      </c>
      <c r="X277" s="185"/>
      <c r="AD277" s="187"/>
    </row>
    <row r="278" spans="2:30" ht="14.25" customHeight="1" x14ac:dyDescent="0.3">
      <c r="B278" s="200">
        <v>1.7457561446709746E-3</v>
      </c>
      <c r="C278" s="200">
        <v>5.4593544795366732E-2</v>
      </c>
      <c r="D278" s="200">
        <v>1.5845213638675268</v>
      </c>
      <c r="E278" s="200">
        <v>0.26628368123141782</v>
      </c>
      <c r="F278" s="200">
        <v>2.6853371673941639E-2</v>
      </c>
      <c r="H278" s="193">
        <f t="shared" si="20"/>
        <v>3191.8634564047461</v>
      </c>
      <c r="I278" s="102"/>
      <c r="K278" s="102"/>
      <c r="Q278" s="193">
        <f t="shared" si="21"/>
        <v>3227.2487186658905</v>
      </c>
      <c r="R278" s="193">
        <f t="shared" si="22"/>
        <v>3262.9878335496469</v>
      </c>
      <c r="S278" s="193">
        <f t="shared" si="23"/>
        <v>3299.0843395822403</v>
      </c>
      <c r="T278" s="193">
        <f t="shared" si="24"/>
        <v>3335.5418106751604</v>
      </c>
      <c r="X278" s="185"/>
      <c r="AD278" s="187"/>
    </row>
    <row r="279" spans="2:30" ht="14.25" customHeight="1" x14ac:dyDescent="0.3">
      <c r="B279" s="200">
        <v>5.6784330623559289E-5</v>
      </c>
      <c r="C279" s="200">
        <v>-0.14595492970124438</v>
      </c>
      <c r="D279" s="200">
        <v>1.9608231250463826</v>
      </c>
      <c r="E279" s="200">
        <v>0.21670072816952726</v>
      </c>
      <c r="F279" s="200">
        <v>2.4472221700955112E-2</v>
      </c>
      <c r="H279" s="193">
        <f t="shared" si="20"/>
        <v>3114.404277559503</v>
      </c>
      <c r="I279" s="102"/>
      <c r="K279" s="102"/>
      <c r="Q279" s="193">
        <f t="shared" si="21"/>
        <v>3148.2979513992495</v>
      </c>
      <c r="R279" s="193">
        <f t="shared" si="22"/>
        <v>3182.5305619773944</v>
      </c>
      <c r="S279" s="193">
        <f t="shared" si="23"/>
        <v>3217.1054986613199</v>
      </c>
      <c r="T279" s="193">
        <f t="shared" si="24"/>
        <v>3252.0261847120846</v>
      </c>
      <c r="X279" s="185"/>
      <c r="AD279" s="187"/>
    </row>
    <row r="280" spans="2:30" ht="14.25" customHeight="1" x14ac:dyDescent="0.3">
      <c r="B280" s="200">
        <v>1.4461476560315703E-2</v>
      </c>
      <c r="C280" s="200">
        <v>5.2018288679288059E-2</v>
      </c>
      <c r="D280" s="200">
        <v>1.3442778585783033</v>
      </c>
      <c r="E280" s="200">
        <v>0.48021984254670003</v>
      </c>
      <c r="F280" s="200">
        <v>6.6693608479641342E-2</v>
      </c>
      <c r="H280" s="193">
        <f t="shared" si="20"/>
        <v>2760.0186048516034</v>
      </c>
      <c r="I280" s="102"/>
      <c r="K280" s="102"/>
      <c r="Q280" s="193">
        <f t="shared" si="21"/>
        <v>2823.4792603480942</v>
      </c>
      <c r="R280" s="193">
        <f t="shared" si="22"/>
        <v>2887.5745223995505</v>
      </c>
      <c r="S280" s="193">
        <f t="shared" si="23"/>
        <v>2952.3107370715206</v>
      </c>
      <c r="T280" s="193">
        <f t="shared" si="24"/>
        <v>3017.6943138902111</v>
      </c>
      <c r="X280" s="185"/>
      <c r="AD280" s="187"/>
    </row>
    <row r="281" spans="2:30" ht="14.25" customHeight="1" x14ac:dyDescent="0.3">
      <c r="B281" s="200"/>
      <c r="C281" s="200">
        <v>-0.16034870042647417</v>
      </c>
      <c r="D281" s="200">
        <v>2.0045277845093277</v>
      </c>
      <c r="E281" s="200">
        <v>0.2137134429353881</v>
      </c>
      <c r="F281" s="200">
        <v>2.4285628013374715E-2</v>
      </c>
      <c r="H281" s="193">
        <f t="shared" si="20"/>
        <v>3104.3731873979855</v>
      </c>
      <c r="I281" s="102"/>
      <c r="K281" s="102"/>
      <c r="Q281" s="193">
        <f t="shared" si="21"/>
        <v>3138.2790121005382</v>
      </c>
      <c r="R281" s="193">
        <f t="shared" si="22"/>
        <v>3172.5238950501162</v>
      </c>
      <c r="S281" s="193">
        <f t="shared" si="23"/>
        <v>3207.1112268291909</v>
      </c>
      <c r="T281" s="193">
        <f t="shared" si="24"/>
        <v>3242.044431926055</v>
      </c>
      <c r="X281" s="185"/>
      <c r="AD281" s="187"/>
    </row>
    <row r="282" spans="2:30" ht="14.25" customHeight="1" x14ac:dyDescent="0.3">
      <c r="B282" s="200">
        <v>8.502917591803066E-4</v>
      </c>
      <c r="C282" s="200">
        <v>8.5956930226959077E-2</v>
      </c>
      <c r="D282" s="200">
        <v>0.52953257584014113</v>
      </c>
      <c r="E282" s="200">
        <v>0.18988265059086393</v>
      </c>
      <c r="F282" s="200">
        <v>4.5741100670486604E-2</v>
      </c>
      <c r="H282" s="193">
        <f t="shared" si="20"/>
        <v>3337.7095298182344</v>
      </c>
      <c r="I282" s="102"/>
      <c r="K282" s="102"/>
      <c r="Q282" s="193">
        <f t="shared" si="21"/>
        <v>3371.7154452931954</v>
      </c>
      <c r="R282" s="193">
        <f t="shared" si="22"/>
        <v>3406.0614199229067</v>
      </c>
      <c r="S282" s="193">
        <f t="shared" si="23"/>
        <v>3440.7508542989144</v>
      </c>
      <c r="T282" s="193">
        <f t="shared" si="24"/>
        <v>3475.7871830186832</v>
      </c>
      <c r="X282" s="185"/>
      <c r="AD282" s="187"/>
    </row>
    <row r="283" spans="2:30" ht="14.25" customHeight="1" x14ac:dyDescent="0.3">
      <c r="B283" s="200">
        <v>2.9035965013745783E-4</v>
      </c>
      <c r="C283" s="200">
        <v>7.6739622356151435E-2</v>
      </c>
      <c r="D283" s="200"/>
      <c r="E283" s="200">
        <v>0.17188760170759165</v>
      </c>
      <c r="F283" s="200">
        <v>5.3181448263126485E-2</v>
      </c>
      <c r="H283" s="193">
        <f t="shared" si="20"/>
        <v>3406.1809698998745</v>
      </c>
      <c r="I283" s="102"/>
      <c r="K283" s="102"/>
      <c r="Q283" s="193">
        <f t="shared" si="21"/>
        <v>3439.6116942666531</v>
      </c>
      <c r="R283" s="193">
        <f t="shared" si="22"/>
        <v>3473.3767258770999</v>
      </c>
      <c r="S283" s="193">
        <f t="shared" si="23"/>
        <v>3507.4794078036512</v>
      </c>
      <c r="T283" s="193">
        <f t="shared" si="24"/>
        <v>3541.923116549468</v>
      </c>
      <c r="X283" s="185"/>
      <c r="AD283" s="187"/>
    </row>
    <row r="284" spans="2:30" ht="14.25" customHeight="1" x14ac:dyDescent="0.3">
      <c r="B284" s="200">
        <v>1.8135669952476765E-4</v>
      </c>
      <c r="C284" s="200">
        <v>6.5453499916560964E-2</v>
      </c>
      <c r="D284" s="200">
        <v>0.37148550469339603</v>
      </c>
      <c r="E284" s="200">
        <v>0.19333314604737839</v>
      </c>
      <c r="F284" s="200">
        <v>4.525825929644637E-2</v>
      </c>
      <c r="H284" s="193">
        <f t="shared" si="20"/>
        <v>3375.3681405089301</v>
      </c>
      <c r="I284" s="102"/>
      <c r="K284" s="102"/>
      <c r="Q284" s="193">
        <f t="shared" si="21"/>
        <v>3408.414888969688</v>
      </c>
      <c r="R284" s="193">
        <f t="shared" si="22"/>
        <v>3441.7921049150536</v>
      </c>
      <c r="S284" s="193">
        <f t="shared" si="23"/>
        <v>3475.5030930198727</v>
      </c>
      <c r="T284" s="193">
        <f t="shared" si="24"/>
        <v>3509.5511910057398</v>
      </c>
      <c r="AD284" s="187"/>
    </row>
    <row r="285" spans="2:30" ht="14.25" customHeight="1" x14ac:dyDescent="0.3">
      <c r="B285" s="200">
        <v>1.7370328591457655E-3</v>
      </c>
      <c r="C285" s="200">
        <v>5.4987849467356256E-2</v>
      </c>
      <c r="D285" s="200">
        <v>1.5827937267744339</v>
      </c>
      <c r="E285" s="200">
        <v>0.26659330935015807</v>
      </c>
      <c r="F285" s="200">
        <v>2.6758949104816795E-2</v>
      </c>
      <c r="H285" s="193">
        <f t="shared" si="20"/>
        <v>3191.0428053495498</v>
      </c>
      <c r="I285" s="102"/>
      <c r="K285" s="102"/>
      <c r="Q285" s="193">
        <f t="shared" si="21"/>
        <v>3226.3906316758903</v>
      </c>
      <c r="R285" s="193">
        <f t="shared" si="22"/>
        <v>3262.091936265495</v>
      </c>
      <c r="S285" s="193">
        <f t="shared" si="23"/>
        <v>3298.1502539009953</v>
      </c>
      <c r="T285" s="193">
        <f t="shared" si="24"/>
        <v>3334.5691547128508</v>
      </c>
      <c r="X285" s="185"/>
      <c r="AD285" s="187"/>
    </row>
    <row r="286" spans="2:30" ht="14.25" customHeight="1" x14ac:dyDescent="0.3">
      <c r="B286" s="200">
        <v>2.4291401000802017E-3</v>
      </c>
      <c r="C286" s="200">
        <v>5.2886329873672255E-2</v>
      </c>
      <c r="D286" s="200">
        <v>1.5396811756356483</v>
      </c>
      <c r="E286" s="200">
        <v>0.28579854026893925</v>
      </c>
      <c r="F286" s="200">
        <v>2.8602591380165947E-2</v>
      </c>
      <c r="H286" s="193">
        <f t="shared" si="20"/>
        <v>3170.9327160392272</v>
      </c>
      <c r="I286" s="102"/>
      <c r="K286" s="102"/>
      <c r="Q286" s="193">
        <f t="shared" si="21"/>
        <v>3207.8776227727235</v>
      </c>
      <c r="R286" s="193">
        <f t="shared" si="22"/>
        <v>3245.1919785735554</v>
      </c>
      <c r="S286" s="193">
        <f t="shared" si="23"/>
        <v>3282.8794779323953</v>
      </c>
      <c r="T286" s="193">
        <f t="shared" si="24"/>
        <v>3320.9438522848232</v>
      </c>
      <c r="X286" s="185"/>
      <c r="AD286" s="187"/>
    </row>
    <row r="287" spans="2:30" ht="14.25" customHeight="1" x14ac:dyDescent="0.3">
      <c r="B287" s="200">
        <v>1.7370328591457694E-3</v>
      </c>
      <c r="C287" s="200">
        <v>5.4987849467356145E-2</v>
      </c>
      <c r="D287" s="200">
        <v>1.5827937267744374</v>
      </c>
      <c r="E287" s="200">
        <v>0.26659330935015818</v>
      </c>
      <c r="F287" s="200">
        <v>2.6758949104816732E-2</v>
      </c>
      <c r="H287" s="193">
        <f t="shared" si="20"/>
        <v>3191.042805349548</v>
      </c>
      <c r="I287" s="102"/>
      <c r="K287" s="102"/>
      <c r="Q287" s="193">
        <f t="shared" si="21"/>
        <v>3226.3906316758889</v>
      </c>
      <c r="R287" s="193">
        <f t="shared" si="22"/>
        <v>3262.0919362654931</v>
      </c>
      <c r="S287" s="193">
        <f t="shared" si="23"/>
        <v>3298.1502539009934</v>
      </c>
      <c r="T287" s="193">
        <f t="shared" si="24"/>
        <v>3334.569154712849</v>
      </c>
      <c r="X287" s="185"/>
      <c r="AD287" s="187"/>
    </row>
    <row r="288" spans="2:30" ht="14.25" customHeight="1" x14ac:dyDescent="0.3">
      <c r="B288" s="200">
        <v>1.7370328591457672E-3</v>
      </c>
      <c r="C288" s="200">
        <v>5.4987849467356339E-2</v>
      </c>
      <c r="D288" s="200">
        <v>1.5827937267744396</v>
      </c>
      <c r="E288" s="200">
        <v>0.26659330935015779</v>
      </c>
      <c r="F288" s="200">
        <v>2.6758949104816708E-2</v>
      </c>
      <c r="H288" s="193">
        <f t="shared" si="20"/>
        <v>3191.0428053495471</v>
      </c>
      <c r="I288" s="102"/>
      <c r="K288" s="102"/>
      <c r="Q288" s="193">
        <f t="shared" si="21"/>
        <v>3226.3906316758876</v>
      </c>
      <c r="R288" s="193">
        <f t="shared" si="22"/>
        <v>3262.0919362654922</v>
      </c>
      <c r="S288" s="193">
        <f t="shared" si="23"/>
        <v>3298.1502539009925</v>
      </c>
      <c r="T288" s="193">
        <f t="shared" si="24"/>
        <v>3334.5691547128481</v>
      </c>
      <c r="AD288" s="187"/>
    </row>
    <row r="289" spans="2:30" ht="14.25" customHeight="1" x14ac:dyDescent="0.3">
      <c r="B289" s="200">
        <v>1.0737412060299067E-3</v>
      </c>
      <c r="C289" s="200">
        <v>-2.9235586364293395E-2</v>
      </c>
      <c r="D289" s="200">
        <v>1.6050384410701699</v>
      </c>
      <c r="E289" s="200">
        <v>0.25818961838189974</v>
      </c>
      <c r="F289" s="200">
        <v>2.6445534308096399E-2</v>
      </c>
      <c r="H289" s="193">
        <f t="shared" si="20"/>
        <v>3164.2516456701414</v>
      </c>
      <c r="I289" s="102"/>
      <c r="K289" s="102"/>
      <c r="Q289" s="193">
        <f t="shared" si="21"/>
        <v>3199.1475135506275</v>
      </c>
      <c r="R289" s="193">
        <f t="shared" si="22"/>
        <v>3234.3923401099182</v>
      </c>
      <c r="S289" s="193">
        <f t="shared" si="23"/>
        <v>3269.9896149348015</v>
      </c>
      <c r="T289" s="193">
        <f t="shared" si="24"/>
        <v>3305.9428625079336</v>
      </c>
      <c r="X289" s="185"/>
      <c r="AD289" s="187"/>
    </row>
    <row r="290" spans="2:30" ht="14.25" customHeight="1" x14ac:dyDescent="0.3">
      <c r="B290" s="200">
        <v>2.5181703539595719E-2</v>
      </c>
      <c r="C290" s="200">
        <v>-0.86406352847795143</v>
      </c>
      <c r="D290" s="200">
        <v>3.1532099747942901</v>
      </c>
      <c r="E290" s="200">
        <v>0.75425452456712927</v>
      </c>
      <c r="F290" s="200">
        <v>8.2762472843481566E-2</v>
      </c>
      <c r="H290" s="193">
        <f t="shared" si="20"/>
        <v>1609.6749286202407</v>
      </c>
      <c r="I290" s="102"/>
      <c r="K290" s="102"/>
      <c r="Q290" s="193">
        <f t="shared" si="21"/>
        <v>1705.2549408469386</v>
      </c>
      <c r="R290" s="193">
        <f t="shared" si="22"/>
        <v>1801.7907531959045</v>
      </c>
      <c r="S290" s="193">
        <f t="shared" si="23"/>
        <v>1899.2919236683597</v>
      </c>
      <c r="T290" s="193">
        <f t="shared" si="24"/>
        <v>1997.7681058455391</v>
      </c>
      <c r="X290" s="185"/>
      <c r="AD290" s="187"/>
    </row>
    <row r="291" spans="2:30" ht="14.25" customHeight="1" x14ac:dyDescent="0.3">
      <c r="B291" s="200">
        <v>1.3752283108119888E-3</v>
      </c>
      <c r="C291" s="200">
        <v>6.1234254585964291E-3</v>
      </c>
      <c r="D291" s="200">
        <v>1.6661985947274007</v>
      </c>
      <c r="E291" s="200">
        <v>0.26160670511112522</v>
      </c>
      <c r="F291" s="200">
        <v>2.5754086679331351E-2</v>
      </c>
      <c r="H291" s="193">
        <f t="shared" si="20"/>
        <v>3172.0005861383024</v>
      </c>
      <c r="I291" s="102"/>
      <c r="K291" s="102"/>
      <c r="Q291" s="193">
        <f t="shared" si="21"/>
        <v>3207.1097755022192</v>
      </c>
      <c r="R291" s="193">
        <f t="shared" si="22"/>
        <v>3242.5700567597764</v>
      </c>
      <c r="S291" s="193">
        <f t="shared" si="23"/>
        <v>3278.3849408299084</v>
      </c>
      <c r="T291" s="193">
        <f t="shared" si="24"/>
        <v>3314.557973740742</v>
      </c>
      <c r="X291" s="185"/>
      <c r="AD291" s="187"/>
    </row>
    <row r="292" spans="2:30" ht="14.25" customHeight="1" x14ac:dyDescent="0.3">
      <c r="B292" s="200">
        <v>3.702656668695832E-4</v>
      </c>
      <c r="C292" s="200">
        <v>7.604639738638283E-2</v>
      </c>
      <c r="D292" s="200"/>
      <c r="E292" s="200">
        <v>0.18045041403504425</v>
      </c>
      <c r="F292" s="200">
        <v>5.2567487871202891E-2</v>
      </c>
      <c r="H292" s="193">
        <f t="shared" si="20"/>
        <v>3400.8006915618271</v>
      </c>
      <c r="I292" s="102"/>
      <c r="K292" s="102"/>
      <c r="Q292" s="193">
        <f t="shared" si="21"/>
        <v>3434.3932617854143</v>
      </c>
      <c r="R292" s="193">
        <f t="shared" si="22"/>
        <v>3468.3217577112378</v>
      </c>
      <c r="S292" s="193">
        <f t="shared" si="23"/>
        <v>3502.589538596319</v>
      </c>
      <c r="T292" s="193">
        <f t="shared" si="24"/>
        <v>3537.1999972902518</v>
      </c>
      <c r="X292" s="185"/>
      <c r="AD292" s="187"/>
    </row>
    <row r="293" spans="2:30" ht="14.25" customHeight="1" x14ac:dyDescent="0.3">
      <c r="B293" s="200">
        <v>1.9997354621005044E-2</v>
      </c>
      <c r="C293" s="200">
        <v>-0.62059048769988179</v>
      </c>
      <c r="D293" s="200">
        <v>2.2493997632804277</v>
      </c>
      <c r="E293" s="200">
        <v>0.63510565102120797</v>
      </c>
      <c r="F293" s="200">
        <v>8.0043281305573519E-2</v>
      </c>
      <c r="H293" s="193">
        <f t="shared" si="20"/>
        <v>2095.231190728387</v>
      </c>
      <c r="I293" s="102"/>
      <c r="K293" s="102"/>
      <c r="Q293" s="193">
        <f t="shared" si="21"/>
        <v>2178.1323617310991</v>
      </c>
      <c r="R293" s="193">
        <f t="shared" si="22"/>
        <v>2261.8625444438385</v>
      </c>
      <c r="S293" s="193">
        <f t="shared" si="23"/>
        <v>2346.4300289837061</v>
      </c>
      <c r="T293" s="193">
        <f t="shared" si="24"/>
        <v>2431.8431883689714</v>
      </c>
      <c r="X293" s="185"/>
      <c r="AD293" s="187"/>
    </row>
    <row r="294" spans="2:30" ht="14.25" customHeight="1" x14ac:dyDescent="0.3">
      <c r="B294" s="200"/>
      <c r="C294" s="200">
        <v>6.9321348185794732E-2</v>
      </c>
      <c r="D294" s="200"/>
      <c r="E294" s="200">
        <v>0.16191769230137124</v>
      </c>
      <c r="F294" s="200">
        <v>5.3116326251244433E-2</v>
      </c>
      <c r="H294" s="193">
        <f t="shared" si="20"/>
        <v>3412.0239672783964</v>
      </c>
      <c r="I294" s="102"/>
      <c r="K294" s="102"/>
      <c r="Q294" s="193">
        <f t="shared" si="21"/>
        <v>3444.9068777244265</v>
      </c>
      <c r="R294" s="193">
        <f t="shared" si="22"/>
        <v>3478.1186172749185</v>
      </c>
      <c r="S294" s="193">
        <f t="shared" si="23"/>
        <v>3511.6624742209142</v>
      </c>
      <c r="T294" s="193">
        <f t="shared" si="24"/>
        <v>3545.541769736371</v>
      </c>
      <c r="X294" s="185"/>
      <c r="AD294" s="187"/>
    </row>
    <row r="295" spans="2:30" ht="14.25" customHeight="1" x14ac:dyDescent="0.3">
      <c r="B295" s="200"/>
      <c r="C295" s="200">
        <v>3.7574086423455236E-2</v>
      </c>
      <c r="D295" s="200">
        <v>0.11329596307642287</v>
      </c>
      <c r="E295" s="200">
        <v>0.14546830052862314</v>
      </c>
      <c r="F295" s="200">
        <v>5.4418570985774593E-2</v>
      </c>
      <c r="H295" s="193">
        <f t="shared" si="20"/>
        <v>3395.5819028697661</v>
      </c>
      <c r="I295" s="102"/>
      <c r="K295" s="102"/>
      <c r="Q295" s="193">
        <f t="shared" si="21"/>
        <v>3428.8670552637691</v>
      </c>
      <c r="R295" s="193">
        <f t="shared" si="22"/>
        <v>3462.4850591817121</v>
      </c>
      <c r="S295" s="193">
        <f t="shared" si="23"/>
        <v>3496.4392431388342</v>
      </c>
      <c r="T295" s="193">
        <f t="shared" si="24"/>
        <v>3530.7329689355279</v>
      </c>
      <c r="X295" s="185"/>
      <c r="AD295" s="187"/>
    </row>
    <row r="296" spans="2:30" ht="14.25" customHeight="1" x14ac:dyDescent="0.3">
      <c r="B296" s="200"/>
      <c r="C296" s="200">
        <v>7.5365978770653472E-2</v>
      </c>
      <c r="D296" s="200">
        <v>0.16940889882853846</v>
      </c>
      <c r="E296" s="200">
        <v>0.17839042222622636</v>
      </c>
      <c r="F296" s="200">
        <v>4.8522649129529312E-2</v>
      </c>
      <c r="H296" s="193">
        <f t="shared" si="20"/>
        <v>3394.8890571068869</v>
      </c>
      <c r="I296" s="102"/>
      <c r="K296" s="102"/>
      <c r="Q296" s="193">
        <f t="shared" si="21"/>
        <v>3427.4927267514113</v>
      </c>
      <c r="R296" s="193">
        <f t="shared" si="22"/>
        <v>3460.4224330923817</v>
      </c>
      <c r="S296" s="193">
        <f t="shared" si="23"/>
        <v>3493.6814364967613</v>
      </c>
      <c r="T296" s="193">
        <f t="shared" si="24"/>
        <v>3527.2730299351851</v>
      </c>
      <c r="X296" s="185"/>
      <c r="AD296" s="187"/>
    </row>
    <row r="297" spans="2:30" ht="14.25" customHeight="1" x14ac:dyDescent="0.3">
      <c r="B297" s="200">
        <v>2.364165845123373E-2</v>
      </c>
      <c r="C297" s="200">
        <v>-0.84766985957961694</v>
      </c>
      <c r="D297" s="200">
        <v>3.2696439600067522</v>
      </c>
      <c r="E297" s="200">
        <v>0.71916170877515773</v>
      </c>
      <c r="F297" s="200">
        <v>7.8008426175621204E-2</v>
      </c>
      <c r="H297" s="193">
        <f t="shared" si="20"/>
        <v>1696.8828896642826</v>
      </c>
      <c r="I297" s="102"/>
      <c r="K297" s="102"/>
      <c r="Q297" s="193">
        <f t="shared" si="21"/>
        <v>1789.1246043332617</v>
      </c>
      <c r="R297" s="193">
        <f t="shared" si="22"/>
        <v>1882.2887361489315</v>
      </c>
      <c r="S297" s="193">
        <f t="shared" si="23"/>
        <v>1976.3845092827592</v>
      </c>
      <c r="T297" s="193">
        <f t="shared" si="24"/>
        <v>2071.4212401479222</v>
      </c>
      <c r="X297" s="185"/>
      <c r="AD297" s="187"/>
    </row>
    <row r="298" spans="2:30" ht="14.25" customHeight="1" x14ac:dyDescent="0.3">
      <c r="B298" s="200"/>
      <c r="C298" s="200">
        <v>0.10142629357425775</v>
      </c>
      <c r="D298" s="200"/>
      <c r="E298" s="200">
        <v>0.13753514154131666</v>
      </c>
      <c r="F298" s="200">
        <v>5.3504044377647067E-2</v>
      </c>
      <c r="H298" s="193">
        <f t="shared" si="20"/>
        <v>3360.5567045890994</v>
      </c>
      <c r="I298" s="102"/>
      <c r="K298" s="102"/>
      <c r="Q298" s="193">
        <f t="shared" si="21"/>
        <v>3392.3518954567267</v>
      </c>
      <c r="R298" s="193">
        <f t="shared" si="22"/>
        <v>3424.465038233031</v>
      </c>
      <c r="S298" s="193">
        <f t="shared" si="23"/>
        <v>3456.8993124370973</v>
      </c>
      <c r="T298" s="193">
        <f t="shared" si="24"/>
        <v>3489.6579293832056</v>
      </c>
      <c r="X298" s="185"/>
      <c r="AD298" s="187"/>
    </row>
    <row r="299" spans="2:30" ht="14.25" customHeight="1" x14ac:dyDescent="0.3">
      <c r="B299" s="200">
        <v>1.801658086966361E-3</v>
      </c>
      <c r="C299" s="200">
        <v>5.3136586753606961E-2</v>
      </c>
      <c r="D299" s="200">
        <v>1.5189825369014227</v>
      </c>
      <c r="E299" s="200">
        <v>0.27020787419752407</v>
      </c>
      <c r="F299" s="200">
        <v>2.7701448105010445E-2</v>
      </c>
      <c r="H299" s="193">
        <f t="shared" si="20"/>
        <v>3196.5174089181019</v>
      </c>
      <c r="I299" s="102"/>
      <c r="K299" s="102"/>
      <c r="Q299" s="193">
        <f t="shared" si="21"/>
        <v>3232.1174267197684</v>
      </c>
      <c r="R299" s="193">
        <f t="shared" si="22"/>
        <v>3268.073444699452</v>
      </c>
      <c r="S299" s="193">
        <f t="shared" si="23"/>
        <v>3304.3890228589325</v>
      </c>
      <c r="T299" s="193">
        <f t="shared" si="24"/>
        <v>3341.0677568000074</v>
      </c>
      <c r="X299" s="185"/>
      <c r="AD299" s="187"/>
    </row>
    <row r="300" spans="2:30" ht="14.25" customHeight="1" x14ac:dyDescent="0.3">
      <c r="B300" s="200">
        <v>1.6131887506421372E-3</v>
      </c>
      <c r="C300" s="200">
        <v>3.3571411741116018E-2</v>
      </c>
      <c r="D300" s="200">
        <v>1.6130230454640642</v>
      </c>
      <c r="E300" s="200">
        <v>0.26971159707816766</v>
      </c>
      <c r="F300" s="200">
        <v>2.598544512810954E-2</v>
      </c>
      <c r="H300" s="193">
        <f t="shared" si="20"/>
        <v>3182.3959029875218</v>
      </c>
      <c r="I300" s="102"/>
      <c r="K300" s="102"/>
      <c r="Q300" s="193">
        <f t="shared" si="21"/>
        <v>3217.7244756647224</v>
      </c>
      <c r="R300" s="193">
        <f t="shared" si="22"/>
        <v>3253.4063340686948</v>
      </c>
      <c r="S300" s="193">
        <f t="shared" si="23"/>
        <v>3289.4450110567077</v>
      </c>
      <c r="T300" s="193">
        <f t="shared" si="24"/>
        <v>3325.8440748145995</v>
      </c>
      <c r="AD300" s="187"/>
    </row>
    <row r="301" spans="2:30" ht="14.25" customHeight="1" x14ac:dyDescent="0.3">
      <c r="B301" s="200">
        <v>1.9997354621005037E-2</v>
      </c>
      <c r="C301" s="200">
        <v>-0.62059048769988745</v>
      </c>
      <c r="D301" s="200">
        <v>2.2493997632804441</v>
      </c>
      <c r="E301" s="200">
        <v>0.63510565102120853</v>
      </c>
      <c r="F301" s="200">
        <v>8.0043281305573463E-2</v>
      </c>
      <c r="H301" s="193">
        <f t="shared" si="20"/>
        <v>2095.2311907283879</v>
      </c>
      <c r="I301" s="102"/>
      <c r="K301" s="102"/>
      <c r="Q301" s="193">
        <f t="shared" si="21"/>
        <v>2178.1323617311009</v>
      </c>
      <c r="R301" s="193">
        <f t="shared" si="22"/>
        <v>2261.8625444438408</v>
      </c>
      <c r="S301" s="193">
        <f t="shared" si="23"/>
        <v>2346.4300289837079</v>
      </c>
      <c r="T301" s="193">
        <f t="shared" si="24"/>
        <v>2431.8431883689732</v>
      </c>
      <c r="X301" s="185"/>
      <c r="AD301" s="187"/>
    </row>
    <row r="302" spans="2:30" ht="14.25" customHeight="1" x14ac:dyDescent="0.3">
      <c r="B302" s="200">
        <v>1.7417796757717636E-5</v>
      </c>
      <c r="C302" s="200">
        <v>9.3859011576901213E-2</v>
      </c>
      <c r="D302" s="200">
        <v>0.37464975418061358</v>
      </c>
      <c r="E302" s="200">
        <v>0.14840873915959241</v>
      </c>
      <c r="F302" s="200">
        <v>4.7948953240758291E-2</v>
      </c>
      <c r="H302" s="193">
        <f t="shared" si="20"/>
        <v>3360.2573761529311</v>
      </c>
      <c r="I302" s="102"/>
      <c r="K302" s="102"/>
      <c r="Q302" s="193">
        <f t="shared" si="21"/>
        <v>3392.2289531338297</v>
      </c>
      <c r="R302" s="193">
        <f t="shared" si="22"/>
        <v>3424.520245884537</v>
      </c>
      <c r="S302" s="193">
        <f t="shared" si="23"/>
        <v>3457.1344515627516</v>
      </c>
      <c r="T302" s="193">
        <f t="shared" si="24"/>
        <v>3490.074799297749</v>
      </c>
      <c r="AD302" s="187"/>
    </row>
    <row r="303" spans="2:30" ht="14.25" customHeight="1" x14ac:dyDescent="0.3">
      <c r="B303" s="200"/>
      <c r="C303" s="200">
        <v>-0.35401442936563438</v>
      </c>
      <c r="D303" s="200">
        <v>2.2378385323342567</v>
      </c>
      <c r="E303" s="200">
        <v>0.19298600928288157</v>
      </c>
      <c r="F303" s="200">
        <v>2.7057550359060729E-2</v>
      </c>
      <c r="H303" s="193">
        <f t="shared" si="20"/>
        <v>2913.9668170925843</v>
      </c>
      <c r="I303" s="102"/>
      <c r="K303" s="102"/>
      <c r="Q303" s="193">
        <f t="shared" si="21"/>
        <v>2949.4253525621152</v>
      </c>
      <c r="R303" s="193">
        <f t="shared" si="22"/>
        <v>2985.238473386341</v>
      </c>
      <c r="S303" s="193">
        <f t="shared" si="23"/>
        <v>3021.4097254188091</v>
      </c>
      <c r="T303" s="193">
        <f t="shared" si="24"/>
        <v>3057.9426899716027</v>
      </c>
      <c r="AD303" s="187"/>
    </row>
    <row r="304" spans="2:30" ht="14.25" customHeight="1" x14ac:dyDescent="0.3">
      <c r="B304" s="200">
        <v>2.0608851433462326E-3</v>
      </c>
      <c r="C304" s="200">
        <v>5.4748452539241807E-2</v>
      </c>
      <c r="D304" s="200">
        <v>1.5003727562715596</v>
      </c>
      <c r="E304" s="200">
        <v>0.27760391102615412</v>
      </c>
      <c r="F304" s="200">
        <v>2.8280607810038414E-2</v>
      </c>
      <c r="H304" s="193">
        <f t="shared" si="20"/>
        <v>3187.7620409550509</v>
      </c>
      <c r="I304" s="102"/>
      <c r="K304" s="102"/>
      <c r="Q304" s="193">
        <f t="shared" si="21"/>
        <v>3223.905189527567</v>
      </c>
      <c r="R304" s="193">
        <f t="shared" si="22"/>
        <v>3260.4097695858086</v>
      </c>
      <c r="S304" s="193">
        <f t="shared" si="23"/>
        <v>3297.2793954446324</v>
      </c>
      <c r="T304" s="193">
        <f t="shared" si="24"/>
        <v>3334.5177175620438</v>
      </c>
      <c r="X304" s="185"/>
      <c r="AD304" s="187"/>
    </row>
    <row r="305" spans="2:30" ht="14.25" customHeight="1" x14ac:dyDescent="0.3">
      <c r="B305" s="200">
        <v>1.5782144826146192E-3</v>
      </c>
      <c r="C305" s="200">
        <v>-8.3291487045339327E-2</v>
      </c>
      <c r="D305" s="200"/>
      <c r="E305" s="200">
        <v>8.8711644283828342E-2</v>
      </c>
      <c r="F305" s="200">
        <v>7.18162431867016E-2</v>
      </c>
      <c r="H305" s="193">
        <f t="shared" si="20"/>
        <v>3219.5238716710019</v>
      </c>
      <c r="I305" s="102"/>
      <c r="K305" s="102"/>
      <c r="Q305" s="193">
        <f t="shared" si="21"/>
        <v>3257.2206589443313</v>
      </c>
      <c r="R305" s="193">
        <f t="shared" si="22"/>
        <v>3295.2944140903942</v>
      </c>
      <c r="S305" s="193">
        <f t="shared" si="23"/>
        <v>3333.7489067879178</v>
      </c>
      <c r="T305" s="193">
        <f t="shared" si="24"/>
        <v>3372.5879444124166</v>
      </c>
      <c r="X305" s="185"/>
      <c r="AD305" s="187"/>
    </row>
    <row r="306" spans="2:30" ht="14.25" customHeight="1" x14ac:dyDescent="0.3">
      <c r="B306" s="200"/>
      <c r="C306" s="200">
        <v>-0.16034870042646723</v>
      </c>
      <c r="D306" s="200">
        <v>2.0045277845092961</v>
      </c>
      <c r="E306" s="200">
        <v>0.21371344293538869</v>
      </c>
      <c r="F306" s="200">
        <v>2.4285628013374951E-2</v>
      </c>
      <c r="H306" s="193">
        <f t="shared" si="20"/>
        <v>3104.3731873979937</v>
      </c>
      <c r="I306" s="102"/>
      <c r="K306" s="102"/>
      <c r="Q306" s="193">
        <f t="shared" si="21"/>
        <v>3138.279012100546</v>
      </c>
      <c r="R306" s="193">
        <f t="shared" si="22"/>
        <v>3172.5238950501243</v>
      </c>
      <c r="S306" s="193">
        <f t="shared" si="23"/>
        <v>3207.1112268291981</v>
      </c>
      <c r="T306" s="193">
        <f t="shared" si="24"/>
        <v>3242.0444319260632</v>
      </c>
      <c r="X306" s="185"/>
      <c r="AD306" s="187"/>
    </row>
    <row r="307" spans="2:30" ht="14.25" customHeight="1" x14ac:dyDescent="0.3">
      <c r="B307" s="200">
        <v>1.4230286562299489E-3</v>
      </c>
      <c r="C307" s="200">
        <v>4.9147789282730593E-2</v>
      </c>
      <c r="D307" s="200">
        <v>1.2389956057079363</v>
      </c>
      <c r="E307" s="200">
        <v>0.25628930467848143</v>
      </c>
      <c r="F307" s="200">
        <v>3.17901259598075E-2</v>
      </c>
      <c r="H307" s="193">
        <f t="shared" si="20"/>
        <v>3239.5584970895602</v>
      </c>
      <c r="I307" s="102"/>
      <c r="K307" s="102"/>
      <c r="Q307" s="193">
        <f t="shared" si="21"/>
        <v>3274.6969165763762</v>
      </c>
      <c r="R307" s="193">
        <f t="shared" si="22"/>
        <v>3310.1867202580606</v>
      </c>
      <c r="S307" s="193">
        <f t="shared" si="23"/>
        <v>3346.0314219765619</v>
      </c>
      <c r="T307" s="193">
        <f t="shared" si="24"/>
        <v>3382.2345707122477</v>
      </c>
      <c r="X307" s="185"/>
      <c r="AD307" s="187"/>
    </row>
    <row r="308" spans="2:30" ht="14.25" customHeight="1" x14ac:dyDescent="0.3">
      <c r="B308" s="200"/>
      <c r="C308" s="200">
        <v>-0.47650967047179887</v>
      </c>
      <c r="D308" s="200">
        <v>1.2418366910162368</v>
      </c>
      <c r="E308" s="200">
        <v>0.1736747325985977</v>
      </c>
      <c r="F308" s="200">
        <v>4.6299797777475477E-2</v>
      </c>
      <c r="H308" s="193">
        <f t="shared" si="20"/>
        <v>2904.4145090095381</v>
      </c>
      <c r="I308" s="102"/>
      <c r="K308" s="102"/>
      <c r="Q308" s="193">
        <f t="shared" si="21"/>
        <v>2941.963961014972</v>
      </c>
      <c r="R308" s="193">
        <f t="shared" si="22"/>
        <v>2979.8889075404609</v>
      </c>
      <c r="S308" s="193">
        <f t="shared" si="23"/>
        <v>3018.1931035312045</v>
      </c>
      <c r="T308" s="193">
        <f t="shared" si="24"/>
        <v>3056.8803414818553</v>
      </c>
      <c r="X308" s="185"/>
      <c r="AD308" s="187"/>
    </row>
    <row r="309" spans="2:30" ht="14.25" customHeight="1" x14ac:dyDescent="0.3">
      <c r="B309" s="200">
        <v>9.4272121228565985E-4</v>
      </c>
      <c r="C309" s="200">
        <v>2.2059399950049047E-2</v>
      </c>
      <c r="D309" s="200"/>
      <c r="E309" s="200">
        <v>0.15628896511549498</v>
      </c>
      <c r="F309" s="200">
        <v>5.9560816593296047E-2</v>
      </c>
      <c r="H309" s="193">
        <f t="shared" si="20"/>
        <v>3355.53984997924</v>
      </c>
      <c r="I309" s="102"/>
      <c r="K309" s="102"/>
      <c r="Q309" s="193">
        <f t="shared" si="21"/>
        <v>3391.0997210416967</v>
      </c>
      <c r="R309" s="193">
        <f t="shared" si="22"/>
        <v>3427.0151908147791</v>
      </c>
      <c r="S309" s="193">
        <f t="shared" si="23"/>
        <v>3463.2898152855919</v>
      </c>
      <c r="T309" s="193">
        <f t="shared" si="24"/>
        <v>3499.9271860011127</v>
      </c>
      <c r="X309" s="185"/>
      <c r="AD309" s="187"/>
    </row>
    <row r="310" spans="2:30" ht="14.25" customHeight="1" x14ac:dyDescent="0.3">
      <c r="B310" s="200">
        <v>1.5008776414947738E-3</v>
      </c>
      <c r="C310" s="200">
        <v>9.2694206346716254E-2</v>
      </c>
      <c r="D310" s="200">
        <v>3.1920327504769848E-3</v>
      </c>
      <c r="E310" s="200">
        <v>0.19396707263341068</v>
      </c>
      <c r="F310" s="200">
        <v>5.5828054688332455E-2</v>
      </c>
      <c r="H310" s="193">
        <f t="shared" si="20"/>
        <v>3365.1783840961016</v>
      </c>
      <c r="I310" s="102"/>
      <c r="K310" s="102"/>
      <c r="Q310" s="193">
        <f t="shared" si="21"/>
        <v>3400.9937768164168</v>
      </c>
      <c r="R310" s="193">
        <f t="shared" si="22"/>
        <v>3437.1673234639356</v>
      </c>
      <c r="S310" s="193">
        <f t="shared" si="23"/>
        <v>3473.7026055779297</v>
      </c>
      <c r="T310" s="193">
        <f t="shared" si="24"/>
        <v>3510.6032405130632</v>
      </c>
      <c r="X310" s="185"/>
      <c r="AD310" s="187"/>
    </row>
    <row r="311" spans="2:30" ht="14.25" customHeight="1" x14ac:dyDescent="0.3">
      <c r="B311" s="200">
        <v>8.7412883059521078E-5</v>
      </c>
      <c r="C311" s="200">
        <v>6.6866147388590855E-2</v>
      </c>
      <c r="D311" s="200">
        <v>0.29740110089479249</v>
      </c>
      <c r="E311" s="200">
        <v>0.18988929127703688</v>
      </c>
      <c r="F311" s="200">
        <v>4.6181200656768812E-2</v>
      </c>
      <c r="H311" s="193">
        <f t="shared" si="20"/>
        <v>3383.4933375917944</v>
      </c>
      <c r="I311" s="102"/>
      <c r="K311" s="102"/>
      <c r="Q311" s="193">
        <f t="shared" si="21"/>
        <v>3416.3571371314383</v>
      </c>
      <c r="R311" s="193">
        <f t="shared" si="22"/>
        <v>3449.5495746664783</v>
      </c>
      <c r="S311" s="193">
        <f t="shared" si="23"/>
        <v>3483.0739365768691</v>
      </c>
      <c r="T311" s="193">
        <f t="shared" si="24"/>
        <v>3516.9335421063633</v>
      </c>
      <c r="X311" s="185"/>
      <c r="AD311" s="187"/>
    </row>
    <row r="312" spans="2:30" ht="14.25" customHeight="1" x14ac:dyDescent="0.3">
      <c r="B312" s="200">
        <v>5.03555870422713E-4</v>
      </c>
      <c r="C312" s="200">
        <v>3.359783961500979E-2</v>
      </c>
      <c r="D312" s="200">
        <v>0.18169431627043806</v>
      </c>
      <c r="E312" s="200">
        <v>0.1775864348491564</v>
      </c>
      <c r="F312" s="200">
        <v>5.2895701061131541E-2</v>
      </c>
      <c r="H312" s="193">
        <f t="shared" si="20"/>
        <v>3396.6677696828419</v>
      </c>
      <c r="I312" s="102"/>
      <c r="K312" s="102"/>
      <c r="Q312" s="193">
        <f t="shared" si="21"/>
        <v>3431.3157633026831</v>
      </c>
      <c r="R312" s="193">
        <f t="shared" si="22"/>
        <v>3466.3102368587233</v>
      </c>
      <c r="S312" s="193">
        <f t="shared" si="23"/>
        <v>3501.6546551503234</v>
      </c>
      <c r="T312" s="193">
        <f t="shared" si="24"/>
        <v>3537.3525176248399</v>
      </c>
      <c r="X312" s="185"/>
      <c r="AD312" s="187"/>
    </row>
    <row r="313" spans="2:30" ht="14.25" customHeight="1" x14ac:dyDescent="0.3">
      <c r="B313" s="200">
        <v>2.7210974611191907E-5</v>
      </c>
      <c r="C313" s="200">
        <v>6.3047547759656875E-2</v>
      </c>
      <c r="D313" s="200">
        <v>1.228991136481181</v>
      </c>
      <c r="E313" s="200">
        <v>0.1994786661818907</v>
      </c>
      <c r="F313" s="200">
        <v>2.9560418269394848E-2</v>
      </c>
      <c r="H313" s="193">
        <f t="shared" si="20"/>
        <v>3215.8643777114175</v>
      </c>
      <c r="I313" s="102"/>
      <c r="K313" s="102"/>
      <c r="Q313" s="193">
        <f t="shared" si="21"/>
        <v>3246.9668972119925</v>
      </c>
      <c r="R313" s="193">
        <f t="shared" si="22"/>
        <v>3278.3804419075732</v>
      </c>
      <c r="S313" s="193">
        <f t="shared" si="23"/>
        <v>3310.1081220501096</v>
      </c>
      <c r="T313" s="193">
        <f t="shared" si="24"/>
        <v>3342.1530789940716</v>
      </c>
      <c r="X313" s="185"/>
      <c r="AD313" s="187"/>
    </row>
    <row r="314" spans="2:30" ht="14.25" customHeight="1" x14ac:dyDescent="0.3">
      <c r="B314" s="200">
        <v>1.0741922668047981E-2</v>
      </c>
      <c r="C314" s="200">
        <v>-0.32008149873743696</v>
      </c>
      <c r="D314" s="200">
        <v>1.2264220310040186</v>
      </c>
      <c r="E314" s="200">
        <v>0.45269234190053587</v>
      </c>
      <c r="F314" s="200">
        <v>6.3973569395450722E-2</v>
      </c>
      <c r="H314" s="193">
        <f t="shared" si="20"/>
        <v>2705.4834950272884</v>
      </c>
      <c r="I314" s="102"/>
      <c r="K314" s="102"/>
      <c r="Q314" s="193">
        <f t="shared" si="21"/>
        <v>2765.5781987296341</v>
      </c>
      <c r="R314" s="193">
        <f t="shared" si="22"/>
        <v>2826.2738494690047</v>
      </c>
      <c r="S314" s="193">
        <f t="shared" si="23"/>
        <v>2887.5764567157689</v>
      </c>
      <c r="T314" s="193">
        <f t="shared" si="24"/>
        <v>2949.4920900349998</v>
      </c>
      <c r="X314" s="185"/>
      <c r="AD314" s="187"/>
    </row>
    <row r="315" spans="2:30" ht="14.25" customHeight="1" x14ac:dyDescent="0.3">
      <c r="B315" s="200">
        <v>3.2454444769227286E-4</v>
      </c>
      <c r="C315" s="200">
        <v>7.0467361434521564E-2</v>
      </c>
      <c r="D315" s="200">
        <v>0.28466043064131713</v>
      </c>
      <c r="E315" s="200">
        <v>0.19368346742760023</v>
      </c>
      <c r="F315" s="200">
        <v>4.6966074446881681E-2</v>
      </c>
      <c r="H315" s="193">
        <f t="shared" si="20"/>
        <v>3378.0822006370854</v>
      </c>
      <c r="I315" s="102"/>
      <c r="K315" s="102"/>
      <c r="Q315" s="193">
        <f t="shared" si="21"/>
        <v>3411.430855685097</v>
      </c>
      <c r="R315" s="193">
        <f t="shared" si="22"/>
        <v>3445.1129972835888</v>
      </c>
      <c r="S315" s="193">
        <f t="shared" si="23"/>
        <v>3479.1319602980657</v>
      </c>
      <c r="T315" s="193">
        <f t="shared" si="24"/>
        <v>3513.4911129426873</v>
      </c>
      <c r="X315" s="185"/>
      <c r="AD315" s="187"/>
    </row>
    <row r="316" spans="2:30" ht="14.25" customHeight="1" x14ac:dyDescent="0.3">
      <c r="B316" s="200">
        <v>1.7370328591456814E-3</v>
      </c>
      <c r="C316" s="200">
        <v>5.4987849467356499E-2</v>
      </c>
      <c r="D316" s="200">
        <v>1.5827937267744319</v>
      </c>
      <c r="E316" s="200">
        <v>0.26659330935015585</v>
      </c>
      <c r="F316" s="200">
        <v>2.6758949104816604E-2</v>
      </c>
      <c r="H316" s="193">
        <f t="shared" si="20"/>
        <v>3191.0428053495502</v>
      </c>
      <c r="I316" s="102"/>
      <c r="K316" s="102"/>
      <c r="Q316" s="193">
        <f t="shared" si="21"/>
        <v>3226.3906316758907</v>
      </c>
      <c r="R316" s="193">
        <f t="shared" si="22"/>
        <v>3262.091936265495</v>
      </c>
      <c r="S316" s="193">
        <f t="shared" si="23"/>
        <v>3298.1502539009953</v>
      </c>
      <c r="T316" s="193">
        <f t="shared" si="24"/>
        <v>3334.5691547128499</v>
      </c>
      <c r="X316" s="185"/>
      <c r="AD316" s="187"/>
    </row>
    <row r="317" spans="2:30" ht="14.25" customHeight="1" x14ac:dyDescent="0.3">
      <c r="B317" s="200"/>
      <c r="C317" s="200">
        <v>7.3807800747812458E-2</v>
      </c>
      <c r="D317" s="200"/>
      <c r="E317" s="200">
        <v>0.16436401162822073</v>
      </c>
      <c r="F317" s="200">
        <v>5.2667183413022976E-2</v>
      </c>
      <c r="H317" s="193">
        <f t="shared" si="20"/>
        <v>3412.043139475938</v>
      </c>
      <c r="I317" s="102"/>
      <c r="K317" s="102"/>
      <c r="Q317" s="193">
        <f t="shared" si="21"/>
        <v>3444.8461621442711</v>
      </c>
      <c r="R317" s="193">
        <f t="shared" si="22"/>
        <v>3477.9772150392873</v>
      </c>
      <c r="S317" s="193">
        <f t="shared" si="23"/>
        <v>3511.4395784632534</v>
      </c>
      <c r="T317" s="193">
        <f t="shared" si="24"/>
        <v>3545.2365655214589</v>
      </c>
      <c r="X317" s="185"/>
      <c r="AD317" s="187"/>
    </row>
    <row r="318" spans="2:30" ht="14.25" customHeight="1" x14ac:dyDescent="0.3">
      <c r="B318" s="200"/>
      <c r="C318" s="200">
        <v>7.4182404967882754E-2</v>
      </c>
      <c r="D318" s="200">
        <v>4.9055159054496783E-2</v>
      </c>
      <c r="E318" s="200">
        <v>0.1748543046995531</v>
      </c>
      <c r="F318" s="200">
        <v>5.0719619856843111E-2</v>
      </c>
      <c r="H318" s="193">
        <f t="shared" si="20"/>
        <v>3405.8895559195007</v>
      </c>
      <c r="I318" s="102"/>
      <c r="K318" s="102"/>
      <c r="Q318" s="193">
        <f t="shared" si="21"/>
        <v>3438.6243563740886</v>
      </c>
      <c r="R318" s="193">
        <f t="shared" si="22"/>
        <v>3471.686504833222</v>
      </c>
      <c r="S318" s="193">
        <f t="shared" si="23"/>
        <v>3505.0792747769469</v>
      </c>
      <c r="T318" s="193">
        <f t="shared" si="24"/>
        <v>3538.8059724201094</v>
      </c>
      <c r="X318" s="185"/>
      <c r="AD318" s="187"/>
    </row>
    <row r="319" spans="2:30" ht="14.25" customHeight="1" x14ac:dyDescent="0.3">
      <c r="B319" s="200">
        <v>4.6536485963501544E-6</v>
      </c>
      <c r="C319" s="200">
        <v>7.4029207339845901E-2</v>
      </c>
      <c r="D319" s="200"/>
      <c r="E319" s="200">
        <v>0.16449811946874865</v>
      </c>
      <c r="F319" s="200">
        <v>5.2666181563591978E-2</v>
      </c>
      <c r="H319" s="193">
        <f t="shared" si="20"/>
        <v>3411.9048354567017</v>
      </c>
      <c r="I319" s="102"/>
      <c r="K319" s="102"/>
      <c r="Q319" s="193">
        <f t="shared" si="21"/>
        <v>3444.7143617050683</v>
      </c>
      <c r="R319" s="193">
        <f t="shared" si="22"/>
        <v>3477.8519832159186</v>
      </c>
      <c r="S319" s="193">
        <f t="shared" si="23"/>
        <v>3511.3209809418777</v>
      </c>
      <c r="T319" s="193">
        <f t="shared" si="24"/>
        <v>3545.1246686450959</v>
      </c>
      <c r="X319" s="185"/>
      <c r="AD319" s="187"/>
    </row>
    <row r="320" spans="2:30" ht="14.25" customHeight="1" x14ac:dyDescent="0.3">
      <c r="B320" s="200">
        <v>4.0709107077983381E-4</v>
      </c>
      <c r="C320" s="200">
        <v>8.4009332732693891E-3</v>
      </c>
      <c r="D320" s="200">
        <v>0.21024649657238687</v>
      </c>
      <c r="E320" s="200">
        <v>0.19663083824614705</v>
      </c>
      <c r="F320" s="200">
        <v>5.0238364043164667E-2</v>
      </c>
      <c r="H320" s="193">
        <f t="shared" si="20"/>
        <v>3369.2540991094402</v>
      </c>
      <c r="I320" s="102"/>
      <c r="K320" s="102"/>
      <c r="Q320" s="193">
        <f t="shared" si="21"/>
        <v>3403.8323006499568</v>
      </c>
      <c r="R320" s="193">
        <f t="shared" si="22"/>
        <v>3438.7562842058792</v>
      </c>
      <c r="S320" s="193">
        <f t="shared" si="23"/>
        <v>3474.0295075973609</v>
      </c>
      <c r="T320" s="193">
        <f t="shared" si="24"/>
        <v>3509.6554632227571</v>
      </c>
      <c r="X320" s="185"/>
      <c r="AD320" s="187"/>
    </row>
    <row r="321" spans="2:30" ht="14.25" customHeight="1" x14ac:dyDescent="0.3">
      <c r="B321" s="200">
        <v>2.4131995399675975E-3</v>
      </c>
      <c r="C321" s="200">
        <v>-3.9160869116265503E-3</v>
      </c>
      <c r="D321" s="200">
        <v>0.33706463939675707</v>
      </c>
      <c r="E321" s="200">
        <v>0.24261361528564515</v>
      </c>
      <c r="F321" s="200">
        <v>5.330844877105706E-2</v>
      </c>
      <c r="H321" s="193">
        <f t="shared" si="20"/>
        <v>3290.6985366096801</v>
      </c>
      <c r="I321" s="102"/>
      <c r="K321" s="102"/>
      <c r="Q321" s="193">
        <f t="shared" si="21"/>
        <v>3329.8144264796115</v>
      </c>
      <c r="R321" s="193">
        <f t="shared" si="22"/>
        <v>3369.3214752482418</v>
      </c>
      <c r="S321" s="193">
        <f t="shared" si="23"/>
        <v>3409.2235945045586</v>
      </c>
      <c r="T321" s="193">
        <f t="shared" si="24"/>
        <v>3449.5247349534388</v>
      </c>
      <c r="X321" s="185"/>
      <c r="AD321" s="187"/>
    </row>
    <row r="322" spans="2:30" ht="14.25" customHeight="1" x14ac:dyDescent="0.3">
      <c r="B322" s="200"/>
      <c r="C322" s="200">
        <v>-7.3970623330622307E-2</v>
      </c>
      <c r="D322" s="200">
        <v>1.1716081911904641</v>
      </c>
      <c r="E322" s="200">
        <v>0.19247320339584029</v>
      </c>
      <c r="F322" s="200">
        <v>3.7005954183179313E-2</v>
      </c>
      <c r="H322" s="193">
        <f t="shared" si="20"/>
        <v>3251.635056911764</v>
      </c>
      <c r="I322" s="102"/>
      <c r="K322" s="102"/>
      <c r="Q322" s="193">
        <f t="shared" si="21"/>
        <v>3285.471722456909</v>
      </c>
      <c r="R322" s="193">
        <f t="shared" si="22"/>
        <v>3319.6467546575059</v>
      </c>
      <c r="S322" s="193">
        <f t="shared" si="23"/>
        <v>3354.1635371801085</v>
      </c>
      <c r="T322" s="193">
        <f t="shared" si="24"/>
        <v>3389.0254875279375</v>
      </c>
      <c r="X322" s="185"/>
      <c r="AD322" s="187"/>
    </row>
    <row r="323" spans="2:30" ht="14.25" customHeight="1" x14ac:dyDescent="0.3">
      <c r="B323" s="200">
        <v>1.032413375526672E-2</v>
      </c>
      <c r="C323" s="200">
        <v>-2.8339543550563273</v>
      </c>
      <c r="D323" s="200">
        <v>3.8735127398471265</v>
      </c>
      <c r="E323" s="200">
        <v>0.51271255055392118</v>
      </c>
      <c r="F323" s="200">
        <v>4.5974951357561876E-2</v>
      </c>
      <c r="H323" s="193">
        <f t="shared" si="20"/>
        <v>-658.82065932742171</v>
      </c>
      <c r="I323" s="102"/>
      <c r="K323" s="102"/>
      <c r="Q323" s="193">
        <f t="shared" si="21"/>
        <v>-588.56125273121097</v>
      </c>
      <c r="R323" s="193">
        <f t="shared" si="22"/>
        <v>-517.59925206903836</v>
      </c>
      <c r="S323" s="193">
        <f t="shared" si="23"/>
        <v>-445.92763140024317</v>
      </c>
      <c r="T323" s="193">
        <f t="shared" si="24"/>
        <v>-373.53929452476041</v>
      </c>
      <c r="X323" s="185"/>
      <c r="AD323" s="187"/>
    </row>
    <row r="324" spans="2:30" ht="14.25" customHeight="1" x14ac:dyDescent="0.3">
      <c r="B324" s="200"/>
      <c r="C324" s="200">
        <v>8.6882319230509694E-2</v>
      </c>
      <c r="D324" s="200"/>
      <c r="E324" s="200">
        <v>0.16090993300064671</v>
      </c>
      <c r="F324" s="200">
        <v>5.2307971242064051E-2</v>
      </c>
      <c r="H324" s="193">
        <f t="shared" si="20"/>
        <v>3400.889862886791</v>
      </c>
      <c r="I324" s="102"/>
      <c r="K324" s="102"/>
      <c r="Q324" s="193">
        <f t="shared" si="21"/>
        <v>3433.3479833544511</v>
      </c>
      <c r="R324" s="193">
        <f t="shared" si="22"/>
        <v>3466.1306850267879</v>
      </c>
      <c r="S324" s="193">
        <f t="shared" si="23"/>
        <v>3499.2412137158485</v>
      </c>
      <c r="T324" s="193">
        <f t="shared" si="24"/>
        <v>3532.6828476917995</v>
      </c>
      <c r="X324" s="185"/>
      <c r="AD324" s="187"/>
    </row>
    <row r="325" spans="2:30" ht="14.25" customHeight="1" x14ac:dyDescent="0.3">
      <c r="B325" s="200">
        <v>4.6999104041757942E-3</v>
      </c>
      <c r="C325" s="200">
        <v>8.3910906352901798E-2</v>
      </c>
      <c r="D325" s="200">
        <v>1.6026665009803258</v>
      </c>
      <c r="E325" s="200">
        <v>0.29356143799031026</v>
      </c>
      <c r="F325" s="200">
        <v>3.5157995744208491E-2</v>
      </c>
      <c r="H325" s="193">
        <f t="shared" si="20"/>
        <v>3027.5011502990228</v>
      </c>
      <c r="I325" s="102"/>
      <c r="K325" s="102"/>
      <c r="Q325" s="193">
        <f t="shared" si="21"/>
        <v>3068.2346539836708</v>
      </c>
      <c r="R325" s="193">
        <f t="shared" si="22"/>
        <v>3109.3754927051659</v>
      </c>
      <c r="S325" s="193">
        <f t="shared" si="23"/>
        <v>3150.9277398138756</v>
      </c>
      <c r="T325" s="193">
        <f t="shared" si="24"/>
        <v>3192.895509393672</v>
      </c>
      <c r="X325" s="185"/>
      <c r="AD325" s="187"/>
    </row>
    <row r="326" spans="2:30" ht="14.25" customHeight="1" x14ac:dyDescent="0.3">
      <c r="B326" s="200">
        <v>1.1436142013569171E-3</v>
      </c>
      <c r="C326" s="200">
        <v>-2.0526725127172969E-2</v>
      </c>
      <c r="D326" s="200">
        <v>1.5776758440778536</v>
      </c>
      <c r="E326" s="200">
        <v>0.26109572239590795</v>
      </c>
      <c r="F326" s="200">
        <v>2.6598180476174318E-2</v>
      </c>
      <c r="H326" s="193">
        <f t="shared" si="20"/>
        <v>3168.2906838876415</v>
      </c>
      <c r="I326" s="102"/>
      <c r="K326" s="102"/>
      <c r="Q326" s="193">
        <f t="shared" si="21"/>
        <v>3203.2492479779476</v>
      </c>
      <c r="R326" s="193">
        <f t="shared" si="22"/>
        <v>3238.5573977091572</v>
      </c>
      <c r="S326" s="193">
        <f t="shared" si="23"/>
        <v>3274.2186289376787</v>
      </c>
      <c r="T326" s="193">
        <f t="shared" si="24"/>
        <v>3310.2364724784857</v>
      </c>
      <c r="X326" s="185"/>
      <c r="AD326" s="187"/>
    </row>
    <row r="327" spans="2:30" ht="14.25" customHeight="1" x14ac:dyDescent="0.3">
      <c r="B327" s="200"/>
      <c r="C327" s="200">
        <v>-6.175824420926862E-2</v>
      </c>
      <c r="D327" s="200">
        <v>1.6906148468144016</v>
      </c>
      <c r="E327" s="200">
        <v>0.22350349433779026</v>
      </c>
      <c r="F327" s="200">
        <v>2.3447934901304014E-2</v>
      </c>
      <c r="H327" s="193">
        <f t="shared" ref="H327:H390" si="25">SUMPRODUCT(B327:F327,B$3:F$3)</f>
        <v>3110.6817966883691</v>
      </c>
      <c r="I327" s="102"/>
      <c r="K327" s="102"/>
      <c r="Q327" s="193">
        <f t="shared" ref="Q327:Q390" si="26">SUMPRODUCT($B327:$F327,$J$6:$N$6)</f>
        <v>3142.8909486772091</v>
      </c>
      <c r="R327" s="193">
        <f t="shared" ref="R327:R390" si="27">SUMPRODUCT($B327:$F327,$J$7:$N$7)</f>
        <v>3175.4221921859375</v>
      </c>
      <c r="S327" s="193">
        <f t="shared" ref="S327:S390" si="28">SUMPRODUCT($B327:$F327,$J$8:$N$8)</f>
        <v>3208.2787481297537</v>
      </c>
      <c r="T327" s="193">
        <f t="shared" ref="T327:T390" si="29">SUMPRODUCT($B327:$F327,$J$9:$N$9)</f>
        <v>3241.4638696330076</v>
      </c>
      <c r="X327" s="185"/>
      <c r="AD327" s="187"/>
    </row>
    <row r="328" spans="2:30" ht="14.25" customHeight="1" x14ac:dyDescent="0.3">
      <c r="B328" s="200">
        <v>3.0932110463957759E-4</v>
      </c>
      <c r="C328" s="200">
        <v>7.4773726649289982E-2</v>
      </c>
      <c r="D328" s="200"/>
      <c r="E328" s="200">
        <v>0.18141524935312253</v>
      </c>
      <c r="F328" s="200">
        <v>5.2167094389339939E-2</v>
      </c>
      <c r="H328" s="193">
        <f t="shared" si="25"/>
        <v>3400.5958764278225</v>
      </c>
      <c r="I328" s="102"/>
      <c r="K328" s="102"/>
      <c r="Q328" s="193">
        <f t="shared" si="26"/>
        <v>3434.0540760589056</v>
      </c>
      <c r="R328" s="193">
        <f t="shared" si="27"/>
        <v>3467.8468576863002</v>
      </c>
      <c r="S328" s="193">
        <f t="shared" si="28"/>
        <v>3501.9775671299685</v>
      </c>
      <c r="T328" s="193">
        <f t="shared" si="29"/>
        <v>3536.4495836680735</v>
      </c>
      <c r="X328" s="185"/>
      <c r="AD328" s="187"/>
    </row>
    <row r="329" spans="2:30" ht="14.25" customHeight="1" x14ac:dyDescent="0.3">
      <c r="B329" s="200">
        <v>3.8668870858372555E-3</v>
      </c>
      <c r="C329" s="200">
        <v>-3.8766592498028177E-2</v>
      </c>
      <c r="D329" s="200"/>
      <c r="E329" s="200">
        <v>0.15687855274229096</v>
      </c>
      <c r="F329" s="200">
        <v>7.4079447615723992E-2</v>
      </c>
      <c r="H329" s="193">
        <f t="shared" si="25"/>
        <v>3175.0922349967855</v>
      </c>
      <c r="I329" s="102"/>
      <c r="K329" s="102"/>
      <c r="Q329" s="193">
        <f t="shared" si="26"/>
        <v>3217.3721910613408</v>
      </c>
      <c r="R329" s="193">
        <f t="shared" si="27"/>
        <v>3260.0749466865414</v>
      </c>
      <c r="S329" s="193">
        <f t="shared" si="28"/>
        <v>3303.2047298679945</v>
      </c>
      <c r="T329" s="193">
        <f t="shared" si="29"/>
        <v>3346.765810881262</v>
      </c>
      <c r="X329" s="185"/>
      <c r="AD329" s="187"/>
    </row>
    <row r="330" spans="2:30" ht="14.25" customHeight="1" x14ac:dyDescent="0.3">
      <c r="B330" s="200">
        <v>1.704194843440367E-3</v>
      </c>
      <c r="C330" s="200">
        <v>4.497768196513223E-2</v>
      </c>
      <c r="D330" s="200">
        <v>1.572938248117723</v>
      </c>
      <c r="E330" s="200">
        <v>0.27453439343949254</v>
      </c>
      <c r="F330" s="200">
        <v>2.5826994874817526E-2</v>
      </c>
      <c r="H330" s="193">
        <f t="shared" si="25"/>
        <v>3174.1217618389005</v>
      </c>
      <c r="I330" s="102"/>
      <c r="K330" s="102"/>
      <c r="Q330" s="193">
        <f t="shared" si="26"/>
        <v>3209.3955134691369</v>
      </c>
      <c r="R330" s="193">
        <f t="shared" si="27"/>
        <v>3245.0220026156753</v>
      </c>
      <c r="S330" s="193">
        <f t="shared" si="28"/>
        <v>3281.0047566536791</v>
      </c>
      <c r="T330" s="193">
        <f t="shared" si="29"/>
        <v>3317.3473382320635</v>
      </c>
      <c r="X330" s="185"/>
      <c r="AD330" s="187"/>
    </row>
    <row r="331" spans="2:30" ht="14.25" customHeight="1" x14ac:dyDescent="0.3">
      <c r="B331" s="200">
        <v>5.9334067747788231E-4</v>
      </c>
      <c r="C331" s="200">
        <v>4.5463044110413214E-2</v>
      </c>
      <c r="D331" s="200"/>
      <c r="E331" s="200">
        <v>0.18968892613043847</v>
      </c>
      <c r="F331" s="200">
        <v>5.371025836484402E-2</v>
      </c>
      <c r="H331" s="193">
        <f t="shared" si="25"/>
        <v>3390.0986462451528</v>
      </c>
      <c r="I331" s="102"/>
      <c r="K331" s="102"/>
      <c r="Q331" s="193">
        <f t="shared" si="26"/>
        <v>3424.6975705318491</v>
      </c>
      <c r="R331" s="193">
        <f t="shared" si="27"/>
        <v>3459.6424840614127</v>
      </c>
      <c r="S331" s="193">
        <f t="shared" si="28"/>
        <v>3494.9368467262716</v>
      </c>
      <c r="T331" s="193">
        <f t="shared" si="29"/>
        <v>3530.584153017779</v>
      </c>
      <c r="X331" s="185"/>
      <c r="AD331" s="187"/>
    </row>
    <row r="332" spans="2:30" ht="14.25" customHeight="1" x14ac:dyDescent="0.3">
      <c r="B332" s="200"/>
      <c r="C332" s="200">
        <v>0.22198057078519096</v>
      </c>
      <c r="D332" s="200">
        <v>2.6324890209288165</v>
      </c>
      <c r="E332" s="200"/>
      <c r="F332" s="200"/>
      <c r="H332" s="193">
        <f t="shared" si="25"/>
        <v>1921.7843492054178</v>
      </c>
      <c r="I332" s="102"/>
      <c r="K332" s="102"/>
      <c r="Q332" s="193">
        <f t="shared" si="26"/>
        <v>1937.0400215165582</v>
      </c>
      <c r="R332" s="193">
        <f t="shared" si="27"/>
        <v>1952.4482505508099</v>
      </c>
      <c r="S332" s="193">
        <f t="shared" si="28"/>
        <v>1968.0105618754044</v>
      </c>
      <c r="T332" s="193">
        <f t="shared" si="29"/>
        <v>1983.7284963132445</v>
      </c>
      <c r="X332" s="185"/>
      <c r="AD332" s="187"/>
    </row>
    <row r="333" spans="2:30" ht="14.25" customHeight="1" x14ac:dyDescent="0.3">
      <c r="B333" s="200">
        <v>1.5988220840264565E-3</v>
      </c>
      <c r="C333" s="200">
        <v>3.2823158636196434E-2</v>
      </c>
      <c r="D333" s="200">
        <v>1.5961608042480935</v>
      </c>
      <c r="E333" s="200">
        <v>0.27033499262295319</v>
      </c>
      <c r="F333" s="200">
        <v>2.6074382377542008E-2</v>
      </c>
      <c r="H333" s="193">
        <f t="shared" si="25"/>
        <v>3182.2787116549816</v>
      </c>
      <c r="I333" s="102"/>
      <c r="K333" s="102"/>
      <c r="Q333" s="193">
        <f t="shared" si="26"/>
        <v>3217.5829203596777</v>
      </c>
      <c r="R333" s="193">
        <f t="shared" si="27"/>
        <v>3253.2401711514217</v>
      </c>
      <c r="S333" s="193">
        <f t="shared" si="28"/>
        <v>3289.2539944510827</v>
      </c>
      <c r="T333" s="193">
        <f t="shared" si="29"/>
        <v>3325.6279559837403</v>
      </c>
      <c r="X333" s="185"/>
      <c r="AD333" s="187"/>
    </row>
    <row r="334" spans="2:30" ht="14.25" customHeight="1" x14ac:dyDescent="0.3">
      <c r="B334" s="200"/>
      <c r="C334" s="200">
        <v>-0.1603487004264762</v>
      </c>
      <c r="D334" s="200">
        <v>2.0045277845093326</v>
      </c>
      <c r="E334" s="200">
        <v>0.21371344293538913</v>
      </c>
      <c r="F334" s="200">
        <v>2.4285628013374527E-2</v>
      </c>
      <c r="H334" s="193">
        <f t="shared" si="25"/>
        <v>3104.3731873979814</v>
      </c>
      <c r="I334" s="102"/>
      <c r="K334" s="102"/>
      <c r="Q334" s="193">
        <f t="shared" si="26"/>
        <v>3138.2790121005341</v>
      </c>
      <c r="R334" s="193">
        <f t="shared" si="27"/>
        <v>3172.5238950501125</v>
      </c>
      <c r="S334" s="193">
        <f t="shared" si="28"/>
        <v>3207.1112268291863</v>
      </c>
      <c r="T334" s="193">
        <f t="shared" si="29"/>
        <v>3242.0444319260509</v>
      </c>
      <c r="AD334" s="187"/>
    </row>
    <row r="335" spans="2:30" ht="14.25" customHeight="1" x14ac:dyDescent="0.3">
      <c r="B335" s="200">
        <v>1.4768408110998922E-3</v>
      </c>
      <c r="C335" s="200">
        <v>9.2692225626945735E-2</v>
      </c>
      <c r="D335" s="200"/>
      <c r="E335" s="200">
        <v>0.19342571906796799</v>
      </c>
      <c r="F335" s="200">
        <v>5.5819318699616649E-2</v>
      </c>
      <c r="H335" s="193">
        <f t="shared" si="25"/>
        <v>3366.2256652050455</v>
      </c>
      <c r="I335" s="102"/>
      <c r="K335" s="102"/>
      <c r="Q335" s="193">
        <f t="shared" si="26"/>
        <v>3401.9904181279485</v>
      </c>
      <c r="R335" s="193">
        <f t="shared" si="27"/>
        <v>3438.1128185800808</v>
      </c>
      <c r="S335" s="193">
        <f t="shared" si="28"/>
        <v>3474.5964430367339</v>
      </c>
      <c r="T335" s="193">
        <f t="shared" si="29"/>
        <v>3511.4449037379545</v>
      </c>
      <c r="AD335" s="187"/>
    </row>
    <row r="336" spans="2:30" ht="14.25" customHeight="1" x14ac:dyDescent="0.3">
      <c r="B336" s="200">
        <v>1.9815112603079738E-2</v>
      </c>
      <c r="C336" s="200">
        <v>-5.8452757567746287</v>
      </c>
      <c r="D336" s="200">
        <v>5.8364098957145316</v>
      </c>
      <c r="E336" s="200">
        <v>1.0072178238223146</v>
      </c>
      <c r="F336" s="200">
        <v>2.1872485452892634E-2</v>
      </c>
      <c r="H336" s="193">
        <f t="shared" si="25"/>
        <v>-5852.8915076545254</v>
      </c>
      <c r="I336" s="102"/>
      <c r="K336" s="102"/>
      <c r="Q336" s="193">
        <f t="shared" si="26"/>
        <v>-5756.6788259853356</v>
      </c>
      <c r="R336" s="193">
        <f t="shared" si="27"/>
        <v>-5659.5040174994492</v>
      </c>
      <c r="S336" s="193">
        <f t="shared" si="28"/>
        <v>-5561.357460928707</v>
      </c>
      <c r="T336" s="193">
        <f t="shared" si="29"/>
        <v>-5462.2294387922584</v>
      </c>
      <c r="X336" s="185"/>
      <c r="AD336" s="187"/>
    </row>
    <row r="337" spans="2:30" ht="14.25" customHeight="1" x14ac:dyDescent="0.3">
      <c r="B337" s="200">
        <v>9.513373134780248E-4</v>
      </c>
      <c r="C337" s="200">
        <v>7.4227526545484236E-3</v>
      </c>
      <c r="D337" s="200">
        <v>1.0316625738476399</v>
      </c>
      <c r="E337" s="200">
        <v>0.23891113400287847</v>
      </c>
      <c r="F337" s="200">
        <v>3.6150733618769762E-2</v>
      </c>
      <c r="H337" s="193">
        <f t="shared" si="25"/>
        <v>3275.5827883342754</v>
      </c>
      <c r="I337" s="102"/>
      <c r="K337" s="102"/>
      <c r="Q337" s="193">
        <f t="shared" si="26"/>
        <v>3310.6262596734887</v>
      </c>
      <c r="R337" s="193">
        <f t="shared" si="27"/>
        <v>3346.0201657260941</v>
      </c>
      <c r="S337" s="193">
        <f t="shared" si="28"/>
        <v>3381.768010839226</v>
      </c>
      <c r="T337" s="193">
        <f t="shared" si="29"/>
        <v>3417.873334403489</v>
      </c>
      <c r="AD337" s="187"/>
    </row>
    <row r="338" spans="2:30" ht="14.25" customHeight="1" x14ac:dyDescent="0.3">
      <c r="B338" s="200"/>
      <c r="C338" s="200">
        <v>-1.6323914585205936</v>
      </c>
      <c r="D338" s="200"/>
      <c r="E338" s="200">
        <v>0.22450685381040955</v>
      </c>
      <c r="F338" s="200">
        <v>6.5625270152130363E-2</v>
      </c>
      <c r="H338" s="193">
        <f t="shared" si="25"/>
        <v>1276.0265175801333</v>
      </c>
      <c r="I338" s="102"/>
      <c r="K338" s="102"/>
      <c r="Q338" s="193">
        <f t="shared" si="26"/>
        <v>1317.9236318506198</v>
      </c>
      <c r="R338" s="193">
        <f t="shared" si="27"/>
        <v>1360.2397172638118</v>
      </c>
      <c r="S338" s="193">
        <f t="shared" si="28"/>
        <v>1402.9789635311358</v>
      </c>
      <c r="T338" s="193">
        <f t="shared" si="29"/>
        <v>1446.145602261133</v>
      </c>
      <c r="X338" s="185"/>
      <c r="AD338" s="187"/>
    </row>
    <row r="339" spans="2:30" ht="14.25" customHeight="1" x14ac:dyDescent="0.3">
      <c r="B339" s="200">
        <v>5.9334067747792102E-4</v>
      </c>
      <c r="C339" s="200">
        <v>4.5463044110412597E-2</v>
      </c>
      <c r="D339" s="200"/>
      <c r="E339" s="200">
        <v>0.18968892613043847</v>
      </c>
      <c r="F339" s="200">
        <v>5.3710258364844249E-2</v>
      </c>
      <c r="H339" s="193">
        <f t="shared" si="25"/>
        <v>3390.0986462451528</v>
      </c>
      <c r="I339" s="102"/>
      <c r="K339" s="102"/>
      <c r="Q339" s="193">
        <f t="shared" si="26"/>
        <v>3424.6975705318491</v>
      </c>
      <c r="R339" s="193">
        <f t="shared" si="27"/>
        <v>3459.6424840614127</v>
      </c>
      <c r="S339" s="193">
        <f t="shared" si="28"/>
        <v>3494.9368467262716</v>
      </c>
      <c r="T339" s="193">
        <f t="shared" si="29"/>
        <v>3530.584153017779</v>
      </c>
      <c r="X339" s="185"/>
      <c r="AD339" s="187"/>
    </row>
    <row r="340" spans="2:30" ht="14.25" customHeight="1" x14ac:dyDescent="0.3">
      <c r="B340" s="200">
        <v>1.9419294780520548E-3</v>
      </c>
      <c r="C340" s="200">
        <v>5.5130407290919232E-2</v>
      </c>
      <c r="D340" s="200">
        <v>1.4927482749316718</v>
      </c>
      <c r="E340" s="200">
        <v>0.27356509505315774</v>
      </c>
      <c r="F340" s="200">
        <v>2.8279643907690034E-2</v>
      </c>
      <c r="H340" s="193">
        <f t="shared" si="25"/>
        <v>3193.2658785098492</v>
      </c>
      <c r="I340" s="102"/>
      <c r="K340" s="102"/>
      <c r="Q340" s="193">
        <f t="shared" si="26"/>
        <v>3229.1546332466442</v>
      </c>
      <c r="R340" s="193">
        <f t="shared" si="27"/>
        <v>3265.4022755308074</v>
      </c>
      <c r="S340" s="193">
        <f t="shared" si="28"/>
        <v>3302.0123942378123</v>
      </c>
      <c r="T340" s="193">
        <f t="shared" si="29"/>
        <v>3338.9886141318866</v>
      </c>
      <c r="X340" s="185"/>
      <c r="AD340" s="187"/>
    </row>
    <row r="341" spans="2:30" ht="14.25" customHeight="1" x14ac:dyDescent="0.3">
      <c r="B341" s="200">
        <v>1.9993057914641303E-4</v>
      </c>
      <c r="C341" s="200">
        <v>7.5894208270940275E-2</v>
      </c>
      <c r="D341" s="200"/>
      <c r="E341" s="200">
        <v>0.17403976082846176</v>
      </c>
      <c r="F341" s="200">
        <v>5.2445780281299627E-2</v>
      </c>
      <c r="H341" s="193">
        <f t="shared" si="25"/>
        <v>3404.9582613035086</v>
      </c>
      <c r="I341" s="102"/>
      <c r="K341" s="102"/>
      <c r="Q341" s="193">
        <f t="shared" si="26"/>
        <v>3438.1618034986991</v>
      </c>
      <c r="R341" s="193">
        <f t="shared" si="27"/>
        <v>3471.6973811158423</v>
      </c>
      <c r="S341" s="193">
        <f t="shared" si="28"/>
        <v>3505.5683145091562</v>
      </c>
      <c r="T341" s="193">
        <f t="shared" si="29"/>
        <v>3539.7779572364034</v>
      </c>
      <c r="X341" s="185"/>
      <c r="AD341" s="187"/>
    </row>
    <row r="342" spans="2:30" ht="14.25" customHeight="1" x14ac:dyDescent="0.3">
      <c r="B342" s="200">
        <v>7.6569228012584364E-4</v>
      </c>
      <c r="C342" s="200">
        <v>4.7784309922826451E-3</v>
      </c>
      <c r="D342" s="200">
        <v>0.8948232743258252</v>
      </c>
      <c r="E342" s="200">
        <v>0.23137589121317756</v>
      </c>
      <c r="F342" s="200">
        <v>3.8149961031862335E-2</v>
      </c>
      <c r="H342" s="193">
        <f t="shared" si="25"/>
        <v>3291.7677419586262</v>
      </c>
      <c r="I342" s="102"/>
      <c r="K342" s="102"/>
      <c r="Q342" s="193">
        <f t="shared" si="26"/>
        <v>3326.5479942335069</v>
      </c>
      <c r="R342" s="193">
        <f t="shared" si="27"/>
        <v>3361.6760490311362</v>
      </c>
      <c r="S342" s="193">
        <f t="shared" si="28"/>
        <v>3397.1553843767424</v>
      </c>
      <c r="T342" s="193">
        <f t="shared" si="29"/>
        <v>3432.9895130758041</v>
      </c>
      <c r="X342" s="185"/>
      <c r="AD342" s="187"/>
    </row>
    <row r="343" spans="2:30" ht="14.25" customHeight="1" x14ac:dyDescent="0.3">
      <c r="B343" s="200">
        <v>2.2350133561963755E-3</v>
      </c>
      <c r="C343" s="200">
        <v>-9.934277836039275E-2</v>
      </c>
      <c r="D343" s="200">
        <v>2.2760179909475675</v>
      </c>
      <c r="E343" s="200">
        <v>0.3018910057467476</v>
      </c>
      <c r="F343" s="200">
        <v>1.6832605663151361E-2</v>
      </c>
      <c r="H343" s="193">
        <f t="shared" si="25"/>
        <v>2916.5962966003544</v>
      </c>
      <c r="I343" s="102"/>
      <c r="K343" s="102"/>
      <c r="Q343" s="193">
        <f t="shared" si="26"/>
        <v>2953.2211594709647</v>
      </c>
      <c r="R343" s="193">
        <f t="shared" si="27"/>
        <v>2990.2122709702812</v>
      </c>
      <c r="S343" s="193">
        <f t="shared" si="28"/>
        <v>3027.5732935845913</v>
      </c>
      <c r="T343" s="193">
        <f t="shared" si="29"/>
        <v>3065.3079264250437</v>
      </c>
      <c r="AD343" s="187"/>
    </row>
    <row r="344" spans="2:30" ht="14.25" customHeight="1" x14ac:dyDescent="0.3">
      <c r="B344" s="200">
        <v>1.7067399179666407E-3</v>
      </c>
      <c r="C344" s="200">
        <v>4.868935831582244E-2</v>
      </c>
      <c r="D344" s="200">
        <v>1.6566914265563006</v>
      </c>
      <c r="E344" s="200">
        <v>0.28684354122668043</v>
      </c>
      <c r="F344" s="200">
        <v>2.1300105771914511E-2</v>
      </c>
      <c r="H344" s="193">
        <f t="shared" si="25"/>
        <v>3083.989274943518</v>
      </c>
      <c r="I344" s="102"/>
      <c r="K344" s="102"/>
      <c r="Q344" s="193">
        <f t="shared" si="26"/>
        <v>3118.3019258112563</v>
      </c>
      <c r="R344" s="193">
        <f t="shared" si="27"/>
        <v>3152.9577031876715</v>
      </c>
      <c r="S344" s="193">
        <f t="shared" si="28"/>
        <v>3187.9600383378511</v>
      </c>
      <c r="T344" s="193">
        <f t="shared" si="29"/>
        <v>3223.3123968395325</v>
      </c>
      <c r="AD344" s="187"/>
    </row>
    <row r="345" spans="2:30" ht="14.25" customHeight="1" x14ac:dyDescent="0.3">
      <c r="B345" s="200">
        <v>3.6076812538806346E-4</v>
      </c>
      <c r="C345" s="200">
        <v>-7.4128412603670493E-2</v>
      </c>
      <c r="D345" s="200">
        <v>0.37667701427723388</v>
      </c>
      <c r="E345" s="200">
        <v>0.20236719666786479</v>
      </c>
      <c r="F345" s="200">
        <v>4.9157902463793882E-2</v>
      </c>
      <c r="H345" s="193">
        <f t="shared" si="25"/>
        <v>3310.189937251123</v>
      </c>
      <c r="I345" s="102"/>
      <c r="K345" s="102"/>
      <c r="Q345" s="193">
        <f t="shared" si="26"/>
        <v>3345.5327360972587</v>
      </c>
      <c r="R345" s="193">
        <f t="shared" si="27"/>
        <v>3381.2289629318561</v>
      </c>
      <c r="S345" s="193">
        <f t="shared" si="28"/>
        <v>3417.2821520347993</v>
      </c>
      <c r="T345" s="193">
        <f t="shared" si="29"/>
        <v>3453.6958730287724</v>
      </c>
      <c r="AD345" s="187"/>
    </row>
    <row r="346" spans="2:30" ht="14.25" customHeight="1" x14ac:dyDescent="0.3">
      <c r="B346" s="200">
        <v>1.2126229433672715E-3</v>
      </c>
      <c r="C346" s="200">
        <v>-0.19986290483770258</v>
      </c>
      <c r="D346" s="200"/>
      <c r="E346" s="200">
        <v>0.10073619433036271</v>
      </c>
      <c r="F346" s="200">
        <v>7.0568145338176333E-2</v>
      </c>
      <c r="H346" s="193">
        <f t="shared" si="25"/>
        <v>3109.403271231884</v>
      </c>
      <c r="I346" s="102"/>
      <c r="K346" s="102"/>
      <c r="Q346" s="193">
        <f t="shared" si="26"/>
        <v>3147.149518223111</v>
      </c>
      <c r="R346" s="193">
        <f t="shared" si="27"/>
        <v>3185.2732276842507</v>
      </c>
      <c r="S346" s="193">
        <f t="shared" si="28"/>
        <v>3223.778174240002</v>
      </c>
      <c r="T346" s="193">
        <f t="shared" si="29"/>
        <v>3262.6681702613105</v>
      </c>
      <c r="X346" s="185"/>
      <c r="AD346" s="187"/>
    </row>
    <row r="347" spans="2:30" ht="14.25" customHeight="1" x14ac:dyDescent="0.3">
      <c r="B347" s="200">
        <v>3.6827481644508431E-3</v>
      </c>
      <c r="C347" s="200">
        <v>-0.26481682283442637</v>
      </c>
      <c r="D347" s="200">
        <v>2.7950117850125924</v>
      </c>
      <c r="E347" s="200">
        <v>0.32575820088203489</v>
      </c>
      <c r="F347" s="200">
        <v>1.9517880290309601E-2</v>
      </c>
      <c r="H347" s="193">
        <f t="shared" si="25"/>
        <v>2801.3937382680415</v>
      </c>
      <c r="I347" s="102"/>
      <c r="K347" s="102"/>
      <c r="Q347" s="193">
        <f t="shared" si="26"/>
        <v>2843.5030844984967</v>
      </c>
      <c r="R347" s="193">
        <f t="shared" si="27"/>
        <v>2886.0335241912571</v>
      </c>
      <c r="S347" s="193">
        <f t="shared" si="28"/>
        <v>2928.989268280945</v>
      </c>
      <c r="T347" s="193">
        <f t="shared" si="29"/>
        <v>2972.3745698115295</v>
      </c>
      <c r="X347" s="185"/>
      <c r="AD347" s="187"/>
    </row>
    <row r="348" spans="2:30" ht="14.25" customHeight="1" x14ac:dyDescent="0.3">
      <c r="B348" s="200">
        <v>1.476840811099866E-3</v>
      </c>
      <c r="C348" s="200">
        <v>9.2692225626945526E-2</v>
      </c>
      <c r="D348" s="200"/>
      <c r="E348" s="200">
        <v>0.19342571906796729</v>
      </c>
      <c r="F348" s="200">
        <v>5.5819318699616614E-2</v>
      </c>
      <c r="H348" s="193">
        <f t="shared" si="25"/>
        <v>3366.2256652050469</v>
      </c>
      <c r="I348" s="102"/>
      <c r="K348" s="102"/>
      <c r="Q348" s="193">
        <f t="shared" si="26"/>
        <v>3401.9904181279499</v>
      </c>
      <c r="R348" s="193">
        <f t="shared" si="27"/>
        <v>3438.1128185800817</v>
      </c>
      <c r="S348" s="193">
        <f t="shared" si="28"/>
        <v>3474.5964430367353</v>
      </c>
      <c r="T348" s="193">
        <f t="shared" si="29"/>
        <v>3511.444903737955</v>
      </c>
      <c r="X348" s="185"/>
      <c r="AD348" s="187"/>
    </row>
    <row r="349" spans="2:30" ht="14.25" customHeight="1" x14ac:dyDescent="0.3">
      <c r="B349" s="200">
        <v>1.5890161232564172E-3</v>
      </c>
      <c r="C349" s="200">
        <v>4.4712817983967444E-2</v>
      </c>
      <c r="D349" s="200">
        <v>1.4036136856207175</v>
      </c>
      <c r="E349" s="200">
        <v>0.26392904929884237</v>
      </c>
      <c r="F349" s="200">
        <v>2.9470918492784961E-2</v>
      </c>
      <c r="H349" s="193">
        <f t="shared" si="25"/>
        <v>3217.6362153943924</v>
      </c>
      <c r="I349" s="102"/>
      <c r="K349" s="102"/>
      <c r="Q349" s="193">
        <f t="shared" si="26"/>
        <v>3253.056832808878</v>
      </c>
      <c r="R349" s="193">
        <f t="shared" si="27"/>
        <v>3288.8316563975086</v>
      </c>
      <c r="S349" s="193">
        <f t="shared" si="28"/>
        <v>3324.9642282220257</v>
      </c>
      <c r="T349" s="193">
        <f t="shared" si="29"/>
        <v>3361.4581257647874</v>
      </c>
      <c r="X349" s="185"/>
      <c r="AD349" s="187"/>
    </row>
    <row r="350" spans="2:30" ht="14.25" customHeight="1" x14ac:dyDescent="0.3">
      <c r="B350" s="200">
        <v>1.6861209290206741E-3</v>
      </c>
      <c r="C350" s="200">
        <v>5.5018990536660289E-2</v>
      </c>
      <c r="D350" s="200">
        <v>1.5772962354542792</v>
      </c>
      <c r="E350" s="200">
        <v>0.26594256731016758</v>
      </c>
      <c r="F350" s="200">
        <v>2.6568249813380903E-2</v>
      </c>
      <c r="H350" s="193">
        <f t="shared" si="25"/>
        <v>3188.6978921899454</v>
      </c>
      <c r="I350" s="102"/>
      <c r="K350" s="102"/>
      <c r="Q350" s="193">
        <f t="shared" si="26"/>
        <v>3223.8921972642233</v>
      </c>
      <c r="R350" s="193">
        <f t="shared" si="27"/>
        <v>3259.4384453892435</v>
      </c>
      <c r="S350" s="193">
        <f t="shared" si="28"/>
        <v>3295.3401559955137</v>
      </c>
      <c r="T350" s="193">
        <f t="shared" si="29"/>
        <v>3331.6008837078471</v>
      </c>
      <c r="AD350" s="187"/>
    </row>
    <row r="351" spans="2:30" ht="14.25" customHeight="1" x14ac:dyDescent="0.3">
      <c r="B351" s="200">
        <v>1.5710372289203846E-3</v>
      </c>
      <c r="C351" s="200">
        <v>2.6008204007111339E-2</v>
      </c>
      <c r="D351" s="200">
        <v>1.5985763128419663</v>
      </c>
      <c r="E351" s="200">
        <v>0.26943554360733046</v>
      </c>
      <c r="F351" s="200">
        <v>2.6250354583047846E-2</v>
      </c>
      <c r="H351" s="193">
        <f t="shared" si="25"/>
        <v>3182.0191073028241</v>
      </c>
      <c r="I351" s="102"/>
      <c r="K351" s="102"/>
      <c r="Q351" s="193">
        <f t="shared" si="26"/>
        <v>3217.3716786491286</v>
      </c>
      <c r="R351" s="193">
        <f t="shared" si="27"/>
        <v>3253.0777757088958</v>
      </c>
      <c r="S351" s="193">
        <f t="shared" si="28"/>
        <v>3289.1409337392611</v>
      </c>
      <c r="T351" s="193">
        <f t="shared" si="29"/>
        <v>3325.5647233499294</v>
      </c>
      <c r="X351" s="185"/>
      <c r="AD351" s="187"/>
    </row>
    <row r="352" spans="2:30" ht="14.25" customHeight="1" x14ac:dyDescent="0.3">
      <c r="B352" s="200">
        <v>1.6063895140062455E-3</v>
      </c>
      <c r="C352" s="200">
        <v>3.2325408808299108E-2</v>
      </c>
      <c r="D352" s="200">
        <v>1.5932834280090997</v>
      </c>
      <c r="E352" s="200">
        <v>0.26997377789928778</v>
      </c>
      <c r="F352" s="200">
        <v>2.6260711545171674E-2</v>
      </c>
      <c r="H352" s="193">
        <f t="shared" si="25"/>
        <v>3184.5067609341677</v>
      </c>
      <c r="I352" s="102"/>
      <c r="K352" s="102"/>
      <c r="Q352" s="193">
        <f t="shared" si="26"/>
        <v>3219.8613855539893</v>
      </c>
      <c r="R352" s="193">
        <f t="shared" si="27"/>
        <v>3255.5695564200091</v>
      </c>
      <c r="S352" s="193">
        <f t="shared" si="28"/>
        <v>3291.6348089946887</v>
      </c>
      <c r="T352" s="193">
        <f t="shared" si="29"/>
        <v>3328.0607140951151</v>
      </c>
      <c r="X352" s="185"/>
      <c r="AD352" s="187"/>
    </row>
    <row r="353" spans="2:30" ht="14.25" customHeight="1" x14ac:dyDescent="0.3">
      <c r="B353" s="200">
        <v>2.5176424818869237E-3</v>
      </c>
      <c r="C353" s="200">
        <v>-5.3596181908926011E-2</v>
      </c>
      <c r="D353" s="200">
        <v>1.9624390246140815</v>
      </c>
      <c r="E353" s="200">
        <v>0.29873646560884681</v>
      </c>
      <c r="F353" s="200">
        <v>2.3976179377209354E-2</v>
      </c>
      <c r="H353" s="193">
        <f t="shared" si="25"/>
        <v>3057.3842294735095</v>
      </c>
      <c r="I353" s="102"/>
      <c r="K353" s="102"/>
      <c r="Q353" s="193">
        <f t="shared" si="26"/>
        <v>3095.3194205444652</v>
      </c>
      <c r="R353" s="193">
        <f t="shared" si="27"/>
        <v>3133.6339635261302</v>
      </c>
      <c r="S353" s="193">
        <f t="shared" si="28"/>
        <v>3172.3316519376117</v>
      </c>
      <c r="T353" s="193">
        <f t="shared" si="29"/>
        <v>3211.4163172332082</v>
      </c>
      <c r="X353" s="185"/>
      <c r="AD353" s="187"/>
    </row>
    <row r="354" spans="2:30" ht="14.25" customHeight="1" x14ac:dyDescent="0.3">
      <c r="B354" s="200">
        <v>1.6885164211054276E-3</v>
      </c>
      <c r="C354" s="200">
        <v>4.0473635754241857E-2</v>
      </c>
      <c r="D354" s="200">
        <v>1.5497466451540913</v>
      </c>
      <c r="E354" s="200">
        <v>0.27068061598745324</v>
      </c>
      <c r="F354" s="200">
        <v>2.7015131907977299E-2</v>
      </c>
      <c r="H354" s="193">
        <f t="shared" si="25"/>
        <v>3191.3590182010366</v>
      </c>
      <c r="I354" s="102"/>
      <c r="K354" s="102"/>
      <c r="Q354" s="193">
        <f t="shared" si="26"/>
        <v>3226.8456511512536</v>
      </c>
      <c r="R354" s="193">
        <f t="shared" si="27"/>
        <v>3262.6871504309729</v>
      </c>
      <c r="S354" s="193">
        <f t="shared" si="28"/>
        <v>3298.8870647034892</v>
      </c>
      <c r="T354" s="193">
        <f t="shared" si="29"/>
        <v>3335.4489781187312</v>
      </c>
      <c r="X354" s="185"/>
      <c r="AD354" s="187"/>
    </row>
    <row r="355" spans="2:30" ht="14.25" customHeight="1" x14ac:dyDescent="0.3">
      <c r="B355" s="200">
        <v>1.8035854718568872E-3</v>
      </c>
      <c r="C355" s="200">
        <v>5.3132592398365923E-2</v>
      </c>
      <c r="D355" s="200">
        <v>1.5100035839163986</v>
      </c>
      <c r="E355" s="200">
        <v>0.27100609151311006</v>
      </c>
      <c r="F355" s="200">
        <v>2.7726819208067532E-2</v>
      </c>
      <c r="H355" s="193">
        <f t="shared" si="25"/>
        <v>3196.1312169508237</v>
      </c>
      <c r="I355" s="102"/>
      <c r="K355" s="102"/>
      <c r="Q355" s="193">
        <f t="shared" si="26"/>
        <v>3231.732347256921</v>
      </c>
      <c r="R355" s="193">
        <f t="shared" si="27"/>
        <v>3267.68948886608</v>
      </c>
      <c r="S355" s="193">
        <f t="shared" si="28"/>
        <v>3304.00620189133</v>
      </c>
      <c r="T355" s="193">
        <f t="shared" si="29"/>
        <v>3340.6860820468328</v>
      </c>
      <c r="X355" s="185"/>
      <c r="AD355" s="187"/>
    </row>
    <row r="356" spans="2:30" ht="14.25" customHeight="1" x14ac:dyDescent="0.3">
      <c r="B356" s="200">
        <v>5.7477172744445674E-4</v>
      </c>
      <c r="C356" s="200">
        <v>-3.2883253233675205E-2</v>
      </c>
      <c r="D356" s="200">
        <v>0.48286378704526262</v>
      </c>
      <c r="E356" s="200">
        <v>0.21454984010765854</v>
      </c>
      <c r="F356" s="200">
        <v>4.6192971862859644E-2</v>
      </c>
      <c r="H356" s="193">
        <f t="shared" si="25"/>
        <v>3317.5689791675472</v>
      </c>
      <c r="I356" s="102"/>
      <c r="K356" s="102"/>
      <c r="Q356" s="193">
        <f t="shared" si="26"/>
        <v>3352.7937858834175</v>
      </c>
      <c r="R356" s="193">
        <f t="shared" si="27"/>
        <v>3388.3708406664464</v>
      </c>
      <c r="S356" s="193">
        <f t="shared" si="28"/>
        <v>3424.3036659973063</v>
      </c>
      <c r="T356" s="193">
        <f t="shared" si="29"/>
        <v>3460.5958195814746</v>
      </c>
      <c r="X356" s="185"/>
      <c r="AD356" s="187"/>
    </row>
    <row r="357" spans="2:30" ht="14.25" customHeight="1" x14ac:dyDescent="0.3">
      <c r="B357" s="200">
        <v>1.2529533243851039E-3</v>
      </c>
      <c r="C357" s="200">
        <v>6.032146472079198E-2</v>
      </c>
      <c r="D357" s="200"/>
      <c r="E357" s="200">
        <v>0.20072285796945596</v>
      </c>
      <c r="F357" s="200">
        <v>5.517492941946045E-2</v>
      </c>
      <c r="H357" s="193">
        <f t="shared" si="25"/>
        <v>3373.6108963278311</v>
      </c>
      <c r="I357" s="102"/>
      <c r="K357" s="102"/>
      <c r="Q357" s="193">
        <f t="shared" si="26"/>
        <v>3409.4577394855232</v>
      </c>
      <c r="R357" s="193">
        <f t="shared" si="27"/>
        <v>3445.6630510747927</v>
      </c>
      <c r="S357" s="193">
        <f t="shared" si="28"/>
        <v>3482.2304157799545</v>
      </c>
      <c r="T357" s="193">
        <f t="shared" si="29"/>
        <v>3519.1634541321673</v>
      </c>
      <c r="X357" s="185"/>
      <c r="AD357" s="187"/>
    </row>
    <row r="358" spans="2:30" ht="14.25" customHeight="1" x14ac:dyDescent="0.3">
      <c r="B358" s="200">
        <v>1.7335420710800238E-3</v>
      </c>
      <c r="C358" s="200">
        <v>5.2710764667261628E-2</v>
      </c>
      <c r="D358" s="200">
        <v>1.5904485915358866</v>
      </c>
      <c r="E358" s="200">
        <v>0.26905328852576632</v>
      </c>
      <c r="F358" s="200">
        <v>2.6293022290554618E-2</v>
      </c>
      <c r="H358" s="193">
        <f t="shared" si="25"/>
        <v>3183.6113824177628</v>
      </c>
      <c r="I358" s="102"/>
      <c r="K358" s="102"/>
      <c r="Q358" s="193">
        <f t="shared" si="26"/>
        <v>3218.9166582983808</v>
      </c>
      <c r="R358" s="193">
        <f t="shared" si="27"/>
        <v>3254.574986937806</v>
      </c>
      <c r="S358" s="193">
        <f t="shared" si="28"/>
        <v>3290.589898863625</v>
      </c>
      <c r="T358" s="193">
        <f t="shared" si="29"/>
        <v>3326.9649599087015</v>
      </c>
      <c r="X358" s="185"/>
      <c r="AD358" s="187"/>
    </row>
    <row r="359" spans="2:30" ht="14.25" customHeight="1" x14ac:dyDescent="0.3">
      <c r="B359" s="200">
        <v>7.8427958263044913E-4</v>
      </c>
      <c r="C359" s="200">
        <v>5.9061389789553137E-2</v>
      </c>
      <c r="D359" s="200"/>
      <c r="E359" s="200">
        <v>0.18662522292615139</v>
      </c>
      <c r="F359" s="200">
        <v>5.4687210074205461E-2</v>
      </c>
      <c r="H359" s="193">
        <f t="shared" si="25"/>
        <v>3394.8981675581681</v>
      </c>
      <c r="I359" s="102"/>
      <c r="K359" s="102"/>
      <c r="Q359" s="193">
        <f t="shared" si="26"/>
        <v>3429.7881025393649</v>
      </c>
      <c r="R359" s="193">
        <f t="shared" si="27"/>
        <v>3465.0269368703734</v>
      </c>
      <c r="S359" s="193">
        <f t="shared" si="28"/>
        <v>3500.6181595446924</v>
      </c>
      <c r="T359" s="193">
        <f t="shared" si="29"/>
        <v>3536.5652944457552</v>
      </c>
      <c r="X359" s="185"/>
      <c r="AD359" s="187"/>
    </row>
    <row r="360" spans="2:30" ht="14.25" customHeight="1" x14ac:dyDescent="0.3">
      <c r="B360" s="200">
        <v>6.0211709796462393E-4</v>
      </c>
      <c r="C360" s="200">
        <v>7.7880975939619804E-2</v>
      </c>
      <c r="D360" s="200">
        <v>8.5963817448323314E-3</v>
      </c>
      <c r="E360" s="200">
        <v>0.18548343683538213</v>
      </c>
      <c r="F360" s="200">
        <v>5.2943395700574852E-2</v>
      </c>
      <c r="H360" s="193">
        <f t="shared" si="25"/>
        <v>3393.5357285627297</v>
      </c>
      <c r="I360" s="102"/>
      <c r="K360" s="102"/>
      <c r="Q360" s="193">
        <f t="shared" si="26"/>
        <v>3427.6127167504164</v>
      </c>
      <c r="R360" s="193">
        <f t="shared" si="27"/>
        <v>3462.0304748199801</v>
      </c>
      <c r="S360" s="193">
        <f t="shared" si="28"/>
        <v>3496.7924104702397</v>
      </c>
      <c r="T360" s="193">
        <f t="shared" si="29"/>
        <v>3531.9019654770018</v>
      </c>
      <c r="X360" s="185"/>
      <c r="AD360" s="187"/>
    </row>
    <row r="361" spans="2:30" ht="14.25" customHeight="1" x14ac:dyDescent="0.3">
      <c r="B361" s="200">
        <v>1.6387804648983406E-3</v>
      </c>
      <c r="C361" s="200">
        <v>8.76482722370618E-2</v>
      </c>
      <c r="D361" s="200">
        <v>0.33249188322717305</v>
      </c>
      <c r="E361" s="200">
        <v>0.21269307497715495</v>
      </c>
      <c r="F361" s="200">
        <v>4.9657158126134721E-2</v>
      </c>
      <c r="H361" s="193">
        <f t="shared" si="25"/>
        <v>3324.8578969004548</v>
      </c>
      <c r="I361" s="102"/>
      <c r="K361" s="102"/>
      <c r="Q361" s="193">
        <f t="shared" si="26"/>
        <v>3360.71096537106</v>
      </c>
      <c r="R361" s="193">
        <f t="shared" si="27"/>
        <v>3396.9225645263714</v>
      </c>
      <c r="S361" s="193">
        <f t="shared" si="28"/>
        <v>3433.4962796732352</v>
      </c>
      <c r="T361" s="193">
        <f t="shared" si="29"/>
        <v>3470.4357319715682</v>
      </c>
      <c r="X361" s="185"/>
      <c r="AD361" s="187"/>
    </row>
    <row r="362" spans="2:30" ht="14.25" customHeight="1" x14ac:dyDescent="0.3">
      <c r="B362" s="200">
        <v>3.9274383528255567E-2</v>
      </c>
      <c r="C362" s="200">
        <v>-0.14194023815543103</v>
      </c>
      <c r="D362" s="200">
        <v>2.2044895525280559</v>
      </c>
      <c r="E362" s="200">
        <v>0.95420932011119197</v>
      </c>
      <c r="F362" s="200">
        <v>0.11461032870565234</v>
      </c>
      <c r="H362" s="193">
        <f t="shared" si="25"/>
        <v>1269.6314326017127</v>
      </c>
      <c r="I362" s="102"/>
      <c r="K362" s="102"/>
      <c r="Q362" s="193">
        <f t="shared" si="26"/>
        <v>1384.7724625966075</v>
      </c>
      <c r="R362" s="193">
        <f t="shared" si="27"/>
        <v>1501.0649028914531</v>
      </c>
      <c r="S362" s="193">
        <f t="shared" si="28"/>
        <v>1618.520267589246</v>
      </c>
      <c r="T362" s="193">
        <f t="shared" si="29"/>
        <v>1737.1501859340178</v>
      </c>
      <c r="X362" s="185"/>
      <c r="AD362" s="187"/>
    </row>
    <row r="363" spans="2:30" ht="14.25" customHeight="1" x14ac:dyDescent="0.3">
      <c r="B363" s="200">
        <v>6.1121482346622102E-3</v>
      </c>
      <c r="C363" s="200">
        <v>1.0191085801096979E-2</v>
      </c>
      <c r="D363" s="200">
        <v>0.51429955155376927</v>
      </c>
      <c r="E363" s="200">
        <v>0.31529182047537957</v>
      </c>
      <c r="F363" s="200">
        <v>5.9917418205200183E-2</v>
      </c>
      <c r="H363" s="193">
        <f t="shared" si="25"/>
        <v>3159.5816599793875</v>
      </c>
      <c r="I363" s="102"/>
      <c r="K363" s="102"/>
      <c r="Q363" s="193">
        <f t="shared" si="26"/>
        <v>3206.5444382876412</v>
      </c>
      <c r="R363" s="193">
        <f t="shared" si="27"/>
        <v>3253.9768443789771</v>
      </c>
      <c r="S363" s="193">
        <f t="shared" si="28"/>
        <v>3301.8835745312272</v>
      </c>
      <c r="T363" s="193">
        <f t="shared" si="29"/>
        <v>3350.269371984999</v>
      </c>
      <c r="X363" s="185"/>
      <c r="AD363" s="187"/>
    </row>
    <row r="364" spans="2:30" ht="14.25" customHeight="1" x14ac:dyDescent="0.3">
      <c r="B364" s="200">
        <v>1.2337879573827693E-2</v>
      </c>
      <c r="C364" s="200">
        <v>-0.49813283042081796</v>
      </c>
      <c r="D364" s="200">
        <v>1.6538700606108461</v>
      </c>
      <c r="E364" s="200">
        <v>0.48802142467607507</v>
      </c>
      <c r="F364" s="200">
        <v>6.5730844651514755E-2</v>
      </c>
      <c r="H364" s="193">
        <f t="shared" si="25"/>
        <v>2493.8449306001708</v>
      </c>
      <c r="I364" s="102"/>
      <c r="K364" s="102"/>
      <c r="Q364" s="193">
        <f t="shared" si="26"/>
        <v>2559.0613181903655</v>
      </c>
      <c r="R364" s="193">
        <f t="shared" si="27"/>
        <v>2624.9298696564624</v>
      </c>
      <c r="S364" s="193">
        <f t="shared" si="28"/>
        <v>2691.45710663722</v>
      </c>
      <c r="T364" s="193">
        <f t="shared" si="29"/>
        <v>2758.6496159877861</v>
      </c>
      <c r="X364" s="185"/>
      <c r="AD364" s="187"/>
    </row>
    <row r="365" spans="2:30" ht="14.25" customHeight="1" x14ac:dyDescent="0.3">
      <c r="B365" s="200">
        <v>1.8889972949845102E-3</v>
      </c>
      <c r="C365" s="200">
        <v>4.8925339623746379E-2</v>
      </c>
      <c r="D365" s="200">
        <v>1.5815195179311046</v>
      </c>
      <c r="E365" s="200">
        <v>0.28022623814950137</v>
      </c>
      <c r="F365" s="200">
        <v>2.5649169796061182E-2</v>
      </c>
      <c r="H365" s="193">
        <f t="shared" si="25"/>
        <v>3160.4971102155441</v>
      </c>
      <c r="I365" s="102"/>
      <c r="K365" s="102"/>
      <c r="Q365" s="193">
        <f t="shared" si="26"/>
        <v>3196.034276983883</v>
      </c>
      <c r="R365" s="193">
        <f t="shared" si="27"/>
        <v>3231.9268154199062</v>
      </c>
      <c r="S365" s="193">
        <f t="shared" si="28"/>
        <v>3268.1782792402892</v>
      </c>
      <c r="T365" s="193">
        <f t="shared" si="29"/>
        <v>3304.7922576988758</v>
      </c>
      <c r="X365" s="185"/>
      <c r="AD365" s="187"/>
    </row>
    <row r="366" spans="2:30" ht="14.25" customHeight="1" x14ac:dyDescent="0.3">
      <c r="B366" s="200">
        <v>9.2484351880394361E-2</v>
      </c>
      <c r="C366" s="200">
        <v>-2.5023797111414967</v>
      </c>
      <c r="D366" s="200"/>
      <c r="E366" s="200">
        <v>2.323473835951098</v>
      </c>
      <c r="F366" s="200">
        <v>0.25638213804362053</v>
      </c>
      <c r="H366" s="193">
        <f t="shared" si="25"/>
        <v>-4113.6132826841731</v>
      </c>
      <c r="I366" s="102"/>
      <c r="K366" s="102"/>
      <c r="Q366" s="193">
        <f t="shared" si="26"/>
        <v>-3874.8104692310026</v>
      </c>
      <c r="R366" s="193">
        <f t="shared" si="27"/>
        <v>-3633.619627643302</v>
      </c>
      <c r="S366" s="193">
        <f t="shared" si="28"/>
        <v>-3390.0168776397222</v>
      </c>
      <c r="T366" s="193">
        <f t="shared" si="29"/>
        <v>-3143.978100136108</v>
      </c>
      <c r="X366" s="185"/>
      <c r="AD366" s="187"/>
    </row>
    <row r="367" spans="2:30" ht="14.25" customHeight="1" x14ac:dyDescent="0.3">
      <c r="B367" s="200">
        <v>3.9650247206990093E-3</v>
      </c>
      <c r="C367" s="200">
        <v>-2.1265322410299805</v>
      </c>
      <c r="D367" s="200">
        <v>0.17220767352135546</v>
      </c>
      <c r="E367" s="200">
        <v>0.3429181934270531</v>
      </c>
      <c r="F367" s="200">
        <v>7.6115187870205117E-2</v>
      </c>
      <c r="H367" s="193">
        <f t="shared" si="25"/>
        <v>583.46731934308355</v>
      </c>
      <c r="I367" s="102"/>
      <c r="K367" s="102"/>
      <c r="Q367" s="193">
        <f t="shared" si="26"/>
        <v>637.34558632876269</v>
      </c>
      <c r="R367" s="193">
        <f t="shared" si="27"/>
        <v>691.76263598429978</v>
      </c>
      <c r="S367" s="193">
        <f t="shared" si="28"/>
        <v>746.72385613639199</v>
      </c>
      <c r="T367" s="193">
        <f t="shared" si="29"/>
        <v>802.23468849000528</v>
      </c>
      <c r="X367" s="185"/>
      <c r="AD367" s="187"/>
    </row>
    <row r="368" spans="2:30" ht="14.25" customHeight="1" x14ac:dyDescent="0.3">
      <c r="B368" s="200">
        <v>1.1369081298885886E-4</v>
      </c>
      <c r="C368" s="200">
        <v>6.3511785806102991E-2</v>
      </c>
      <c r="D368" s="200">
        <v>0.32802867858879475</v>
      </c>
      <c r="E368" s="200">
        <v>0.19201567713751799</v>
      </c>
      <c r="F368" s="200">
        <v>4.5732052727737366E-2</v>
      </c>
      <c r="H368" s="193">
        <f t="shared" si="25"/>
        <v>3378.9196498131118</v>
      </c>
      <c r="I368" s="102"/>
      <c r="K368" s="102"/>
      <c r="Q368" s="193">
        <f t="shared" si="26"/>
        <v>3411.8644342371772</v>
      </c>
      <c r="R368" s="193">
        <f t="shared" si="27"/>
        <v>3445.1386665054838</v>
      </c>
      <c r="S368" s="193">
        <f t="shared" si="28"/>
        <v>3478.7456410964733</v>
      </c>
      <c r="T368" s="193">
        <f t="shared" si="29"/>
        <v>3512.6886854333725</v>
      </c>
      <c r="AD368" s="187"/>
    </row>
    <row r="369" spans="2:30" ht="14.25" customHeight="1" x14ac:dyDescent="0.3">
      <c r="B369" s="200">
        <v>1.8485861021989673E-3</v>
      </c>
      <c r="C369" s="200">
        <v>1.6220891031607752E-2</v>
      </c>
      <c r="D369" s="200">
        <v>1.7674326840219479</v>
      </c>
      <c r="E369" s="200">
        <v>0.28817820210687561</v>
      </c>
      <c r="F369" s="200">
        <v>2.1552481269938188E-2</v>
      </c>
      <c r="H369" s="193">
        <f t="shared" si="25"/>
        <v>3072.6873717834587</v>
      </c>
      <c r="I369" s="102"/>
      <c r="K369" s="102"/>
      <c r="Q369" s="193">
        <f t="shared" si="26"/>
        <v>3107.8273856000742</v>
      </c>
      <c r="R369" s="193">
        <f t="shared" si="27"/>
        <v>3143.3187995548578</v>
      </c>
      <c r="S369" s="193">
        <f t="shared" si="28"/>
        <v>3179.1651276491884</v>
      </c>
      <c r="T369" s="193">
        <f t="shared" si="29"/>
        <v>3215.3699190244624</v>
      </c>
      <c r="X369" s="185"/>
      <c r="AD369" s="187"/>
    </row>
    <row r="370" spans="2:30" ht="14.25" customHeight="1" x14ac:dyDescent="0.3">
      <c r="B370" s="200">
        <v>1.9840723014996437E-3</v>
      </c>
      <c r="C370" s="200">
        <v>5.3000287125198581E-2</v>
      </c>
      <c r="D370" s="200">
        <v>1.5742026539506642</v>
      </c>
      <c r="E370" s="200">
        <v>0.28400177082283951</v>
      </c>
      <c r="F370" s="200">
        <v>2.5426141970756686E-2</v>
      </c>
      <c r="H370" s="193">
        <f t="shared" si="25"/>
        <v>3148.6769648435265</v>
      </c>
      <c r="I370" s="102"/>
      <c r="K370" s="102"/>
      <c r="Q370" s="193">
        <f t="shared" si="26"/>
        <v>3184.2650596451258</v>
      </c>
      <c r="R370" s="193">
        <f t="shared" si="27"/>
        <v>3220.209035394741</v>
      </c>
      <c r="S370" s="193">
        <f t="shared" si="28"/>
        <v>3256.5124509018528</v>
      </c>
      <c r="T370" s="193">
        <f t="shared" si="29"/>
        <v>3293.1789005640353</v>
      </c>
      <c r="X370" s="185"/>
      <c r="AD370" s="187"/>
    </row>
    <row r="371" spans="2:30" ht="14.25" customHeight="1" x14ac:dyDescent="0.3">
      <c r="B371" s="200">
        <v>2.3479436483562333E-4</v>
      </c>
      <c r="C371" s="200">
        <v>-7.1184863860802708E-2</v>
      </c>
      <c r="D371" s="200">
        <v>0.33210500048173913</v>
      </c>
      <c r="E371" s="200">
        <v>0.20067401171710333</v>
      </c>
      <c r="F371" s="200">
        <v>4.9121314582707666E-2</v>
      </c>
      <c r="H371" s="193">
        <f t="shared" si="25"/>
        <v>3311.1808777396345</v>
      </c>
      <c r="I371" s="102"/>
      <c r="K371" s="102"/>
      <c r="Q371" s="193">
        <f t="shared" si="26"/>
        <v>3346.1605778988451</v>
      </c>
      <c r="R371" s="193">
        <f t="shared" si="27"/>
        <v>3381.4900750596485</v>
      </c>
      <c r="S371" s="193">
        <f t="shared" si="28"/>
        <v>3417.1728671920596</v>
      </c>
      <c r="T371" s="193">
        <f t="shared" si="29"/>
        <v>3453.2124872457948</v>
      </c>
      <c r="AD371" s="187"/>
    </row>
    <row r="372" spans="2:30" ht="14.25" customHeight="1" x14ac:dyDescent="0.3">
      <c r="B372" s="200">
        <v>2.0853806777546384E-3</v>
      </c>
      <c r="C372" s="200">
        <v>5.0496927363835438E-2</v>
      </c>
      <c r="D372" s="200">
        <v>1.5050610743750568</v>
      </c>
      <c r="E372" s="200">
        <v>0.27849516132822966</v>
      </c>
      <c r="F372" s="200">
        <v>2.8410434152751581E-2</v>
      </c>
      <c r="H372" s="193">
        <f t="shared" si="25"/>
        <v>3187.2695360167718</v>
      </c>
      <c r="I372" s="102"/>
      <c r="K372" s="102"/>
      <c r="Q372" s="193">
        <f t="shared" si="26"/>
        <v>3223.5459606510003</v>
      </c>
      <c r="R372" s="193">
        <f t="shared" si="27"/>
        <v>3260.1851495315714</v>
      </c>
      <c r="S372" s="193">
        <f t="shared" si="28"/>
        <v>3297.190730300948</v>
      </c>
      <c r="T372" s="193">
        <f t="shared" si="29"/>
        <v>3334.566366878018</v>
      </c>
      <c r="AD372" s="187"/>
    </row>
    <row r="373" spans="2:30" ht="14.25" customHeight="1" x14ac:dyDescent="0.3">
      <c r="B373" s="200">
        <v>6.7888437147346347E-4</v>
      </c>
      <c r="C373" s="200">
        <v>-1.6212189351427542E-2</v>
      </c>
      <c r="D373" s="200">
        <v>0.54923072814892515</v>
      </c>
      <c r="E373" s="200">
        <v>0.21876106311088248</v>
      </c>
      <c r="F373" s="200">
        <v>4.4826822868579232E-2</v>
      </c>
      <c r="H373" s="193">
        <f t="shared" si="25"/>
        <v>3318.2271504750388</v>
      </c>
      <c r="I373" s="102"/>
      <c r="K373" s="102"/>
      <c r="Q373" s="193">
        <f t="shared" si="26"/>
        <v>3353.4258291393908</v>
      </c>
      <c r="R373" s="193">
        <f t="shared" si="27"/>
        <v>3388.9764945903853</v>
      </c>
      <c r="S373" s="193">
        <f t="shared" si="28"/>
        <v>3424.8826666958907</v>
      </c>
      <c r="T373" s="193">
        <f t="shared" si="29"/>
        <v>3461.147900522451</v>
      </c>
      <c r="X373" s="185"/>
      <c r="AD373" s="187"/>
    </row>
    <row r="374" spans="2:30" ht="14.25" customHeight="1" x14ac:dyDescent="0.3">
      <c r="B374" s="200">
        <v>1.8982656093847641E-3</v>
      </c>
      <c r="C374" s="200">
        <v>-3.6896480777882087E-2</v>
      </c>
      <c r="D374" s="200">
        <v>1.7152224752895171</v>
      </c>
      <c r="E374" s="200">
        <v>0.2813049712776407</v>
      </c>
      <c r="F374" s="200">
        <v>2.6395609518026868E-2</v>
      </c>
      <c r="H374" s="193">
        <f t="shared" si="25"/>
        <v>3122.4321598259676</v>
      </c>
      <c r="I374" s="102"/>
      <c r="K374" s="102"/>
      <c r="Q374" s="193">
        <f t="shared" si="26"/>
        <v>3159.1441041403559</v>
      </c>
      <c r="R374" s="193">
        <f t="shared" si="27"/>
        <v>3196.2231678978878</v>
      </c>
      <c r="S374" s="193">
        <f t="shared" si="28"/>
        <v>3233.6730222929955</v>
      </c>
      <c r="T374" s="193">
        <f t="shared" si="29"/>
        <v>3271.4973752320539</v>
      </c>
      <c r="X374" s="185"/>
      <c r="AD374" s="187"/>
    </row>
    <row r="375" spans="2:30" ht="14.25" customHeight="1" x14ac:dyDescent="0.3">
      <c r="B375" s="200">
        <v>1.4768408110998978E-3</v>
      </c>
      <c r="C375" s="200">
        <v>9.2692225626945818E-2</v>
      </c>
      <c r="D375" s="200"/>
      <c r="E375" s="200">
        <v>0.19342571906796763</v>
      </c>
      <c r="F375" s="200">
        <v>5.581931869961676E-2</v>
      </c>
      <c r="H375" s="193">
        <f t="shared" si="25"/>
        <v>3366.2256652050473</v>
      </c>
      <c r="I375" s="102"/>
      <c r="K375" s="102"/>
      <c r="Q375" s="193">
        <f t="shared" si="26"/>
        <v>3401.9904181279508</v>
      </c>
      <c r="R375" s="193">
        <f t="shared" si="27"/>
        <v>3438.1128185800826</v>
      </c>
      <c r="S375" s="193">
        <f t="shared" si="28"/>
        <v>3474.5964430367362</v>
      </c>
      <c r="T375" s="193">
        <f t="shared" si="29"/>
        <v>3511.4449037379568</v>
      </c>
      <c r="X375" s="185"/>
      <c r="AD375" s="187"/>
    </row>
    <row r="376" spans="2:30" ht="14.25" customHeight="1" x14ac:dyDescent="0.3">
      <c r="B376" s="200">
        <v>3.3971488295388277E-2</v>
      </c>
      <c r="C376" s="200">
        <v>-0.28052903998757039</v>
      </c>
      <c r="D376" s="200"/>
      <c r="E376" s="200">
        <v>0.83218321499310233</v>
      </c>
      <c r="F376" s="200">
        <v>0.13762004064688557</v>
      </c>
      <c r="H376" s="193">
        <f t="shared" si="25"/>
        <v>1520.1490463794744</v>
      </c>
      <c r="I376" s="102"/>
      <c r="K376" s="102"/>
      <c r="Q376" s="193">
        <f t="shared" si="26"/>
        <v>1626.7787660226386</v>
      </c>
      <c r="R376" s="193">
        <f t="shared" si="27"/>
        <v>1734.474782862233</v>
      </c>
      <c r="S376" s="193">
        <f t="shared" si="28"/>
        <v>1843.2477598702244</v>
      </c>
      <c r="T376" s="193">
        <f t="shared" si="29"/>
        <v>1953.1084666482957</v>
      </c>
      <c r="X376" s="185"/>
      <c r="AD376" s="187"/>
    </row>
    <row r="377" spans="2:30" ht="14.25" customHeight="1" x14ac:dyDescent="0.3">
      <c r="B377" s="200"/>
      <c r="C377" s="200">
        <v>6.9771298341685314E-2</v>
      </c>
      <c r="D377" s="200">
        <v>0.1915324507557255</v>
      </c>
      <c r="E377" s="200">
        <v>0.18368563030652157</v>
      </c>
      <c r="F377" s="200">
        <v>4.7842478117631849E-2</v>
      </c>
      <c r="H377" s="193">
        <f t="shared" si="25"/>
        <v>3393.8868603512046</v>
      </c>
      <c r="I377" s="102"/>
      <c r="K377" s="102"/>
      <c r="Q377" s="193">
        <f t="shared" si="26"/>
        <v>3426.5803684866069</v>
      </c>
      <c r="R377" s="193">
        <f t="shared" si="27"/>
        <v>3459.6008117033625</v>
      </c>
      <c r="S377" s="193">
        <f t="shared" si="28"/>
        <v>3492.9514593522863</v>
      </c>
      <c r="T377" s="193">
        <f t="shared" si="29"/>
        <v>3526.6356134776997</v>
      </c>
      <c r="X377" s="185"/>
      <c r="AD377" s="187"/>
    </row>
    <row r="378" spans="2:30" ht="14.25" customHeight="1" x14ac:dyDescent="0.3">
      <c r="B378" s="200">
        <v>1.334927376274885E-2</v>
      </c>
      <c r="C378" s="200">
        <v>-0.51362938419149851</v>
      </c>
      <c r="D378" s="200">
        <v>1.7488423860839086</v>
      </c>
      <c r="E378" s="200">
        <v>0.50977917904852665</v>
      </c>
      <c r="F378" s="200">
        <v>6.708705435151717E-2</v>
      </c>
      <c r="H378" s="193">
        <f t="shared" si="25"/>
        <v>2439.4223987179148</v>
      </c>
      <c r="I378" s="102"/>
      <c r="K378" s="102"/>
      <c r="Q378" s="193">
        <f t="shared" si="26"/>
        <v>2506.9440756318868</v>
      </c>
      <c r="R378" s="193">
        <f t="shared" si="27"/>
        <v>2575.1409693149981</v>
      </c>
      <c r="S378" s="193">
        <f t="shared" si="28"/>
        <v>2644.0198319349406</v>
      </c>
      <c r="T378" s="193">
        <f t="shared" si="29"/>
        <v>2713.5874831810825</v>
      </c>
      <c r="X378" s="185"/>
      <c r="AD378" s="187"/>
    </row>
    <row r="379" spans="2:30" ht="14.25" customHeight="1" x14ac:dyDescent="0.3">
      <c r="B379" s="200"/>
      <c r="C379" s="200">
        <v>8.6079766860190365E-2</v>
      </c>
      <c r="D379" s="200">
        <v>5.2394655456957526E-2</v>
      </c>
      <c r="E379" s="200">
        <v>0.1632676210960963</v>
      </c>
      <c r="F379" s="200">
        <v>5.1443482247655367E-2</v>
      </c>
      <c r="H379" s="193">
        <f t="shared" si="25"/>
        <v>3402.2346789196777</v>
      </c>
      <c r="I379" s="102"/>
      <c r="K379" s="102"/>
      <c r="Q379" s="193">
        <f t="shared" si="26"/>
        <v>3434.7205724494434</v>
      </c>
      <c r="R379" s="193">
        <f t="shared" si="27"/>
        <v>3467.5313249145074</v>
      </c>
      <c r="S379" s="193">
        <f t="shared" si="28"/>
        <v>3500.6701849042215</v>
      </c>
      <c r="T379" s="193">
        <f t="shared" si="29"/>
        <v>3534.1404334938329</v>
      </c>
      <c r="X379" s="185"/>
      <c r="AD379" s="187"/>
    </row>
    <row r="380" spans="2:30" ht="14.25" customHeight="1" x14ac:dyDescent="0.3">
      <c r="B380" s="200">
        <v>8.6623165568685092E-5</v>
      </c>
      <c r="C380" s="200">
        <v>5.8163554431857119E-2</v>
      </c>
      <c r="D380" s="200">
        <v>0.25958046711768584</v>
      </c>
      <c r="E380" s="200">
        <v>0.18780762086210501</v>
      </c>
      <c r="F380" s="200">
        <v>4.7294871071000048E-2</v>
      </c>
      <c r="H380" s="193">
        <f t="shared" si="25"/>
        <v>3386.7439801519663</v>
      </c>
      <c r="I380" s="102"/>
      <c r="K380" s="102"/>
      <c r="Q380" s="193">
        <f t="shared" si="26"/>
        <v>3419.7936112816751</v>
      </c>
      <c r="R380" s="193">
        <f t="shared" si="27"/>
        <v>3453.1737387226813</v>
      </c>
      <c r="S380" s="193">
        <f t="shared" si="28"/>
        <v>3486.8876674380972</v>
      </c>
      <c r="T380" s="193">
        <f t="shared" si="29"/>
        <v>3520.9387354406676</v>
      </c>
      <c r="X380" s="185"/>
      <c r="AD380" s="187"/>
    </row>
    <row r="381" spans="2:30" ht="14.25" customHeight="1" x14ac:dyDescent="0.3">
      <c r="B381" s="200"/>
      <c r="C381" s="200">
        <v>7.0373839528580923E-2</v>
      </c>
      <c r="D381" s="200">
        <v>0.19466865718690982</v>
      </c>
      <c r="E381" s="200">
        <v>0.18429145253600163</v>
      </c>
      <c r="F381" s="200">
        <v>4.7660081511246018E-2</v>
      </c>
      <c r="H381" s="193">
        <f t="shared" si="25"/>
        <v>3391.5223666377842</v>
      </c>
      <c r="I381" s="102"/>
      <c r="K381" s="102"/>
      <c r="Q381" s="193">
        <f t="shared" si="26"/>
        <v>3424.1814749699051</v>
      </c>
      <c r="R381" s="193">
        <f t="shared" si="27"/>
        <v>3457.1671743853476</v>
      </c>
      <c r="S381" s="193">
        <f t="shared" si="28"/>
        <v>3490.4827307949445</v>
      </c>
      <c r="T381" s="193">
        <f t="shared" si="29"/>
        <v>3524.1314427686366</v>
      </c>
      <c r="X381" s="185"/>
      <c r="AD381" s="187"/>
    </row>
    <row r="382" spans="2:30" ht="14.25" customHeight="1" x14ac:dyDescent="0.3">
      <c r="B382" s="200"/>
      <c r="C382" s="200">
        <v>-1.3551209011172238E-2</v>
      </c>
      <c r="D382" s="200">
        <v>0.667970494647813</v>
      </c>
      <c r="E382" s="200">
        <v>0.20196412293257779</v>
      </c>
      <c r="F382" s="200">
        <v>4.112137494122358E-2</v>
      </c>
      <c r="H382" s="193">
        <f t="shared" si="25"/>
        <v>3306.5243767437096</v>
      </c>
      <c r="I382" s="102"/>
      <c r="K382" s="102"/>
      <c r="Q382" s="193">
        <f t="shared" si="26"/>
        <v>3339.8314984810095</v>
      </c>
      <c r="R382" s="193">
        <f t="shared" si="27"/>
        <v>3373.4716914356832</v>
      </c>
      <c r="S382" s="193">
        <f t="shared" si="28"/>
        <v>3407.4482863199037</v>
      </c>
      <c r="T382" s="193">
        <f t="shared" si="29"/>
        <v>3441.7646471529661</v>
      </c>
      <c r="X382" s="185"/>
      <c r="AD382" s="187"/>
    </row>
    <row r="383" spans="2:30" ht="14.25" customHeight="1" x14ac:dyDescent="0.3">
      <c r="B383" s="200">
        <v>1.7993501114178323E-4</v>
      </c>
      <c r="C383" s="200">
        <v>6.9396813578003674E-2</v>
      </c>
      <c r="D383" s="200">
        <v>0.25215383085730275</v>
      </c>
      <c r="E383" s="200">
        <v>0.18988999198291381</v>
      </c>
      <c r="F383" s="200">
        <v>4.7183783644587335E-2</v>
      </c>
      <c r="H383" s="193">
        <f t="shared" si="25"/>
        <v>3384.4496091416913</v>
      </c>
      <c r="I383" s="102"/>
      <c r="K383" s="102"/>
      <c r="Q383" s="193">
        <f t="shared" si="26"/>
        <v>3417.5131707004457</v>
      </c>
      <c r="R383" s="193">
        <f t="shared" si="27"/>
        <v>3450.9073678747882</v>
      </c>
      <c r="S383" s="193">
        <f t="shared" si="28"/>
        <v>3484.6355070208742</v>
      </c>
      <c r="T383" s="193">
        <f t="shared" si="29"/>
        <v>3518.7009275584214</v>
      </c>
      <c r="X383" s="185"/>
      <c r="AD383" s="187"/>
    </row>
    <row r="384" spans="2:30" ht="14.25" customHeight="1" x14ac:dyDescent="0.3">
      <c r="B384" s="200">
        <v>1.4768408110999057E-3</v>
      </c>
      <c r="C384" s="200">
        <v>9.2692225626945804E-2</v>
      </c>
      <c r="D384" s="200"/>
      <c r="E384" s="200">
        <v>0.19342571906796799</v>
      </c>
      <c r="F384" s="200">
        <v>5.5819318699616711E-2</v>
      </c>
      <c r="H384" s="193">
        <f t="shared" si="25"/>
        <v>3366.2256652050451</v>
      </c>
      <c r="I384" s="102"/>
      <c r="K384" s="102"/>
      <c r="Q384" s="193">
        <f t="shared" si="26"/>
        <v>3401.9904181279485</v>
      </c>
      <c r="R384" s="193">
        <f t="shared" si="27"/>
        <v>3438.1128185800803</v>
      </c>
      <c r="S384" s="193">
        <f t="shared" si="28"/>
        <v>3474.5964430367339</v>
      </c>
      <c r="T384" s="193">
        <f t="shared" si="29"/>
        <v>3511.4449037379545</v>
      </c>
      <c r="X384" s="185"/>
      <c r="AD384" s="187"/>
    </row>
    <row r="385" spans="2:30" ht="14.25" customHeight="1" x14ac:dyDescent="0.3">
      <c r="B385" s="200"/>
      <c r="C385" s="200">
        <v>-0.14778996281494405</v>
      </c>
      <c r="D385" s="200">
        <v>1.9369709701216509</v>
      </c>
      <c r="E385" s="200">
        <v>0.21551939874069415</v>
      </c>
      <c r="F385" s="200">
        <v>2.4653576063731992E-2</v>
      </c>
      <c r="H385" s="193">
        <f t="shared" si="25"/>
        <v>3113.972149417581</v>
      </c>
      <c r="I385" s="102"/>
      <c r="K385" s="102"/>
      <c r="Q385" s="193">
        <f t="shared" si="26"/>
        <v>3147.7498005711964</v>
      </c>
      <c r="R385" s="193">
        <f t="shared" si="27"/>
        <v>3181.8652282363487</v>
      </c>
      <c r="S385" s="193">
        <f t="shared" si="28"/>
        <v>3216.3218101781531</v>
      </c>
      <c r="T385" s="193">
        <f t="shared" si="29"/>
        <v>3251.1229579393739</v>
      </c>
      <c r="X385" s="185"/>
      <c r="AD385" s="187"/>
    </row>
    <row r="386" spans="2:30" ht="14.25" customHeight="1" x14ac:dyDescent="0.3">
      <c r="B386" s="200"/>
      <c r="C386" s="200">
        <v>-6.3116093516212599E-2</v>
      </c>
      <c r="D386" s="200">
        <v>0.28918774148144616</v>
      </c>
      <c r="E386" s="200">
        <v>0.19098842309444217</v>
      </c>
      <c r="F386" s="200">
        <v>4.9400961151083861E-2</v>
      </c>
      <c r="H386" s="193">
        <f t="shared" si="25"/>
        <v>3323.022275069236</v>
      </c>
      <c r="I386" s="102"/>
      <c r="K386" s="102"/>
      <c r="Q386" s="193">
        <f t="shared" si="26"/>
        <v>3357.3790683386778</v>
      </c>
      <c r="R386" s="193">
        <f t="shared" si="27"/>
        <v>3392.0794295408145</v>
      </c>
      <c r="S386" s="193">
        <f t="shared" si="28"/>
        <v>3427.1267943549728</v>
      </c>
      <c r="T386" s="193">
        <f t="shared" si="29"/>
        <v>3462.524632817272</v>
      </c>
      <c r="X386" s="185"/>
      <c r="AD386" s="187"/>
    </row>
    <row r="387" spans="2:30" ht="14.25" customHeight="1" x14ac:dyDescent="0.3">
      <c r="B387" s="200"/>
      <c r="C387" s="200">
        <v>6.9069456232207255E-2</v>
      </c>
      <c r="D387" s="200">
        <v>0.25019510470295281</v>
      </c>
      <c r="E387" s="200">
        <v>0.18660370076265015</v>
      </c>
      <c r="F387" s="200">
        <v>4.6661269213271517E-2</v>
      </c>
      <c r="H387" s="193">
        <f t="shared" si="25"/>
        <v>3387.3614245319227</v>
      </c>
      <c r="I387" s="102"/>
      <c r="K387" s="102"/>
      <c r="Q387" s="193">
        <f t="shared" si="26"/>
        <v>3420.002205615328</v>
      </c>
      <c r="R387" s="193">
        <f t="shared" si="27"/>
        <v>3452.9693945095669</v>
      </c>
      <c r="S387" s="193">
        <f t="shared" si="28"/>
        <v>3486.2662552927486</v>
      </c>
      <c r="T387" s="193">
        <f t="shared" si="29"/>
        <v>3519.8960846837617</v>
      </c>
      <c r="X387" s="185"/>
      <c r="AD387" s="187"/>
    </row>
    <row r="388" spans="2:30" ht="14.25" customHeight="1" x14ac:dyDescent="0.3">
      <c r="B388" s="200">
        <v>4.3091023161049213E-3</v>
      </c>
      <c r="C388" s="200">
        <v>-0.29739947522064764</v>
      </c>
      <c r="D388" s="200">
        <v>2.8495167655956708</v>
      </c>
      <c r="E388" s="200">
        <v>0.33994971094093651</v>
      </c>
      <c r="F388" s="200">
        <v>2.0936477809773823E-2</v>
      </c>
      <c r="H388" s="193">
        <f t="shared" si="25"/>
        <v>2754.5514753040798</v>
      </c>
      <c r="I388" s="102"/>
      <c r="K388" s="102"/>
      <c r="Q388" s="193">
        <f t="shared" si="26"/>
        <v>2798.367372316935</v>
      </c>
      <c r="R388" s="193">
        <f t="shared" si="27"/>
        <v>2842.621428299919</v>
      </c>
      <c r="S388" s="193">
        <f t="shared" si="28"/>
        <v>2887.3180248427334</v>
      </c>
      <c r="T388" s="193">
        <f t="shared" si="29"/>
        <v>2932.4615873509752</v>
      </c>
      <c r="AD388" s="187"/>
    </row>
    <row r="389" spans="2:30" ht="14.25" customHeight="1" x14ac:dyDescent="0.3">
      <c r="B389" s="200">
        <v>1.4713183342958217E-2</v>
      </c>
      <c r="C389" s="200">
        <v>4.4163069878490266E-2</v>
      </c>
      <c r="D389" s="200">
        <v>1.3534535791276103</v>
      </c>
      <c r="E389" s="200">
        <v>0.4850500798547534</v>
      </c>
      <c r="F389" s="200">
        <v>6.7416108931181939E-2</v>
      </c>
      <c r="H389" s="193">
        <f t="shared" si="25"/>
        <v>2745.6588800810905</v>
      </c>
      <c r="I389" s="102"/>
      <c r="K389" s="102"/>
      <c r="Q389" s="193">
        <f t="shared" si="26"/>
        <v>2809.7564714439736</v>
      </c>
      <c r="R389" s="193">
        <f t="shared" si="27"/>
        <v>2874.4950387204858</v>
      </c>
      <c r="S389" s="193">
        <f t="shared" si="28"/>
        <v>2939.8809916697628</v>
      </c>
      <c r="T389" s="193">
        <f t="shared" si="29"/>
        <v>3005.9208041485322</v>
      </c>
      <c r="X389" s="185"/>
      <c r="AD389" s="187"/>
    </row>
    <row r="390" spans="2:30" ht="14.25" customHeight="1" x14ac:dyDescent="0.3">
      <c r="B390" s="200"/>
      <c r="C390" s="200">
        <v>6.906724602178041E-2</v>
      </c>
      <c r="D390" s="200">
        <v>0.25030364436096214</v>
      </c>
      <c r="E390" s="200">
        <v>0.18660903024799047</v>
      </c>
      <c r="F390" s="200">
        <v>4.6659091669296618E-2</v>
      </c>
      <c r="H390" s="193">
        <f t="shared" si="25"/>
        <v>3387.3477293014093</v>
      </c>
      <c r="I390" s="102"/>
      <c r="K390" s="102"/>
      <c r="Q390" s="193">
        <f t="shared" si="26"/>
        <v>3419.9884128829531</v>
      </c>
      <c r="R390" s="193">
        <f t="shared" si="27"/>
        <v>3452.9555033003121</v>
      </c>
      <c r="S390" s="193">
        <f t="shared" si="28"/>
        <v>3486.2522646218449</v>
      </c>
      <c r="T390" s="193">
        <f t="shared" si="29"/>
        <v>3519.8819935565934</v>
      </c>
      <c r="X390" s="185"/>
      <c r="AD390" s="187"/>
    </row>
    <row r="391" spans="2:30" ht="14.25" customHeight="1" x14ac:dyDescent="0.3">
      <c r="B391" s="200">
        <v>1.9888840889070255E-5</v>
      </c>
      <c r="C391" s="200">
        <v>7.0298701662971294E-2</v>
      </c>
      <c r="D391" s="200">
        <v>5.0083061265344342E-2</v>
      </c>
      <c r="E391" s="200">
        <v>0.17924216540367696</v>
      </c>
      <c r="F391" s="200">
        <v>5.0379014513120116E-2</v>
      </c>
      <c r="H391" s="193">
        <f t="shared" ref="H391:H454" si="30">SUMPRODUCT(B391:F391,B$3:F$3)</f>
        <v>3401.5894791714709</v>
      </c>
      <c r="I391" s="102"/>
      <c r="K391" s="102"/>
      <c r="Q391" s="193">
        <f t="shared" ref="Q391:Q454" si="31">SUMPRODUCT($B391:$F391,$J$6:$N$6)</f>
        <v>3434.4011955548435</v>
      </c>
      <c r="R391" s="193">
        <f t="shared" ref="R391:R454" si="32">SUMPRODUCT($B391:$F391,$J$7:$N$7)</f>
        <v>3467.5410291020498</v>
      </c>
      <c r="S391" s="193">
        <f t="shared" ref="S391:S454" si="33">SUMPRODUCT($B391:$F391,$J$8:$N$8)</f>
        <v>3501.0122609847285</v>
      </c>
      <c r="T391" s="193">
        <f t="shared" ref="T391:T454" si="34">SUMPRODUCT($B391:$F391,$J$9:$N$9)</f>
        <v>3534.8182051862341</v>
      </c>
      <c r="X391" s="185"/>
      <c r="AD391" s="187"/>
    </row>
    <row r="392" spans="2:30" ht="14.25" customHeight="1" x14ac:dyDescent="0.3">
      <c r="B392" s="200">
        <v>1.8204374598615961E-3</v>
      </c>
      <c r="C392" s="200">
        <v>4.9316764480514766E-2</v>
      </c>
      <c r="D392" s="200">
        <v>1.488224864972904</v>
      </c>
      <c r="E392" s="200">
        <v>0.27102426512889016</v>
      </c>
      <c r="F392" s="200">
        <v>2.8311354549260852E-2</v>
      </c>
      <c r="H392" s="193">
        <f t="shared" si="30"/>
        <v>3199.439027091923</v>
      </c>
      <c r="I392" s="102"/>
      <c r="K392" s="102"/>
      <c r="Q392" s="193">
        <f t="shared" si="31"/>
        <v>3235.1842151410037</v>
      </c>
      <c r="R392" s="193">
        <f t="shared" si="32"/>
        <v>3271.2868550705753</v>
      </c>
      <c r="S392" s="193">
        <f t="shared" si="33"/>
        <v>3307.7505213994427</v>
      </c>
      <c r="T392" s="193">
        <f t="shared" si="34"/>
        <v>3344.5788243915986</v>
      </c>
      <c r="X392" s="185"/>
      <c r="AD392" s="187"/>
    </row>
    <row r="393" spans="2:30" ht="14.25" customHeight="1" x14ac:dyDescent="0.3">
      <c r="B393" s="200"/>
      <c r="C393" s="200">
        <v>8.6140632352784546E-2</v>
      </c>
      <c r="D393" s="200">
        <v>4.8571755946766673E-2</v>
      </c>
      <c r="E393" s="200">
        <v>0.16321830663918568</v>
      </c>
      <c r="F393" s="200">
        <v>5.1496355516068487E-2</v>
      </c>
      <c r="H393" s="193">
        <f t="shared" si="30"/>
        <v>3402.3079027333006</v>
      </c>
      <c r="I393" s="102"/>
      <c r="K393" s="102"/>
      <c r="Q393" s="193">
        <f t="shared" si="31"/>
        <v>3434.793442102065</v>
      </c>
      <c r="R393" s="193">
        <f t="shared" si="32"/>
        <v>3467.6038368645172</v>
      </c>
      <c r="S393" s="193">
        <f t="shared" si="33"/>
        <v>3500.7423355745941</v>
      </c>
      <c r="T393" s="193">
        <f t="shared" si="34"/>
        <v>3534.2122192717716</v>
      </c>
      <c r="X393" s="185"/>
      <c r="AD393" s="187"/>
    </row>
    <row r="394" spans="2:30" ht="14.25" customHeight="1" x14ac:dyDescent="0.3">
      <c r="B394" s="200">
        <v>6.9239110616050453E-3</v>
      </c>
      <c r="C394" s="200">
        <v>-0.43138128782900836</v>
      </c>
      <c r="D394" s="200">
        <v>2.9515393035675461</v>
      </c>
      <c r="E394" s="200">
        <v>0.39854898074681167</v>
      </c>
      <c r="F394" s="200">
        <v>2.8725576382262009E-2</v>
      </c>
      <c r="H394" s="193">
        <f t="shared" si="30"/>
        <v>2572.571046663521</v>
      </c>
      <c r="I394" s="102"/>
      <c r="K394" s="102"/>
      <c r="Q394" s="193">
        <f t="shared" si="31"/>
        <v>2623.610489729861</v>
      </c>
      <c r="R394" s="193">
        <f t="shared" si="32"/>
        <v>2675.1603272268649</v>
      </c>
      <c r="S394" s="193">
        <f t="shared" si="33"/>
        <v>2727.225663098839</v>
      </c>
      <c r="T394" s="193">
        <f t="shared" si="34"/>
        <v>2779.8116523295321</v>
      </c>
      <c r="X394" s="185"/>
      <c r="AD394" s="187"/>
    </row>
    <row r="395" spans="2:30" ht="14.25" customHeight="1" x14ac:dyDescent="0.3">
      <c r="B395" s="200"/>
      <c r="C395" s="200">
        <v>-0.16049912354679777</v>
      </c>
      <c r="D395" s="200">
        <v>1.9342913712020164</v>
      </c>
      <c r="E395" s="200">
        <v>0.21307469064168347</v>
      </c>
      <c r="F395" s="200">
        <v>2.5388166217196782E-2</v>
      </c>
      <c r="H395" s="193">
        <f t="shared" si="30"/>
        <v>3110.8836108606565</v>
      </c>
      <c r="I395" s="102"/>
      <c r="K395" s="102"/>
      <c r="Q395" s="193">
        <f t="shared" si="31"/>
        <v>3144.8572247271973</v>
      </c>
      <c r="R395" s="193">
        <f t="shared" si="32"/>
        <v>3179.170574732404</v>
      </c>
      <c r="S395" s="193">
        <f t="shared" si="33"/>
        <v>3213.8270582376631</v>
      </c>
      <c r="T395" s="193">
        <f t="shared" si="34"/>
        <v>3248.8301065779742</v>
      </c>
      <c r="X395" s="185"/>
      <c r="AD395" s="187"/>
    </row>
    <row r="396" spans="2:30" ht="14.25" customHeight="1" x14ac:dyDescent="0.3">
      <c r="B396" s="200">
        <v>1.7295566031718854E-4</v>
      </c>
      <c r="C396" s="200">
        <v>0.1003981584900118</v>
      </c>
      <c r="D396" s="200"/>
      <c r="E396" s="200">
        <v>0.14409514982407745</v>
      </c>
      <c r="F396" s="200">
        <v>5.3774192292273468E-2</v>
      </c>
      <c r="H396" s="193">
        <f t="shared" si="30"/>
        <v>3361.2407985430973</v>
      </c>
      <c r="I396" s="102"/>
      <c r="K396" s="102"/>
      <c r="Q396" s="193">
        <f t="shared" si="31"/>
        <v>3393.5011684429192</v>
      </c>
      <c r="R396" s="193">
        <f t="shared" si="32"/>
        <v>3426.0841420417391</v>
      </c>
      <c r="S396" s="193">
        <f t="shared" si="33"/>
        <v>3458.9929453765481</v>
      </c>
      <c r="T396" s="193">
        <f t="shared" si="34"/>
        <v>3492.2308367447049</v>
      </c>
      <c r="X396" s="185"/>
      <c r="AD396" s="187"/>
    </row>
    <row r="397" spans="2:30" ht="14.25" customHeight="1" x14ac:dyDescent="0.3">
      <c r="B397" s="200"/>
      <c r="C397" s="200">
        <v>-0.15988613815722844</v>
      </c>
      <c r="D397" s="200">
        <v>2.0002519141157729</v>
      </c>
      <c r="E397" s="200">
        <v>0.21619053708282482</v>
      </c>
      <c r="F397" s="200">
        <v>2.3869572977748211E-2</v>
      </c>
      <c r="H397" s="193">
        <f t="shared" si="30"/>
        <v>3096.4164709397355</v>
      </c>
      <c r="I397" s="102"/>
      <c r="K397" s="102"/>
      <c r="Q397" s="193">
        <f t="shared" si="31"/>
        <v>3130.2344721204663</v>
      </c>
      <c r="R397" s="193">
        <f t="shared" si="32"/>
        <v>3164.3906533130048</v>
      </c>
      <c r="S397" s="193">
        <f t="shared" si="33"/>
        <v>3198.8883963174685</v>
      </c>
      <c r="T397" s="193">
        <f t="shared" si="34"/>
        <v>3233.7311167519765</v>
      </c>
      <c r="X397" s="185"/>
      <c r="AD397" s="187"/>
    </row>
    <row r="398" spans="2:30" ht="14.25" customHeight="1" x14ac:dyDescent="0.3">
      <c r="B398" s="200">
        <v>6.0134291707081055E-3</v>
      </c>
      <c r="C398" s="200">
        <v>-2.1373941192736137</v>
      </c>
      <c r="D398" s="200">
        <v>3.7436349919340306</v>
      </c>
      <c r="E398" s="200">
        <v>0.53031935693356824</v>
      </c>
      <c r="F398" s="200">
        <v>6.2241143101339682E-3</v>
      </c>
      <c r="H398" s="193">
        <f t="shared" si="30"/>
        <v>-134.24791826281745</v>
      </c>
      <c r="I398" s="102"/>
      <c r="K398" s="102"/>
      <c r="Q398" s="193">
        <f t="shared" si="31"/>
        <v>-82.141934864967197</v>
      </c>
      <c r="R398" s="193">
        <f t="shared" si="32"/>
        <v>-29.514891633137438</v>
      </c>
      <c r="S398" s="193">
        <f t="shared" si="33"/>
        <v>23.638422031010009</v>
      </c>
      <c r="T398" s="193">
        <f t="shared" si="34"/>
        <v>77.323268831798714</v>
      </c>
      <c r="X398" s="185"/>
      <c r="AD398" s="187"/>
    </row>
    <row r="399" spans="2:30" ht="14.25" customHeight="1" x14ac:dyDescent="0.3">
      <c r="B399" s="200">
        <v>1.0699618129402632E-2</v>
      </c>
      <c r="C399" s="200">
        <v>6.6529229044238233E-2</v>
      </c>
      <c r="D399" s="200">
        <v>0.81608242760391225</v>
      </c>
      <c r="E399" s="200">
        <v>0.40209867613164674</v>
      </c>
      <c r="F399" s="200">
        <v>6.5037303678932276E-2</v>
      </c>
      <c r="H399" s="193">
        <f t="shared" si="30"/>
        <v>2954.7582818844303</v>
      </c>
      <c r="I399" s="102"/>
      <c r="K399" s="102"/>
      <c r="Q399" s="193">
        <f t="shared" si="31"/>
        <v>3010.337429261715</v>
      </c>
      <c r="R399" s="193">
        <f t="shared" si="32"/>
        <v>3066.472368112773</v>
      </c>
      <c r="S399" s="193">
        <f t="shared" si="33"/>
        <v>3123.1686563523422</v>
      </c>
      <c r="T399" s="193">
        <f t="shared" si="34"/>
        <v>3180.4319074743057</v>
      </c>
      <c r="X399" s="185"/>
      <c r="AD399" s="187"/>
    </row>
    <row r="400" spans="2:30" ht="14.25" customHeight="1" x14ac:dyDescent="0.3">
      <c r="B400" s="200"/>
      <c r="C400" s="200">
        <v>-2.9147535756590166</v>
      </c>
      <c r="D400" s="200">
        <v>2.0872767934195933</v>
      </c>
      <c r="E400" s="200">
        <v>0.25425534607943778</v>
      </c>
      <c r="F400" s="200">
        <v>4.7797812633676127E-2</v>
      </c>
      <c r="H400" s="193">
        <f t="shared" si="30"/>
        <v>-470.17158365705927</v>
      </c>
      <c r="I400" s="102"/>
      <c r="K400" s="102"/>
      <c r="Q400" s="193">
        <f t="shared" si="31"/>
        <v>-422.84733804983489</v>
      </c>
      <c r="R400" s="193">
        <f t="shared" si="32"/>
        <v>-375.04984998653845</v>
      </c>
      <c r="S400" s="193">
        <f t="shared" si="33"/>
        <v>-326.77438704260885</v>
      </c>
      <c r="T400" s="193">
        <f t="shared" si="34"/>
        <v>-278.01616946924059</v>
      </c>
      <c r="X400" s="185"/>
      <c r="AD400" s="187"/>
    </row>
    <row r="401" spans="2:30" ht="14.25" customHeight="1" x14ac:dyDescent="0.3">
      <c r="B401" s="200">
        <v>7.0025670299292608E-3</v>
      </c>
      <c r="C401" s="200">
        <v>-0.4107795350685553</v>
      </c>
      <c r="D401" s="200">
        <v>2.1091292609487975</v>
      </c>
      <c r="E401" s="200">
        <v>0.39544019841075945</v>
      </c>
      <c r="F401" s="200">
        <v>4.1489107775279685E-2</v>
      </c>
      <c r="H401" s="193">
        <f t="shared" si="30"/>
        <v>2673.0785498526147</v>
      </c>
      <c r="I401" s="102"/>
      <c r="K401" s="102"/>
      <c r="Q401" s="193">
        <f t="shared" si="31"/>
        <v>2724.9554386658701</v>
      </c>
      <c r="R401" s="193">
        <f t="shared" si="32"/>
        <v>2777.3510963672579</v>
      </c>
      <c r="S401" s="193">
        <f t="shared" si="33"/>
        <v>2830.2707106456596</v>
      </c>
      <c r="T401" s="193">
        <f t="shared" si="34"/>
        <v>2883.7195210668451</v>
      </c>
      <c r="X401" s="185"/>
      <c r="AD401" s="187"/>
    </row>
    <row r="402" spans="2:30" ht="14.25" customHeight="1" x14ac:dyDescent="0.3">
      <c r="B402" s="200"/>
      <c r="C402" s="200">
        <v>-0.44961816349134331</v>
      </c>
      <c r="D402" s="200"/>
      <c r="E402" s="200">
        <v>0.21840682520929652</v>
      </c>
      <c r="F402" s="200">
        <v>5.3957274159928535E-2</v>
      </c>
      <c r="H402" s="193">
        <f t="shared" si="30"/>
        <v>2817.8947886692163</v>
      </c>
      <c r="I402" s="102"/>
      <c r="K402" s="102"/>
      <c r="Q402" s="193">
        <f t="shared" si="31"/>
        <v>2854.0990521206872</v>
      </c>
      <c r="R402" s="193">
        <f t="shared" si="32"/>
        <v>2890.6653582066729</v>
      </c>
      <c r="S402" s="193">
        <f t="shared" si="33"/>
        <v>2927.5973273535183</v>
      </c>
      <c r="T402" s="193">
        <f t="shared" si="34"/>
        <v>2964.8986161918324</v>
      </c>
      <c r="X402" s="185"/>
      <c r="AD402" s="187"/>
    </row>
    <row r="403" spans="2:30" ht="14.25" customHeight="1" x14ac:dyDescent="0.3">
      <c r="B403" s="200">
        <v>2.3301252382499724E-3</v>
      </c>
      <c r="C403" s="200">
        <v>5.5033741911801395E-2</v>
      </c>
      <c r="D403" s="200">
        <v>1.5374729600040784</v>
      </c>
      <c r="E403" s="200">
        <v>0.28424680812756281</v>
      </c>
      <c r="F403" s="200">
        <v>2.8180967031076851E-2</v>
      </c>
      <c r="H403" s="193">
        <f t="shared" si="30"/>
        <v>3171.1890300581426</v>
      </c>
      <c r="I403" s="102"/>
      <c r="K403" s="102"/>
      <c r="Q403" s="193">
        <f t="shared" si="31"/>
        <v>3207.8462837212037</v>
      </c>
      <c r="R403" s="193">
        <f t="shared" si="32"/>
        <v>3244.8701099208956</v>
      </c>
      <c r="S403" s="193">
        <f t="shared" si="33"/>
        <v>3282.2641743825843</v>
      </c>
      <c r="T403" s="193">
        <f t="shared" si="34"/>
        <v>3320.0321794888896</v>
      </c>
      <c r="X403" s="185"/>
      <c r="AD403" s="187"/>
    </row>
    <row r="404" spans="2:30" ht="14.25" customHeight="1" x14ac:dyDescent="0.3">
      <c r="B404" s="200"/>
      <c r="C404" s="200">
        <v>-5.8470057670797299E-2</v>
      </c>
      <c r="D404" s="200">
        <v>0.13701205698096056</v>
      </c>
      <c r="E404" s="200">
        <v>0.19668293900220052</v>
      </c>
      <c r="F404" s="200">
        <v>5.0298330768729013E-2</v>
      </c>
      <c r="H404" s="193">
        <f t="shared" si="30"/>
        <v>3314.0489942964323</v>
      </c>
      <c r="I404" s="102"/>
      <c r="K404" s="102"/>
      <c r="Q404" s="193">
        <f t="shared" si="31"/>
        <v>3348.2331268277103</v>
      </c>
      <c r="R404" s="193">
        <f t="shared" si="32"/>
        <v>3382.7591006843013</v>
      </c>
      <c r="S404" s="193">
        <f t="shared" si="33"/>
        <v>3417.6303342794581</v>
      </c>
      <c r="T404" s="193">
        <f t="shared" si="34"/>
        <v>3452.8502802105659</v>
      </c>
      <c r="X404" s="185"/>
      <c r="AD404" s="187"/>
    </row>
    <row r="405" spans="2:30" ht="14.25" customHeight="1" x14ac:dyDescent="0.3">
      <c r="B405" s="200"/>
      <c r="C405" s="200">
        <v>-8.6599558027799103E-2</v>
      </c>
      <c r="D405" s="200">
        <v>0.35818674922640675</v>
      </c>
      <c r="E405" s="200">
        <v>0.19574815694168404</v>
      </c>
      <c r="F405" s="200">
        <v>4.8320285162171489E-2</v>
      </c>
      <c r="H405" s="193">
        <f t="shared" si="30"/>
        <v>3296.0207211518591</v>
      </c>
      <c r="I405" s="102"/>
      <c r="K405" s="102"/>
      <c r="Q405" s="193">
        <f t="shared" si="31"/>
        <v>3330.5266594689606</v>
      </c>
      <c r="R405" s="193">
        <f t="shared" si="32"/>
        <v>3365.3776571692324</v>
      </c>
      <c r="S405" s="193">
        <f t="shared" si="33"/>
        <v>3400.5771648465079</v>
      </c>
      <c r="T405" s="193">
        <f t="shared" si="34"/>
        <v>3436.1286676005557</v>
      </c>
      <c r="X405" s="185"/>
      <c r="AD405" s="187"/>
    </row>
    <row r="406" spans="2:30" ht="14.25" customHeight="1" x14ac:dyDescent="0.3">
      <c r="B406" s="200">
        <v>7.938363894942355E-3</v>
      </c>
      <c r="C406" s="200">
        <v>-6.5191899642748644E-2</v>
      </c>
      <c r="D406" s="200">
        <v>0.70758903960117536</v>
      </c>
      <c r="E406" s="200">
        <v>0.37205508422049799</v>
      </c>
      <c r="F406" s="200">
        <v>6.1137574897409494E-2</v>
      </c>
      <c r="H406" s="193">
        <f t="shared" si="30"/>
        <v>3023.498418777313</v>
      </c>
      <c r="I406" s="102"/>
      <c r="K406" s="102"/>
      <c r="Q406" s="193">
        <f t="shared" si="31"/>
        <v>3075.0916500683898</v>
      </c>
      <c r="R406" s="193">
        <f t="shared" si="32"/>
        <v>3127.200813672378</v>
      </c>
      <c r="S406" s="193">
        <f t="shared" si="33"/>
        <v>3179.8310689124055</v>
      </c>
      <c r="T406" s="193">
        <f t="shared" si="34"/>
        <v>3232.9876267048339</v>
      </c>
      <c r="X406" s="185"/>
      <c r="AD406" s="187"/>
    </row>
    <row r="407" spans="2:30" ht="14.25" customHeight="1" x14ac:dyDescent="0.3">
      <c r="B407" s="200"/>
      <c r="C407" s="200">
        <v>-5.8470057670797902E-2</v>
      </c>
      <c r="D407" s="200">
        <v>0.13701205698096755</v>
      </c>
      <c r="E407" s="200">
        <v>0.1966829390022006</v>
      </c>
      <c r="F407" s="200">
        <v>5.0298330768728923E-2</v>
      </c>
      <c r="H407" s="193">
        <f t="shared" si="30"/>
        <v>3314.0489942964314</v>
      </c>
      <c r="I407" s="102"/>
      <c r="K407" s="102"/>
      <c r="Q407" s="193">
        <f t="shared" si="31"/>
        <v>3348.2331268277094</v>
      </c>
      <c r="R407" s="193">
        <f t="shared" si="32"/>
        <v>3382.7591006843004</v>
      </c>
      <c r="S407" s="193">
        <f t="shared" si="33"/>
        <v>3417.6303342794572</v>
      </c>
      <c r="T407" s="193">
        <f t="shared" si="34"/>
        <v>3452.8502802105659</v>
      </c>
      <c r="X407" s="185"/>
      <c r="AD407" s="187"/>
    </row>
    <row r="408" spans="2:30" ht="14.25" customHeight="1" x14ac:dyDescent="0.3">
      <c r="B408" s="200">
        <v>3.8558685927221927E-3</v>
      </c>
      <c r="C408" s="200">
        <v>-0.27256132488546791</v>
      </c>
      <c r="D408" s="200">
        <v>2.2830302995722485</v>
      </c>
      <c r="E408" s="200">
        <v>0.35986991437957144</v>
      </c>
      <c r="F408" s="200">
        <v>2.1635065381370739E-2</v>
      </c>
      <c r="H408" s="193">
        <f t="shared" si="30"/>
        <v>2721.5447991345677</v>
      </c>
      <c r="I408" s="102"/>
      <c r="K408" s="102"/>
      <c r="Q408" s="193">
        <f t="shared" si="31"/>
        <v>2763.4342948675676</v>
      </c>
      <c r="R408" s="193">
        <f t="shared" si="32"/>
        <v>2805.7426855578983</v>
      </c>
      <c r="S408" s="193">
        <f t="shared" si="33"/>
        <v>2848.4741601551318</v>
      </c>
      <c r="T408" s="193">
        <f t="shared" si="34"/>
        <v>2891.6329494983379</v>
      </c>
      <c r="X408" s="185"/>
      <c r="AD408" s="187"/>
    </row>
    <row r="409" spans="2:30" ht="14.25" customHeight="1" x14ac:dyDescent="0.3">
      <c r="B409" s="200">
        <v>1.6459594484414706E-3</v>
      </c>
      <c r="C409" s="200">
        <v>5.2491947623241386E-2</v>
      </c>
      <c r="D409" s="200">
        <v>1.3757053206074576</v>
      </c>
      <c r="E409" s="200">
        <v>0.26520878067274078</v>
      </c>
      <c r="F409" s="200">
        <v>2.9663221765864167E-2</v>
      </c>
      <c r="H409" s="193">
        <f t="shared" si="30"/>
        <v>3216.3689750783424</v>
      </c>
      <c r="I409" s="102"/>
      <c r="K409" s="102"/>
      <c r="Q409" s="193">
        <f t="shared" si="31"/>
        <v>3251.782928715812</v>
      </c>
      <c r="R409" s="193">
        <f t="shared" si="32"/>
        <v>3287.5510218896561</v>
      </c>
      <c r="S409" s="193">
        <f t="shared" si="33"/>
        <v>3323.676795995239</v>
      </c>
      <c r="T409" s="193">
        <f t="shared" si="34"/>
        <v>3360.1638278418773</v>
      </c>
      <c r="X409" s="185"/>
      <c r="AD409" s="187"/>
    </row>
    <row r="410" spans="2:30" ht="14.25" customHeight="1" x14ac:dyDescent="0.3">
      <c r="B410" s="200">
        <v>1.2684949492112255E-3</v>
      </c>
      <c r="C410" s="200">
        <v>4.1241395030582315E-2</v>
      </c>
      <c r="D410" s="200">
        <v>1.5602182377533982</v>
      </c>
      <c r="E410" s="200">
        <v>0.27790281833579833</v>
      </c>
      <c r="F410" s="200">
        <v>2.1932353521232486E-2</v>
      </c>
      <c r="H410" s="193">
        <f t="shared" si="30"/>
        <v>3108.9692011650959</v>
      </c>
      <c r="I410" s="102"/>
      <c r="K410" s="102"/>
      <c r="Q410" s="193">
        <f t="shared" si="31"/>
        <v>3142.5497277434151</v>
      </c>
      <c r="R410" s="193">
        <f t="shared" si="32"/>
        <v>3176.4660595875184</v>
      </c>
      <c r="S410" s="193">
        <f t="shared" si="33"/>
        <v>3210.7215547500609</v>
      </c>
      <c r="T410" s="193">
        <f t="shared" si="34"/>
        <v>3245.3196048642299</v>
      </c>
      <c r="X410" s="185"/>
      <c r="AD410" s="187"/>
    </row>
    <row r="411" spans="2:30" ht="14.25" customHeight="1" x14ac:dyDescent="0.3">
      <c r="B411" s="200">
        <v>4.566098149356936E-4</v>
      </c>
      <c r="C411" s="200">
        <v>7.4506952082147401E-2</v>
      </c>
      <c r="D411" s="200"/>
      <c r="E411" s="200">
        <v>0.18418780939672416</v>
      </c>
      <c r="F411" s="200">
        <v>5.2640207297738717E-2</v>
      </c>
      <c r="H411" s="193">
        <f t="shared" si="30"/>
        <v>3398.849105048253</v>
      </c>
      <c r="I411" s="102"/>
      <c r="K411" s="102"/>
      <c r="Q411" s="193">
        <f t="shared" si="31"/>
        <v>3432.6692905277519</v>
      </c>
      <c r="R411" s="193">
        <f t="shared" si="32"/>
        <v>3466.8276778620448</v>
      </c>
      <c r="S411" s="193">
        <f t="shared" si="33"/>
        <v>3501.3276490696808</v>
      </c>
      <c r="T411" s="193">
        <f t="shared" si="34"/>
        <v>3536.1726199893938</v>
      </c>
      <c r="X411" s="185"/>
      <c r="AD411" s="187"/>
    </row>
    <row r="412" spans="2:30" ht="14.25" customHeight="1" x14ac:dyDescent="0.3">
      <c r="B412" s="200">
        <v>5.1167571512553706E-3</v>
      </c>
      <c r="C412" s="200">
        <v>-0.28704468709755759</v>
      </c>
      <c r="D412" s="200">
        <v>3.1412018219314484</v>
      </c>
      <c r="E412" s="200">
        <v>0.42595429633584009</v>
      </c>
      <c r="F412" s="200"/>
      <c r="H412" s="193">
        <f t="shared" si="30"/>
        <v>2218.6429614473536</v>
      </c>
      <c r="I412" s="102"/>
      <c r="K412" s="102"/>
      <c r="Q412" s="193">
        <f t="shared" si="31"/>
        <v>2258.9695644875351</v>
      </c>
      <c r="R412" s="193">
        <f t="shared" si="32"/>
        <v>2299.6994335581185</v>
      </c>
      <c r="S412" s="193">
        <f t="shared" si="33"/>
        <v>2340.8366013194081</v>
      </c>
      <c r="T412" s="193">
        <f t="shared" si="34"/>
        <v>2382.3851407583106</v>
      </c>
      <c r="X412" s="185"/>
      <c r="AD412" s="187"/>
    </row>
    <row r="413" spans="2:30" ht="14.25" customHeight="1" x14ac:dyDescent="0.3">
      <c r="B413" s="200">
        <v>1.7097974787893854E-3</v>
      </c>
      <c r="C413" s="200">
        <v>4.060567015968819E-2</v>
      </c>
      <c r="D413" s="200">
        <v>1.7319985686830739</v>
      </c>
      <c r="E413" s="200">
        <v>0.29696544423890342</v>
      </c>
      <c r="F413" s="200">
        <v>1.7998251650718316E-2</v>
      </c>
      <c r="H413" s="193">
        <f t="shared" si="30"/>
        <v>3012.8616418432089</v>
      </c>
      <c r="I413" s="102"/>
      <c r="K413" s="102"/>
      <c r="Q413" s="193">
        <f t="shared" si="31"/>
        <v>3046.6150817996945</v>
      </c>
      <c r="R413" s="193">
        <f t="shared" si="32"/>
        <v>3080.706056155745</v>
      </c>
      <c r="S413" s="193">
        <f t="shared" si="33"/>
        <v>3115.1379402553562</v>
      </c>
      <c r="T413" s="193">
        <f t="shared" si="34"/>
        <v>3149.9141431959633</v>
      </c>
      <c r="X413" s="185"/>
      <c r="AD413" s="187"/>
    </row>
    <row r="414" spans="2:30" ht="14.25" customHeight="1" x14ac:dyDescent="0.3">
      <c r="B414" s="200">
        <v>0.11461960123864272</v>
      </c>
      <c r="C414" s="200">
        <v>1.018907864623861</v>
      </c>
      <c r="D414" s="200">
        <v>3.3052299667607664E-2</v>
      </c>
      <c r="E414" s="200">
        <v>1.4481064784547268</v>
      </c>
      <c r="F414" s="200">
        <v>0.2770789883940199</v>
      </c>
      <c r="H414" s="193">
        <f t="shared" si="30"/>
        <v>-7033.0999689859727</v>
      </c>
      <c r="I414" s="102"/>
      <c r="K414" s="102"/>
      <c r="Q414" s="193">
        <f t="shared" si="31"/>
        <v>-6830.0336406972528</v>
      </c>
      <c r="R414" s="193">
        <f t="shared" si="32"/>
        <v>-6624.9366491256478</v>
      </c>
      <c r="S414" s="193">
        <f t="shared" si="33"/>
        <v>-6417.7886876383254</v>
      </c>
      <c r="T414" s="193">
        <f t="shared" si="34"/>
        <v>-6208.569246536128</v>
      </c>
      <c r="X414" s="185"/>
      <c r="AD414" s="187"/>
    </row>
    <row r="415" spans="2:30" ht="14.25" customHeight="1" x14ac:dyDescent="0.3">
      <c r="B415" s="200">
        <v>1.9840723014996364E-3</v>
      </c>
      <c r="C415" s="200">
        <v>5.3000287125198511E-2</v>
      </c>
      <c r="D415" s="200">
        <v>1.5742026539506657</v>
      </c>
      <c r="E415" s="200">
        <v>0.28400177082283912</v>
      </c>
      <c r="F415" s="200">
        <v>2.5426141970756728E-2</v>
      </c>
      <c r="H415" s="193">
        <f t="shared" si="30"/>
        <v>3148.6769648435293</v>
      </c>
      <c r="I415" s="102"/>
      <c r="K415" s="102"/>
      <c r="Q415" s="193">
        <f t="shared" si="31"/>
        <v>3184.2650596451285</v>
      </c>
      <c r="R415" s="193">
        <f t="shared" si="32"/>
        <v>3220.2090353947438</v>
      </c>
      <c r="S415" s="193">
        <f t="shared" si="33"/>
        <v>3256.5124509018551</v>
      </c>
      <c r="T415" s="193">
        <f t="shared" si="34"/>
        <v>3293.178900564038</v>
      </c>
      <c r="X415" s="185"/>
      <c r="AD415" s="187"/>
    </row>
    <row r="416" spans="2:30" ht="14.25" customHeight="1" x14ac:dyDescent="0.3">
      <c r="B416" s="200"/>
      <c r="C416" s="200">
        <v>-0.66467735536006822</v>
      </c>
      <c r="D416" s="200">
        <v>1.9800874506977919</v>
      </c>
      <c r="E416" s="200">
        <v>0.3427568851639452</v>
      </c>
      <c r="F416" s="200"/>
      <c r="H416" s="193">
        <f t="shared" si="30"/>
        <v>1741.2785166998722</v>
      </c>
      <c r="I416" s="102"/>
      <c r="K416" s="102"/>
      <c r="Q416" s="193">
        <f t="shared" si="31"/>
        <v>1770.5552476739217</v>
      </c>
      <c r="R416" s="193">
        <f t="shared" si="32"/>
        <v>1800.1247459577121</v>
      </c>
      <c r="S416" s="193">
        <f t="shared" si="33"/>
        <v>1829.9899392243401</v>
      </c>
      <c r="T416" s="193">
        <f t="shared" si="34"/>
        <v>1860.1537844236343</v>
      </c>
      <c r="X416" s="185"/>
      <c r="AD416" s="187"/>
    </row>
    <row r="417" spans="2:30" ht="14.25" customHeight="1" x14ac:dyDescent="0.3">
      <c r="B417" s="200">
        <v>1.9709333758846006E-3</v>
      </c>
      <c r="C417" s="200">
        <v>5.2259434915238497E-2</v>
      </c>
      <c r="D417" s="200">
        <v>1.5768412031361505</v>
      </c>
      <c r="E417" s="200">
        <v>0.28383085592675045</v>
      </c>
      <c r="F417" s="200">
        <v>2.5370275543346112E-2</v>
      </c>
      <c r="H417" s="193">
        <f t="shared" si="30"/>
        <v>3148.7644005144025</v>
      </c>
      <c r="I417" s="102"/>
      <c r="K417" s="102"/>
      <c r="Q417" s="193">
        <f t="shared" si="31"/>
        <v>3184.3331687981727</v>
      </c>
      <c r="R417" s="193">
        <f t="shared" si="32"/>
        <v>3220.2576247647803</v>
      </c>
      <c r="S417" s="193">
        <f t="shared" si="33"/>
        <v>3256.5413252910548</v>
      </c>
      <c r="T417" s="193">
        <f t="shared" si="34"/>
        <v>3293.1878628225909</v>
      </c>
      <c r="AD417" s="187"/>
    </row>
    <row r="418" spans="2:30" ht="14.25" customHeight="1" x14ac:dyDescent="0.3">
      <c r="B418" s="200">
        <v>2.4464420373396726E-3</v>
      </c>
      <c r="C418" s="200">
        <v>-5.494777562130132E-2</v>
      </c>
      <c r="D418" s="200">
        <v>0.40354873499820626</v>
      </c>
      <c r="E418" s="200">
        <v>0.25110063014144024</v>
      </c>
      <c r="F418" s="200">
        <v>5.2734647560631939E-2</v>
      </c>
      <c r="H418" s="193">
        <f t="shared" si="30"/>
        <v>3247.3242950726535</v>
      </c>
      <c r="I418" s="102"/>
      <c r="K418" s="102"/>
      <c r="Q418" s="193">
        <f t="shared" si="31"/>
        <v>3287.0018828439856</v>
      </c>
      <c r="R418" s="193">
        <f t="shared" si="32"/>
        <v>3327.0762464930308</v>
      </c>
      <c r="S418" s="193">
        <f t="shared" si="33"/>
        <v>3367.5513537785664</v>
      </c>
      <c r="T418" s="193">
        <f t="shared" si="34"/>
        <v>3408.4312121369576</v>
      </c>
      <c r="AD418" s="187"/>
    </row>
    <row r="419" spans="2:30" ht="14.25" customHeight="1" x14ac:dyDescent="0.3">
      <c r="B419" s="200">
        <v>1.4933467602891389E-3</v>
      </c>
      <c r="C419" s="200">
        <v>4.4113749430010257E-2</v>
      </c>
      <c r="D419" s="200">
        <v>1.5492672870454183</v>
      </c>
      <c r="E419" s="200">
        <v>0.27985978284153029</v>
      </c>
      <c r="F419" s="200">
        <v>2.3367571684640348E-2</v>
      </c>
      <c r="H419" s="193">
        <f t="shared" si="30"/>
        <v>3126.8408374330884</v>
      </c>
      <c r="I419" s="102"/>
      <c r="K419" s="102"/>
      <c r="Q419" s="193">
        <f t="shared" si="31"/>
        <v>3161.1208179917885</v>
      </c>
      <c r="R419" s="193">
        <f t="shared" si="32"/>
        <v>3195.7435983560749</v>
      </c>
      <c r="S419" s="193">
        <f t="shared" si="33"/>
        <v>3230.7126065240054</v>
      </c>
      <c r="T419" s="193">
        <f t="shared" si="34"/>
        <v>3266.0313047736145</v>
      </c>
      <c r="X419" s="185"/>
      <c r="AD419" s="187"/>
    </row>
    <row r="420" spans="2:30" ht="14.25" customHeight="1" x14ac:dyDescent="0.3">
      <c r="B420" s="200">
        <v>1.4857813344538404E-2</v>
      </c>
      <c r="C420" s="200">
        <v>-0.97959491655150921</v>
      </c>
      <c r="D420" s="200">
        <v>3.6016774908198359</v>
      </c>
      <c r="E420" s="200">
        <v>0.58604893342162367</v>
      </c>
      <c r="F420" s="200">
        <v>4.750695724156434E-2</v>
      </c>
      <c r="H420" s="193">
        <f t="shared" si="30"/>
        <v>1791.6665426761206</v>
      </c>
      <c r="I420" s="102"/>
      <c r="K420" s="102"/>
      <c r="Q420" s="193">
        <f t="shared" si="31"/>
        <v>1864.8653796088465</v>
      </c>
      <c r="R420" s="193">
        <f t="shared" si="32"/>
        <v>1938.7962049108992</v>
      </c>
      <c r="S420" s="193">
        <f t="shared" si="33"/>
        <v>2013.4663384659725</v>
      </c>
      <c r="T420" s="193">
        <f t="shared" si="34"/>
        <v>2088.8831733565962</v>
      </c>
      <c r="AD420" s="187"/>
    </row>
    <row r="421" spans="2:30" ht="14.25" customHeight="1" x14ac:dyDescent="0.3">
      <c r="B421" s="200"/>
      <c r="C421" s="200">
        <v>-5.847005767080353E-2</v>
      </c>
      <c r="D421" s="200">
        <v>0.13701205698098082</v>
      </c>
      <c r="E421" s="200">
        <v>0.19668293900220121</v>
      </c>
      <c r="F421" s="200">
        <v>5.0298330768728819E-2</v>
      </c>
      <c r="H421" s="193">
        <f t="shared" si="30"/>
        <v>3314.0489942964273</v>
      </c>
      <c r="I421" s="102"/>
      <c r="K421" s="102"/>
      <c r="Q421" s="193">
        <f t="shared" si="31"/>
        <v>3348.2331268277057</v>
      </c>
      <c r="R421" s="193">
        <f t="shared" si="32"/>
        <v>3382.7591006842968</v>
      </c>
      <c r="S421" s="193">
        <f t="shared" si="33"/>
        <v>3417.6303342794536</v>
      </c>
      <c r="T421" s="193">
        <f t="shared" si="34"/>
        <v>3452.8502802105618</v>
      </c>
      <c r="X421" s="185"/>
      <c r="AD421" s="187"/>
    </row>
    <row r="422" spans="2:30" ht="14.25" customHeight="1" x14ac:dyDescent="0.3">
      <c r="B422" s="200">
        <v>9.8929460897292723E-3</v>
      </c>
      <c r="C422" s="200">
        <v>-0.7926158347896034</v>
      </c>
      <c r="D422" s="200">
        <v>3.9087559113613839</v>
      </c>
      <c r="E422" s="200">
        <v>0.54824067245154862</v>
      </c>
      <c r="F422" s="200">
        <v>1.2586055169580239E-2</v>
      </c>
      <c r="H422" s="193">
        <f t="shared" si="30"/>
        <v>1761.0448707334431</v>
      </c>
      <c r="I422" s="102"/>
      <c r="K422" s="102"/>
      <c r="Q422" s="193">
        <f t="shared" si="31"/>
        <v>1817.9698034705016</v>
      </c>
      <c r="R422" s="193">
        <f t="shared" si="32"/>
        <v>1875.463985534931</v>
      </c>
      <c r="S422" s="193">
        <f t="shared" si="33"/>
        <v>1933.5331094200048</v>
      </c>
      <c r="T422" s="193">
        <f t="shared" si="34"/>
        <v>1992.1829245439294</v>
      </c>
      <c r="X422" s="185"/>
      <c r="AD422" s="187"/>
    </row>
    <row r="423" spans="2:30" ht="14.25" customHeight="1" x14ac:dyDescent="0.3">
      <c r="B423" s="200">
        <v>1.2694152049600746E-3</v>
      </c>
      <c r="C423" s="200">
        <v>4.1269669784951647E-2</v>
      </c>
      <c r="D423" s="200">
        <v>1.5601021154968764</v>
      </c>
      <c r="E423" s="200">
        <v>0.27789708141956104</v>
      </c>
      <c r="F423" s="200">
        <v>2.1943889076165273E-2</v>
      </c>
      <c r="H423" s="193">
        <f t="shared" si="30"/>
        <v>3109.2199733615598</v>
      </c>
      <c r="I423" s="102"/>
      <c r="K423" s="102"/>
      <c r="Q423" s="193">
        <f t="shared" si="31"/>
        <v>3142.8048440449074</v>
      </c>
      <c r="R423" s="193">
        <f t="shared" si="32"/>
        <v>3176.7255634350886</v>
      </c>
      <c r="S423" s="193">
        <f t="shared" si="33"/>
        <v>3210.9854900191722</v>
      </c>
      <c r="T423" s="193">
        <f t="shared" si="34"/>
        <v>3245.5880158690957</v>
      </c>
      <c r="AD423" s="187"/>
    </row>
    <row r="424" spans="2:30" ht="14.25" customHeight="1" x14ac:dyDescent="0.3">
      <c r="B424" s="200">
        <v>1.2590904044604962E-3</v>
      </c>
      <c r="C424" s="200">
        <v>4.1793160987598207E-2</v>
      </c>
      <c r="D424" s="200">
        <v>1.5541181080833539</v>
      </c>
      <c r="E424" s="200">
        <v>0.27694057555960827</v>
      </c>
      <c r="F424" s="200">
        <v>2.2138965124057379E-2</v>
      </c>
      <c r="H424" s="193">
        <f t="shared" si="30"/>
        <v>3113.3334074769391</v>
      </c>
      <c r="I424" s="102"/>
      <c r="K424" s="102"/>
      <c r="Q424" s="193">
        <f t="shared" si="31"/>
        <v>3146.923803064964</v>
      </c>
      <c r="R424" s="193">
        <f t="shared" si="32"/>
        <v>3180.8501026088688</v>
      </c>
      <c r="S424" s="193">
        <f t="shared" si="33"/>
        <v>3215.1156651482133</v>
      </c>
      <c r="T424" s="193">
        <f t="shared" si="34"/>
        <v>3249.7238833129504</v>
      </c>
      <c r="AD424" s="187"/>
    </row>
    <row r="425" spans="2:30" ht="14.25" customHeight="1" x14ac:dyDescent="0.3">
      <c r="B425" s="200">
        <v>1.1809239595299728E-3</v>
      </c>
      <c r="C425" s="200">
        <v>3.0487334076895769E-2</v>
      </c>
      <c r="D425" s="200">
        <v>1.1299251637413108</v>
      </c>
      <c r="E425" s="200">
        <v>0.24729087069308792</v>
      </c>
      <c r="F425" s="200">
        <v>3.4098244984000201E-2</v>
      </c>
      <c r="H425" s="193">
        <f t="shared" si="30"/>
        <v>3264.2441581052121</v>
      </c>
      <c r="I425" s="102"/>
      <c r="K425" s="102"/>
      <c r="Q425" s="193">
        <f t="shared" si="31"/>
        <v>3299.3466111422508</v>
      </c>
      <c r="R425" s="193">
        <f t="shared" si="32"/>
        <v>3334.80008870966</v>
      </c>
      <c r="S425" s="193">
        <f t="shared" si="33"/>
        <v>3370.6081010527432</v>
      </c>
      <c r="T425" s="193">
        <f t="shared" si="34"/>
        <v>3406.7741935192571</v>
      </c>
      <c r="X425" s="185"/>
      <c r="AD425" s="187"/>
    </row>
    <row r="426" spans="2:30" ht="14.25" customHeight="1" x14ac:dyDescent="0.3">
      <c r="B426" s="200">
        <v>1.7097974787893817E-3</v>
      </c>
      <c r="C426" s="200">
        <v>4.0605670159693463E-2</v>
      </c>
      <c r="D426" s="200">
        <v>1.7319985686830515</v>
      </c>
      <c r="E426" s="200">
        <v>0.29696544423890286</v>
      </c>
      <c r="F426" s="200">
        <v>1.7998251650718562E-2</v>
      </c>
      <c r="H426" s="193">
        <f t="shared" si="30"/>
        <v>3012.8616418432148</v>
      </c>
      <c r="I426" s="102"/>
      <c r="K426" s="102"/>
      <c r="Q426" s="193">
        <f t="shared" si="31"/>
        <v>3046.6150817997</v>
      </c>
      <c r="R426" s="193">
        <f t="shared" si="32"/>
        <v>3080.706056155751</v>
      </c>
      <c r="S426" s="193">
        <f t="shared" si="33"/>
        <v>3115.1379402553621</v>
      </c>
      <c r="T426" s="193">
        <f t="shared" si="34"/>
        <v>3149.9141431959692</v>
      </c>
      <c r="AD426" s="187"/>
    </row>
    <row r="427" spans="2:30" ht="14.25" customHeight="1" x14ac:dyDescent="0.3">
      <c r="B427" s="200">
        <v>3.3811547772621144E-3</v>
      </c>
      <c r="C427" s="200">
        <v>-0.22787749594599419</v>
      </c>
      <c r="D427" s="200">
        <v>2.1438297544294591</v>
      </c>
      <c r="E427" s="200">
        <v>0.34862468390007173</v>
      </c>
      <c r="F427" s="200">
        <v>2.1459831315766804E-2</v>
      </c>
      <c r="H427" s="193">
        <f t="shared" si="30"/>
        <v>2774.9182521862213</v>
      </c>
      <c r="I427" s="102"/>
      <c r="K427" s="102"/>
      <c r="Q427" s="193">
        <f t="shared" si="31"/>
        <v>2815.3362750356096</v>
      </c>
      <c r="R427" s="193">
        <f t="shared" si="32"/>
        <v>2856.1584781134925</v>
      </c>
      <c r="S427" s="193">
        <f t="shared" si="33"/>
        <v>2897.3889032221537</v>
      </c>
      <c r="T427" s="193">
        <f t="shared" si="34"/>
        <v>2939.0316325819012</v>
      </c>
      <c r="X427" s="185"/>
      <c r="AD427" s="187"/>
    </row>
    <row r="428" spans="2:30" ht="14.25" customHeight="1" x14ac:dyDescent="0.3">
      <c r="B428" s="200">
        <v>2.2130320161209997E-3</v>
      </c>
      <c r="C428" s="200">
        <v>-3.3860321594930819E-2</v>
      </c>
      <c r="D428" s="200">
        <v>1.7961558791630601</v>
      </c>
      <c r="E428" s="200">
        <v>0.29460165964046031</v>
      </c>
      <c r="F428" s="200">
        <v>2.4694026114837186E-2</v>
      </c>
      <c r="H428" s="193">
        <f t="shared" si="30"/>
        <v>3085.3380227950038</v>
      </c>
      <c r="I428" s="102"/>
      <c r="K428" s="102"/>
      <c r="Q428" s="193">
        <f t="shared" si="31"/>
        <v>3122.4255758214367</v>
      </c>
      <c r="R428" s="193">
        <f t="shared" si="32"/>
        <v>3159.8840043781343</v>
      </c>
      <c r="S428" s="193">
        <f t="shared" si="33"/>
        <v>3197.7170172203987</v>
      </c>
      <c r="T428" s="193">
        <f t="shared" si="34"/>
        <v>3235.9283601910856</v>
      </c>
      <c r="X428" s="185"/>
      <c r="AD428" s="187"/>
    </row>
    <row r="429" spans="2:30" ht="14.25" customHeight="1" x14ac:dyDescent="0.3">
      <c r="B429" s="200">
        <v>1.3929464981512553E-2</v>
      </c>
      <c r="C429" s="200">
        <v>-0.4966748102737048</v>
      </c>
      <c r="D429" s="200">
        <v>3.5775004955167984</v>
      </c>
      <c r="E429" s="200">
        <v>0.5370447040046068</v>
      </c>
      <c r="F429" s="200">
        <v>3.8206662697213303E-2</v>
      </c>
      <c r="H429" s="193">
        <f t="shared" si="30"/>
        <v>2192.7680597670665</v>
      </c>
      <c r="I429" s="102"/>
      <c r="K429" s="102"/>
      <c r="Q429" s="193">
        <f t="shared" si="31"/>
        <v>2258.9965326593951</v>
      </c>
      <c r="R429" s="193">
        <f t="shared" si="32"/>
        <v>2325.8872902806479</v>
      </c>
      <c r="S429" s="193">
        <f t="shared" si="33"/>
        <v>2393.4469554781126</v>
      </c>
      <c r="T429" s="193">
        <f t="shared" si="34"/>
        <v>2461.6822173275518</v>
      </c>
      <c r="AD429" s="187"/>
    </row>
    <row r="430" spans="2:30" ht="14.25" customHeight="1" x14ac:dyDescent="0.3">
      <c r="B430" s="200">
        <v>1.7097974787893869E-3</v>
      </c>
      <c r="C430" s="200">
        <v>4.0605670159688377E-2</v>
      </c>
      <c r="D430" s="200">
        <v>1.7319985686830679</v>
      </c>
      <c r="E430" s="200">
        <v>0.29696544423890309</v>
      </c>
      <c r="F430" s="200">
        <v>1.7998251650718583E-2</v>
      </c>
      <c r="H430" s="193">
        <f t="shared" si="30"/>
        <v>3012.8616418432161</v>
      </c>
      <c r="I430" s="102"/>
      <c r="K430" s="102"/>
      <c r="Q430" s="193">
        <f t="shared" si="31"/>
        <v>3046.6150817997013</v>
      </c>
      <c r="R430" s="193">
        <f t="shared" si="32"/>
        <v>3080.7060561557523</v>
      </c>
      <c r="S430" s="193">
        <f t="shared" si="33"/>
        <v>3115.1379402553634</v>
      </c>
      <c r="T430" s="193">
        <f t="shared" si="34"/>
        <v>3149.9141431959706</v>
      </c>
      <c r="X430" s="185"/>
      <c r="AD430" s="187"/>
    </row>
    <row r="431" spans="2:30" ht="14.25" customHeight="1" x14ac:dyDescent="0.3">
      <c r="B431" s="200">
        <v>1.283945843164846E-3</v>
      </c>
      <c r="C431" s="200">
        <v>3.8642868144344325E-2</v>
      </c>
      <c r="D431" s="200">
        <v>1.5649425021658143</v>
      </c>
      <c r="E431" s="200">
        <v>0.27735101230912346</v>
      </c>
      <c r="F431" s="200">
        <v>2.2275399141995646E-2</v>
      </c>
      <c r="H431" s="193">
        <f t="shared" si="30"/>
        <v>3116.0781428448363</v>
      </c>
      <c r="I431" s="102"/>
      <c r="K431" s="102"/>
      <c r="Q431" s="193">
        <f t="shared" si="31"/>
        <v>3149.8154463740043</v>
      </c>
      <c r="R431" s="193">
        <f t="shared" si="32"/>
        <v>3183.8901229384628</v>
      </c>
      <c r="S431" s="193">
        <f t="shared" si="33"/>
        <v>3218.305546268567</v>
      </c>
      <c r="T431" s="193">
        <f t="shared" si="34"/>
        <v>3253.0651238319715</v>
      </c>
      <c r="AD431" s="187"/>
    </row>
    <row r="432" spans="2:30" ht="14.25" customHeight="1" x14ac:dyDescent="0.3">
      <c r="B432" s="200">
        <v>1.1527334189780629E-3</v>
      </c>
      <c r="C432" s="200">
        <v>4.7935480444934335E-2</v>
      </c>
      <c r="D432" s="200">
        <v>1.5058584174920953</v>
      </c>
      <c r="E432" s="200">
        <v>0.26634640935270099</v>
      </c>
      <c r="F432" s="200">
        <v>2.3800397747364768E-2</v>
      </c>
      <c r="H432" s="193">
        <f t="shared" si="30"/>
        <v>3144.9136225957177</v>
      </c>
      <c r="I432" s="102"/>
      <c r="K432" s="102"/>
      <c r="Q432" s="193">
        <f t="shared" si="31"/>
        <v>3178.4396204694231</v>
      </c>
      <c r="R432" s="193">
        <f t="shared" si="32"/>
        <v>3212.3008783218661</v>
      </c>
      <c r="S432" s="193">
        <f t="shared" si="33"/>
        <v>3246.5007487528333</v>
      </c>
      <c r="T432" s="193">
        <f t="shared" si="34"/>
        <v>3281.0426178881103</v>
      </c>
      <c r="AD432" s="187"/>
    </row>
    <row r="433" spans="2:30" ht="14.25" customHeight="1" x14ac:dyDescent="0.3">
      <c r="B433" s="200">
        <v>1.2748684711434079E-3</v>
      </c>
      <c r="C433" s="200">
        <v>4.1437357349268122E-2</v>
      </c>
      <c r="D433" s="200">
        <v>1.554428332712529</v>
      </c>
      <c r="E433" s="200">
        <v>0.27794997671765537</v>
      </c>
      <c r="F433" s="200">
        <v>2.2077326939197742E-2</v>
      </c>
      <c r="H433" s="193">
        <f t="shared" si="30"/>
        <v>3111.2668440112298</v>
      </c>
      <c r="I433" s="102"/>
      <c r="K433" s="102"/>
      <c r="Q433" s="193">
        <f t="shared" si="31"/>
        <v>3144.8830630313641</v>
      </c>
      <c r="R433" s="193">
        <f t="shared" si="32"/>
        <v>3178.8354442416994</v>
      </c>
      <c r="S433" s="193">
        <f t="shared" si="33"/>
        <v>3213.127349264138</v>
      </c>
      <c r="T433" s="193">
        <f t="shared" si="34"/>
        <v>3247.762173336801</v>
      </c>
      <c r="X433" s="185"/>
      <c r="AD433" s="187"/>
    </row>
    <row r="434" spans="2:30" ht="14.25" customHeight="1" x14ac:dyDescent="0.3">
      <c r="B434" s="200">
        <v>2.229252299275869E-3</v>
      </c>
      <c r="C434" s="200">
        <v>5.7581043901240608E-2</v>
      </c>
      <c r="D434" s="200">
        <v>1.5592565488706871</v>
      </c>
      <c r="E434" s="200">
        <v>0.28844599178884817</v>
      </c>
      <c r="F434" s="200">
        <v>2.5980010556831343E-2</v>
      </c>
      <c r="H434" s="193">
        <f t="shared" si="30"/>
        <v>3134.4212627886864</v>
      </c>
      <c r="I434" s="102"/>
      <c r="K434" s="102"/>
      <c r="Q434" s="193">
        <f t="shared" si="31"/>
        <v>3170.4087580464475</v>
      </c>
      <c r="R434" s="193">
        <f t="shared" si="32"/>
        <v>3206.7561282567872</v>
      </c>
      <c r="S434" s="193">
        <f t="shared" si="33"/>
        <v>3243.4669721692308</v>
      </c>
      <c r="T434" s="193">
        <f t="shared" si="34"/>
        <v>3280.5449245207974</v>
      </c>
      <c r="X434" s="185"/>
      <c r="AD434" s="187"/>
    </row>
    <row r="435" spans="2:30" ht="14.25" customHeight="1" x14ac:dyDescent="0.3">
      <c r="B435" s="200">
        <v>5.6201335402192555E-2</v>
      </c>
      <c r="C435" s="200">
        <v>-2.1392171606976462</v>
      </c>
      <c r="D435" s="200">
        <v>1.5235340622613911</v>
      </c>
      <c r="E435" s="200">
        <v>1.5731394660731981</v>
      </c>
      <c r="F435" s="200">
        <v>0.16012494405684466</v>
      </c>
      <c r="H435" s="193">
        <f t="shared" si="30"/>
        <v>-1684.4269915813138</v>
      </c>
      <c r="I435" s="102"/>
      <c r="K435" s="102"/>
      <c r="Q435" s="193">
        <f t="shared" si="31"/>
        <v>-1520.1158457691927</v>
      </c>
      <c r="R435" s="193">
        <f t="shared" si="32"/>
        <v>-1354.1615884989478</v>
      </c>
      <c r="S435" s="193">
        <f t="shared" si="33"/>
        <v>-1186.547788656002</v>
      </c>
      <c r="T435" s="193">
        <f t="shared" si="34"/>
        <v>-1017.2578508146262</v>
      </c>
      <c r="X435" s="185"/>
      <c r="AD435" s="187"/>
    </row>
    <row r="436" spans="2:30" ht="14.25" customHeight="1" x14ac:dyDescent="0.3">
      <c r="B436" s="200">
        <v>1.4768408110999065E-3</v>
      </c>
      <c r="C436" s="200">
        <v>9.2692225626945748E-2</v>
      </c>
      <c r="D436" s="200"/>
      <c r="E436" s="200">
        <v>0.19342571906796793</v>
      </c>
      <c r="F436" s="200">
        <v>5.5819318699616732E-2</v>
      </c>
      <c r="H436" s="193">
        <f t="shared" si="30"/>
        <v>3366.2256652050455</v>
      </c>
      <c r="I436" s="102"/>
      <c r="K436" s="102"/>
      <c r="Q436" s="193">
        <f t="shared" si="31"/>
        <v>3401.9904181279489</v>
      </c>
      <c r="R436" s="193">
        <f t="shared" si="32"/>
        <v>3438.1128185800808</v>
      </c>
      <c r="S436" s="193">
        <f t="shared" si="33"/>
        <v>3474.5964430367344</v>
      </c>
      <c r="T436" s="193">
        <f t="shared" si="34"/>
        <v>3511.4449037379545</v>
      </c>
      <c r="X436" s="185"/>
      <c r="AD436" s="187"/>
    </row>
    <row r="437" spans="2:30" ht="14.25" customHeight="1" x14ac:dyDescent="0.3">
      <c r="B437" s="200">
        <v>5.9660947005331648E-4</v>
      </c>
      <c r="C437" s="200">
        <v>8.2688422189915428E-2</v>
      </c>
      <c r="D437" s="200">
        <v>0.35307504504582515</v>
      </c>
      <c r="E437" s="200">
        <v>0.18612152163070125</v>
      </c>
      <c r="F437" s="200">
        <v>4.7656769436874323E-2</v>
      </c>
      <c r="H437" s="193">
        <f t="shared" si="30"/>
        <v>3362.8808985474493</v>
      </c>
      <c r="I437" s="102"/>
      <c r="K437" s="102"/>
      <c r="Q437" s="193">
        <f t="shared" si="31"/>
        <v>3396.5515184530295</v>
      </c>
      <c r="R437" s="193">
        <f t="shared" si="32"/>
        <v>3430.558844557665</v>
      </c>
      <c r="S437" s="193">
        <f t="shared" si="33"/>
        <v>3464.9062439233467</v>
      </c>
      <c r="T437" s="193">
        <f t="shared" si="34"/>
        <v>3499.5971172826858</v>
      </c>
      <c r="AD437" s="187"/>
    </row>
    <row r="438" spans="2:30" ht="14.25" customHeight="1" x14ac:dyDescent="0.3">
      <c r="B438" s="200"/>
      <c r="C438" s="200">
        <v>9.5682898223509699E-2</v>
      </c>
      <c r="D438" s="200">
        <v>0.23464856547750179</v>
      </c>
      <c r="E438" s="200">
        <v>0.14688258698321643</v>
      </c>
      <c r="F438" s="200">
        <v>4.9805379954198453E-2</v>
      </c>
      <c r="H438" s="193">
        <f t="shared" si="30"/>
        <v>3364.4195300414394</v>
      </c>
      <c r="I438" s="102"/>
      <c r="K438" s="102"/>
      <c r="Q438" s="193">
        <f t="shared" si="31"/>
        <v>3396.3558640614428</v>
      </c>
      <c r="R438" s="193">
        <f t="shared" si="32"/>
        <v>3428.6115614216469</v>
      </c>
      <c r="S438" s="193">
        <f t="shared" si="33"/>
        <v>3461.1898157554529</v>
      </c>
      <c r="T438" s="193">
        <f t="shared" si="34"/>
        <v>3494.0938526325963</v>
      </c>
      <c r="X438" s="185"/>
      <c r="AD438" s="187"/>
    </row>
    <row r="439" spans="2:30" ht="14.25" customHeight="1" x14ac:dyDescent="0.3">
      <c r="B439" s="200">
        <v>1.3631252220142277E-3</v>
      </c>
      <c r="C439" s="200">
        <v>4.8857332418721797E-2</v>
      </c>
      <c r="D439" s="200">
        <v>1.4927003340040252</v>
      </c>
      <c r="E439" s="200">
        <v>0.27024300142043589</v>
      </c>
      <c r="F439" s="200">
        <v>2.4981440965845671E-2</v>
      </c>
      <c r="H439" s="193">
        <f t="shared" si="30"/>
        <v>3160.0659865517764</v>
      </c>
      <c r="I439" s="102"/>
      <c r="K439" s="102"/>
      <c r="Q439" s="193">
        <f t="shared" si="31"/>
        <v>3194.2622753343294</v>
      </c>
      <c r="R439" s="193">
        <f t="shared" si="32"/>
        <v>3228.8005270047088</v>
      </c>
      <c r="S439" s="193">
        <f t="shared" si="33"/>
        <v>3263.6841611917912</v>
      </c>
      <c r="T439" s="193">
        <f t="shared" si="34"/>
        <v>3298.9166317207446</v>
      </c>
      <c r="X439" s="185"/>
      <c r="AD439" s="187"/>
    </row>
    <row r="440" spans="2:30" ht="14.25" customHeight="1" x14ac:dyDescent="0.3">
      <c r="B440" s="200">
        <v>1.716915520785275E-3</v>
      </c>
      <c r="C440" s="200">
        <v>4.3676927402304715E-2</v>
      </c>
      <c r="D440" s="200">
        <v>1.5463415855782281</v>
      </c>
      <c r="E440" s="200">
        <v>0.27217920574382798</v>
      </c>
      <c r="F440" s="200">
        <v>2.6832719655262856E-2</v>
      </c>
      <c r="H440" s="193">
        <f t="shared" si="30"/>
        <v>3187.2574235194834</v>
      </c>
      <c r="I440" s="102"/>
      <c r="K440" s="102"/>
      <c r="Q440" s="193">
        <f t="shared" si="31"/>
        <v>3222.718109654561</v>
      </c>
      <c r="R440" s="193">
        <f t="shared" si="32"/>
        <v>3258.533402650989</v>
      </c>
      <c r="S440" s="193">
        <f t="shared" si="33"/>
        <v>3294.7068485773816</v>
      </c>
      <c r="T440" s="193">
        <f t="shared" si="34"/>
        <v>3331.2420289630381</v>
      </c>
      <c r="X440" s="185"/>
      <c r="AD440" s="187"/>
    </row>
    <row r="441" spans="2:30" ht="14.25" customHeight="1" x14ac:dyDescent="0.3">
      <c r="B441" s="200">
        <v>1.7414199516544596E-3</v>
      </c>
      <c r="C441" s="200">
        <v>7.6858988868893238E-2</v>
      </c>
      <c r="D441" s="200">
        <v>1.8730107753034844</v>
      </c>
      <c r="E441" s="200">
        <v>0.26040788657055036</v>
      </c>
      <c r="F441" s="200">
        <v>1.7100652338212709E-2</v>
      </c>
      <c r="H441" s="193">
        <f t="shared" si="30"/>
        <v>2920.0184787613744</v>
      </c>
      <c r="I441" s="102"/>
      <c r="K441" s="102"/>
      <c r="Q441" s="193">
        <f t="shared" si="31"/>
        <v>2952.2768403631244</v>
      </c>
      <c r="R441" s="193">
        <f t="shared" si="32"/>
        <v>2984.8577855808926</v>
      </c>
      <c r="S441" s="193">
        <f t="shared" si="33"/>
        <v>3017.7645402508383</v>
      </c>
      <c r="T441" s="193">
        <f t="shared" si="34"/>
        <v>3051.0003624674841</v>
      </c>
      <c r="AD441" s="187"/>
    </row>
    <row r="442" spans="2:30" ht="14.25" customHeight="1" x14ac:dyDescent="0.3">
      <c r="B442" s="200">
        <v>3.882980218668306E-3</v>
      </c>
      <c r="C442" s="200">
        <v>-0.27999906910082673</v>
      </c>
      <c r="D442" s="200">
        <v>2.1891788824262357</v>
      </c>
      <c r="E442" s="200">
        <v>0.3636422954934464</v>
      </c>
      <c r="F442" s="200">
        <v>2.2533925479812082E-2</v>
      </c>
      <c r="H442" s="193">
        <f t="shared" si="30"/>
        <v>2707.9914040682606</v>
      </c>
      <c r="I442" s="102"/>
      <c r="K442" s="102"/>
      <c r="Q442" s="193">
        <f t="shared" si="31"/>
        <v>2749.9470935072632</v>
      </c>
      <c r="R442" s="193">
        <f t="shared" si="32"/>
        <v>2792.3223398406567</v>
      </c>
      <c r="S442" s="193">
        <f t="shared" si="33"/>
        <v>2835.1213386373838</v>
      </c>
      <c r="T442" s="193">
        <f t="shared" si="34"/>
        <v>2878.348327422078</v>
      </c>
      <c r="X442" s="185"/>
      <c r="AD442" s="187"/>
    </row>
    <row r="443" spans="2:30" ht="14.25" customHeight="1" x14ac:dyDescent="0.3">
      <c r="B443" s="200"/>
      <c r="C443" s="200">
        <v>7.4109705261058978E-2</v>
      </c>
      <c r="D443" s="200"/>
      <c r="E443" s="200">
        <v>0.17659141297685527</v>
      </c>
      <c r="F443" s="200">
        <v>5.1095170980175818E-2</v>
      </c>
      <c r="H443" s="193">
        <f t="shared" si="30"/>
        <v>3403.6571644984083</v>
      </c>
      <c r="I443" s="102"/>
      <c r="K443" s="102"/>
      <c r="Q443" s="193">
        <f t="shared" si="31"/>
        <v>3436.3709386689434</v>
      </c>
      <c r="R443" s="193">
        <f t="shared" si="32"/>
        <v>3469.4118505811839</v>
      </c>
      <c r="S443" s="193">
        <f t="shared" si="33"/>
        <v>3502.7831716125465</v>
      </c>
      <c r="T443" s="193">
        <f t="shared" si="34"/>
        <v>3536.4882058542235</v>
      </c>
      <c r="X443" s="185"/>
      <c r="AD443" s="187"/>
    </row>
    <row r="444" spans="2:30" ht="14.25" customHeight="1" x14ac:dyDescent="0.3">
      <c r="B444" s="200">
        <v>1.7851412659650409E-3</v>
      </c>
      <c r="C444" s="200">
        <v>5.8817812081974646E-2</v>
      </c>
      <c r="D444" s="200">
        <v>1.2897047375612385</v>
      </c>
      <c r="E444" s="200">
        <v>0.26352328684368176</v>
      </c>
      <c r="F444" s="200">
        <v>3.1527177934786967E-2</v>
      </c>
      <c r="H444" s="193">
        <f t="shared" si="30"/>
        <v>3219.5424905631517</v>
      </c>
      <c r="I444" s="102"/>
      <c r="K444" s="102"/>
      <c r="Q444" s="193">
        <f t="shared" si="31"/>
        <v>3255.229336366087</v>
      </c>
      <c r="R444" s="193">
        <f t="shared" si="32"/>
        <v>3291.2730506270518</v>
      </c>
      <c r="S444" s="193">
        <f t="shared" si="33"/>
        <v>3327.6772020306266</v>
      </c>
      <c r="T444" s="193">
        <f t="shared" si="34"/>
        <v>3364.4453949482368</v>
      </c>
      <c r="X444" s="185"/>
      <c r="AD444" s="187"/>
    </row>
    <row r="445" spans="2:30" ht="14.25" customHeight="1" x14ac:dyDescent="0.3">
      <c r="B445" s="200"/>
      <c r="C445" s="200">
        <v>-5.8470057670803093E-2</v>
      </c>
      <c r="D445" s="200">
        <v>0.13701205698098079</v>
      </c>
      <c r="E445" s="200">
        <v>0.19668293900220113</v>
      </c>
      <c r="F445" s="200">
        <v>5.029833076872884E-2</v>
      </c>
      <c r="H445" s="193">
        <f t="shared" si="30"/>
        <v>3314.0489942964286</v>
      </c>
      <c r="I445" s="102"/>
      <c r="K445" s="102"/>
      <c r="Q445" s="193">
        <f t="shared" si="31"/>
        <v>3348.2331268277067</v>
      </c>
      <c r="R445" s="193">
        <f t="shared" si="32"/>
        <v>3382.7591006842977</v>
      </c>
      <c r="S445" s="193">
        <f t="shared" si="33"/>
        <v>3417.6303342794545</v>
      </c>
      <c r="T445" s="193">
        <f t="shared" si="34"/>
        <v>3452.8502802105631</v>
      </c>
      <c r="X445" s="185"/>
      <c r="AD445" s="187"/>
    </row>
    <row r="446" spans="2:30" ht="14.25" customHeight="1" x14ac:dyDescent="0.3">
      <c r="B446" s="200"/>
      <c r="C446" s="200">
        <v>7.4109705261062031E-2</v>
      </c>
      <c r="D446" s="200"/>
      <c r="E446" s="200">
        <v>0.17659141297685504</v>
      </c>
      <c r="F446" s="200">
        <v>5.1095170980175672E-2</v>
      </c>
      <c r="H446" s="193">
        <f t="shared" si="30"/>
        <v>3403.657164498406</v>
      </c>
      <c r="I446" s="102"/>
      <c r="K446" s="102"/>
      <c r="Q446" s="193">
        <f t="shared" si="31"/>
        <v>3436.3709386689407</v>
      </c>
      <c r="R446" s="193">
        <f t="shared" si="32"/>
        <v>3469.4118505811812</v>
      </c>
      <c r="S446" s="193">
        <f t="shared" si="33"/>
        <v>3502.7831716125443</v>
      </c>
      <c r="T446" s="193">
        <f t="shared" si="34"/>
        <v>3536.4882058542207</v>
      </c>
      <c r="X446" s="185"/>
      <c r="AD446" s="187"/>
    </row>
    <row r="447" spans="2:30" ht="14.25" customHeight="1" x14ac:dyDescent="0.3">
      <c r="B447" s="200">
        <v>8.7458151688043139E-4</v>
      </c>
      <c r="C447" s="200">
        <v>4.2533572438691235E-2</v>
      </c>
      <c r="D447" s="200">
        <v>1.2385599452684339</v>
      </c>
      <c r="E447" s="200">
        <v>0.25375563978513904</v>
      </c>
      <c r="F447" s="200">
        <v>2.8204523877609008E-2</v>
      </c>
      <c r="H447" s="193">
        <f t="shared" si="30"/>
        <v>3188.6553262330099</v>
      </c>
      <c r="I447" s="102"/>
      <c r="K447" s="102"/>
      <c r="Q447" s="193">
        <f t="shared" si="31"/>
        <v>3222.007562396253</v>
      </c>
      <c r="R447" s="193">
        <f t="shared" si="32"/>
        <v>3255.6933209211297</v>
      </c>
      <c r="S447" s="193">
        <f t="shared" si="33"/>
        <v>3289.7159370312547</v>
      </c>
      <c r="T447" s="193">
        <f t="shared" si="34"/>
        <v>3324.0787793024811</v>
      </c>
      <c r="X447" s="185"/>
      <c r="AD447" s="187"/>
    </row>
    <row r="448" spans="2:30" ht="14.25" customHeight="1" x14ac:dyDescent="0.3">
      <c r="B448" s="200">
        <v>4.4659880407496485E-4</v>
      </c>
      <c r="C448" s="200">
        <v>7.4275108327284373E-2</v>
      </c>
      <c r="D448" s="200"/>
      <c r="E448" s="200">
        <v>0.18412245347754874</v>
      </c>
      <c r="F448" s="200">
        <v>5.2608069082561014E-2</v>
      </c>
      <c r="H448" s="193">
        <f t="shared" si="30"/>
        <v>3399.1618025199518</v>
      </c>
      <c r="I448" s="102"/>
      <c r="K448" s="102"/>
      <c r="Q448" s="193">
        <f t="shared" si="31"/>
        <v>3432.9637859055701</v>
      </c>
      <c r="R448" s="193">
        <f t="shared" si="32"/>
        <v>3467.1037891250453</v>
      </c>
      <c r="S448" s="193">
        <f t="shared" si="33"/>
        <v>3501.5851923767145</v>
      </c>
      <c r="T448" s="193">
        <f t="shared" si="34"/>
        <v>3536.411409660901</v>
      </c>
      <c r="X448" s="185"/>
      <c r="AD448" s="187"/>
    </row>
    <row r="449" spans="2:30" ht="14.25" customHeight="1" x14ac:dyDescent="0.3">
      <c r="B449" s="200">
        <v>1.2748684711434023E-3</v>
      </c>
      <c r="C449" s="200">
        <v>4.1437357349268469E-2</v>
      </c>
      <c r="D449" s="200">
        <v>1.5544283327125417</v>
      </c>
      <c r="E449" s="200">
        <v>0.27794997671765465</v>
      </c>
      <c r="F449" s="200">
        <v>2.2077326939197645E-2</v>
      </c>
      <c r="H449" s="193">
        <f t="shared" si="30"/>
        <v>3111.2668440112311</v>
      </c>
      <c r="I449" s="102"/>
      <c r="K449" s="102"/>
      <c r="Q449" s="193">
        <f t="shared" si="31"/>
        <v>3144.8830630313651</v>
      </c>
      <c r="R449" s="193">
        <f t="shared" si="32"/>
        <v>3178.8354442417003</v>
      </c>
      <c r="S449" s="193">
        <f t="shared" si="33"/>
        <v>3213.1273492641394</v>
      </c>
      <c r="T449" s="193">
        <f t="shared" si="34"/>
        <v>3247.7621733368023</v>
      </c>
      <c r="X449" s="185"/>
      <c r="AD449" s="187"/>
    </row>
    <row r="450" spans="2:30" ht="14.25" customHeight="1" x14ac:dyDescent="0.3">
      <c r="B450" s="200">
        <v>3.8829802186683554E-3</v>
      </c>
      <c r="C450" s="200">
        <v>-0.27999906910083217</v>
      </c>
      <c r="D450" s="200">
        <v>2.1891788824262326</v>
      </c>
      <c r="E450" s="200">
        <v>0.36364229549344884</v>
      </c>
      <c r="F450" s="200">
        <v>2.2533925479812107E-2</v>
      </c>
      <c r="H450" s="193">
        <f t="shared" si="30"/>
        <v>2707.9914040682502</v>
      </c>
      <c r="I450" s="102"/>
      <c r="K450" s="102"/>
      <c r="Q450" s="193">
        <f t="shared" si="31"/>
        <v>2749.9470935072532</v>
      </c>
      <c r="R450" s="193">
        <f t="shared" si="32"/>
        <v>2792.3223398406467</v>
      </c>
      <c r="S450" s="193">
        <f t="shared" si="33"/>
        <v>2835.1213386373743</v>
      </c>
      <c r="T450" s="193">
        <f t="shared" si="34"/>
        <v>2878.348327422068</v>
      </c>
      <c r="X450" s="185"/>
      <c r="AD450" s="187"/>
    </row>
    <row r="451" spans="2:30" ht="14.25" customHeight="1" x14ac:dyDescent="0.3">
      <c r="B451" s="200">
        <v>7.3566418006852468E-4</v>
      </c>
      <c r="C451" s="200">
        <v>4.7538940649168304E-2</v>
      </c>
      <c r="D451" s="200">
        <v>1.3397262524656013</v>
      </c>
      <c r="E451" s="200">
        <v>0.25204061594753874</v>
      </c>
      <c r="F451" s="200">
        <v>2.5494172380065568E-2</v>
      </c>
      <c r="H451" s="193">
        <f t="shared" si="30"/>
        <v>3157.7695988939413</v>
      </c>
      <c r="I451" s="102"/>
      <c r="K451" s="102"/>
      <c r="Q451" s="193">
        <f t="shared" si="31"/>
        <v>3190.3702403806537</v>
      </c>
      <c r="R451" s="193">
        <f t="shared" si="32"/>
        <v>3223.2968882822347</v>
      </c>
      <c r="S451" s="193">
        <f t="shared" si="33"/>
        <v>3256.5528026628308</v>
      </c>
      <c r="T451" s="193">
        <f t="shared" si="34"/>
        <v>3290.141276187233</v>
      </c>
      <c r="X451" s="185"/>
      <c r="AD451" s="187"/>
    </row>
    <row r="452" spans="2:30" ht="14.25" customHeight="1" x14ac:dyDescent="0.3">
      <c r="B452" s="200">
        <v>1.1984632751716438E-3</v>
      </c>
      <c r="C452" s="200">
        <v>4.0896313219331848E-2</v>
      </c>
      <c r="D452" s="200">
        <v>1.5537210338176579</v>
      </c>
      <c r="E452" s="200">
        <v>0.27615986475690124</v>
      </c>
      <c r="F452" s="200">
        <v>2.173942115345209E-2</v>
      </c>
      <c r="H452" s="193">
        <f t="shared" si="30"/>
        <v>3104.4618100609955</v>
      </c>
      <c r="I452" s="102"/>
      <c r="K452" s="102"/>
      <c r="Q452" s="193">
        <f t="shared" si="31"/>
        <v>3137.8252666283556</v>
      </c>
      <c r="R452" s="193">
        <f t="shared" si="32"/>
        <v>3171.5223577613897</v>
      </c>
      <c r="S452" s="193">
        <f t="shared" si="33"/>
        <v>3205.5564198057536</v>
      </c>
      <c r="T452" s="193">
        <f t="shared" si="34"/>
        <v>3239.9308224705619</v>
      </c>
      <c r="X452" s="185"/>
      <c r="AD452" s="187"/>
    </row>
    <row r="453" spans="2:30" ht="14.25" customHeight="1" x14ac:dyDescent="0.3">
      <c r="B453" s="200"/>
      <c r="C453" s="200">
        <v>-1.3141980500988656E-2</v>
      </c>
      <c r="D453" s="200">
        <v>1.1277822733719693</v>
      </c>
      <c r="E453" s="200">
        <v>0.24373154191664673</v>
      </c>
      <c r="F453" s="200">
        <v>2.6757744410768065E-2</v>
      </c>
      <c r="H453" s="193">
        <f t="shared" si="30"/>
        <v>3128.8461819060417</v>
      </c>
      <c r="I453" s="102"/>
      <c r="K453" s="102"/>
      <c r="Q453" s="193">
        <f t="shared" si="31"/>
        <v>3160.3692173015957</v>
      </c>
      <c r="R453" s="193">
        <f t="shared" si="32"/>
        <v>3192.2074830511056</v>
      </c>
      <c r="S453" s="193">
        <f t="shared" si="33"/>
        <v>3224.36413145811</v>
      </c>
      <c r="T453" s="193">
        <f t="shared" si="34"/>
        <v>3256.8423463491845</v>
      </c>
      <c r="X453" s="185"/>
      <c r="AD453" s="187"/>
    </row>
    <row r="454" spans="2:30" ht="14.25" customHeight="1" x14ac:dyDescent="0.3">
      <c r="B454" s="200">
        <v>8.2119154829665025E-4</v>
      </c>
      <c r="C454" s="200">
        <v>9.4975200244212757E-2</v>
      </c>
      <c r="D454" s="200"/>
      <c r="E454" s="200">
        <v>0.18246393010998985</v>
      </c>
      <c r="F454" s="200">
        <v>5.2833338843247063E-2</v>
      </c>
      <c r="H454" s="193">
        <f t="shared" si="30"/>
        <v>3342.5814860615601</v>
      </c>
      <c r="I454" s="102"/>
      <c r="K454" s="102"/>
      <c r="Q454" s="193">
        <f t="shared" si="31"/>
        <v>3376.4011235359967</v>
      </c>
      <c r="R454" s="193">
        <f t="shared" si="32"/>
        <v>3410.5589573851771</v>
      </c>
      <c r="S454" s="193">
        <f t="shared" si="33"/>
        <v>3445.0583695728496</v>
      </c>
      <c r="T454" s="193">
        <f t="shared" si="34"/>
        <v>3479.9027758823991</v>
      </c>
      <c r="X454" s="185"/>
      <c r="AD454" s="187"/>
    </row>
    <row r="455" spans="2:30" ht="14.25" customHeight="1" x14ac:dyDescent="0.3">
      <c r="B455" s="200">
        <v>2.2918725561547238E-3</v>
      </c>
      <c r="C455" s="200">
        <v>4.1392168590664989E-2</v>
      </c>
      <c r="D455" s="200">
        <v>1.5370214747093656</v>
      </c>
      <c r="E455" s="200">
        <v>0.28526331041850206</v>
      </c>
      <c r="F455" s="200">
        <v>2.8367352287455429E-2</v>
      </c>
      <c r="H455" s="193">
        <f t="shared" ref="H455:H518" si="35">SUMPRODUCT(B455:F455,B$3:F$3)</f>
        <v>3170.1766359549965</v>
      </c>
      <c r="I455" s="102"/>
      <c r="K455" s="102"/>
      <c r="Q455" s="193">
        <f t="shared" ref="Q455:Q518" si="36">SUMPRODUCT($B455:$F455,$J$6:$N$6)</f>
        <v>3206.9699445116812</v>
      </c>
      <c r="R455" s="193">
        <f t="shared" ref="R455:R518" si="37">SUMPRODUCT($B455:$F455,$J$7:$N$7)</f>
        <v>3244.1311861539325</v>
      </c>
      <c r="S455" s="193">
        <f t="shared" ref="S455:S518" si="38">SUMPRODUCT($B455:$F455,$J$8:$N$8)</f>
        <v>3281.6640402126068</v>
      </c>
      <c r="T455" s="193">
        <f t="shared" ref="T455:T518" si="39">SUMPRODUCT($B455:$F455,$J$9:$N$9)</f>
        <v>3319.5722228118675</v>
      </c>
      <c r="X455" s="185"/>
      <c r="AD455" s="187"/>
    </row>
    <row r="456" spans="2:30" ht="14.25" customHeight="1" x14ac:dyDescent="0.3">
      <c r="B456" s="200">
        <v>3.6297322915089269E-3</v>
      </c>
      <c r="C456" s="200">
        <v>-9.5544664597773332E-2</v>
      </c>
      <c r="D456" s="200">
        <v>1.6895282539368586</v>
      </c>
      <c r="E456" s="200">
        <v>0.32009831430478625</v>
      </c>
      <c r="F456" s="200">
        <v>3.2201487571718868E-2</v>
      </c>
      <c r="H456" s="193">
        <f t="shared" si="35"/>
        <v>3031.3748031120394</v>
      </c>
      <c r="I456" s="102"/>
      <c r="K456" s="102"/>
      <c r="Q456" s="193">
        <f t="shared" si="36"/>
        <v>3072.6277222003437</v>
      </c>
      <c r="R456" s="193">
        <f t="shared" si="37"/>
        <v>3114.293170479531</v>
      </c>
      <c r="S456" s="193">
        <f t="shared" si="38"/>
        <v>3156.3752732415105</v>
      </c>
      <c r="T456" s="193">
        <f t="shared" si="39"/>
        <v>3198.8781970311093</v>
      </c>
      <c r="X456" s="185"/>
      <c r="AD456" s="187"/>
    </row>
    <row r="457" spans="2:30" ht="14.25" customHeight="1" x14ac:dyDescent="0.3">
      <c r="B457" s="200">
        <v>1.8426457965241257E-3</v>
      </c>
      <c r="C457" s="200">
        <v>5.0611959411711899E-2</v>
      </c>
      <c r="D457" s="200">
        <v>1.5719577942275109</v>
      </c>
      <c r="E457" s="200">
        <v>0.28359909581086828</v>
      </c>
      <c r="F457" s="200">
        <v>2.4611341153550032E-2</v>
      </c>
      <c r="H457" s="193">
        <f t="shared" si="35"/>
        <v>3139.4575965179301</v>
      </c>
      <c r="I457" s="102"/>
      <c r="K457" s="102"/>
      <c r="Q457" s="193">
        <f t="shared" si="36"/>
        <v>3174.6363485002748</v>
      </c>
      <c r="R457" s="193">
        <f t="shared" si="37"/>
        <v>3210.1668880024426</v>
      </c>
      <c r="S457" s="193">
        <f t="shared" si="38"/>
        <v>3246.0527328996322</v>
      </c>
      <c r="T457" s="193">
        <f t="shared" si="39"/>
        <v>3282.2974362457935</v>
      </c>
      <c r="AD457" s="187"/>
    </row>
    <row r="458" spans="2:30" ht="14.25" customHeight="1" x14ac:dyDescent="0.3">
      <c r="B458" s="200">
        <v>4.2494231537982462E-4</v>
      </c>
      <c r="C458" s="200">
        <v>6.90303300791969E-2</v>
      </c>
      <c r="D458" s="200"/>
      <c r="E458" s="200">
        <v>0.18425241582268936</v>
      </c>
      <c r="F458" s="200">
        <v>5.2718239591756873E-2</v>
      </c>
      <c r="H458" s="193">
        <f t="shared" si="35"/>
        <v>3401.0606550373304</v>
      </c>
      <c r="I458" s="102"/>
      <c r="K458" s="102"/>
      <c r="Q458" s="193">
        <f t="shared" si="36"/>
        <v>3434.9201493943842</v>
      </c>
      <c r="R458" s="193">
        <f t="shared" si="37"/>
        <v>3469.1182386950086</v>
      </c>
      <c r="S458" s="193">
        <f t="shared" si="38"/>
        <v>3503.6583088886391</v>
      </c>
      <c r="T458" s="193">
        <f t="shared" si="39"/>
        <v>3538.543779784206</v>
      </c>
      <c r="AD458" s="187"/>
    </row>
    <row r="459" spans="2:30" ht="14.25" customHeight="1" x14ac:dyDescent="0.3">
      <c r="B459" s="200">
        <v>2.0639229648864912E-3</v>
      </c>
      <c r="C459" s="200">
        <v>5.473647673123707E-2</v>
      </c>
      <c r="D459" s="200">
        <v>1.4974961907949107</v>
      </c>
      <c r="E459" s="200">
        <v>0.27780401495224544</v>
      </c>
      <c r="F459" s="200">
        <v>2.8313928788802199E-2</v>
      </c>
      <c r="H459" s="193">
        <f t="shared" si="35"/>
        <v>3187.8754003439244</v>
      </c>
      <c r="I459" s="102"/>
      <c r="K459" s="102"/>
      <c r="Q459" s="193">
        <f t="shared" si="36"/>
        <v>3224.0276242675604</v>
      </c>
      <c r="R459" s="193">
        <f t="shared" si="37"/>
        <v>3260.5413704304328</v>
      </c>
      <c r="S459" s="193">
        <f t="shared" si="38"/>
        <v>3297.4202540549345</v>
      </c>
      <c r="T459" s="193">
        <f t="shared" si="39"/>
        <v>3334.6679265156804</v>
      </c>
      <c r="X459" s="185"/>
      <c r="AD459" s="187"/>
    </row>
    <row r="460" spans="2:30" ht="14.25" customHeight="1" x14ac:dyDescent="0.3">
      <c r="B460" s="200">
        <v>2.0639229648864166E-3</v>
      </c>
      <c r="C460" s="200">
        <v>5.4736476731237056E-2</v>
      </c>
      <c r="D460" s="200">
        <v>1.497496190794892</v>
      </c>
      <c r="E460" s="200">
        <v>0.27780401495224327</v>
      </c>
      <c r="F460" s="200">
        <v>2.8313928788802404E-2</v>
      </c>
      <c r="H460" s="193">
        <f t="shared" si="35"/>
        <v>3187.8754003439308</v>
      </c>
      <c r="I460" s="102"/>
      <c r="K460" s="102"/>
      <c r="Q460" s="193">
        <f t="shared" si="36"/>
        <v>3224.0276242675668</v>
      </c>
      <c r="R460" s="193">
        <f t="shared" si="37"/>
        <v>3260.5413704304392</v>
      </c>
      <c r="S460" s="193">
        <f t="shared" si="38"/>
        <v>3297.4202540549404</v>
      </c>
      <c r="T460" s="193">
        <f t="shared" si="39"/>
        <v>3334.6679265156863</v>
      </c>
      <c r="X460" s="185"/>
      <c r="AD460" s="187"/>
    </row>
    <row r="461" spans="2:30" ht="14.25" customHeight="1" x14ac:dyDescent="0.3">
      <c r="B461" s="200"/>
      <c r="C461" s="200">
        <v>-1.7920756058394053E-2</v>
      </c>
      <c r="D461" s="200">
        <v>1.0706060063627052</v>
      </c>
      <c r="E461" s="200">
        <v>0.24289040555700872</v>
      </c>
      <c r="F461" s="200">
        <v>2.8007529356521E-2</v>
      </c>
      <c r="H461" s="193">
        <f t="shared" si="35"/>
        <v>3140.3972004695697</v>
      </c>
      <c r="I461" s="102"/>
      <c r="K461" s="102"/>
      <c r="Q461" s="193">
        <f t="shared" si="36"/>
        <v>3172.1210432762173</v>
      </c>
      <c r="R461" s="193">
        <f t="shared" si="37"/>
        <v>3204.1621245109318</v>
      </c>
      <c r="S461" s="193">
        <f t="shared" si="38"/>
        <v>3236.5236165579927</v>
      </c>
      <c r="T461" s="193">
        <f t="shared" si="39"/>
        <v>3269.2087235255244</v>
      </c>
      <c r="X461" s="185"/>
      <c r="AD461" s="187"/>
    </row>
    <row r="462" spans="2:30" ht="14.25" customHeight="1" x14ac:dyDescent="0.3">
      <c r="B462" s="200"/>
      <c r="C462" s="200">
        <v>5.6229534108358778E-2</v>
      </c>
      <c r="D462" s="200">
        <v>0.99305377989635912</v>
      </c>
      <c r="E462" s="200">
        <v>0.21707884545646713</v>
      </c>
      <c r="F462" s="200">
        <v>3.0412561383734445E-2</v>
      </c>
      <c r="H462" s="193">
        <f t="shared" si="35"/>
        <v>3204.5606678241779</v>
      </c>
      <c r="I462" s="102"/>
      <c r="K462" s="102"/>
      <c r="Q462" s="193">
        <f t="shared" si="36"/>
        <v>3235.6026234226324</v>
      </c>
      <c r="R462" s="193">
        <f t="shared" si="37"/>
        <v>3266.9549985770718</v>
      </c>
      <c r="S462" s="193">
        <f t="shared" si="38"/>
        <v>3298.6208974830552</v>
      </c>
      <c r="T462" s="193">
        <f t="shared" si="39"/>
        <v>3330.6034553780983</v>
      </c>
      <c r="X462" s="185"/>
      <c r="AD462" s="187"/>
    </row>
    <row r="463" spans="2:30" ht="14.25" customHeight="1" x14ac:dyDescent="0.3">
      <c r="B463" s="200"/>
      <c r="C463" s="200">
        <v>6.9066840474106314E-2</v>
      </c>
      <c r="D463" s="200">
        <v>0.25030380693637455</v>
      </c>
      <c r="E463" s="200">
        <v>0.18660910457461186</v>
      </c>
      <c r="F463" s="200">
        <v>4.6659047342396891E-2</v>
      </c>
      <c r="H463" s="193">
        <f t="shared" si="35"/>
        <v>3387.3454433152529</v>
      </c>
      <c r="I463" s="102"/>
      <c r="K463" s="102"/>
      <c r="Q463" s="193">
        <f t="shared" si="36"/>
        <v>3419.9861112756289</v>
      </c>
      <c r="R463" s="193">
        <f t="shared" si="37"/>
        <v>3452.9531859156082</v>
      </c>
      <c r="S463" s="193">
        <f t="shared" si="38"/>
        <v>3486.2499313019871</v>
      </c>
      <c r="T463" s="193">
        <f t="shared" si="39"/>
        <v>3519.8796441422305</v>
      </c>
      <c r="X463" s="185"/>
      <c r="AD463" s="187"/>
    </row>
    <row r="464" spans="2:30" ht="14.25" customHeight="1" x14ac:dyDescent="0.3">
      <c r="B464" s="200"/>
      <c r="C464" s="200">
        <v>7.073412522486533E-2</v>
      </c>
      <c r="D464" s="200">
        <v>0.23308692956318849</v>
      </c>
      <c r="E464" s="200">
        <v>0.18547659786309115</v>
      </c>
      <c r="F464" s="200">
        <v>4.6947303720973811E-2</v>
      </c>
      <c r="H464" s="193">
        <f t="shared" si="35"/>
        <v>3387.7434699508594</v>
      </c>
      <c r="I464" s="102"/>
      <c r="K464" s="102"/>
      <c r="Q464" s="193">
        <f t="shared" si="36"/>
        <v>3420.3583585118399</v>
      </c>
      <c r="R464" s="193">
        <f t="shared" si="37"/>
        <v>3453.2993959584305</v>
      </c>
      <c r="S464" s="193">
        <f t="shared" si="38"/>
        <v>3486.5698437794867</v>
      </c>
      <c r="T464" s="193">
        <f t="shared" si="39"/>
        <v>3520.1729960787534</v>
      </c>
      <c r="X464" s="185"/>
      <c r="AD464" s="187"/>
    </row>
    <row r="465" spans="2:30" ht="14.25" customHeight="1" x14ac:dyDescent="0.3">
      <c r="B465" s="200">
        <v>2.4567292465043152E-3</v>
      </c>
      <c r="C465" s="200">
        <v>-3.635822975196411E-3</v>
      </c>
      <c r="D465" s="200">
        <v>1.6158477379094869</v>
      </c>
      <c r="E465" s="200">
        <v>0.29259596550028305</v>
      </c>
      <c r="F465" s="200">
        <v>2.8346271945523738E-2</v>
      </c>
      <c r="H465" s="193">
        <f t="shared" si="35"/>
        <v>3130.6604846858449</v>
      </c>
      <c r="I465" s="102"/>
      <c r="K465" s="102"/>
      <c r="Q465" s="193">
        <f t="shared" si="36"/>
        <v>3168.2817279886594</v>
      </c>
      <c r="R465" s="193">
        <f t="shared" si="37"/>
        <v>3206.2791837245022</v>
      </c>
      <c r="S465" s="193">
        <f t="shared" si="38"/>
        <v>3244.6566140177038</v>
      </c>
      <c r="T465" s="193">
        <f t="shared" si="39"/>
        <v>3283.417818613837</v>
      </c>
      <c r="X465" s="185"/>
      <c r="AD465" s="187"/>
    </row>
    <row r="466" spans="2:30" ht="14.25" customHeight="1" x14ac:dyDescent="0.3">
      <c r="B466" s="200">
        <v>2.4705759353884195E-3</v>
      </c>
      <c r="C466" s="200">
        <v>-7.5627502820840214E-2</v>
      </c>
      <c r="D466" s="200">
        <v>1.6890100464666229</v>
      </c>
      <c r="E466" s="200">
        <v>0.29768458886238747</v>
      </c>
      <c r="F466" s="200">
        <v>2.8333196645060742E-2</v>
      </c>
      <c r="H466" s="193">
        <f t="shared" si="35"/>
        <v>3066.8638339321806</v>
      </c>
      <c r="I466" s="102"/>
      <c r="K466" s="102"/>
      <c r="Q466" s="193">
        <f t="shared" si="36"/>
        <v>3105.1673281626126</v>
      </c>
      <c r="R466" s="193">
        <f t="shared" si="37"/>
        <v>3143.8538573353494</v>
      </c>
      <c r="S466" s="193">
        <f t="shared" si="38"/>
        <v>3182.9272517998133</v>
      </c>
      <c r="T466" s="193">
        <f t="shared" si="39"/>
        <v>3222.3913802089219</v>
      </c>
      <c r="X466" s="185"/>
      <c r="AD466" s="187"/>
    </row>
    <row r="467" spans="2:30" ht="14.25" customHeight="1" x14ac:dyDescent="0.3">
      <c r="B467" s="200">
        <v>1.2733685696164989E-3</v>
      </c>
      <c r="C467" s="200">
        <v>9.0925838954860089E-2</v>
      </c>
      <c r="D467" s="200"/>
      <c r="E467" s="200">
        <v>0.19062845859346408</v>
      </c>
      <c r="F467" s="200">
        <v>5.5240801428204714E-2</v>
      </c>
      <c r="H467" s="193">
        <f t="shared" si="35"/>
        <v>3373.6512993864217</v>
      </c>
      <c r="I467" s="102"/>
      <c r="K467" s="102"/>
      <c r="Q467" s="193">
        <f t="shared" si="36"/>
        <v>3409.0042184992362</v>
      </c>
      <c r="R467" s="193">
        <f t="shared" si="37"/>
        <v>3444.7106668031793</v>
      </c>
      <c r="S467" s="193">
        <f t="shared" si="38"/>
        <v>3480.774179590162</v>
      </c>
      <c r="T467" s="193">
        <f t="shared" si="39"/>
        <v>3517.1983275050143</v>
      </c>
      <c r="X467" s="185"/>
      <c r="AD467" s="187"/>
    </row>
    <row r="468" spans="2:30" ht="14.25" customHeight="1" x14ac:dyDescent="0.3">
      <c r="B468" s="200">
        <v>2.4569258944359498E-3</v>
      </c>
      <c r="C468" s="200">
        <v>-2.1943081270246297E-2</v>
      </c>
      <c r="D468" s="200">
        <v>1.5561922151630676</v>
      </c>
      <c r="E468" s="200">
        <v>0.29131522809898797</v>
      </c>
      <c r="F468" s="200">
        <v>2.9898545184904299E-2</v>
      </c>
      <c r="H468" s="193">
        <f t="shared" si="35"/>
        <v>3128.2314720805316</v>
      </c>
      <c r="I468" s="102"/>
      <c r="K468" s="102"/>
      <c r="Q468" s="193">
        <f t="shared" si="36"/>
        <v>3166.1556950654199</v>
      </c>
      <c r="R468" s="193">
        <f t="shared" si="37"/>
        <v>3204.4591602801565</v>
      </c>
      <c r="S468" s="193">
        <f t="shared" si="38"/>
        <v>3243.1456601470409</v>
      </c>
      <c r="T468" s="193">
        <f t="shared" si="39"/>
        <v>3282.2190250125941</v>
      </c>
      <c r="X468" s="185"/>
      <c r="AD468" s="187"/>
    </row>
    <row r="469" spans="2:30" ht="14.25" customHeight="1" x14ac:dyDescent="0.3">
      <c r="B469" s="200"/>
      <c r="C469" s="200">
        <v>-1.81353329096779E-2</v>
      </c>
      <c r="D469" s="200">
        <v>1.0452876933998314</v>
      </c>
      <c r="E469" s="200">
        <v>0.24135052620255634</v>
      </c>
      <c r="F469" s="200">
        <v>2.8677375766309941E-2</v>
      </c>
      <c r="H469" s="193">
        <f t="shared" si="35"/>
        <v>3148.2073472950924</v>
      </c>
      <c r="I469" s="102"/>
      <c r="K469" s="102"/>
      <c r="Q469" s="193">
        <f t="shared" si="36"/>
        <v>3180.0131215908532</v>
      </c>
      <c r="R469" s="193">
        <f t="shared" si="37"/>
        <v>3212.1369536295715</v>
      </c>
      <c r="S469" s="193">
        <f t="shared" si="38"/>
        <v>3244.5820239886775</v>
      </c>
      <c r="T469" s="193">
        <f t="shared" si="39"/>
        <v>3277.3515450513742</v>
      </c>
      <c r="X469" s="185"/>
      <c r="AD469" s="187"/>
    </row>
    <row r="470" spans="2:30" ht="14.25" customHeight="1" x14ac:dyDescent="0.3">
      <c r="B470" s="200">
        <v>1.8876921959472069E-3</v>
      </c>
      <c r="C470" s="200">
        <v>3.64678334466884E-2</v>
      </c>
      <c r="D470" s="200">
        <v>1.3627216353391556</v>
      </c>
      <c r="E470" s="200">
        <v>0.27078204489276864</v>
      </c>
      <c r="F470" s="200">
        <v>3.0962415356833032E-2</v>
      </c>
      <c r="H470" s="193">
        <f t="shared" si="35"/>
        <v>3207.5542785506154</v>
      </c>
      <c r="I470" s="102"/>
      <c r="K470" s="102"/>
      <c r="Q470" s="193">
        <f t="shared" si="36"/>
        <v>3243.781053195522</v>
      </c>
      <c r="R470" s="193">
        <f t="shared" si="37"/>
        <v>3280.3700955868781</v>
      </c>
      <c r="S470" s="193">
        <f t="shared" si="38"/>
        <v>3317.3250284021469</v>
      </c>
      <c r="T470" s="193">
        <f t="shared" si="39"/>
        <v>3354.6495105455688</v>
      </c>
      <c r="X470" s="185"/>
      <c r="AD470" s="187"/>
    </row>
    <row r="471" spans="2:30" ht="14.25" customHeight="1" x14ac:dyDescent="0.3">
      <c r="B471" s="200"/>
      <c r="C471" s="200">
        <v>-3.8109505649388746E-2</v>
      </c>
      <c r="D471" s="200">
        <v>1.0897436406666594</v>
      </c>
      <c r="E471" s="200">
        <v>0.24598997004929929</v>
      </c>
      <c r="F471" s="200">
        <v>2.7524093544716816E-2</v>
      </c>
      <c r="H471" s="193">
        <f t="shared" si="35"/>
        <v>3109.2764298619027</v>
      </c>
      <c r="I471" s="102"/>
      <c r="K471" s="102"/>
      <c r="Q471" s="193">
        <f t="shared" si="36"/>
        <v>3141.0494175893955</v>
      </c>
      <c r="R471" s="193">
        <f t="shared" si="37"/>
        <v>3173.1401351941636</v>
      </c>
      <c r="S471" s="193">
        <f t="shared" si="38"/>
        <v>3205.5517599749792</v>
      </c>
      <c r="T471" s="193">
        <f t="shared" si="39"/>
        <v>3238.2875010036032</v>
      </c>
      <c r="X471" s="185"/>
      <c r="AD471" s="187"/>
    </row>
    <row r="472" spans="2:30" ht="14.25" customHeight="1" x14ac:dyDescent="0.3">
      <c r="B472" s="200">
        <v>9.1504204411836188E-4</v>
      </c>
      <c r="C472" s="200">
        <v>1.2834372850828503E-2</v>
      </c>
      <c r="D472" s="200">
        <v>0.98053657684691875</v>
      </c>
      <c r="E472" s="200">
        <v>0.23757830093268936</v>
      </c>
      <c r="F472" s="200">
        <v>3.6644667668103793E-2</v>
      </c>
      <c r="H472" s="193">
        <f t="shared" si="35"/>
        <v>3280.6827195729011</v>
      </c>
      <c r="I472" s="102"/>
      <c r="K472" s="102"/>
      <c r="Q472" s="193">
        <f t="shared" si="36"/>
        <v>3315.5882646938849</v>
      </c>
      <c r="R472" s="193">
        <f t="shared" si="37"/>
        <v>3350.8428652660787</v>
      </c>
      <c r="S472" s="193">
        <f t="shared" si="38"/>
        <v>3386.4500118439937</v>
      </c>
      <c r="T472" s="193">
        <f t="shared" si="39"/>
        <v>3422.4132298876884</v>
      </c>
      <c r="X472" s="185"/>
      <c r="AD472" s="187"/>
    </row>
    <row r="473" spans="2:30" ht="14.25" customHeight="1" x14ac:dyDescent="0.3">
      <c r="B473" s="200">
        <v>1.10268430663945E-3</v>
      </c>
      <c r="C473" s="200">
        <v>3.068501692299417E-2</v>
      </c>
      <c r="D473" s="200">
        <v>1.1806689166923279</v>
      </c>
      <c r="E473" s="200">
        <v>0.25133098604654852</v>
      </c>
      <c r="F473" s="200">
        <v>3.1949597935861461E-2</v>
      </c>
      <c r="H473" s="193">
        <f t="shared" si="35"/>
        <v>3235.8916244740467</v>
      </c>
      <c r="I473" s="102"/>
      <c r="K473" s="102"/>
      <c r="Q473" s="193">
        <f t="shared" si="36"/>
        <v>3270.5079876646014</v>
      </c>
      <c r="R473" s="193">
        <f t="shared" si="37"/>
        <v>3305.4705144870613</v>
      </c>
      <c r="S473" s="193">
        <f t="shared" si="38"/>
        <v>3340.7826665777466</v>
      </c>
      <c r="T473" s="193">
        <f t="shared" si="39"/>
        <v>3376.4479401893377</v>
      </c>
      <c r="X473" s="185"/>
      <c r="AD473" s="187"/>
    </row>
    <row r="474" spans="2:30" ht="14.25" customHeight="1" x14ac:dyDescent="0.3">
      <c r="B474" s="200"/>
      <c r="C474" s="200">
        <v>6.9066840474106744E-2</v>
      </c>
      <c r="D474" s="200">
        <v>0.25030380693636667</v>
      </c>
      <c r="E474" s="200">
        <v>0.18660910457461166</v>
      </c>
      <c r="F474" s="200">
        <v>4.6659047342397043E-2</v>
      </c>
      <c r="H474" s="193">
        <f t="shared" si="35"/>
        <v>3387.3454433152556</v>
      </c>
      <c r="I474" s="102"/>
      <c r="K474" s="102"/>
      <c r="Q474" s="193">
        <f t="shared" si="36"/>
        <v>3419.9861112756307</v>
      </c>
      <c r="R474" s="193">
        <f t="shared" si="37"/>
        <v>3452.9531859156104</v>
      </c>
      <c r="S474" s="193">
        <f t="shared" si="38"/>
        <v>3486.2499313019898</v>
      </c>
      <c r="T474" s="193">
        <f t="shared" si="39"/>
        <v>3519.8796441422328</v>
      </c>
      <c r="X474" s="185"/>
      <c r="AD474" s="187"/>
    </row>
    <row r="475" spans="2:30" ht="14.25" customHeight="1" x14ac:dyDescent="0.3">
      <c r="B475" s="200">
        <v>2.229105225266364E-3</v>
      </c>
      <c r="C475" s="200">
        <v>5.6553616423307425E-2</v>
      </c>
      <c r="D475" s="200">
        <v>1.5526304304839054</v>
      </c>
      <c r="E475" s="200">
        <v>0.28712053408798355</v>
      </c>
      <c r="F475" s="200">
        <v>2.6509250910010801E-2</v>
      </c>
      <c r="H475" s="193">
        <f t="shared" si="35"/>
        <v>3146.2855794680145</v>
      </c>
      <c r="I475" s="102"/>
      <c r="K475" s="102"/>
      <c r="Q475" s="193">
        <f t="shared" si="36"/>
        <v>3182.4096824849648</v>
      </c>
      <c r="R475" s="193">
        <f t="shared" si="37"/>
        <v>3218.8950265320846</v>
      </c>
      <c r="S475" s="193">
        <f t="shared" si="38"/>
        <v>3255.7452240196762</v>
      </c>
      <c r="T475" s="193">
        <f t="shared" si="39"/>
        <v>3292.9639234821425</v>
      </c>
      <c r="X475" s="185"/>
      <c r="AD475" s="187"/>
    </row>
    <row r="476" spans="2:30" ht="14.25" customHeight="1" x14ac:dyDescent="0.3">
      <c r="B476" s="200">
        <v>2.0930360504927067E-3</v>
      </c>
      <c r="C476" s="200">
        <v>5.4014270063520511E-2</v>
      </c>
      <c r="D476" s="200">
        <v>1.5610753331630642</v>
      </c>
      <c r="E476" s="200">
        <v>0.28468518015323258</v>
      </c>
      <c r="F476" s="200">
        <v>2.6191652044141929E-2</v>
      </c>
      <c r="H476" s="193">
        <f t="shared" si="35"/>
        <v>3153.9801024233448</v>
      </c>
      <c r="I476" s="102"/>
      <c r="K476" s="102"/>
      <c r="Q476" s="193">
        <f t="shared" si="36"/>
        <v>3189.880325754466</v>
      </c>
      <c r="R476" s="193">
        <f t="shared" si="37"/>
        <v>3226.1395513188986</v>
      </c>
      <c r="S476" s="193">
        <f t="shared" si="38"/>
        <v>3262.7613691389761</v>
      </c>
      <c r="T476" s="193">
        <f t="shared" si="39"/>
        <v>3299.7494051372537</v>
      </c>
      <c r="AD476" s="187"/>
    </row>
    <row r="477" spans="2:30" ht="14.25" customHeight="1" x14ac:dyDescent="0.3">
      <c r="B477" s="200">
        <v>1.3805230339611865E-3</v>
      </c>
      <c r="C477" s="200">
        <v>4.8567421495096227E-2</v>
      </c>
      <c r="D477" s="200">
        <v>1.502251847581259</v>
      </c>
      <c r="E477" s="200">
        <v>0.27533390891242771</v>
      </c>
      <c r="F477" s="200">
        <v>2.3874438623682593E-2</v>
      </c>
      <c r="H477" s="193">
        <f t="shared" si="35"/>
        <v>3136.0934584731763</v>
      </c>
      <c r="I477" s="102"/>
      <c r="K477" s="102"/>
      <c r="Q477" s="193">
        <f t="shared" si="36"/>
        <v>3170.0994554258968</v>
      </c>
      <c r="R477" s="193">
        <f t="shared" si="37"/>
        <v>3204.4455123481457</v>
      </c>
      <c r="S477" s="193">
        <f t="shared" si="38"/>
        <v>3239.1350298396169</v>
      </c>
      <c r="T477" s="193">
        <f t="shared" si="39"/>
        <v>3274.1714425060027</v>
      </c>
      <c r="AD477" s="187"/>
    </row>
    <row r="478" spans="2:30" ht="14.25" customHeight="1" x14ac:dyDescent="0.3">
      <c r="B478" s="200"/>
      <c r="C478" s="200">
        <v>6.9066840474106078E-2</v>
      </c>
      <c r="D478" s="200">
        <v>0.25030380693638676</v>
      </c>
      <c r="E478" s="200">
        <v>0.18660910457461261</v>
      </c>
      <c r="F478" s="200">
        <v>4.665904734239662E-2</v>
      </c>
      <c r="H478" s="193">
        <f t="shared" si="35"/>
        <v>3387.345443315251</v>
      </c>
      <c r="I478" s="102"/>
      <c r="K478" s="102"/>
      <c r="Q478" s="193">
        <f t="shared" si="36"/>
        <v>3419.9861112756266</v>
      </c>
      <c r="R478" s="193">
        <f t="shared" si="37"/>
        <v>3452.9531859156059</v>
      </c>
      <c r="S478" s="193">
        <f t="shared" si="38"/>
        <v>3486.2499313019853</v>
      </c>
      <c r="T478" s="193">
        <f t="shared" si="39"/>
        <v>3519.8796441422282</v>
      </c>
      <c r="X478" s="185"/>
      <c r="AD478" s="187"/>
    </row>
    <row r="479" spans="2:30" ht="14.25" customHeight="1" x14ac:dyDescent="0.3">
      <c r="B479" s="200"/>
      <c r="C479" s="200">
        <v>-1.9511380599081522E-2</v>
      </c>
      <c r="D479" s="200">
        <v>0.69882176080780556</v>
      </c>
      <c r="E479" s="200">
        <v>0.21897014433974879</v>
      </c>
      <c r="F479" s="200">
        <v>3.7998957873926778E-2</v>
      </c>
      <c r="H479" s="193">
        <f t="shared" si="35"/>
        <v>3258.223749087806</v>
      </c>
      <c r="I479" s="102"/>
      <c r="K479" s="102"/>
      <c r="Q479" s="193">
        <f t="shared" si="36"/>
        <v>3291.1542487244928</v>
      </c>
      <c r="R479" s="193">
        <f t="shared" si="37"/>
        <v>3324.4140533575464</v>
      </c>
      <c r="S479" s="193">
        <f t="shared" si="38"/>
        <v>3358.006456036931</v>
      </c>
      <c r="T479" s="193">
        <f t="shared" si="39"/>
        <v>3391.9347827431093</v>
      </c>
      <c r="X479" s="185"/>
      <c r="AD479" s="187"/>
    </row>
    <row r="480" spans="2:30" ht="14.25" customHeight="1" x14ac:dyDescent="0.3">
      <c r="B480" s="200"/>
      <c r="C480" s="200">
        <v>6.9066840474106633E-2</v>
      </c>
      <c r="D480" s="200">
        <v>0.25030380693636956</v>
      </c>
      <c r="E480" s="200">
        <v>0.1866091045746118</v>
      </c>
      <c r="F480" s="200">
        <v>4.6659047342396988E-2</v>
      </c>
      <c r="H480" s="193">
        <f t="shared" si="35"/>
        <v>3387.3454433152547</v>
      </c>
      <c r="I480" s="102"/>
      <c r="K480" s="102"/>
      <c r="Q480" s="193">
        <f t="shared" si="36"/>
        <v>3419.9861112756307</v>
      </c>
      <c r="R480" s="193">
        <f t="shared" si="37"/>
        <v>3452.95318591561</v>
      </c>
      <c r="S480" s="193">
        <f t="shared" si="38"/>
        <v>3486.2499313019894</v>
      </c>
      <c r="T480" s="193">
        <f t="shared" si="39"/>
        <v>3519.8796441422323</v>
      </c>
      <c r="AD480" s="187"/>
    </row>
    <row r="481" spans="2:30" ht="14.25" customHeight="1" x14ac:dyDescent="0.3">
      <c r="B481" s="200">
        <v>2.2292522992758534E-3</v>
      </c>
      <c r="C481" s="200">
        <v>5.7581043901240567E-2</v>
      </c>
      <c r="D481" s="200">
        <v>1.5592565488706851</v>
      </c>
      <c r="E481" s="200">
        <v>0.28844599178884806</v>
      </c>
      <c r="F481" s="200">
        <v>2.598001055683127E-2</v>
      </c>
      <c r="H481" s="193">
        <f t="shared" si="35"/>
        <v>3134.4212627886845</v>
      </c>
      <c r="I481" s="102"/>
      <c r="K481" s="102"/>
      <c r="Q481" s="193">
        <f t="shared" si="36"/>
        <v>3170.4087580464466</v>
      </c>
      <c r="R481" s="193">
        <f t="shared" si="37"/>
        <v>3206.7561282567858</v>
      </c>
      <c r="S481" s="193">
        <f t="shared" si="38"/>
        <v>3243.4669721692289</v>
      </c>
      <c r="T481" s="193">
        <f t="shared" si="39"/>
        <v>3280.5449245207965</v>
      </c>
      <c r="X481" s="185"/>
      <c r="AD481" s="187"/>
    </row>
    <row r="482" spans="2:30" ht="14.25" customHeight="1" x14ac:dyDescent="0.3">
      <c r="B482" s="200">
        <v>2.2292522992758651E-3</v>
      </c>
      <c r="C482" s="200">
        <v>5.7581043901240685E-2</v>
      </c>
      <c r="D482" s="200">
        <v>1.5592565488706824</v>
      </c>
      <c r="E482" s="200">
        <v>0.28844599178884872</v>
      </c>
      <c r="F482" s="200">
        <v>2.5980010556831204E-2</v>
      </c>
      <c r="H482" s="193">
        <f t="shared" si="35"/>
        <v>3134.4212627886805</v>
      </c>
      <c r="I482" s="102"/>
      <c r="K482" s="102"/>
      <c r="Q482" s="193">
        <f t="shared" si="36"/>
        <v>3170.4087580464425</v>
      </c>
      <c r="R482" s="193">
        <f t="shared" si="37"/>
        <v>3206.7561282567822</v>
      </c>
      <c r="S482" s="193">
        <f t="shared" si="38"/>
        <v>3243.4669721692248</v>
      </c>
      <c r="T482" s="193">
        <f t="shared" si="39"/>
        <v>3280.5449245207924</v>
      </c>
      <c r="AD482" s="187"/>
    </row>
    <row r="483" spans="2:30" ht="14.25" customHeight="1" x14ac:dyDescent="0.3">
      <c r="B483" s="200"/>
      <c r="C483" s="200">
        <v>6.9066840474105801E-2</v>
      </c>
      <c r="D483" s="200">
        <v>0.25030380693638232</v>
      </c>
      <c r="E483" s="200">
        <v>0.18660910457461261</v>
      </c>
      <c r="F483" s="200">
        <v>4.6659047342396696E-2</v>
      </c>
      <c r="H483" s="193">
        <f t="shared" si="35"/>
        <v>3387.3454433152519</v>
      </c>
      <c r="I483" s="102"/>
      <c r="K483" s="102"/>
      <c r="Q483" s="193">
        <f t="shared" si="36"/>
        <v>3419.9861112756271</v>
      </c>
      <c r="R483" s="193">
        <f t="shared" si="37"/>
        <v>3452.9531859156068</v>
      </c>
      <c r="S483" s="193">
        <f t="shared" si="38"/>
        <v>3486.2499313019862</v>
      </c>
      <c r="T483" s="193">
        <f t="shared" si="39"/>
        <v>3519.8796441422292</v>
      </c>
      <c r="X483" s="185"/>
      <c r="AD483" s="187"/>
    </row>
    <row r="484" spans="2:30" ht="14.25" customHeight="1" x14ac:dyDescent="0.3">
      <c r="B484" s="200"/>
      <c r="C484" s="200">
        <v>6.90668404741068E-2</v>
      </c>
      <c r="D484" s="200">
        <v>0.25030380693636489</v>
      </c>
      <c r="E484" s="200">
        <v>0.18660910457461138</v>
      </c>
      <c r="F484" s="200">
        <v>4.665904734239712E-2</v>
      </c>
      <c r="H484" s="193">
        <f t="shared" si="35"/>
        <v>3387.3454433152565</v>
      </c>
      <c r="I484" s="102"/>
      <c r="K484" s="102"/>
      <c r="Q484" s="193">
        <f t="shared" si="36"/>
        <v>3419.9861112756316</v>
      </c>
      <c r="R484" s="193">
        <f t="shared" si="37"/>
        <v>3452.9531859156118</v>
      </c>
      <c r="S484" s="193">
        <f t="shared" si="38"/>
        <v>3486.2499313019907</v>
      </c>
      <c r="T484" s="193">
        <f t="shared" si="39"/>
        <v>3519.8796441422337</v>
      </c>
      <c r="X484" s="185"/>
      <c r="AD484" s="187"/>
    </row>
    <row r="485" spans="2:30" ht="14.25" customHeight="1" x14ac:dyDescent="0.3">
      <c r="B485" s="200">
        <v>1.2820179335136074E-3</v>
      </c>
      <c r="C485" s="200">
        <v>4.1406206309018936E-2</v>
      </c>
      <c r="D485" s="200">
        <v>1.5503018323965236</v>
      </c>
      <c r="E485" s="200">
        <v>0.27841004614955439</v>
      </c>
      <c r="F485" s="200">
        <v>2.2097187332702925E-2</v>
      </c>
      <c r="H485" s="193">
        <f t="shared" si="35"/>
        <v>3110.3056398070444</v>
      </c>
      <c r="I485" s="102"/>
      <c r="K485" s="102"/>
      <c r="Q485" s="193">
        <f t="shared" si="36"/>
        <v>3143.9309905222362</v>
      </c>
      <c r="R485" s="193">
        <f t="shared" si="37"/>
        <v>3177.8925947445796</v>
      </c>
      <c r="S485" s="193">
        <f t="shared" si="38"/>
        <v>3212.193815009146</v>
      </c>
      <c r="T485" s="193">
        <f t="shared" si="39"/>
        <v>3246.838047476359</v>
      </c>
      <c r="AD485" s="187"/>
    </row>
    <row r="486" spans="2:30" ht="14.25" customHeight="1" x14ac:dyDescent="0.3">
      <c r="B486" s="200">
        <v>1.3805230339611276E-3</v>
      </c>
      <c r="C486" s="200">
        <v>4.8567421495095957E-2</v>
      </c>
      <c r="D486" s="200">
        <v>1.5022518475812474</v>
      </c>
      <c r="E486" s="200">
        <v>0.27533390891242598</v>
      </c>
      <c r="F486" s="200">
        <v>2.387443862368276E-2</v>
      </c>
      <c r="H486" s="193">
        <f t="shared" si="35"/>
        <v>3136.0934584731831</v>
      </c>
      <c r="I486" s="102"/>
      <c r="K486" s="102"/>
      <c r="Q486" s="193">
        <f t="shared" si="36"/>
        <v>3170.0994554259037</v>
      </c>
      <c r="R486" s="193">
        <f t="shared" si="37"/>
        <v>3204.4455123481521</v>
      </c>
      <c r="S486" s="193">
        <f t="shared" si="38"/>
        <v>3239.1350298396228</v>
      </c>
      <c r="T486" s="193">
        <f t="shared" si="39"/>
        <v>3274.1714425060086</v>
      </c>
      <c r="AD486" s="187"/>
    </row>
    <row r="487" spans="2:30" ht="14.25" customHeight="1" x14ac:dyDescent="0.3">
      <c r="B487" s="200"/>
      <c r="C487" s="200">
        <v>7.0734125224865663E-2</v>
      </c>
      <c r="D487" s="200">
        <v>0.23308692956318394</v>
      </c>
      <c r="E487" s="200">
        <v>0.18547659786309084</v>
      </c>
      <c r="F487" s="200">
        <v>4.6947303720973908E-2</v>
      </c>
      <c r="H487" s="193">
        <f t="shared" si="35"/>
        <v>3387.7434699508603</v>
      </c>
      <c r="I487" s="102"/>
      <c r="K487" s="102"/>
      <c r="Q487" s="193">
        <f t="shared" si="36"/>
        <v>3420.3583585118408</v>
      </c>
      <c r="R487" s="193">
        <f t="shared" si="37"/>
        <v>3453.2993959584314</v>
      </c>
      <c r="S487" s="193">
        <f t="shared" si="38"/>
        <v>3486.5698437794877</v>
      </c>
      <c r="T487" s="193">
        <f t="shared" si="39"/>
        <v>3520.1729960787543</v>
      </c>
      <c r="X487" s="185"/>
      <c r="AD487" s="187"/>
    </row>
    <row r="488" spans="2:30" ht="14.25" customHeight="1" x14ac:dyDescent="0.3">
      <c r="B488" s="200">
        <v>3.1377601595137736E-3</v>
      </c>
      <c r="C488" s="200">
        <v>1.6682041239500449E-2</v>
      </c>
      <c r="D488" s="200">
        <v>2.1959008601871588</v>
      </c>
      <c r="E488" s="200">
        <v>0.37846870056837556</v>
      </c>
      <c r="F488" s="200">
        <v>9.4215136995411629E-5</v>
      </c>
      <c r="H488" s="193">
        <f t="shared" si="35"/>
        <v>2474.1108064535306</v>
      </c>
      <c r="I488" s="102"/>
      <c r="K488" s="102"/>
      <c r="Q488" s="193">
        <f t="shared" si="36"/>
        <v>2506.5363892762375</v>
      </c>
      <c r="R488" s="193">
        <f t="shared" si="37"/>
        <v>2539.2862279271717</v>
      </c>
      <c r="S488" s="193">
        <f t="shared" si="38"/>
        <v>2572.3635649646153</v>
      </c>
      <c r="T488" s="193">
        <f t="shared" si="39"/>
        <v>2605.771675372433</v>
      </c>
      <c r="X488" s="185"/>
      <c r="AD488" s="187"/>
    </row>
    <row r="489" spans="2:30" ht="14.25" customHeight="1" x14ac:dyDescent="0.3">
      <c r="B489" s="200">
        <v>2.2622398119529399E-3</v>
      </c>
      <c r="C489" s="200">
        <v>7.2415664280052736E-2</v>
      </c>
      <c r="D489" s="200">
        <v>2.2591134865670472</v>
      </c>
      <c r="E489" s="200">
        <v>0.31450839469667852</v>
      </c>
      <c r="F489" s="200"/>
      <c r="H489" s="193">
        <f t="shared" si="35"/>
        <v>2496.4167603521769</v>
      </c>
      <c r="I489" s="102"/>
      <c r="K489" s="102"/>
      <c r="Q489" s="193">
        <f t="shared" si="36"/>
        <v>2525.8433426279312</v>
      </c>
      <c r="R489" s="193">
        <f t="shared" si="37"/>
        <v>2555.5641907264426</v>
      </c>
      <c r="S489" s="193">
        <f t="shared" si="38"/>
        <v>2585.5822473059393</v>
      </c>
      <c r="T489" s="193">
        <f t="shared" si="39"/>
        <v>2615.900484451231</v>
      </c>
      <c r="X489" s="185"/>
      <c r="AD489" s="187"/>
    </row>
    <row r="490" spans="2:30" ht="14.25" customHeight="1" x14ac:dyDescent="0.3">
      <c r="B490" s="200">
        <v>1.5851080668454166E-3</v>
      </c>
      <c r="C490" s="200">
        <v>5.0273553568794135E-2</v>
      </c>
      <c r="D490" s="200">
        <v>1.4526722989582419</v>
      </c>
      <c r="E490" s="200">
        <v>0.27340157877106935</v>
      </c>
      <c r="F490" s="200">
        <v>2.645656948596424E-2</v>
      </c>
      <c r="H490" s="193">
        <f t="shared" si="35"/>
        <v>3167.2974867918383</v>
      </c>
      <c r="I490" s="102"/>
      <c r="K490" s="102"/>
      <c r="Q490" s="193">
        <f t="shared" si="36"/>
        <v>3202.1055205358816</v>
      </c>
      <c r="R490" s="193">
        <f t="shared" si="37"/>
        <v>3237.2616346173663</v>
      </c>
      <c r="S490" s="193">
        <f t="shared" si="38"/>
        <v>3272.7693098396658</v>
      </c>
      <c r="T490" s="193">
        <f t="shared" si="39"/>
        <v>3308.6320618141876</v>
      </c>
      <c r="X490" s="185"/>
      <c r="AD490" s="187"/>
    </row>
    <row r="491" spans="2:30" ht="14.25" customHeight="1" x14ac:dyDescent="0.3">
      <c r="B491" s="200">
        <v>1.3622154122251255E-3</v>
      </c>
      <c r="C491" s="200">
        <v>4.4910071900695701E-2</v>
      </c>
      <c r="D491" s="200">
        <v>1.2029325662945094</v>
      </c>
      <c r="E491" s="200">
        <v>0.25415668609929742</v>
      </c>
      <c r="F491" s="200">
        <v>3.2461496350683523E-2</v>
      </c>
      <c r="H491" s="193">
        <f t="shared" si="35"/>
        <v>3246.4230843138967</v>
      </c>
      <c r="I491" s="102"/>
      <c r="K491" s="102"/>
      <c r="Q491" s="193">
        <f t="shared" si="36"/>
        <v>3281.5510849473785</v>
      </c>
      <c r="R491" s="193">
        <f t="shared" si="37"/>
        <v>3317.0303655871958</v>
      </c>
      <c r="S491" s="193">
        <f t="shared" si="38"/>
        <v>3352.8644390334111</v>
      </c>
      <c r="T491" s="193">
        <f t="shared" si="39"/>
        <v>3389.0568532140887</v>
      </c>
      <c r="AD491" s="187"/>
    </row>
    <row r="492" spans="2:30" ht="14.25" customHeight="1" x14ac:dyDescent="0.3">
      <c r="B492" s="200">
        <v>1.8077668106736805E-3</v>
      </c>
      <c r="C492" s="200">
        <v>9.134432142614976E-2</v>
      </c>
      <c r="D492" s="200">
        <v>0.4738972273987469</v>
      </c>
      <c r="E492" s="200">
        <v>0.22957800988734584</v>
      </c>
      <c r="F492" s="200">
        <v>4.4438908371985525E-2</v>
      </c>
      <c r="H492" s="193">
        <f t="shared" si="35"/>
        <v>3217.6772442644415</v>
      </c>
      <c r="I492" s="102"/>
      <c r="K492" s="102"/>
      <c r="Q492" s="193">
        <f t="shared" si="36"/>
        <v>3252.8224238356579</v>
      </c>
      <c r="R492" s="193">
        <f t="shared" si="37"/>
        <v>3288.3190552025872</v>
      </c>
      <c r="S492" s="193">
        <f t="shared" si="38"/>
        <v>3324.1706528831864</v>
      </c>
      <c r="T492" s="193">
        <f t="shared" si="39"/>
        <v>3360.3807665405902</v>
      </c>
      <c r="AD492" s="187"/>
    </row>
    <row r="493" spans="2:30" ht="14.25" customHeight="1" x14ac:dyDescent="0.3">
      <c r="B493" s="200">
        <v>7.9687760136806195E-3</v>
      </c>
      <c r="C493" s="200">
        <v>0.1407930468512168</v>
      </c>
      <c r="D493" s="200"/>
      <c r="E493" s="200">
        <v>0.52360261927796248</v>
      </c>
      <c r="F493" s="200">
        <v>9.4992312163732988E-5</v>
      </c>
      <c r="H493" s="193">
        <f t="shared" si="35"/>
        <v>947.92579383073041</v>
      </c>
      <c r="I493" s="102"/>
      <c r="K493" s="102"/>
      <c r="Q493" s="193">
        <f t="shared" si="36"/>
        <v>975.16400270621682</v>
      </c>
      <c r="R493" s="193">
        <f t="shared" si="37"/>
        <v>1002.6745936704577</v>
      </c>
      <c r="S493" s="193">
        <f t="shared" si="38"/>
        <v>1030.4602905443417</v>
      </c>
      <c r="T493" s="193">
        <f t="shared" si="39"/>
        <v>1058.5238443869641</v>
      </c>
      <c r="X493" s="185"/>
      <c r="AD493" s="187"/>
    </row>
    <row r="494" spans="2:30" ht="14.25" customHeight="1" x14ac:dyDescent="0.3">
      <c r="B494" s="200">
        <v>2.2292522992758716E-3</v>
      </c>
      <c r="C494" s="200">
        <v>5.7581043901240567E-2</v>
      </c>
      <c r="D494" s="200">
        <v>1.5592565488706824</v>
      </c>
      <c r="E494" s="200">
        <v>0.28844599178884889</v>
      </c>
      <c r="F494" s="200">
        <v>2.5980010556831256E-2</v>
      </c>
      <c r="H494" s="193">
        <f t="shared" si="35"/>
        <v>3134.4212627886818</v>
      </c>
      <c r="I494" s="102"/>
      <c r="K494" s="102"/>
      <c r="Q494" s="193">
        <f t="shared" si="36"/>
        <v>3170.4087580464438</v>
      </c>
      <c r="R494" s="193">
        <f t="shared" si="37"/>
        <v>3206.7561282567831</v>
      </c>
      <c r="S494" s="193">
        <f t="shared" si="38"/>
        <v>3243.4669721692262</v>
      </c>
      <c r="T494" s="193">
        <f t="shared" si="39"/>
        <v>3280.5449245207938</v>
      </c>
      <c r="X494" s="185"/>
      <c r="AD494" s="187"/>
    </row>
    <row r="495" spans="2:30" ht="14.25" customHeight="1" x14ac:dyDescent="0.3">
      <c r="B495" s="200">
        <v>1.3876904136133494E-2</v>
      </c>
      <c r="C495" s="200">
        <v>6.0362073040264946E-2</v>
      </c>
      <c r="D495" s="200">
        <v>2.3915370431860881</v>
      </c>
      <c r="E495" s="200">
        <v>0.64618558422760952</v>
      </c>
      <c r="F495" s="200"/>
      <c r="H495" s="193">
        <f t="shared" si="35"/>
        <v>1319.5943580481244</v>
      </c>
      <c r="I495" s="102"/>
      <c r="K495" s="102"/>
      <c r="Q495" s="193">
        <f t="shared" si="36"/>
        <v>1367.0147312856514</v>
      </c>
      <c r="R495" s="193">
        <f t="shared" si="37"/>
        <v>1414.9093082555542</v>
      </c>
      <c r="S495" s="193">
        <f t="shared" si="38"/>
        <v>1463.2828309951556</v>
      </c>
      <c r="T495" s="193">
        <f t="shared" si="39"/>
        <v>1512.140088962153</v>
      </c>
      <c r="AD495" s="187"/>
    </row>
    <row r="496" spans="2:30" ht="14.25" customHeight="1" x14ac:dyDescent="0.3">
      <c r="B496" s="200">
        <v>2.4840859015069065E-3</v>
      </c>
      <c r="C496" s="200">
        <v>5.7257437788567442E-2</v>
      </c>
      <c r="D496" s="200">
        <v>1.5462954114060103</v>
      </c>
      <c r="E496" s="200">
        <v>0.29102682932644025</v>
      </c>
      <c r="F496" s="200">
        <v>2.739844506643617E-2</v>
      </c>
      <c r="H496" s="193">
        <f t="shared" si="35"/>
        <v>3140.2631995057968</v>
      </c>
      <c r="I496" s="102"/>
      <c r="K496" s="102"/>
      <c r="Q496" s="193">
        <f t="shared" si="36"/>
        <v>3176.9631685372005</v>
      </c>
      <c r="R496" s="193">
        <f t="shared" si="37"/>
        <v>3214.0301372589174</v>
      </c>
      <c r="S496" s="193">
        <f t="shared" si="38"/>
        <v>3251.4677756678529</v>
      </c>
      <c r="T496" s="193">
        <f t="shared" si="39"/>
        <v>3289.2797904608769</v>
      </c>
      <c r="X496" s="185"/>
      <c r="AD496" s="187"/>
    </row>
    <row r="497" spans="2:30" ht="14.25" customHeight="1" x14ac:dyDescent="0.3">
      <c r="B497" s="200">
        <v>9.5275859788355433E-5</v>
      </c>
      <c r="C497" s="200">
        <v>6.9504549981375854E-2</v>
      </c>
      <c r="D497" s="200">
        <v>0.30949958263517907</v>
      </c>
      <c r="E497" s="200">
        <v>0.19167588983083547</v>
      </c>
      <c r="F497" s="200">
        <v>4.5495409606091795E-2</v>
      </c>
      <c r="H497" s="193">
        <f t="shared" si="35"/>
        <v>3370.8948841774823</v>
      </c>
      <c r="I497" s="102"/>
      <c r="K497" s="102"/>
      <c r="Q497" s="193">
        <f t="shared" si="36"/>
        <v>3403.6056087056304</v>
      </c>
      <c r="R497" s="193">
        <f t="shared" si="37"/>
        <v>3436.6434404790602</v>
      </c>
      <c r="S497" s="193">
        <f t="shared" si="38"/>
        <v>3470.011650570224</v>
      </c>
      <c r="T497" s="193">
        <f t="shared" si="39"/>
        <v>3503.7135427622998</v>
      </c>
      <c r="X497" s="185"/>
      <c r="AD497" s="187"/>
    </row>
    <row r="498" spans="2:30" ht="14.25" customHeight="1" x14ac:dyDescent="0.3">
      <c r="B498" s="200">
        <v>2.7687590688057345E-3</v>
      </c>
      <c r="C498" s="200">
        <v>0.37333421903626829</v>
      </c>
      <c r="D498" s="200"/>
      <c r="E498" s="200"/>
      <c r="F498" s="200"/>
      <c r="H498" s="193">
        <f t="shared" si="35"/>
        <v>-37.981365445777101</v>
      </c>
      <c r="I498" s="102"/>
      <c r="K498" s="102"/>
      <c r="Q498" s="193">
        <f t="shared" si="36"/>
        <v>-37.981365445777101</v>
      </c>
      <c r="R498" s="193">
        <f t="shared" si="37"/>
        <v>-37.981365445777101</v>
      </c>
      <c r="S498" s="193">
        <f t="shared" si="38"/>
        <v>-37.981365445777101</v>
      </c>
      <c r="T498" s="193">
        <f t="shared" si="39"/>
        <v>-37.981365445777101</v>
      </c>
      <c r="X498" s="185"/>
      <c r="AD498" s="187"/>
    </row>
    <row r="499" spans="2:30" ht="14.25" customHeight="1" x14ac:dyDescent="0.3">
      <c r="B499" s="200">
        <v>1.9169982090762774E-5</v>
      </c>
      <c r="C499" s="200">
        <v>6.9073252979369365E-2</v>
      </c>
      <c r="D499" s="200">
        <v>0.26713698651067669</v>
      </c>
      <c r="E499" s="200">
        <v>0.18778701162376851</v>
      </c>
      <c r="F499" s="200">
        <v>4.6348352640209756E-2</v>
      </c>
      <c r="H499" s="193">
        <f t="shared" si="35"/>
        <v>3384.0377153144573</v>
      </c>
      <c r="I499" s="102"/>
      <c r="K499" s="102"/>
      <c r="Q499" s="193">
        <f t="shared" si="36"/>
        <v>3416.6939585885543</v>
      </c>
      <c r="R499" s="193">
        <f t="shared" si="37"/>
        <v>3449.6767642953923</v>
      </c>
      <c r="S499" s="193">
        <f t="shared" si="38"/>
        <v>3482.9893980592988</v>
      </c>
      <c r="T499" s="193">
        <f t="shared" si="39"/>
        <v>3516.6351581608442</v>
      </c>
      <c r="X499" s="185"/>
      <c r="AD499" s="187"/>
    </row>
    <row r="500" spans="2:30" ht="14.25" customHeight="1" x14ac:dyDescent="0.3">
      <c r="B500" s="200">
        <v>3.8769847380588189E-3</v>
      </c>
      <c r="C500" s="200">
        <v>5.7696930349436848E-2</v>
      </c>
      <c r="D500" s="200">
        <v>1.510053988621427</v>
      </c>
      <c r="E500" s="200">
        <v>0.32007697626425546</v>
      </c>
      <c r="F500" s="200">
        <v>3.0069077547255567E-2</v>
      </c>
      <c r="H500" s="193">
        <f t="shared" si="35"/>
        <v>3039.6295153823548</v>
      </c>
      <c r="I500" s="102"/>
      <c r="K500" s="102"/>
      <c r="Q500" s="193">
        <f t="shared" si="36"/>
        <v>3078.8587371597705</v>
      </c>
      <c r="R500" s="193">
        <f t="shared" si="37"/>
        <v>3118.4802511549597</v>
      </c>
      <c r="S500" s="193">
        <f t="shared" si="38"/>
        <v>3158.4979802901016</v>
      </c>
      <c r="T500" s="193">
        <f t="shared" si="39"/>
        <v>3198.9158867165947</v>
      </c>
      <c r="X500" s="185"/>
      <c r="AD500" s="187"/>
    </row>
    <row r="501" spans="2:30" ht="14.25" customHeight="1" x14ac:dyDescent="0.3">
      <c r="B501" s="200">
        <v>5.6933252328135835E-5</v>
      </c>
      <c r="C501" s="200">
        <v>7.1052106547047078E-2</v>
      </c>
      <c r="D501" s="200">
        <v>0.23535768148059022</v>
      </c>
      <c r="E501" s="200">
        <v>0.18678397583292913</v>
      </c>
      <c r="F501" s="200">
        <v>4.7031277312355443E-2</v>
      </c>
      <c r="H501" s="193">
        <f t="shared" si="35"/>
        <v>3385.8028045016658</v>
      </c>
      <c r="I501" s="102"/>
      <c r="K501" s="102"/>
      <c r="Q501" s="193">
        <f t="shared" si="36"/>
        <v>3418.5374447895492</v>
      </c>
      <c r="R501" s="193">
        <f t="shared" si="37"/>
        <v>3451.599431480312</v>
      </c>
      <c r="S501" s="193">
        <f t="shared" si="38"/>
        <v>3484.9920380379817</v>
      </c>
      <c r="T501" s="193">
        <f t="shared" si="39"/>
        <v>3518.7185706612281</v>
      </c>
      <c r="X501" s="185"/>
      <c r="AD501" s="187"/>
    </row>
    <row r="502" spans="2:30" ht="14.25" customHeight="1" x14ac:dyDescent="0.3">
      <c r="B502" s="200"/>
      <c r="C502" s="200">
        <v>-0.28580153827681454</v>
      </c>
      <c r="D502" s="200">
        <v>1.3056432808457685</v>
      </c>
      <c r="E502" s="200">
        <v>0.274393836676463</v>
      </c>
      <c r="F502" s="200">
        <v>2.4030668871722904E-2</v>
      </c>
      <c r="H502" s="193">
        <f t="shared" si="35"/>
        <v>2778.8455864747193</v>
      </c>
      <c r="I502" s="102"/>
      <c r="K502" s="102"/>
      <c r="Q502" s="193">
        <f t="shared" si="36"/>
        <v>2811.7353654616472</v>
      </c>
      <c r="R502" s="193">
        <f t="shared" si="37"/>
        <v>2844.9540422384434</v>
      </c>
      <c r="S502" s="193">
        <f t="shared" si="38"/>
        <v>2878.5049057830083</v>
      </c>
      <c r="T502" s="193">
        <f t="shared" si="39"/>
        <v>2912.3912779630186</v>
      </c>
      <c r="AD502" s="187"/>
    </row>
    <row r="503" spans="2:30" ht="14.25" customHeight="1" x14ac:dyDescent="0.3">
      <c r="B503" s="200">
        <v>2.2291052252662443E-3</v>
      </c>
      <c r="C503" s="200">
        <v>5.6553616423305891E-2</v>
      </c>
      <c r="D503" s="200">
        <v>1.552630430483902</v>
      </c>
      <c r="E503" s="200">
        <v>0.28712053408797905</v>
      </c>
      <c r="F503" s="200">
        <v>2.6509250910011151E-2</v>
      </c>
      <c r="H503" s="193">
        <f t="shared" si="35"/>
        <v>3146.2855794680327</v>
      </c>
      <c r="I503" s="102"/>
      <c r="K503" s="102"/>
      <c r="Q503" s="193">
        <f t="shared" si="36"/>
        <v>3182.409682484983</v>
      </c>
      <c r="R503" s="193">
        <f t="shared" si="37"/>
        <v>3218.8950265321027</v>
      </c>
      <c r="S503" s="193">
        <f t="shared" si="38"/>
        <v>3255.7452240196944</v>
      </c>
      <c r="T503" s="193">
        <f t="shared" si="39"/>
        <v>3292.9639234821611</v>
      </c>
      <c r="AD503" s="187"/>
    </row>
    <row r="504" spans="2:30" ht="14.25" customHeight="1" x14ac:dyDescent="0.3">
      <c r="B504" s="200">
        <v>1.6518599944788173E-3</v>
      </c>
      <c r="C504" s="200">
        <v>2.4319545156949139E-3</v>
      </c>
      <c r="D504" s="200">
        <v>1.8468668313824825</v>
      </c>
      <c r="E504" s="200">
        <v>0.34071082944243053</v>
      </c>
      <c r="F504" s="200"/>
      <c r="H504" s="193">
        <f t="shared" si="35"/>
        <v>2423.9626684976929</v>
      </c>
      <c r="I504" s="102"/>
      <c r="K504" s="102"/>
      <c r="Q504" s="193">
        <f t="shared" si="36"/>
        <v>2452.3610994643523</v>
      </c>
      <c r="R504" s="193">
        <f t="shared" si="37"/>
        <v>2481.0435147406774</v>
      </c>
      <c r="S504" s="193">
        <f t="shared" si="38"/>
        <v>2510.0127541697666</v>
      </c>
      <c r="T504" s="193">
        <f t="shared" si="39"/>
        <v>2539.2716859931461</v>
      </c>
      <c r="X504" s="185"/>
      <c r="AD504" s="187"/>
    </row>
    <row r="505" spans="2:30" ht="14.25" customHeight="1" x14ac:dyDescent="0.3">
      <c r="B505" s="200">
        <v>1.6826576524693409E-4</v>
      </c>
      <c r="C505" s="200">
        <v>6.6827776308769293E-2</v>
      </c>
      <c r="D505" s="200">
        <v>0.43668071300026245</v>
      </c>
      <c r="E505" s="200">
        <v>0.19967412876390075</v>
      </c>
      <c r="F505" s="200">
        <v>4.2989679714614072E-2</v>
      </c>
      <c r="H505" s="193">
        <f t="shared" si="35"/>
        <v>3347.3413631137673</v>
      </c>
      <c r="I505" s="102"/>
      <c r="K505" s="102"/>
      <c r="Q505" s="193">
        <f t="shared" si="36"/>
        <v>3380.0500117012352</v>
      </c>
      <c r="R505" s="193">
        <f t="shared" si="37"/>
        <v>3413.0857467745786</v>
      </c>
      <c r="S505" s="193">
        <f t="shared" si="38"/>
        <v>3446.4518391986558</v>
      </c>
      <c r="T505" s="193">
        <f t="shared" si="39"/>
        <v>3480.1515925469726</v>
      </c>
      <c r="X505" s="185"/>
      <c r="AD505" s="187"/>
    </row>
    <row r="506" spans="2:30" ht="14.25" customHeight="1" x14ac:dyDescent="0.3">
      <c r="B506" s="200"/>
      <c r="C506" s="200">
        <v>7.0734125224865954E-2</v>
      </c>
      <c r="D506" s="200">
        <v>0.23308692956317512</v>
      </c>
      <c r="E506" s="200">
        <v>0.18547659786309006</v>
      </c>
      <c r="F506" s="200">
        <v>4.6947303720974116E-2</v>
      </c>
      <c r="H506" s="193">
        <f t="shared" si="35"/>
        <v>3387.7434699508613</v>
      </c>
      <c r="I506" s="102"/>
      <c r="K506" s="102"/>
      <c r="Q506" s="193">
        <f t="shared" si="36"/>
        <v>3420.3583585118417</v>
      </c>
      <c r="R506" s="193">
        <f t="shared" si="37"/>
        <v>3453.2993959584319</v>
      </c>
      <c r="S506" s="193">
        <f t="shared" si="38"/>
        <v>3486.5698437794886</v>
      </c>
      <c r="T506" s="193">
        <f t="shared" si="39"/>
        <v>3520.1729960787552</v>
      </c>
      <c r="X506" s="185"/>
      <c r="AD506" s="187"/>
    </row>
    <row r="507" spans="2:30" ht="14.25" customHeight="1" x14ac:dyDescent="0.3">
      <c r="B507" s="200">
        <v>2.8953802268054918E-3</v>
      </c>
      <c r="C507" s="200">
        <v>4.7879031545082343E-2</v>
      </c>
      <c r="D507" s="200">
        <v>1.4178710887663415</v>
      </c>
      <c r="E507" s="200">
        <v>0.29127391069805197</v>
      </c>
      <c r="F507" s="200">
        <v>3.2222895990739263E-2</v>
      </c>
      <c r="H507" s="193">
        <f t="shared" si="35"/>
        <v>3168.0393531278478</v>
      </c>
      <c r="I507" s="102"/>
      <c r="K507" s="102"/>
      <c r="Q507" s="193">
        <f t="shared" si="36"/>
        <v>3206.2307836538398</v>
      </c>
      <c r="R507" s="193">
        <f t="shared" si="37"/>
        <v>3244.8041284850924</v>
      </c>
      <c r="S507" s="193">
        <f t="shared" si="38"/>
        <v>3283.7632067646573</v>
      </c>
      <c r="T507" s="193">
        <f t="shared" si="39"/>
        <v>3323.1118758270177</v>
      </c>
      <c r="X507" s="185"/>
      <c r="AD507" s="187"/>
    </row>
    <row r="508" spans="2:30" ht="14.25" customHeight="1" x14ac:dyDescent="0.3">
      <c r="B508" s="200">
        <v>1.3866103459488652E-3</v>
      </c>
      <c r="C508" s="200">
        <v>4.6863884523399249E-2</v>
      </c>
      <c r="D508" s="200">
        <v>1.488433835344676</v>
      </c>
      <c r="E508" s="200">
        <v>0.27370823902454228</v>
      </c>
      <c r="F508" s="200">
        <v>2.4613099772140642E-2</v>
      </c>
      <c r="H508" s="193">
        <f t="shared" si="35"/>
        <v>3149.0870329331183</v>
      </c>
      <c r="I508" s="102"/>
      <c r="K508" s="102"/>
      <c r="Q508" s="193">
        <f t="shared" si="36"/>
        <v>3183.2688580512231</v>
      </c>
      <c r="R508" s="193">
        <f t="shared" si="37"/>
        <v>3217.7925014205089</v>
      </c>
      <c r="S508" s="193">
        <f t="shared" si="38"/>
        <v>3252.6613812234873</v>
      </c>
      <c r="T508" s="193">
        <f t="shared" si="39"/>
        <v>3287.878949824496</v>
      </c>
      <c r="X508" s="185"/>
      <c r="AD508" s="187"/>
    </row>
    <row r="509" spans="2:30" ht="14.25" customHeight="1" x14ac:dyDescent="0.3">
      <c r="B509" s="200">
        <v>2.0812043475530728E-3</v>
      </c>
      <c r="C509" s="200">
        <v>5.0419859986950734E-2</v>
      </c>
      <c r="D509" s="200">
        <v>1.5372530018939488</v>
      </c>
      <c r="E509" s="200">
        <v>0.28445003112159944</v>
      </c>
      <c r="F509" s="200">
        <v>2.6634154842428478E-2</v>
      </c>
      <c r="H509" s="193">
        <f t="shared" si="35"/>
        <v>3155.9359052163645</v>
      </c>
      <c r="I509" s="102"/>
      <c r="K509" s="102"/>
      <c r="Q509" s="193">
        <f t="shared" si="36"/>
        <v>3191.8897448492867</v>
      </c>
      <c r="R509" s="193">
        <f t="shared" si="37"/>
        <v>3228.2031228785381</v>
      </c>
      <c r="S509" s="193">
        <f t="shared" si="38"/>
        <v>3264.8796346880822</v>
      </c>
      <c r="T509" s="193">
        <f t="shared" si="39"/>
        <v>3301.9229116157212</v>
      </c>
      <c r="X509" s="185"/>
      <c r="AD509" s="187"/>
    </row>
    <row r="510" spans="2:30" ht="14.25" customHeight="1" x14ac:dyDescent="0.3">
      <c r="B510" s="200"/>
      <c r="C510" s="200">
        <v>-1.9321411174489919E-2</v>
      </c>
      <c r="D510" s="200">
        <v>1.0818390203107917</v>
      </c>
      <c r="E510" s="200">
        <v>0.24435983443268325</v>
      </c>
      <c r="F510" s="200">
        <v>2.7564496900585499E-2</v>
      </c>
      <c r="H510" s="193">
        <f t="shared" si="35"/>
        <v>3131.6259127184612</v>
      </c>
      <c r="I510" s="102"/>
      <c r="K510" s="102"/>
      <c r="Q510" s="193">
        <f t="shared" si="36"/>
        <v>3163.2870431929864</v>
      </c>
      <c r="R510" s="193">
        <f t="shared" si="37"/>
        <v>3195.2647849722571</v>
      </c>
      <c r="S510" s="193">
        <f t="shared" si="38"/>
        <v>3227.5623041693202</v>
      </c>
      <c r="T510" s="193">
        <f t="shared" si="39"/>
        <v>3260.1827985583545</v>
      </c>
      <c r="X510" s="185"/>
      <c r="AD510" s="187"/>
    </row>
    <row r="511" spans="2:30" ht="14.25" customHeight="1" x14ac:dyDescent="0.3">
      <c r="B511" s="200">
        <v>1.5949583212418689E-3</v>
      </c>
      <c r="C511" s="200">
        <v>-5.9270475579939481E-2</v>
      </c>
      <c r="D511" s="200">
        <v>1.7365729045581173</v>
      </c>
      <c r="E511" s="200">
        <v>0.29640507146496081</v>
      </c>
      <c r="F511" s="200">
        <v>2.0944602623751762E-2</v>
      </c>
      <c r="H511" s="193">
        <f t="shared" si="35"/>
        <v>2999.2988502746935</v>
      </c>
      <c r="I511" s="102"/>
      <c r="K511" s="102"/>
      <c r="Q511" s="193">
        <f t="shared" si="36"/>
        <v>3034.4072270925694</v>
      </c>
      <c r="R511" s="193">
        <f t="shared" si="37"/>
        <v>3069.8666876786237</v>
      </c>
      <c r="S511" s="193">
        <f t="shared" si="38"/>
        <v>3105.6807428705392</v>
      </c>
      <c r="T511" s="193">
        <f t="shared" si="39"/>
        <v>3141.8529386143732</v>
      </c>
      <c r="X511" s="185"/>
      <c r="AD511" s="187"/>
    </row>
    <row r="512" spans="2:30" ht="14.25" customHeight="1" x14ac:dyDescent="0.3">
      <c r="B512" s="200"/>
      <c r="C512" s="200">
        <v>7.9402428844809192E-2</v>
      </c>
      <c r="D512" s="200"/>
      <c r="E512" s="200">
        <v>0.17409276718208408</v>
      </c>
      <c r="F512" s="200">
        <v>5.1095961990940214E-2</v>
      </c>
      <c r="H512" s="193">
        <f t="shared" si="35"/>
        <v>3400.1634274550088</v>
      </c>
      <c r="I512" s="102"/>
      <c r="K512" s="102"/>
      <c r="Q512" s="193">
        <f t="shared" si="36"/>
        <v>3432.7477934787807</v>
      </c>
      <c r="R512" s="193">
        <f t="shared" si="37"/>
        <v>3465.65800316279</v>
      </c>
      <c r="S512" s="193">
        <f t="shared" si="38"/>
        <v>3498.8973149436397</v>
      </c>
      <c r="T512" s="193">
        <f t="shared" si="39"/>
        <v>3532.4690198422986</v>
      </c>
      <c r="X512" s="185"/>
      <c r="AD512" s="187"/>
    </row>
    <row r="513" spans="2:30" ht="14.25" customHeight="1" x14ac:dyDescent="0.3">
      <c r="B513" s="200">
        <v>6.0301907985009767E-3</v>
      </c>
      <c r="C513" s="200">
        <v>-3.9204240487566794E-2</v>
      </c>
      <c r="D513" s="200">
        <v>1.020348643411386</v>
      </c>
      <c r="E513" s="200">
        <v>0.34690207846788995</v>
      </c>
      <c r="F513" s="200">
        <v>4.9348111446013948E-2</v>
      </c>
      <c r="H513" s="193">
        <f t="shared" si="35"/>
        <v>3062.7211751131867</v>
      </c>
      <c r="I513" s="102"/>
      <c r="K513" s="102"/>
      <c r="Q513" s="193">
        <f t="shared" si="36"/>
        <v>3109.3885208405991</v>
      </c>
      <c r="R513" s="193">
        <f t="shared" si="37"/>
        <v>3156.5225400252857</v>
      </c>
      <c r="S513" s="193">
        <f t="shared" si="38"/>
        <v>3204.1278994018189</v>
      </c>
      <c r="T513" s="193">
        <f t="shared" si="39"/>
        <v>3252.2093123721179</v>
      </c>
      <c r="AD513" s="187"/>
    </row>
    <row r="514" spans="2:30" ht="14.25" customHeight="1" x14ac:dyDescent="0.3">
      <c r="B514" s="200">
        <v>2.5459892874234798E-3</v>
      </c>
      <c r="C514" s="200">
        <v>-1.1208944802146632</v>
      </c>
      <c r="D514" s="200"/>
      <c r="E514" s="200">
        <v>0.28751955306651528</v>
      </c>
      <c r="F514" s="200">
        <v>6.6271249194562676E-2</v>
      </c>
      <c r="H514" s="193">
        <f t="shared" si="35"/>
        <v>1898.3590400120654</v>
      </c>
      <c r="I514" s="102"/>
      <c r="K514" s="102"/>
      <c r="Q514" s="193">
        <f t="shared" si="36"/>
        <v>1943.826490936334</v>
      </c>
      <c r="R514" s="193">
        <f t="shared" si="37"/>
        <v>1989.7486163698447</v>
      </c>
      <c r="S514" s="193">
        <f t="shared" si="38"/>
        <v>2036.1299630576914</v>
      </c>
      <c r="T514" s="193">
        <f t="shared" si="39"/>
        <v>2082.9751232124163</v>
      </c>
      <c r="X514" s="185"/>
      <c r="AD514" s="187"/>
    </row>
    <row r="515" spans="2:30" ht="14.25" customHeight="1" x14ac:dyDescent="0.3">
      <c r="B515" s="200">
        <v>2.1991301810672919E-3</v>
      </c>
      <c r="C515" s="200">
        <v>0.10947731314851533</v>
      </c>
      <c r="D515" s="200"/>
      <c r="E515" s="200">
        <v>0.2240560153964731</v>
      </c>
      <c r="F515" s="200">
        <v>5.0170606421533134E-2</v>
      </c>
      <c r="H515" s="193">
        <f t="shared" si="35"/>
        <v>3111.2609887889657</v>
      </c>
      <c r="I515" s="102"/>
      <c r="K515" s="102"/>
      <c r="Q515" s="193">
        <f t="shared" si="36"/>
        <v>3146.0139469557707</v>
      </c>
      <c r="R515" s="193">
        <f t="shared" si="37"/>
        <v>3181.1144347042446</v>
      </c>
      <c r="S515" s="193">
        <f t="shared" si="38"/>
        <v>3216.5659273302035</v>
      </c>
      <c r="T515" s="193">
        <f t="shared" si="39"/>
        <v>3252.3719348824216</v>
      </c>
      <c r="AD515" s="187"/>
    </row>
    <row r="516" spans="2:30" ht="14.25" customHeight="1" x14ac:dyDescent="0.3">
      <c r="B516" s="200"/>
      <c r="C516" s="200">
        <v>-1.9321411174490391E-2</v>
      </c>
      <c r="D516" s="200">
        <v>1.0818390203107944</v>
      </c>
      <c r="E516" s="200">
        <v>0.24435983443268353</v>
      </c>
      <c r="F516" s="200">
        <v>2.7564496900585409E-2</v>
      </c>
      <c r="H516" s="193">
        <f t="shared" si="35"/>
        <v>3131.6259127184589</v>
      </c>
      <c r="I516" s="102"/>
      <c r="K516" s="102"/>
      <c r="Q516" s="193">
        <f t="shared" si="36"/>
        <v>3163.2870431929841</v>
      </c>
      <c r="R516" s="193">
        <f t="shared" si="37"/>
        <v>3195.2647849722553</v>
      </c>
      <c r="S516" s="193">
        <f t="shared" si="38"/>
        <v>3227.5623041693188</v>
      </c>
      <c r="T516" s="193">
        <f t="shared" si="39"/>
        <v>3260.1827985583523</v>
      </c>
    </row>
    <row r="517" spans="2:30" ht="14.25" customHeight="1" x14ac:dyDescent="0.3">
      <c r="B517" s="200"/>
      <c r="C517" s="200">
        <v>-1.1932722508528046E-2</v>
      </c>
      <c r="D517" s="200">
        <v>1.0813023729610429</v>
      </c>
      <c r="E517" s="200">
        <v>0.24415604091659363</v>
      </c>
      <c r="F517" s="200">
        <v>2.7267285906305536E-2</v>
      </c>
      <c r="H517" s="193">
        <f t="shared" si="35"/>
        <v>3129.7506697003737</v>
      </c>
      <c r="I517" s="102"/>
      <c r="K517" s="102"/>
      <c r="Q517" s="193">
        <f t="shared" si="36"/>
        <v>3161.2611657102079</v>
      </c>
      <c r="R517" s="193">
        <f t="shared" si="37"/>
        <v>3193.0867666801396</v>
      </c>
      <c r="S517" s="193">
        <f t="shared" si="38"/>
        <v>3225.2306236597715</v>
      </c>
      <c r="T517" s="193">
        <f t="shared" si="39"/>
        <v>3257.695919209199</v>
      </c>
      <c r="X517" s="185"/>
    </row>
    <row r="518" spans="2:30" ht="14.25" customHeight="1" x14ac:dyDescent="0.3">
      <c r="B518" s="200">
        <v>1.2360374944864164E-3</v>
      </c>
      <c r="C518" s="200">
        <v>5.2468168322095624E-2</v>
      </c>
      <c r="D518" s="200">
        <v>0.74827537551877965</v>
      </c>
      <c r="E518" s="200">
        <v>0.34101858582994704</v>
      </c>
      <c r="F518" s="200">
        <v>6.1466973484593001E-3</v>
      </c>
      <c r="H518" s="193">
        <f t="shared" si="35"/>
        <v>2267.2127356950577</v>
      </c>
      <c r="I518" s="102"/>
      <c r="K518" s="102"/>
      <c r="Q518" s="193">
        <f t="shared" si="36"/>
        <v>2292.0927394969108</v>
      </c>
      <c r="R518" s="193">
        <f t="shared" si="37"/>
        <v>2317.2215433367819</v>
      </c>
      <c r="S518" s="193">
        <f t="shared" si="38"/>
        <v>2342.6016352150523</v>
      </c>
      <c r="T518" s="193">
        <f t="shared" si="39"/>
        <v>2368.2355280121046</v>
      </c>
      <c r="X518" s="185"/>
    </row>
    <row r="519" spans="2:30" ht="14.25" customHeight="1" x14ac:dyDescent="0.3">
      <c r="B519" s="200"/>
      <c r="C519" s="200">
        <v>5.5702065053567458E-2</v>
      </c>
      <c r="D519" s="200">
        <v>0.72027378295191158</v>
      </c>
      <c r="E519" s="200">
        <v>0.22424086129501514</v>
      </c>
      <c r="F519" s="200">
        <v>3.2513286110240201E-2</v>
      </c>
      <c r="H519" s="193">
        <f t="shared" ref="H519:H558" si="40">SUMPRODUCT(B519:F519,B$3:F$3)</f>
        <v>3179.5274825027145</v>
      </c>
      <c r="I519" s="102"/>
      <c r="K519" s="102"/>
      <c r="Q519" s="193">
        <f t="shared" ref="Q519:Q558" si="41">SUMPRODUCT($B519:$F519,$J$6:$N$6)</f>
        <v>3210.3285211380971</v>
      </c>
      <c r="R519" s="193">
        <f t="shared" ref="R519:R558" si="42">SUMPRODUCT($B519:$F519,$J$7:$N$7)</f>
        <v>3241.4375701598333</v>
      </c>
      <c r="S519" s="193">
        <f t="shared" ref="S519:S558" si="43">SUMPRODUCT($B519:$F519,$J$8:$N$8)</f>
        <v>3272.8577096717872</v>
      </c>
      <c r="T519" s="193">
        <f t="shared" ref="T519:T558" si="44">SUMPRODUCT($B519:$F519,$J$9:$N$9)</f>
        <v>3304.5920505788599</v>
      </c>
    </row>
    <row r="520" spans="2:30" ht="14.25" customHeight="1" x14ac:dyDescent="0.3">
      <c r="B520" s="200">
        <v>2.0461026131955383E-3</v>
      </c>
      <c r="C520" s="200">
        <v>4.0732359536574815E-2</v>
      </c>
      <c r="D520" s="200">
        <v>1.5182493284574361</v>
      </c>
      <c r="E520" s="200">
        <v>0.28619115421707475</v>
      </c>
      <c r="F520" s="200">
        <v>2.6575309639789452E-2</v>
      </c>
      <c r="H520" s="193">
        <f t="shared" si="40"/>
        <v>3142.8928300115213</v>
      </c>
      <c r="I520" s="102"/>
      <c r="K520" s="102"/>
      <c r="Q520" s="193">
        <f t="shared" si="41"/>
        <v>3178.7998565521175</v>
      </c>
      <c r="R520" s="193">
        <f t="shared" si="42"/>
        <v>3215.0659533581193</v>
      </c>
      <c r="S520" s="193">
        <f t="shared" si="43"/>
        <v>3251.6947111321815</v>
      </c>
      <c r="T520" s="193">
        <f t="shared" si="44"/>
        <v>3288.6897564839842</v>
      </c>
    </row>
    <row r="521" spans="2:30" ht="14.25" customHeight="1" x14ac:dyDescent="0.3">
      <c r="B521" s="200">
        <v>1.2820179335136367E-3</v>
      </c>
      <c r="C521" s="200">
        <v>4.1406206309019034E-2</v>
      </c>
      <c r="D521" s="200">
        <v>1.5503018323965352</v>
      </c>
      <c r="E521" s="200">
        <v>0.27841004614955522</v>
      </c>
      <c r="F521" s="200">
        <v>2.2097187332702838E-2</v>
      </c>
      <c r="H521" s="193">
        <f t="shared" si="40"/>
        <v>3110.3056398070444</v>
      </c>
      <c r="I521" s="102"/>
      <c r="K521" s="102"/>
      <c r="Q521" s="193">
        <f t="shared" si="41"/>
        <v>3143.9309905222353</v>
      </c>
      <c r="R521" s="193">
        <f t="shared" si="42"/>
        <v>3177.8925947445791</v>
      </c>
      <c r="S521" s="193">
        <f t="shared" si="43"/>
        <v>3212.1938150091464</v>
      </c>
      <c r="T521" s="193">
        <f t="shared" si="44"/>
        <v>3246.838047476359</v>
      </c>
      <c r="X521" s="185"/>
    </row>
    <row r="522" spans="2:30" ht="14.25" customHeight="1" x14ac:dyDescent="0.3">
      <c r="B522" s="200">
        <v>8.643230112826731E-4</v>
      </c>
      <c r="C522" s="200">
        <v>1.5800490464097681E-2</v>
      </c>
      <c r="D522" s="200">
        <v>1.4252387683086429</v>
      </c>
      <c r="E522" s="200">
        <v>0.26565924227819693</v>
      </c>
      <c r="F522" s="200">
        <v>2.4314116015288777E-2</v>
      </c>
      <c r="H522" s="193">
        <f t="shared" si="40"/>
        <v>3134.3051533037496</v>
      </c>
      <c r="I522" s="102"/>
      <c r="K522" s="102"/>
      <c r="Q522" s="193">
        <f t="shared" si="41"/>
        <v>3167.5649544335183</v>
      </c>
      <c r="R522" s="193">
        <f t="shared" si="42"/>
        <v>3201.1573535745838</v>
      </c>
      <c r="S522" s="193">
        <f t="shared" si="43"/>
        <v>3235.0856767070609</v>
      </c>
      <c r="T522" s="193">
        <f t="shared" si="44"/>
        <v>3269.3532830708618</v>
      </c>
      <c r="X522" s="185"/>
    </row>
    <row r="523" spans="2:30" ht="14.25" customHeight="1" x14ac:dyDescent="0.3">
      <c r="B523" s="200"/>
      <c r="C523" s="200">
        <v>-1.932141117449292E-2</v>
      </c>
      <c r="D523" s="200">
        <v>1.0818390203108059</v>
      </c>
      <c r="E523" s="200">
        <v>0.24435983443268336</v>
      </c>
      <c r="F523" s="200">
        <v>2.7564496900585433E-2</v>
      </c>
      <c r="H523" s="193">
        <f t="shared" si="40"/>
        <v>3131.6259127184612</v>
      </c>
      <c r="I523" s="102"/>
      <c r="K523" s="102"/>
      <c r="Q523" s="193">
        <f t="shared" si="41"/>
        <v>3163.2870431929869</v>
      </c>
      <c r="R523" s="193">
        <f t="shared" si="42"/>
        <v>3195.2647849722575</v>
      </c>
      <c r="S523" s="193">
        <f t="shared" si="43"/>
        <v>3227.5623041693216</v>
      </c>
      <c r="T523" s="193">
        <f t="shared" si="44"/>
        <v>3260.182798558355</v>
      </c>
    </row>
    <row r="524" spans="2:30" ht="14.25" customHeight="1" x14ac:dyDescent="0.3">
      <c r="B524" s="200"/>
      <c r="C524" s="200">
        <v>-1.9321411174486606E-2</v>
      </c>
      <c r="D524" s="200">
        <v>1.0818390203107882</v>
      </c>
      <c r="E524" s="200">
        <v>0.24435983443268303</v>
      </c>
      <c r="F524" s="200">
        <v>2.7564496900585475E-2</v>
      </c>
      <c r="H524" s="193">
        <f t="shared" si="40"/>
        <v>3131.6259127184626</v>
      </c>
      <c r="I524" s="102"/>
      <c r="K524" s="102"/>
      <c r="Q524" s="193">
        <f t="shared" si="41"/>
        <v>3163.2870431929878</v>
      </c>
      <c r="R524" s="193">
        <f t="shared" si="42"/>
        <v>3195.2647849722584</v>
      </c>
      <c r="S524" s="193">
        <f t="shared" si="43"/>
        <v>3227.5623041693216</v>
      </c>
      <c r="T524" s="193">
        <f t="shared" si="44"/>
        <v>3260.1827985583559</v>
      </c>
      <c r="X524" s="185"/>
    </row>
    <row r="525" spans="2:30" ht="14.25" customHeight="1" x14ac:dyDescent="0.3">
      <c r="B525" s="200">
        <v>2.357438926555498E-3</v>
      </c>
      <c r="C525" s="200">
        <v>5.7695030103760661E-2</v>
      </c>
      <c r="D525" s="200">
        <v>1.4402898717116304</v>
      </c>
      <c r="E525" s="200">
        <v>0.28216253263183916</v>
      </c>
      <c r="F525" s="200">
        <v>2.979358366212987E-2</v>
      </c>
      <c r="H525" s="193">
        <f t="shared" si="40"/>
        <v>3176.1479555988453</v>
      </c>
      <c r="I525" s="102"/>
      <c r="K525" s="102"/>
      <c r="Q525" s="193">
        <f t="shared" si="41"/>
        <v>3212.8767807580334</v>
      </c>
      <c r="R525" s="193">
        <f t="shared" si="42"/>
        <v>3249.9728941688136</v>
      </c>
      <c r="S525" s="193">
        <f t="shared" si="43"/>
        <v>3287.4399687137011</v>
      </c>
      <c r="T525" s="193">
        <f t="shared" si="44"/>
        <v>3325.2817140040379</v>
      </c>
      <c r="X525" s="185"/>
    </row>
    <row r="526" spans="2:30" ht="14.25" customHeight="1" x14ac:dyDescent="0.3">
      <c r="B526" s="200">
        <v>1.9612806516036323E-3</v>
      </c>
      <c r="C526" s="200">
        <v>7.0453482558905239E-2</v>
      </c>
      <c r="D526" s="200">
        <v>0.91773776695633058</v>
      </c>
      <c r="E526" s="200">
        <v>0.25140168078582781</v>
      </c>
      <c r="F526" s="200">
        <v>3.8707106896690567E-2</v>
      </c>
      <c r="H526" s="193">
        <f t="shared" si="40"/>
        <v>3247.8013684177213</v>
      </c>
      <c r="I526" s="102"/>
      <c r="K526" s="102"/>
      <c r="Q526" s="193">
        <f t="shared" si="41"/>
        <v>3284.0112017135434</v>
      </c>
      <c r="R526" s="193">
        <f t="shared" si="42"/>
        <v>3320.5831333423243</v>
      </c>
      <c r="S526" s="193">
        <f t="shared" si="43"/>
        <v>3357.5207842873933</v>
      </c>
      <c r="T526" s="193">
        <f t="shared" si="44"/>
        <v>3394.8278117419122</v>
      </c>
    </row>
    <row r="527" spans="2:30" ht="14.25" customHeight="1" x14ac:dyDescent="0.3">
      <c r="B527" s="200">
        <v>2.0573464931168788E-3</v>
      </c>
      <c r="C527" s="200">
        <v>5.8873787494307023E-2</v>
      </c>
      <c r="D527" s="200">
        <v>1.4011974743032853</v>
      </c>
      <c r="E527" s="200">
        <v>0.27644359639302157</v>
      </c>
      <c r="F527" s="200">
        <v>2.9266279409257103E-2</v>
      </c>
      <c r="H527" s="193">
        <f t="shared" si="40"/>
        <v>3177.9405570096169</v>
      </c>
      <c r="I527" s="102"/>
      <c r="K527" s="102"/>
      <c r="Q527" s="193">
        <f t="shared" si="41"/>
        <v>3213.9028548252618</v>
      </c>
      <c r="R527" s="193">
        <f t="shared" si="42"/>
        <v>3250.2247756190636</v>
      </c>
      <c r="S527" s="193">
        <f t="shared" si="43"/>
        <v>3286.9099156208035</v>
      </c>
      <c r="T527" s="193">
        <f t="shared" si="44"/>
        <v>3323.9619070225608</v>
      </c>
      <c r="X527" s="185"/>
    </row>
    <row r="528" spans="2:30" ht="14.25" customHeight="1" x14ac:dyDescent="0.3">
      <c r="B528" s="200">
        <v>1.1008725044427609E-3</v>
      </c>
      <c r="C528" s="200">
        <v>1.7816150570439938E-2</v>
      </c>
      <c r="D528" s="200">
        <v>1.0722421287276975</v>
      </c>
      <c r="E528" s="200">
        <v>0.24648126918378288</v>
      </c>
      <c r="F528" s="200">
        <v>3.4758211267100748E-2</v>
      </c>
      <c r="H528" s="193">
        <f t="shared" si="40"/>
        <v>3254.7665796146302</v>
      </c>
      <c r="I528" s="102"/>
      <c r="K528" s="102"/>
      <c r="Q528" s="193">
        <f t="shared" si="41"/>
        <v>3289.7967819753662</v>
      </c>
      <c r="R528" s="193">
        <f t="shared" si="42"/>
        <v>3325.1772863597098</v>
      </c>
      <c r="S528" s="193">
        <f t="shared" si="43"/>
        <v>3360.9115957878976</v>
      </c>
      <c r="T528" s="193">
        <f t="shared" si="44"/>
        <v>3397.003248310366</v>
      </c>
      <c r="X528" s="185"/>
    </row>
    <row r="529" spans="2:24" ht="14.25" customHeight="1" x14ac:dyDescent="0.3">
      <c r="B529" s="200"/>
      <c r="C529" s="200">
        <v>0.29379491348882125</v>
      </c>
      <c r="D529" s="200"/>
      <c r="E529" s="200"/>
      <c r="F529" s="200"/>
      <c r="H529" s="193">
        <f t="shared" si="40"/>
        <v>524.39983157397864</v>
      </c>
      <c r="I529" s="102"/>
      <c r="K529" s="102"/>
      <c r="Q529" s="193">
        <f t="shared" si="41"/>
        <v>524.39983157397864</v>
      </c>
      <c r="R529" s="193">
        <f t="shared" si="42"/>
        <v>524.39983157397864</v>
      </c>
      <c r="S529" s="193">
        <f t="shared" si="43"/>
        <v>524.39983157397864</v>
      </c>
      <c r="T529" s="193">
        <f t="shared" si="44"/>
        <v>524.39983157397864</v>
      </c>
      <c r="X529" s="185"/>
    </row>
    <row r="530" spans="2:24" ht="14.25" customHeight="1" x14ac:dyDescent="0.3">
      <c r="B530" s="200">
        <v>2.6048049338903499E-5</v>
      </c>
      <c r="C530" s="200">
        <v>6.9326103686888907E-2</v>
      </c>
      <c r="D530" s="200">
        <v>0.27180682796657302</v>
      </c>
      <c r="E530" s="200">
        <v>0.18832552098815986</v>
      </c>
      <c r="F530" s="200">
        <v>4.6192750482606008E-2</v>
      </c>
      <c r="H530" s="193">
        <f t="shared" si="40"/>
        <v>3381.0730377821228</v>
      </c>
      <c r="I530" s="102"/>
      <c r="K530" s="102"/>
      <c r="Q530" s="193">
        <f t="shared" si="41"/>
        <v>3413.7126184100443</v>
      </c>
      <c r="R530" s="193">
        <f t="shared" si="42"/>
        <v>3446.6785948442439</v>
      </c>
      <c r="S530" s="193">
        <f t="shared" si="43"/>
        <v>3479.9742310427869</v>
      </c>
      <c r="T530" s="193">
        <f t="shared" si="44"/>
        <v>3513.6028236033144</v>
      </c>
      <c r="X530" s="185"/>
    </row>
    <row r="531" spans="2:24" ht="14.25" customHeight="1" x14ac:dyDescent="0.3">
      <c r="B531" s="200"/>
      <c r="C531" s="200">
        <v>-2.8083145621134133</v>
      </c>
      <c r="D531" s="200">
        <v>1.7920533565888686</v>
      </c>
      <c r="E531" s="200">
        <v>0.25233087349463201</v>
      </c>
      <c r="F531" s="200">
        <v>5.1051124662153398E-2</v>
      </c>
      <c r="H531" s="193">
        <f t="shared" si="40"/>
        <v>-311.37184188911215</v>
      </c>
      <c r="I531" s="102"/>
      <c r="K531" s="102"/>
      <c r="Q531" s="193">
        <f t="shared" si="41"/>
        <v>-264.35944798390256</v>
      </c>
      <c r="R531" s="193">
        <f t="shared" si="42"/>
        <v>-216.87693013964008</v>
      </c>
      <c r="S531" s="193">
        <f t="shared" si="43"/>
        <v>-168.91958711693451</v>
      </c>
      <c r="T531" s="193">
        <f t="shared" si="44"/>
        <v>-120.48267066400331</v>
      </c>
      <c r="X531" s="185"/>
    </row>
    <row r="532" spans="2:24" ht="14.25" customHeight="1" x14ac:dyDescent="0.3">
      <c r="B532" s="200"/>
      <c r="C532" s="200">
        <v>-0.87234391783910659</v>
      </c>
      <c r="D532" s="200"/>
      <c r="E532" s="200">
        <v>0.42836613426983466</v>
      </c>
      <c r="F532" s="200"/>
      <c r="H532" s="193">
        <f t="shared" si="40"/>
        <v>667.75034260488133</v>
      </c>
      <c r="I532" s="102"/>
      <c r="K532" s="102"/>
      <c r="Q532" s="193">
        <f t="shared" si="41"/>
        <v>689.99846970705516</v>
      </c>
      <c r="R532" s="193">
        <f t="shared" si="42"/>
        <v>712.46907808025094</v>
      </c>
      <c r="S532" s="193">
        <f t="shared" si="43"/>
        <v>735.1643925371784</v>
      </c>
      <c r="T532" s="193">
        <f t="shared" si="44"/>
        <v>758.08666013867537</v>
      </c>
      <c r="X532" s="185"/>
    </row>
    <row r="533" spans="2:24" ht="14.25" customHeight="1" x14ac:dyDescent="0.3">
      <c r="B533" s="200"/>
      <c r="C533" s="200">
        <v>6.90668404741068E-2</v>
      </c>
      <c r="D533" s="200">
        <v>0.25030380693636212</v>
      </c>
      <c r="E533" s="200">
        <v>0.18660910457461152</v>
      </c>
      <c r="F533" s="200">
        <v>4.6659047342397099E-2</v>
      </c>
      <c r="H533" s="193">
        <f t="shared" si="40"/>
        <v>3387.3454433152542</v>
      </c>
      <c r="I533" s="102"/>
      <c r="K533" s="102"/>
      <c r="Q533" s="193">
        <f t="shared" si="41"/>
        <v>3419.9861112756298</v>
      </c>
      <c r="R533" s="193">
        <f t="shared" si="42"/>
        <v>3452.9531859156095</v>
      </c>
      <c r="S533" s="193">
        <f t="shared" si="43"/>
        <v>3486.2499313019889</v>
      </c>
      <c r="T533" s="193">
        <f t="shared" si="44"/>
        <v>3519.8796441422323</v>
      </c>
    </row>
    <row r="534" spans="2:24" ht="14.25" customHeight="1" x14ac:dyDescent="0.3">
      <c r="B534" s="200"/>
      <c r="C534" s="200">
        <v>6.9066840474107341E-2</v>
      </c>
      <c r="D534" s="200">
        <v>0.25030380693636139</v>
      </c>
      <c r="E534" s="200">
        <v>0.18660910457461152</v>
      </c>
      <c r="F534" s="200">
        <v>4.6659047342397064E-2</v>
      </c>
      <c r="H534" s="193">
        <f t="shared" si="40"/>
        <v>3387.3454433152533</v>
      </c>
      <c r="I534" s="102"/>
      <c r="K534" s="102"/>
      <c r="Q534" s="193">
        <f t="shared" si="41"/>
        <v>3419.9861112756294</v>
      </c>
      <c r="R534" s="193">
        <f t="shared" si="42"/>
        <v>3452.9531859156086</v>
      </c>
      <c r="S534" s="193">
        <f t="shared" si="43"/>
        <v>3486.249931301988</v>
      </c>
      <c r="T534" s="193">
        <f t="shared" si="44"/>
        <v>3519.879644142231</v>
      </c>
    </row>
    <row r="535" spans="2:24" ht="14.25" customHeight="1" x14ac:dyDescent="0.3">
      <c r="B535" s="200">
        <v>1.4579153541677485E-3</v>
      </c>
      <c r="C535" s="200">
        <v>4.6289355900034974E-2</v>
      </c>
      <c r="D535" s="200">
        <v>1.1690018394177779</v>
      </c>
      <c r="E535" s="200">
        <v>0.25479369141509972</v>
      </c>
      <c r="F535" s="200">
        <v>3.3288471690590321E-2</v>
      </c>
      <c r="H535" s="193">
        <f t="shared" si="40"/>
        <v>3246.2875870879561</v>
      </c>
      <c r="I535" s="102"/>
      <c r="K535" s="102"/>
      <c r="Q535" s="193">
        <f t="shared" si="41"/>
        <v>3281.6330674100782</v>
      </c>
      <c r="R535" s="193">
        <f t="shared" si="42"/>
        <v>3317.3320025354215</v>
      </c>
      <c r="S535" s="193">
        <f t="shared" si="43"/>
        <v>3353.3879270120183</v>
      </c>
      <c r="T535" s="193">
        <f t="shared" si="44"/>
        <v>3389.8044107333808</v>
      </c>
      <c r="X535" s="185"/>
    </row>
    <row r="536" spans="2:24" ht="14.25" customHeight="1" x14ac:dyDescent="0.3">
      <c r="B536" s="200">
        <v>1.4426654384746415E-3</v>
      </c>
      <c r="C536" s="200">
        <v>9.6628478443504986E-2</v>
      </c>
      <c r="D536" s="200">
        <v>6.0258840722120944E-3</v>
      </c>
      <c r="E536" s="200">
        <v>0.19801648890003554</v>
      </c>
      <c r="F536" s="200">
        <v>5.3537893227435393E-2</v>
      </c>
      <c r="H536" s="193">
        <f t="shared" si="40"/>
        <v>3304.1640296061455</v>
      </c>
      <c r="I536" s="102"/>
      <c r="K536" s="102"/>
      <c r="Q536" s="193">
        <f t="shared" si="41"/>
        <v>3339.1509676048613</v>
      </c>
      <c r="R536" s="193">
        <f t="shared" si="42"/>
        <v>3374.487774983565</v>
      </c>
      <c r="S536" s="193">
        <f t="shared" si="43"/>
        <v>3410.1779504360561</v>
      </c>
      <c r="T536" s="193">
        <f t="shared" si="44"/>
        <v>3446.2250276430714</v>
      </c>
      <c r="X536" s="185"/>
    </row>
    <row r="537" spans="2:24" ht="14.25" customHeight="1" x14ac:dyDescent="0.3">
      <c r="B537" s="200">
        <v>3.6685853997670963E-4</v>
      </c>
      <c r="C537" s="200">
        <v>6.7038552767234069E-2</v>
      </c>
      <c r="D537" s="200">
        <v>0.38773289884403933</v>
      </c>
      <c r="E537" s="200">
        <v>0.19908870089974226</v>
      </c>
      <c r="F537" s="200">
        <v>4.5166132748139506E-2</v>
      </c>
      <c r="H537" s="193">
        <f t="shared" si="40"/>
        <v>3366.0706033877659</v>
      </c>
      <c r="I537" s="102"/>
      <c r="K537" s="102"/>
      <c r="Q537" s="193">
        <f t="shared" si="41"/>
        <v>3399.4679878852435</v>
      </c>
      <c r="R537" s="193">
        <f t="shared" si="42"/>
        <v>3433.199346227696</v>
      </c>
      <c r="S537" s="193">
        <f t="shared" si="43"/>
        <v>3467.2680181535734</v>
      </c>
      <c r="T537" s="193">
        <f t="shared" si="44"/>
        <v>3501.6773767987097</v>
      </c>
      <c r="X537" s="185"/>
    </row>
    <row r="538" spans="2:24" ht="14.25" customHeight="1" x14ac:dyDescent="0.3">
      <c r="B538" s="200">
        <v>3.6592160187988269E-3</v>
      </c>
      <c r="C538" s="200">
        <v>-2.3497535636698336E-2</v>
      </c>
      <c r="D538" s="200">
        <v>0.90551500373869609</v>
      </c>
      <c r="E538" s="200">
        <v>0.29407481213786701</v>
      </c>
      <c r="F538" s="200">
        <v>4.5480742737484203E-2</v>
      </c>
      <c r="H538" s="193">
        <f t="shared" si="40"/>
        <v>3174.8083784910114</v>
      </c>
      <c r="I538" s="102"/>
      <c r="K538" s="102"/>
      <c r="Q538" s="193">
        <f t="shared" si="41"/>
        <v>3216.2846556299883</v>
      </c>
      <c r="R538" s="193">
        <f t="shared" si="42"/>
        <v>3258.1756955403553</v>
      </c>
      <c r="S538" s="193">
        <f t="shared" si="43"/>
        <v>3300.4856458498257</v>
      </c>
      <c r="T538" s="193">
        <f t="shared" si="44"/>
        <v>3343.2186956623914</v>
      </c>
      <c r="X538" s="185"/>
    </row>
    <row r="539" spans="2:24" ht="14.25" customHeight="1" x14ac:dyDescent="0.3">
      <c r="B539" s="200"/>
      <c r="C539" s="200">
        <v>-7.7867942764714408</v>
      </c>
      <c r="D539" s="200"/>
      <c r="E539" s="200">
        <v>0.55066158101299756</v>
      </c>
      <c r="F539" s="200"/>
      <c r="H539" s="193">
        <f t="shared" si="40"/>
        <v>-11038.808605641776</v>
      </c>
      <c r="I539" s="102"/>
      <c r="K539" s="102"/>
      <c r="Q539" s="193">
        <f t="shared" si="41"/>
        <v>-11010.208798456868</v>
      </c>
      <c r="R539" s="193">
        <f t="shared" si="42"/>
        <v>-10981.322993200112</v>
      </c>
      <c r="S539" s="193">
        <f t="shared" si="43"/>
        <v>-10952.14832989079</v>
      </c>
      <c r="T539" s="193">
        <f t="shared" si="44"/>
        <v>-10922.681919948373</v>
      </c>
      <c r="X539" s="185"/>
    </row>
    <row r="540" spans="2:24" ht="14.25" customHeight="1" x14ac:dyDescent="0.3">
      <c r="B540" s="200">
        <v>2.2200236429205616E-3</v>
      </c>
      <c r="C540" s="200">
        <v>2.3177503475442451E-2</v>
      </c>
      <c r="D540" s="200">
        <v>1.4822931184712513</v>
      </c>
      <c r="E540" s="200">
        <v>0.2898981604542904</v>
      </c>
      <c r="F540" s="200">
        <v>2.8076578238198823E-2</v>
      </c>
      <c r="H540" s="193">
        <f t="shared" si="40"/>
        <v>3134.9015658614903</v>
      </c>
      <c r="I540" s="102"/>
      <c r="K540" s="102"/>
      <c r="Q540" s="193">
        <f t="shared" si="41"/>
        <v>3171.484462102133</v>
      </c>
      <c r="R540" s="193">
        <f t="shared" si="42"/>
        <v>3208.4331873051824</v>
      </c>
      <c r="S540" s="193">
        <f t="shared" si="43"/>
        <v>3245.7513997602628</v>
      </c>
      <c r="T540" s="193">
        <f t="shared" si="44"/>
        <v>3283.4427943398932</v>
      </c>
      <c r="X540" s="185"/>
    </row>
    <row r="541" spans="2:24" ht="14.25" customHeight="1" x14ac:dyDescent="0.3">
      <c r="B541" s="200"/>
      <c r="C541" s="200">
        <v>-2.3247260300134061</v>
      </c>
      <c r="D541" s="200"/>
      <c r="E541" s="200">
        <v>0.23587893553702907</v>
      </c>
      <c r="F541" s="200">
        <v>6.9916540994631918E-2</v>
      </c>
      <c r="H541" s="193">
        <f t="shared" si="40"/>
        <v>297.04988369293051</v>
      </c>
      <c r="I541" s="102"/>
      <c r="K541" s="102"/>
      <c r="Q541" s="193">
        <f t="shared" si="41"/>
        <v>341.5148360627004</v>
      </c>
      <c r="R541" s="193">
        <f t="shared" si="42"/>
        <v>386.42443795616737</v>
      </c>
      <c r="S541" s="193">
        <f t="shared" si="43"/>
        <v>431.7831358685703</v>
      </c>
      <c r="T541" s="193">
        <f t="shared" si="44"/>
        <v>477.5954207600962</v>
      </c>
      <c r="X541" s="185"/>
    </row>
    <row r="542" spans="2:24" ht="14.25" customHeight="1" x14ac:dyDescent="0.3">
      <c r="B542" s="200">
        <v>8.2202210178527677E-4</v>
      </c>
      <c r="C542" s="200">
        <v>8.0894886182590279E-3</v>
      </c>
      <c r="D542" s="200">
        <v>0.91425773768635288</v>
      </c>
      <c r="E542" s="200">
        <v>0.23545928112866904</v>
      </c>
      <c r="F542" s="200">
        <v>3.7274791197529175E-2</v>
      </c>
      <c r="H542" s="193">
        <f t="shared" si="40"/>
        <v>3275.4948718700471</v>
      </c>
      <c r="I542" s="102"/>
      <c r="K542" s="102"/>
      <c r="Q542" s="193">
        <f t="shared" si="41"/>
        <v>3310.1965947834196</v>
      </c>
      <c r="R542" s="193">
        <f t="shared" si="42"/>
        <v>3345.2453349259258</v>
      </c>
      <c r="S542" s="193">
        <f t="shared" si="43"/>
        <v>3380.6445624698572</v>
      </c>
      <c r="T542" s="193">
        <f t="shared" si="44"/>
        <v>3416.3977822892275</v>
      </c>
      <c r="X542" s="185"/>
    </row>
    <row r="543" spans="2:24" ht="14.25" customHeight="1" x14ac:dyDescent="0.3">
      <c r="B543" s="200"/>
      <c r="C543" s="200">
        <v>4.8500438755008334E-2</v>
      </c>
      <c r="D543" s="200">
        <v>1.889076189815573</v>
      </c>
      <c r="E543" s="200">
        <v>0.25983669387116837</v>
      </c>
      <c r="F543" s="200"/>
      <c r="H543" s="193">
        <f t="shared" si="40"/>
        <v>2530.8359478151488</v>
      </c>
      <c r="I543" s="102"/>
      <c r="K543" s="102"/>
      <c r="Q543" s="193">
        <f t="shared" si="41"/>
        <v>2555.2786142282857</v>
      </c>
      <c r="R543" s="193">
        <f t="shared" si="42"/>
        <v>2579.9657073055532</v>
      </c>
      <c r="S543" s="193">
        <f t="shared" si="43"/>
        <v>2604.8996713135944</v>
      </c>
      <c r="T543" s="193">
        <f t="shared" si="44"/>
        <v>2630.0829749617155</v>
      </c>
      <c r="X543" s="185"/>
    </row>
    <row r="544" spans="2:24" ht="14.25" customHeight="1" x14ac:dyDescent="0.3">
      <c r="B544" s="200">
        <v>8.2215336957316987E-4</v>
      </c>
      <c r="C544" s="200">
        <v>1.3036190055827407E-2</v>
      </c>
      <c r="D544" s="200">
        <v>1.1433038761387941</v>
      </c>
      <c r="E544" s="200">
        <v>0.248673796461645</v>
      </c>
      <c r="F544" s="200">
        <v>3.1409513353783565E-2</v>
      </c>
      <c r="H544" s="193">
        <f t="shared" si="40"/>
        <v>3215.4162508646937</v>
      </c>
      <c r="I544" s="102"/>
      <c r="K544" s="102"/>
      <c r="Q544" s="193">
        <f t="shared" si="41"/>
        <v>3249.4292269390639</v>
      </c>
      <c r="R544" s="193">
        <f t="shared" si="42"/>
        <v>3283.782332774178</v>
      </c>
      <c r="S544" s="193">
        <f t="shared" si="43"/>
        <v>3318.4789696676435</v>
      </c>
      <c r="T544" s="193">
        <f t="shared" si="44"/>
        <v>3353.5225729300432</v>
      </c>
      <c r="X544" s="185"/>
    </row>
    <row r="545" spans="2:32" ht="14.25" customHeight="1" x14ac:dyDescent="0.3">
      <c r="B545" s="200"/>
      <c r="C545" s="200">
        <v>-1.9321411174490124E-2</v>
      </c>
      <c r="D545" s="200">
        <v>1.0818390203108061</v>
      </c>
      <c r="E545" s="200">
        <v>0.24435983443268422</v>
      </c>
      <c r="F545" s="200">
        <v>2.7564496900585069E-2</v>
      </c>
      <c r="H545" s="193">
        <f t="shared" si="40"/>
        <v>3131.6259127184539</v>
      </c>
      <c r="I545" s="102"/>
      <c r="K545" s="102"/>
      <c r="Q545" s="193">
        <f t="shared" si="41"/>
        <v>3163.2870431929796</v>
      </c>
      <c r="R545" s="193">
        <f t="shared" si="42"/>
        <v>3195.2647849722503</v>
      </c>
      <c r="S545" s="193">
        <f t="shared" si="43"/>
        <v>3227.5623041693134</v>
      </c>
      <c r="T545" s="193">
        <f t="shared" si="44"/>
        <v>3260.1827985583477</v>
      </c>
      <c r="X545" s="185"/>
    </row>
    <row r="546" spans="2:32" ht="14.25" customHeight="1" x14ac:dyDescent="0.3">
      <c r="B546" s="200"/>
      <c r="C546" s="200">
        <v>-0.38844825248115783</v>
      </c>
      <c r="D546" s="200"/>
      <c r="E546" s="200">
        <v>0.38815092001880186</v>
      </c>
      <c r="F546" s="200"/>
      <c r="H546" s="193">
        <f t="shared" si="40"/>
        <v>1322.5979653028057</v>
      </c>
      <c r="I546" s="102"/>
      <c r="K546" s="102"/>
      <c r="Q546" s="193">
        <f t="shared" si="41"/>
        <v>1342.7574277638701</v>
      </c>
      <c r="R546" s="193">
        <f t="shared" si="42"/>
        <v>1363.118484849545</v>
      </c>
      <c r="S546" s="193">
        <f t="shared" si="43"/>
        <v>1383.683152506077</v>
      </c>
      <c r="T546" s="193">
        <f t="shared" si="44"/>
        <v>1404.4534668391743</v>
      </c>
      <c r="X546" s="185"/>
    </row>
    <row r="547" spans="2:32" ht="14.25" customHeight="1" x14ac:dyDescent="0.3">
      <c r="B547" s="200"/>
      <c r="C547" s="200">
        <v>-0.52470609832405102</v>
      </c>
      <c r="D547" s="200"/>
      <c r="E547" s="200">
        <v>0.25470074999719577</v>
      </c>
      <c r="F547" s="200">
        <v>4.6050218898532683E-2</v>
      </c>
      <c r="H547" s="193">
        <f t="shared" si="40"/>
        <v>2508.0515736273605</v>
      </c>
      <c r="I547" s="102"/>
      <c r="K547" s="102"/>
      <c r="Q547" s="193">
        <f t="shared" si="41"/>
        <v>2542.49766299864</v>
      </c>
      <c r="R547" s="193">
        <f t="shared" si="42"/>
        <v>2577.2882132636319</v>
      </c>
      <c r="S547" s="193">
        <f t="shared" si="43"/>
        <v>2612.4266690312743</v>
      </c>
      <c r="T547" s="193">
        <f t="shared" si="44"/>
        <v>2647.916509356593</v>
      </c>
      <c r="X547" s="185"/>
    </row>
    <row r="548" spans="2:32" ht="14.25" customHeight="1" x14ac:dyDescent="0.3">
      <c r="B548" s="200"/>
      <c r="C548" s="200">
        <v>-1.9321411174490613E-2</v>
      </c>
      <c r="D548" s="200">
        <v>1.0818390203107942</v>
      </c>
      <c r="E548" s="200">
        <v>0.24435983443268297</v>
      </c>
      <c r="F548" s="200">
        <v>2.7564496900585548E-2</v>
      </c>
      <c r="H548" s="193">
        <f t="shared" si="40"/>
        <v>3131.6259127184621</v>
      </c>
      <c r="I548" s="102"/>
      <c r="K548" s="102"/>
      <c r="Q548" s="193">
        <f t="shared" si="41"/>
        <v>3163.2870431929873</v>
      </c>
      <c r="R548" s="193">
        <f t="shared" si="42"/>
        <v>3195.264784972258</v>
      </c>
      <c r="S548" s="193">
        <f t="shared" si="43"/>
        <v>3227.5623041693216</v>
      </c>
      <c r="T548" s="193">
        <f t="shared" si="44"/>
        <v>3260.1827985583559</v>
      </c>
      <c r="X548" s="185"/>
    </row>
    <row r="549" spans="2:32" ht="14.25" customHeight="1" x14ac:dyDescent="0.3">
      <c r="B549" s="200"/>
      <c r="C549" s="200">
        <v>7.6689145425611699E-2</v>
      </c>
      <c r="D549" s="200">
        <v>7.681299895593062E-2</v>
      </c>
      <c r="E549" s="200">
        <v>0.1832845206456504</v>
      </c>
      <c r="F549" s="200">
        <v>4.8248229183855768E-2</v>
      </c>
      <c r="H549" s="193">
        <f t="shared" si="40"/>
        <v>3356.3647335003775</v>
      </c>
      <c r="I549" s="102"/>
      <c r="K549" s="102"/>
      <c r="Q549" s="193">
        <f t="shared" si="41"/>
        <v>3388.5595424689445</v>
      </c>
      <c r="R549" s="193">
        <f t="shared" si="42"/>
        <v>3421.0762995271975</v>
      </c>
      <c r="S549" s="193">
        <f t="shared" si="43"/>
        <v>3453.9182241560329</v>
      </c>
      <c r="T549" s="193">
        <f t="shared" si="44"/>
        <v>3487.0885680311567</v>
      </c>
      <c r="X549" s="185"/>
    </row>
    <row r="550" spans="2:32" ht="14.25" customHeight="1" x14ac:dyDescent="0.3">
      <c r="B550" s="200"/>
      <c r="C550" s="200">
        <v>6.9068550125062203E-2</v>
      </c>
      <c r="D550" s="200">
        <v>0.24981977390492113</v>
      </c>
      <c r="E550" s="200">
        <v>0.18658774978065851</v>
      </c>
      <c r="F550" s="200">
        <v>4.6668803934661815E-2</v>
      </c>
      <c r="H550" s="193">
        <f t="shared" si="40"/>
        <v>3387.4066149398504</v>
      </c>
      <c r="I550" s="102"/>
      <c r="K550" s="102"/>
      <c r="Q550" s="193">
        <f t="shared" si="41"/>
        <v>3420.0478641006043</v>
      </c>
      <c r="R550" s="193">
        <f t="shared" si="42"/>
        <v>3453.0155257529659</v>
      </c>
      <c r="S550" s="193">
        <f t="shared" si="43"/>
        <v>3486.3128640218511</v>
      </c>
      <c r="T550" s="193">
        <f t="shared" si="44"/>
        <v>3519.9431756734248</v>
      </c>
      <c r="X550" s="185"/>
    </row>
    <row r="551" spans="2:32" ht="14.25" customHeight="1" x14ac:dyDescent="0.3">
      <c r="B551" s="200"/>
      <c r="C551" s="200">
        <v>6.2383266365415573E-2</v>
      </c>
      <c r="D551" s="200"/>
      <c r="E551" s="200">
        <v>0.32384648176680803</v>
      </c>
      <c r="F551" s="200"/>
      <c r="H551" s="193">
        <f t="shared" si="40"/>
        <v>1793.316171986073</v>
      </c>
      <c r="I551" s="102"/>
      <c r="K551" s="102"/>
      <c r="Q551" s="193">
        <f t="shared" si="41"/>
        <v>1810.1358435509619</v>
      </c>
      <c r="R551" s="193">
        <f t="shared" si="42"/>
        <v>1827.1237118314998</v>
      </c>
      <c r="S551" s="193">
        <f t="shared" si="43"/>
        <v>1844.281458794843</v>
      </c>
      <c r="T551" s="193">
        <f t="shared" si="44"/>
        <v>1861.6107832278196</v>
      </c>
      <c r="X551" s="185"/>
    </row>
    <row r="552" spans="2:32" ht="14.25" customHeight="1" x14ac:dyDescent="0.3">
      <c r="B552" s="200">
        <v>4.7859862826101704E-2</v>
      </c>
      <c r="C552" s="200">
        <v>0.14908637524145324</v>
      </c>
      <c r="D552" s="200"/>
      <c r="E552" s="200">
        <v>1.5774233580272952</v>
      </c>
      <c r="F552" s="200"/>
      <c r="H552" s="193">
        <f t="shared" si="40"/>
        <v>-3716.4055480743828</v>
      </c>
      <c r="I552" s="102"/>
      <c r="K552" s="102"/>
      <c r="Q552" s="193">
        <f t="shared" si="41"/>
        <v>-3634.4786342599891</v>
      </c>
      <c r="R552" s="193">
        <f t="shared" si="42"/>
        <v>-3551.7324513074545</v>
      </c>
      <c r="S552" s="193">
        <f t="shared" si="43"/>
        <v>-3468.1588065253927</v>
      </c>
      <c r="T552" s="193">
        <f t="shared" si="44"/>
        <v>-3383.7494252955112</v>
      </c>
      <c r="X552" s="185"/>
    </row>
    <row r="553" spans="2:32" ht="14.25" customHeight="1" x14ac:dyDescent="0.3">
      <c r="B553" s="200"/>
      <c r="C553" s="200">
        <v>6.9072922026819569E-2</v>
      </c>
      <c r="D553" s="200">
        <v>0.2486256713387108</v>
      </c>
      <c r="E553" s="200">
        <v>0.18653684156006625</v>
      </c>
      <c r="F553" s="200">
        <v>4.6692314671379846E-2</v>
      </c>
      <c r="H553" s="193">
        <f t="shared" si="40"/>
        <v>3387.541272878273</v>
      </c>
      <c r="I553" s="102"/>
      <c r="K553" s="102"/>
      <c r="Q553" s="193">
        <f t="shared" si="41"/>
        <v>3420.1837905835491</v>
      </c>
      <c r="R553" s="193">
        <f t="shared" si="42"/>
        <v>3453.1527334658786</v>
      </c>
      <c r="S553" s="193">
        <f t="shared" si="43"/>
        <v>3486.4513657770308</v>
      </c>
      <c r="T553" s="193">
        <f t="shared" si="44"/>
        <v>3520.082984411295</v>
      </c>
      <c r="X553" s="185"/>
    </row>
    <row r="554" spans="2:32" ht="14.25" customHeight="1" x14ac:dyDescent="0.3">
      <c r="B554" s="200"/>
      <c r="C554" s="200">
        <v>-0.17168159182189183</v>
      </c>
      <c r="D554" s="200"/>
      <c r="E554" s="200">
        <v>0.3465388301345485</v>
      </c>
      <c r="F554" s="200">
        <v>7.0463004039710408E-3</v>
      </c>
      <c r="H554" s="193">
        <f t="shared" si="40"/>
        <v>1818.0457367276404</v>
      </c>
      <c r="I554" s="102"/>
      <c r="K554" s="102"/>
      <c r="Q554" s="193">
        <f t="shared" si="41"/>
        <v>1839.2905697427675</v>
      </c>
      <c r="R554" s="193">
        <f t="shared" si="42"/>
        <v>1860.747851088046</v>
      </c>
      <c r="S554" s="193">
        <f t="shared" si="43"/>
        <v>1882.4197052467771</v>
      </c>
      <c r="T554" s="193">
        <f t="shared" si="44"/>
        <v>1904.3082779470956</v>
      </c>
      <c r="X554" s="185"/>
    </row>
    <row r="555" spans="2:32" ht="14.25" customHeight="1" x14ac:dyDescent="0.3">
      <c r="B555" s="200">
        <v>1.8800481273654329E-2</v>
      </c>
      <c r="C555" s="200">
        <v>6.480449075348696E-2</v>
      </c>
      <c r="D555" s="200"/>
      <c r="E555" s="200">
        <v>0.53822384606055185</v>
      </c>
      <c r="F555" s="200">
        <v>9.5104750120685658E-2</v>
      </c>
      <c r="H555" s="193">
        <f t="shared" si="40"/>
        <v>2510.3006531074116</v>
      </c>
      <c r="I555" s="102"/>
      <c r="K555" s="102"/>
      <c r="Q555" s="193">
        <f t="shared" si="41"/>
        <v>2582.0740208774832</v>
      </c>
      <c r="R555" s="193">
        <f t="shared" si="42"/>
        <v>2654.5651223252562</v>
      </c>
      <c r="S555" s="193">
        <f t="shared" si="43"/>
        <v>2727.7811347875063</v>
      </c>
      <c r="T555" s="193">
        <f t="shared" si="44"/>
        <v>2801.7293073743795</v>
      </c>
      <c r="X555" s="185"/>
    </row>
    <row r="556" spans="2:32" ht="14.25" customHeight="1" x14ac:dyDescent="0.3">
      <c r="B556" s="200"/>
      <c r="C556" s="200">
        <v>-4.0854624373329262E-2</v>
      </c>
      <c r="D556" s="200"/>
      <c r="E556" s="200">
        <v>0.19256313637664416</v>
      </c>
      <c r="F556" s="200">
        <v>5.1883981494451989E-2</v>
      </c>
      <c r="H556" s="193">
        <f t="shared" si="40"/>
        <v>3317.7523499745375</v>
      </c>
      <c r="I556" s="102"/>
      <c r="K556" s="102"/>
      <c r="Q556" s="193">
        <f t="shared" si="41"/>
        <v>3351.6590950215855</v>
      </c>
      <c r="R556" s="193">
        <f t="shared" si="42"/>
        <v>3385.9049075191042</v>
      </c>
      <c r="S556" s="193">
        <f t="shared" si="43"/>
        <v>3420.493178141598</v>
      </c>
      <c r="T556" s="193">
        <f t="shared" si="44"/>
        <v>3455.4273314703164</v>
      </c>
      <c r="X556" s="185"/>
    </row>
    <row r="557" spans="2:32" ht="14.25" customHeight="1" x14ac:dyDescent="0.3">
      <c r="B557" s="200">
        <v>0.14772785301595612</v>
      </c>
      <c r="C557" s="200">
        <v>4.1283806758896077E-2</v>
      </c>
      <c r="D557" s="200"/>
      <c r="E557" s="200">
        <v>4.2585083766802034</v>
      </c>
      <c r="F557" s="200"/>
      <c r="H557" s="193">
        <f t="shared" si="40"/>
        <v>-15389.722321410234</v>
      </c>
      <c r="I557" s="102"/>
      <c r="K557" s="102"/>
      <c r="Q557" s="193">
        <f t="shared" si="41"/>
        <v>-15168.547424399414</v>
      </c>
      <c r="R557" s="193">
        <f t="shared" si="42"/>
        <v>-14945.160778418489</v>
      </c>
      <c r="S557" s="193">
        <f t="shared" si="43"/>
        <v>-14719.540265977754</v>
      </c>
      <c r="T557" s="193">
        <f t="shared" si="44"/>
        <v>-14491.663548412609</v>
      </c>
      <c r="X557" s="185"/>
    </row>
    <row r="558" spans="2:32" ht="14.25" customHeight="1" x14ac:dyDescent="0.3">
      <c r="B558" s="200">
        <v>5.8045787850990376E-4</v>
      </c>
      <c r="C558" s="200">
        <v>5.8753520494289183E-2</v>
      </c>
      <c r="D558" s="200"/>
      <c r="E558" s="200">
        <v>0.33731741988392477</v>
      </c>
      <c r="F558" s="200">
        <v>6.1308135115344499E-3</v>
      </c>
      <c r="H558" s="193">
        <f t="shared" si="40"/>
        <v>1991.614735252972</v>
      </c>
      <c r="I558" s="102"/>
      <c r="K558" s="102"/>
      <c r="Q558" s="193">
        <f t="shared" si="41"/>
        <v>2011.9588234121727</v>
      </c>
      <c r="R558" s="193">
        <f t="shared" si="42"/>
        <v>2032.5063524529653</v>
      </c>
      <c r="S558" s="193">
        <f t="shared" si="43"/>
        <v>2053.2593567841659</v>
      </c>
      <c r="T558" s="193">
        <f t="shared" si="44"/>
        <v>2074.2198911586788</v>
      </c>
      <c r="X558" s="185"/>
    </row>
    <row r="559" spans="2:32" ht="14.25" customHeight="1" x14ac:dyDescent="0.3">
      <c r="B559" s="102"/>
      <c r="C559" s="102"/>
      <c r="D559" s="102"/>
      <c r="E559" s="102"/>
      <c r="F559" s="102"/>
      <c r="H559" s="195"/>
      <c r="I559" s="102"/>
      <c r="K559" s="102"/>
      <c r="P559" s="67"/>
      <c r="Q559" s="195"/>
      <c r="R559" s="195"/>
      <c r="S559" s="195"/>
      <c r="T559" s="195"/>
      <c r="X559" s="202"/>
      <c r="Y559" s="102"/>
      <c r="Z559" s="102"/>
      <c r="AA559" s="102"/>
      <c r="AB559" s="102"/>
      <c r="AC559" s="102"/>
      <c r="AD559" s="203"/>
      <c r="AF559" s="203"/>
    </row>
    <row r="560" spans="2:32" ht="14.25" customHeight="1" x14ac:dyDescent="0.3">
      <c r="B560" s="102"/>
      <c r="C560" s="102"/>
      <c r="D560" s="102"/>
      <c r="E560" s="102"/>
      <c r="F560" s="102"/>
      <c r="H560" s="195"/>
      <c r="I560" s="102"/>
      <c r="K560" s="102"/>
      <c r="P560" s="67"/>
      <c r="Q560" s="195"/>
      <c r="R560" s="195"/>
      <c r="S560" s="195"/>
      <c r="T560" s="195"/>
      <c r="X560" s="202"/>
      <c r="Y560" s="102"/>
      <c r="Z560" s="102"/>
      <c r="AA560" s="102"/>
      <c r="AB560" s="102"/>
      <c r="AC560" s="102"/>
      <c r="AD560" s="203"/>
      <c r="AF560" s="203"/>
    </row>
    <row r="561" spans="2:32" ht="14.25" customHeight="1" x14ac:dyDescent="0.3">
      <c r="B561" s="102"/>
      <c r="C561" s="102"/>
      <c r="D561" s="102"/>
      <c r="E561" s="102"/>
      <c r="F561" s="102"/>
      <c r="H561" s="195"/>
      <c r="I561" s="102"/>
      <c r="K561" s="102"/>
      <c r="P561" s="67"/>
      <c r="Q561" s="195"/>
      <c r="R561" s="195"/>
      <c r="S561" s="195"/>
      <c r="T561" s="195"/>
      <c r="X561" s="202"/>
      <c r="Y561" s="102"/>
      <c r="Z561" s="102"/>
      <c r="AA561" s="102"/>
      <c r="AB561" s="102"/>
      <c r="AC561" s="102"/>
      <c r="AD561" s="203"/>
      <c r="AF561" s="203"/>
    </row>
    <row r="562" spans="2:32" ht="14.25" customHeight="1" x14ac:dyDescent="0.3">
      <c r="B562" s="102"/>
      <c r="C562" s="102"/>
      <c r="D562" s="102"/>
      <c r="E562" s="102"/>
      <c r="F562" s="102"/>
      <c r="H562" s="195"/>
      <c r="I562" s="102"/>
      <c r="K562" s="102"/>
      <c r="P562" s="67"/>
      <c r="Q562" s="195"/>
      <c r="R562" s="195"/>
      <c r="S562" s="195"/>
      <c r="T562" s="195"/>
      <c r="X562" s="102"/>
      <c r="Y562" s="102"/>
      <c r="Z562" s="102"/>
      <c r="AA562" s="102"/>
      <c r="AB562" s="102"/>
      <c r="AC562" s="102"/>
      <c r="AD562" s="203"/>
      <c r="AF562" s="203"/>
    </row>
    <row r="563" spans="2:32" ht="14.25" customHeight="1" x14ac:dyDescent="0.3">
      <c r="B563" s="102"/>
      <c r="C563" s="102"/>
      <c r="D563" s="102"/>
      <c r="E563" s="102"/>
      <c r="F563" s="102"/>
      <c r="H563" s="195"/>
      <c r="I563" s="102"/>
      <c r="K563" s="102"/>
      <c r="P563" s="67"/>
      <c r="Q563" s="195"/>
      <c r="R563" s="195"/>
      <c r="S563" s="195"/>
      <c r="T563" s="195"/>
      <c r="X563" s="102"/>
      <c r="Y563" s="102"/>
      <c r="Z563" s="102"/>
      <c r="AA563" s="102"/>
      <c r="AB563" s="102"/>
      <c r="AC563" s="102"/>
      <c r="AD563" s="203"/>
      <c r="AF563" s="203"/>
    </row>
    <row r="564" spans="2:32" ht="14.25" customHeight="1" x14ac:dyDescent="0.3">
      <c r="B564" s="102"/>
      <c r="C564" s="102"/>
      <c r="D564" s="102"/>
      <c r="E564" s="102"/>
      <c r="F564" s="102"/>
      <c r="H564" s="195"/>
      <c r="I564" s="102"/>
      <c r="K564" s="102"/>
      <c r="P564" s="67"/>
      <c r="Q564" s="195"/>
      <c r="R564" s="195"/>
      <c r="S564" s="195"/>
      <c r="T564" s="195"/>
      <c r="X564" s="102"/>
      <c r="Y564" s="102"/>
      <c r="Z564" s="102"/>
      <c r="AA564" s="102"/>
      <c r="AB564" s="102"/>
      <c r="AC564" s="102"/>
      <c r="AD564" s="203"/>
      <c r="AF564" s="203"/>
    </row>
    <row r="565" spans="2:32" ht="14.25" customHeight="1" x14ac:dyDescent="0.3">
      <c r="B565" s="102"/>
      <c r="C565" s="102"/>
      <c r="D565" s="102"/>
      <c r="E565" s="102"/>
      <c r="F565" s="102"/>
      <c r="H565" s="195"/>
      <c r="I565" s="102"/>
      <c r="K565" s="102"/>
      <c r="P565" s="67"/>
      <c r="Q565" s="195"/>
      <c r="R565" s="195"/>
      <c r="S565" s="195"/>
      <c r="T565" s="195"/>
      <c r="X565" s="102"/>
      <c r="Y565" s="102"/>
      <c r="Z565" s="102"/>
      <c r="AA565" s="102"/>
      <c r="AB565" s="102"/>
      <c r="AC565" s="102"/>
      <c r="AD565" s="203"/>
      <c r="AF565" s="203"/>
    </row>
    <row r="566" spans="2:32" ht="14.25" customHeight="1" x14ac:dyDescent="0.3">
      <c r="B566" s="102"/>
      <c r="C566" s="102"/>
      <c r="D566" s="102"/>
      <c r="E566" s="102"/>
      <c r="F566" s="102"/>
      <c r="H566" s="195"/>
      <c r="I566" s="102"/>
      <c r="K566" s="102"/>
      <c r="P566" s="67"/>
      <c r="Q566" s="195"/>
      <c r="R566" s="195"/>
      <c r="S566" s="195"/>
      <c r="T566" s="195"/>
      <c r="X566" s="102"/>
      <c r="Y566" s="102"/>
      <c r="Z566" s="102"/>
      <c r="AA566" s="102"/>
      <c r="AB566" s="102"/>
      <c r="AC566" s="102"/>
      <c r="AD566" s="203"/>
      <c r="AF566" s="203"/>
    </row>
    <row r="567" spans="2:32" ht="14.25" customHeight="1" x14ac:dyDescent="0.3">
      <c r="B567" s="102"/>
      <c r="C567" s="102"/>
      <c r="D567" s="102"/>
      <c r="E567" s="102"/>
      <c r="F567" s="102"/>
      <c r="H567" s="195"/>
      <c r="I567" s="102"/>
      <c r="K567" s="102"/>
      <c r="P567" s="67"/>
      <c r="Q567" s="195"/>
      <c r="R567" s="195"/>
      <c r="S567" s="195"/>
      <c r="T567" s="195"/>
      <c r="X567" s="102"/>
      <c r="Y567" s="102"/>
      <c r="Z567" s="102"/>
      <c r="AA567" s="102"/>
      <c r="AB567" s="102"/>
      <c r="AC567" s="102"/>
      <c r="AD567" s="203"/>
      <c r="AF567" s="203"/>
    </row>
    <row r="568" spans="2:32" ht="14.25" customHeight="1" x14ac:dyDescent="0.3">
      <c r="B568" s="102"/>
      <c r="C568" s="102"/>
      <c r="D568" s="102"/>
      <c r="E568" s="102"/>
      <c r="F568" s="102"/>
      <c r="H568" s="195"/>
      <c r="I568" s="102"/>
      <c r="K568" s="102"/>
      <c r="P568" s="67"/>
      <c r="Q568" s="195"/>
      <c r="R568" s="195"/>
      <c r="S568" s="195"/>
      <c r="T568" s="195"/>
      <c r="X568" s="102"/>
      <c r="Y568" s="102"/>
      <c r="Z568" s="102"/>
      <c r="AA568" s="102"/>
      <c r="AB568" s="102"/>
      <c r="AC568" s="102"/>
      <c r="AD568" s="203"/>
      <c r="AF568" s="203"/>
    </row>
    <row r="569" spans="2:32" ht="14.25" customHeight="1" x14ac:dyDescent="0.3">
      <c r="B569" s="102"/>
      <c r="C569" s="102"/>
      <c r="D569" s="102"/>
      <c r="E569" s="102"/>
      <c r="F569" s="102"/>
      <c r="H569" s="195"/>
      <c r="I569" s="102"/>
      <c r="K569" s="102"/>
      <c r="P569" s="67"/>
      <c r="Q569" s="195"/>
      <c r="R569" s="195"/>
      <c r="S569" s="195"/>
      <c r="T569" s="195"/>
      <c r="X569" s="102"/>
      <c r="Y569" s="102"/>
      <c r="Z569" s="102"/>
      <c r="AA569" s="102"/>
      <c r="AB569" s="102"/>
      <c r="AC569" s="102"/>
      <c r="AD569" s="203"/>
      <c r="AF569" s="203"/>
    </row>
    <row r="570" spans="2:32" ht="14.25" customHeight="1" x14ac:dyDescent="0.3">
      <c r="B570" s="102"/>
      <c r="C570" s="102"/>
      <c r="D570" s="102"/>
      <c r="E570" s="102"/>
      <c r="F570" s="102"/>
      <c r="H570" s="195"/>
      <c r="I570" s="102"/>
      <c r="K570" s="102"/>
      <c r="P570" s="67"/>
      <c r="Q570" s="195"/>
      <c r="R570" s="195"/>
      <c r="S570" s="195"/>
      <c r="T570" s="195"/>
      <c r="X570" s="102"/>
      <c r="Y570" s="102"/>
      <c r="Z570" s="102"/>
      <c r="AA570" s="102"/>
      <c r="AB570" s="102"/>
      <c r="AC570" s="102"/>
      <c r="AD570" s="203"/>
      <c r="AF570" s="203"/>
    </row>
    <row r="571" spans="2:32" ht="14.25" customHeight="1" x14ac:dyDescent="0.3">
      <c r="B571" s="102"/>
      <c r="C571" s="102"/>
      <c r="D571" s="102"/>
      <c r="E571" s="102"/>
      <c r="F571" s="102"/>
      <c r="H571" s="195"/>
      <c r="I571" s="102"/>
      <c r="K571" s="102"/>
      <c r="P571" s="67"/>
      <c r="Q571" s="195"/>
      <c r="R571" s="195"/>
      <c r="S571" s="195"/>
      <c r="T571" s="195"/>
      <c r="X571" s="102"/>
      <c r="Y571" s="102"/>
      <c r="Z571" s="102"/>
      <c r="AA571" s="102"/>
      <c r="AB571" s="102"/>
      <c r="AC571" s="102"/>
      <c r="AD571" s="203"/>
      <c r="AF571" s="203"/>
    </row>
    <row r="572" spans="2:32" ht="14.25" customHeight="1" x14ac:dyDescent="0.3">
      <c r="B572" s="102"/>
      <c r="C572" s="102"/>
      <c r="D572" s="102"/>
      <c r="E572" s="102"/>
      <c r="F572" s="102"/>
      <c r="H572" s="195"/>
      <c r="I572" s="102"/>
      <c r="K572" s="102"/>
      <c r="P572" s="67"/>
      <c r="Q572" s="195"/>
      <c r="R572" s="195"/>
      <c r="S572" s="195"/>
      <c r="T572" s="195"/>
      <c r="X572" s="102"/>
      <c r="Y572" s="102"/>
      <c r="Z572" s="102"/>
      <c r="AA572" s="102"/>
      <c r="AB572" s="102"/>
      <c r="AC572" s="102"/>
      <c r="AD572" s="203"/>
      <c r="AF572" s="203"/>
    </row>
    <row r="573" spans="2:32" ht="14.25" customHeight="1" x14ac:dyDescent="0.3">
      <c r="B573" s="102"/>
      <c r="C573" s="102"/>
      <c r="D573" s="102"/>
      <c r="E573" s="102"/>
      <c r="F573" s="102"/>
      <c r="H573" s="195"/>
      <c r="I573" s="102"/>
      <c r="K573" s="102"/>
      <c r="P573" s="67"/>
      <c r="Q573" s="195"/>
      <c r="R573" s="195"/>
      <c r="S573" s="195"/>
      <c r="T573" s="195"/>
      <c r="X573" s="102"/>
      <c r="Y573" s="102"/>
      <c r="Z573" s="102"/>
      <c r="AA573" s="102"/>
      <c r="AB573" s="102"/>
      <c r="AC573" s="102"/>
      <c r="AD573" s="203"/>
      <c r="AF573" s="203"/>
    </row>
    <row r="574" spans="2:32" ht="14.25" customHeight="1" x14ac:dyDescent="0.3">
      <c r="B574" s="102"/>
      <c r="C574" s="102"/>
      <c r="D574" s="102"/>
      <c r="E574" s="102"/>
      <c r="F574" s="102"/>
      <c r="H574" s="195"/>
      <c r="I574" s="102"/>
      <c r="K574" s="102"/>
      <c r="P574" s="67"/>
      <c r="Q574" s="195"/>
      <c r="R574" s="195"/>
      <c r="S574" s="195"/>
      <c r="T574" s="195"/>
      <c r="X574" s="102"/>
      <c r="Y574" s="102"/>
      <c r="Z574" s="102"/>
      <c r="AA574" s="102"/>
      <c r="AB574" s="102"/>
      <c r="AC574" s="102"/>
      <c r="AD574" s="203"/>
      <c r="AF574" s="203"/>
    </row>
    <row r="575" spans="2:32" ht="14.25" customHeight="1" x14ac:dyDescent="0.3">
      <c r="B575" s="102"/>
      <c r="C575" s="102"/>
      <c r="D575" s="102"/>
      <c r="E575" s="102"/>
      <c r="F575" s="102"/>
      <c r="H575" s="195"/>
      <c r="I575" s="102"/>
      <c r="K575" s="102"/>
      <c r="P575" s="67"/>
      <c r="Q575" s="195"/>
      <c r="R575" s="195"/>
      <c r="S575" s="195"/>
      <c r="T575" s="195"/>
      <c r="X575" s="102"/>
      <c r="Y575" s="102"/>
      <c r="Z575" s="102"/>
      <c r="AA575" s="102"/>
      <c r="AB575" s="102"/>
      <c r="AC575" s="102"/>
      <c r="AD575" s="203"/>
      <c r="AF575" s="203"/>
    </row>
    <row r="576" spans="2:32" ht="14.25" customHeight="1" x14ac:dyDescent="0.3">
      <c r="B576" s="102"/>
      <c r="C576" s="102"/>
      <c r="D576" s="102"/>
      <c r="E576" s="102"/>
      <c r="F576" s="102"/>
      <c r="H576" s="195"/>
      <c r="I576" s="102"/>
      <c r="K576" s="102"/>
      <c r="P576" s="67"/>
      <c r="Q576" s="195"/>
      <c r="R576" s="195"/>
      <c r="S576" s="195"/>
      <c r="T576" s="195"/>
      <c r="X576" s="102"/>
      <c r="Y576" s="102"/>
      <c r="Z576" s="102"/>
      <c r="AA576" s="102"/>
      <c r="AB576" s="102"/>
      <c r="AC576" s="102"/>
      <c r="AD576" s="203"/>
      <c r="AF576" s="203"/>
    </row>
    <row r="577" spans="2:32" ht="14.25" customHeight="1" x14ac:dyDescent="0.3">
      <c r="B577" s="102"/>
      <c r="C577" s="102"/>
      <c r="D577" s="102"/>
      <c r="E577" s="102"/>
      <c r="F577" s="102"/>
      <c r="H577" s="195"/>
      <c r="I577" s="102"/>
      <c r="K577" s="102"/>
      <c r="P577" s="67"/>
      <c r="Q577" s="195"/>
      <c r="R577" s="195"/>
      <c r="S577" s="195"/>
      <c r="T577" s="195"/>
      <c r="X577" s="102"/>
      <c r="Y577" s="102"/>
      <c r="Z577" s="102"/>
      <c r="AA577" s="102"/>
      <c r="AB577" s="102"/>
      <c r="AC577" s="102"/>
      <c r="AD577" s="203"/>
      <c r="AF577" s="203"/>
    </row>
    <row r="578" spans="2:32" ht="14.25" customHeight="1" x14ac:dyDescent="0.3">
      <c r="B578" s="102"/>
      <c r="C578" s="102"/>
      <c r="D578" s="102"/>
      <c r="E578" s="102"/>
      <c r="F578" s="102"/>
      <c r="H578" s="195"/>
      <c r="I578" s="102"/>
      <c r="K578" s="102"/>
      <c r="P578" s="67"/>
      <c r="Q578" s="195"/>
      <c r="R578" s="195"/>
      <c r="S578" s="195"/>
      <c r="T578" s="195"/>
      <c r="X578" s="102"/>
      <c r="Y578" s="102"/>
      <c r="Z578" s="102"/>
      <c r="AA578" s="102"/>
      <c r="AB578" s="102"/>
      <c r="AC578" s="102"/>
      <c r="AD578" s="203"/>
      <c r="AF578" s="203"/>
    </row>
    <row r="579" spans="2:32" ht="14.25" customHeight="1" x14ac:dyDescent="0.3">
      <c r="B579" s="102"/>
      <c r="C579" s="102"/>
      <c r="D579" s="102"/>
      <c r="E579" s="102"/>
      <c r="F579" s="102"/>
      <c r="H579" s="195"/>
      <c r="I579" s="102"/>
      <c r="K579" s="102"/>
      <c r="P579" s="67"/>
      <c r="Q579" s="195"/>
      <c r="R579" s="195"/>
      <c r="S579" s="195"/>
      <c r="T579" s="195"/>
      <c r="X579" s="102"/>
      <c r="Y579" s="102"/>
      <c r="Z579" s="102"/>
      <c r="AA579" s="102"/>
      <c r="AB579" s="102"/>
      <c r="AC579" s="102"/>
      <c r="AD579" s="203"/>
      <c r="AF579" s="203"/>
    </row>
    <row r="580" spans="2:32" ht="14.25" customHeight="1" x14ac:dyDescent="0.3">
      <c r="B580" s="102"/>
      <c r="C580" s="102"/>
      <c r="D580" s="102"/>
      <c r="E580" s="102"/>
      <c r="F580" s="102"/>
      <c r="H580" s="195"/>
      <c r="I580" s="102"/>
      <c r="K580" s="102"/>
      <c r="P580" s="67"/>
      <c r="Q580" s="195"/>
      <c r="R580" s="195"/>
      <c r="S580" s="195"/>
      <c r="T580" s="195"/>
      <c r="X580" s="102"/>
      <c r="Y580" s="102"/>
      <c r="Z580" s="102"/>
      <c r="AA580" s="102"/>
      <c r="AB580" s="102"/>
      <c r="AC580" s="102"/>
      <c r="AD580" s="203"/>
      <c r="AF580" s="203"/>
    </row>
    <row r="581" spans="2:32" ht="14.25" customHeight="1" x14ac:dyDescent="0.3">
      <c r="B581" s="102"/>
      <c r="C581" s="102"/>
      <c r="D581" s="102"/>
      <c r="E581" s="102"/>
      <c r="F581" s="102"/>
      <c r="H581" s="195"/>
      <c r="I581" s="102"/>
      <c r="K581" s="102"/>
      <c r="P581" s="67"/>
      <c r="Q581" s="195"/>
      <c r="R581" s="195"/>
      <c r="S581" s="195"/>
      <c r="T581" s="195"/>
      <c r="X581" s="102"/>
      <c r="Y581" s="102"/>
      <c r="Z581" s="102"/>
      <c r="AA581" s="102"/>
      <c r="AB581" s="102"/>
      <c r="AC581" s="102"/>
      <c r="AD581" s="203"/>
      <c r="AF581" s="203"/>
    </row>
    <row r="582" spans="2:32" ht="14.25" customHeight="1" x14ac:dyDescent="0.3">
      <c r="B582" s="102"/>
      <c r="C582" s="102"/>
      <c r="D582" s="102"/>
      <c r="E582" s="102"/>
      <c r="F582" s="102"/>
      <c r="H582" s="195"/>
      <c r="I582" s="102"/>
      <c r="K582" s="102"/>
      <c r="P582" s="67"/>
      <c r="Q582" s="195"/>
      <c r="R582" s="195"/>
      <c r="S582" s="195"/>
      <c r="T582" s="195"/>
      <c r="X582" s="102"/>
      <c r="Y582" s="102"/>
      <c r="Z582" s="102"/>
      <c r="AA582" s="102"/>
      <c r="AB582" s="102"/>
      <c r="AC582" s="102"/>
      <c r="AD582" s="203"/>
      <c r="AF582" s="203"/>
    </row>
    <row r="583" spans="2:32" ht="14.25" customHeight="1" x14ac:dyDescent="0.3">
      <c r="B583" s="102"/>
      <c r="C583" s="102"/>
      <c r="D583" s="102"/>
      <c r="E583" s="102"/>
      <c r="F583" s="102"/>
      <c r="H583" s="195"/>
      <c r="I583" s="102"/>
      <c r="K583" s="102"/>
      <c r="P583" s="67"/>
      <c r="Q583" s="195"/>
      <c r="R583" s="195"/>
      <c r="S583" s="195"/>
      <c r="T583" s="195"/>
      <c r="X583" s="102"/>
      <c r="Y583" s="102"/>
      <c r="Z583" s="102"/>
      <c r="AA583" s="102"/>
      <c r="AB583" s="102"/>
      <c r="AC583" s="102"/>
      <c r="AD583" s="203"/>
      <c r="AF583" s="203"/>
    </row>
    <row r="584" spans="2:32" ht="14.25" customHeight="1" x14ac:dyDescent="0.3">
      <c r="B584" s="102"/>
      <c r="C584" s="102"/>
      <c r="D584" s="102"/>
      <c r="E584" s="102"/>
      <c r="F584" s="102"/>
      <c r="H584" s="195"/>
      <c r="I584" s="102"/>
      <c r="K584" s="102"/>
      <c r="P584" s="67"/>
      <c r="Q584" s="195"/>
      <c r="R584" s="195"/>
      <c r="S584" s="195"/>
      <c r="T584" s="195"/>
      <c r="X584" s="102"/>
      <c r="Y584" s="102"/>
      <c r="Z584" s="102"/>
      <c r="AA584" s="102"/>
      <c r="AB584" s="102"/>
      <c r="AC584" s="102"/>
      <c r="AD584" s="203"/>
      <c r="AF584" s="203"/>
    </row>
    <row r="585" spans="2:32" ht="14.25" customHeight="1" x14ac:dyDescent="0.3">
      <c r="B585" s="102"/>
      <c r="C585" s="102"/>
      <c r="D585" s="102"/>
      <c r="E585" s="102"/>
      <c r="F585" s="102"/>
      <c r="H585" s="195"/>
      <c r="I585" s="102"/>
      <c r="K585" s="102"/>
      <c r="P585" s="67"/>
      <c r="Q585" s="195"/>
      <c r="R585" s="195"/>
      <c r="S585" s="195"/>
      <c r="T585" s="195"/>
      <c r="X585" s="102"/>
      <c r="Y585" s="102"/>
      <c r="Z585" s="102"/>
      <c r="AA585" s="102"/>
      <c r="AB585" s="102"/>
      <c r="AC585" s="102"/>
      <c r="AD585" s="203"/>
      <c r="AF585" s="203"/>
    </row>
    <row r="586" spans="2:32" ht="14.25" customHeight="1" x14ac:dyDescent="0.3">
      <c r="B586" s="102"/>
      <c r="C586" s="102"/>
      <c r="D586" s="102"/>
      <c r="E586" s="102"/>
      <c r="F586" s="102"/>
      <c r="H586" s="195"/>
      <c r="I586" s="102"/>
      <c r="K586" s="102"/>
      <c r="P586" s="67"/>
      <c r="Q586" s="195"/>
      <c r="R586" s="195"/>
      <c r="S586" s="195"/>
      <c r="T586" s="195"/>
      <c r="X586" s="102"/>
      <c r="Y586" s="102"/>
      <c r="Z586" s="102"/>
      <c r="AA586" s="102"/>
      <c r="AB586" s="102"/>
      <c r="AC586" s="102"/>
      <c r="AD586" s="203"/>
      <c r="AF586" s="203"/>
    </row>
    <row r="587" spans="2:32" ht="14.25" customHeight="1" x14ac:dyDescent="0.3">
      <c r="B587" s="102"/>
      <c r="C587" s="102"/>
      <c r="D587" s="102"/>
      <c r="E587" s="102"/>
      <c r="F587" s="102"/>
      <c r="H587" s="195"/>
      <c r="I587" s="102"/>
      <c r="K587" s="102"/>
      <c r="P587" s="67"/>
      <c r="Q587" s="195"/>
      <c r="R587" s="195"/>
      <c r="S587" s="195"/>
      <c r="T587" s="195"/>
      <c r="X587" s="102"/>
      <c r="Y587" s="102"/>
      <c r="Z587" s="102"/>
      <c r="AA587" s="102"/>
      <c r="AB587" s="102"/>
      <c r="AC587" s="102"/>
      <c r="AD587" s="203"/>
      <c r="AF587" s="203"/>
    </row>
    <row r="588" spans="2:32" ht="14.25" customHeight="1" x14ac:dyDescent="0.3">
      <c r="B588" s="102"/>
      <c r="C588" s="102"/>
      <c r="D588" s="102"/>
      <c r="E588" s="102"/>
      <c r="F588" s="102"/>
      <c r="H588" s="195"/>
      <c r="I588" s="102"/>
      <c r="K588" s="102"/>
      <c r="P588" s="67"/>
      <c r="Q588" s="195"/>
      <c r="R588" s="195"/>
      <c r="S588" s="195"/>
      <c r="T588" s="195"/>
      <c r="X588" s="102"/>
      <c r="Y588" s="102"/>
      <c r="Z588" s="102"/>
      <c r="AA588" s="102"/>
      <c r="AB588" s="102"/>
      <c r="AC588" s="102"/>
      <c r="AD588" s="203"/>
      <c r="AF588" s="203"/>
    </row>
    <row r="589" spans="2:32" ht="14.25" customHeight="1" x14ac:dyDescent="0.3">
      <c r="B589" s="102"/>
      <c r="C589" s="102"/>
      <c r="D589" s="102"/>
      <c r="E589" s="102"/>
      <c r="F589" s="102"/>
      <c r="H589" s="195"/>
      <c r="I589" s="102"/>
      <c r="K589" s="102"/>
      <c r="P589" s="67"/>
      <c r="Q589" s="195"/>
      <c r="R589" s="195"/>
      <c r="S589" s="195"/>
      <c r="T589" s="195"/>
      <c r="X589" s="102"/>
      <c r="Y589" s="102"/>
      <c r="Z589" s="102"/>
      <c r="AA589" s="102"/>
      <c r="AB589" s="102"/>
      <c r="AC589" s="102"/>
      <c r="AD589" s="203"/>
      <c r="AF589" s="203"/>
    </row>
    <row r="590" spans="2:32" ht="14.25" customHeight="1" x14ac:dyDescent="0.3">
      <c r="B590" s="102"/>
      <c r="C590" s="102"/>
      <c r="D590" s="102"/>
      <c r="E590" s="102"/>
      <c r="F590" s="102"/>
      <c r="H590" s="195"/>
      <c r="I590" s="102"/>
      <c r="K590" s="102"/>
      <c r="P590" s="67"/>
      <c r="Q590" s="195"/>
      <c r="R590" s="195"/>
      <c r="S590" s="195"/>
      <c r="T590" s="195"/>
      <c r="X590" s="102"/>
      <c r="Y590" s="102"/>
      <c r="Z590" s="102"/>
      <c r="AA590" s="102"/>
      <c r="AB590" s="102"/>
      <c r="AC590" s="102"/>
      <c r="AD590" s="203"/>
      <c r="AF590" s="203"/>
    </row>
    <row r="591" spans="2:32" ht="14.25" customHeight="1" x14ac:dyDescent="0.3">
      <c r="B591" s="102"/>
      <c r="C591" s="102"/>
      <c r="D591" s="102"/>
      <c r="E591" s="102"/>
      <c r="F591" s="102"/>
      <c r="H591" s="195"/>
      <c r="I591" s="102"/>
      <c r="K591" s="102"/>
      <c r="P591" s="67"/>
      <c r="Q591" s="195"/>
      <c r="R591" s="195"/>
      <c r="S591" s="195"/>
      <c r="T591" s="195"/>
      <c r="X591" s="102"/>
      <c r="Y591" s="102"/>
      <c r="Z591" s="102"/>
      <c r="AA591" s="102"/>
      <c r="AB591" s="102"/>
      <c r="AC591" s="102"/>
      <c r="AD591" s="203"/>
      <c r="AF591" s="203"/>
    </row>
    <row r="592" spans="2:32" ht="14.25" customHeight="1" x14ac:dyDescent="0.3">
      <c r="B592" s="102"/>
      <c r="C592" s="102"/>
      <c r="D592" s="102"/>
      <c r="E592" s="102"/>
      <c r="F592" s="102"/>
      <c r="H592" s="195"/>
      <c r="I592" s="102"/>
      <c r="K592" s="102"/>
      <c r="P592" s="67"/>
      <c r="Q592" s="195"/>
      <c r="R592" s="195"/>
      <c r="S592" s="195"/>
      <c r="T592" s="195"/>
      <c r="X592" s="102"/>
      <c r="Y592" s="102"/>
      <c r="Z592" s="102"/>
      <c r="AA592" s="102"/>
      <c r="AB592" s="102"/>
      <c r="AC592" s="102"/>
      <c r="AD592" s="203"/>
      <c r="AF592" s="203"/>
    </row>
    <row r="593" spans="2:32" ht="14.25" customHeight="1" x14ac:dyDescent="0.3">
      <c r="B593" s="102"/>
      <c r="C593" s="102"/>
      <c r="D593" s="102"/>
      <c r="E593" s="102"/>
      <c r="F593" s="102"/>
      <c r="H593" s="195"/>
      <c r="I593" s="102"/>
      <c r="K593" s="102"/>
      <c r="P593" s="67"/>
      <c r="Q593" s="195"/>
      <c r="R593" s="195"/>
      <c r="S593" s="195"/>
      <c r="T593" s="195"/>
      <c r="X593" s="102"/>
      <c r="Y593" s="102"/>
      <c r="Z593" s="102"/>
      <c r="AA593" s="102"/>
      <c r="AB593" s="102"/>
      <c r="AC593" s="102"/>
      <c r="AD593" s="203"/>
      <c r="AF593" s="203"/>
    </row>
    <row r="594" spans="2:32" ht="14.25" customHeight="1" x14ac:dyDescent="0.3">
      <c r="B594" s="102"/>
      <c r="C594" s="102"/>
      <c r="D594" s="102"/>
      <c r="E594" s="102"/>
      <c r="F594" s="102"/>
      <c r="H594" s="195"/>
      <c r="I594" s="102"/>
      <c r="K594" s="102"/>
      <c r="P594" s="67"/>
      <c r="Q594" s="195"/>
      <c r="R594" s="195"/>
      <c r="S594" s="195"/>
      <c r="T594" s="195"/>
      <c r="X594" s="102"/>
      <c r="Y594" s="102"/>
      <c r="Z594" s="102"/>
      <c r="AA594" s="102"/>
      <c r="AB594" s="102"/>
      <c r="AC594" s="102"/>
      <c r="AD594" s="203"/>
      <c r="AF594" s="203"/>
    </row>
    <row r="595" spans="2:32" ht="14.25" customHeight="1" x14ac:dyDescent="0.3">
      <c r="B595" s="102"/>
      <c r="C595" s="102"/>
      <c r="D595" s="102"/>
      <c r="E595" s="102"/>
      <c r="F595" s="102"/>
      <c r="H595" s="195"/>
      <c r="I595" s="102"/>
      <c r="K595" s="102"/>
      <c r="P595" s="67"/>
      <c r="Q595" s="195"/>
      <c r="R595" s="195"/>
      <c r="S595" s="195"/>
      <c r="T595" s="195"/>
      <c r="X595" s="102"/>
      <c r="Y595" s="102"/>
      <c r="Z595" s="102"/>
      <c r="AA595" s="102"/>
      <c r="AB595" s="102"/>
      <c r="AC595" s="102"/>
      <c r="AD595" s="203"/>
      <c r="AF595" s="203"/>
    </row>
    <row r="596" spans="2:32" ht="14.25" customHeight="1" x14ac:dyDescent="0.3">
      <c r="B596" s="102"/>
      <c r="C596" s="102"/>
      <c r="D596" s="102"/>
      <c r="E596" s="102"/>
      <c r="F596" s="102"/>
      <c r="H596" s="195"/>
      <c r="I596" s="102"/>
      <c r="K596" s="102"/>
      <c r="P596" s="67"/>
      <c r="Q596" s="195"/>
      <c r="R596" s="195"/>
      <c r="S596" s="195"/>
      <c r="T596" s="195"/>
      <c r="X596" s="102"/>
      <c r="Y596" s="102"/>
      <c r="Z596" s="102"/>
      <c r="AA596" s="102"/>
      <c r="AB596" s="102"/>
      <c r="AC596" s="102"/>
      <c r="AD596" s="203"/>
      <c r="AF596" s="203"/>
    </row>
    <row r="597" spans="2:32" ht="14.25" customHeight="1" x14ac:dyDescent="0.3">
      <c r="B597" s="102"/>
      <c r="C597" s="102"/>
      <c r="D597" s="102"/>
      <c r="E597" s="102"/>
      <c r="F597" s="102"/>
      <c r="H597" s="195"/>
      <c r="I597" s="102"/>
      <c r="K597" s="102"/>
      <c r="P597" s="67"/>
      <c r="Q597" s="195"/>
      <c r="R597" s="195"/>
      <c r="S597" s="195"/>
      <c r="T597" s="195"/>
      <c r="X597" s="102"/>
      <c r="Y597" s="102"/>
      <c r="Z597" s="102"/>
      <c r="AA597" s="102"/>
      <c r="AB597" s="102"/>
      <c r="AC597" s="102"/>
      <c r="AD597" s="203"/>
      <c r="AF597" s="203"/>
    </row>
    <row r="598" spans="2:32" ht="14.25" customHeight="1" x14ac:dyDescent="0.3">
      <c r="B598" s="102"/>
      <c r="C598" s="102"/>
      <c r="D598" s="102"/>
      <c r="E598" s="102"/>
      <c r="F598" s="102"/>
      <c r="H598" s="195"/>
      <c r="I598" s="102"/>
      <c r="K598" s="102"/>
      <c r="P598" s="67"/>
      <c r="Q598" s="195"/>
      <c r="R598" s="195"/>
      <c r="S598" s="195"/>
      <c r="T598" s="195"/>
      <c r="X598" s="102"/>
      <c r="Y598" s="102"/>
      <c r="Z598" s="102"/>
      <c r="AA598" s="102"/>
      <c r="AB598" s="102"/>
      <c r="AC598" s="102"/>
      <c r="AD598" s="203"/>
      <c r="AF598" s="203"/>
    </row>
    <row r="599" spans="2:32" ht="14.25" customHeight="1" x14ac:dyDescent="0.3">
      <c r="B599" s="102"/>
      <c r="C599" s="102"/>
      <c r="D599" s="102"/>
      <c r="E599" s="102"/>
      <c r="F599" s="102"/>
      <c r="H599" s="195"/>
      <c r="I599" s="102"/>
      <c r="K599" s="102"/>
      <c r="P599" s="67"/>
      <c r="Q599" s="195"/>
      <c r="R599" s="195"/>
      <c r="S599" s="195"/>
      <c r="T599" s="195"/>
      <c r="X599" s="102"/>
      <c r="Y599" s="102"/>
      <c r="Z599" s="102"/>
      <c r="AA599" s="102"/>
      <c r="AB599" s="102"/>
      <c r="AC599" s="102"/>
      <c r="AD599" s="203"/>
      <c r="AF599" s="203"/>
    </row>
    <row r="600" spans="2:32" ht="14.25" customHeight="1" x14ac:dyDescent="0.3">
      <c r="B600" s="102"/>
      <c r="C600" s="102"/>
      <c r="D600" s="102"/>
      <c r="E600" s="102"/>
      <c r="F600" s="102"/>
      <c r="H600" s="195"/>
      <c r="I600" s="102"/>
      <c r="K600" s="102"/>
      <c r="P600" s="67"/>
      <c r="Q600" s="195"/>
      <c r="R600" s="195"/>
      <c r="S600" s="195"/>
      <c r="T600" s="195"/>
      <c r="X600" s="102"/>
      <c r="Y600" s="102"/>
      <c r="Z600" s="102"/>
      <c r="AA600" s="102"/>
      <c r="AB600" s="102"/>
      <c r="AC600" s="102"/>
      <c r="AD600" s="203"/>
      <c r="AF600" s="203"/>
    </row>
    <row r="601" spans="2:32" ht="14.25" customHeight="1" x14ac:dyDescent="0.3">
      <c r="B601" s="102"/>
      <c r="C601" s="102"/>
      <c r="D601" s="102"/>
      <c r="E601" s="102"/>
      <c r="F601" s="102"/>
      <c r="H601" s="195"/>
      <c r="I601" s="102"/>
      <c r="K601" s="102"/>
      <c r="P601" s="67"/>
      <c r="Q601" s="195"/>
      <c r="R601" s="195"/>
      <c r="S601" s="195"/>
      <c r="T601" s="195"/>
      <c r="X601" s="102"/>
      <c r="Y601" s="102"/>
      <c r="Z601" s="102"/>
      <c r="AA601" s="102"/>
      <c r="AB601" s="102"/>
      <c r="AC601" s="102"/>
      <c r="AD601" s="203"/>
      <c r="AF601" s="203"/>
    </row>
    <row r="602" spans="2:32" ht="14.25" customHeight="1" x14ac:dyDescent="0.3">
      <c r="B602" s="102"/>
      <c r="C602" s="102"/>
      <c r="D602" s="102"/>
      <c r="E602" s="102"/>
      <c r="F602" s="102"/>
      <c r="H602" s="195"/>
      <c r="I602" s="102"/>
      <c r="K602" s="102"/>
      <c r="P602" s="67"/>
      <c r="Q602" s="195"/>
      <c r="R602" s="195"/>
      <c r="S602" s="195"/>
      <c r="T602" s="195"/>
      <c r="X602" s="102"/>
      <c r="Y602" s="102"/>
      <c r="Z602" s="102"/>
      <c r="AA602" s="102"/>
      <c r="AB602" s="102"/>
      <c r="AC602" s="102"/>
      <c r="AD602" s="203"/>
      <c r="AF602" s="203"/>
    </row>
    <row r="603" spans="2:32" ht="14.25" customHeight="1" x14ac:dyDescent="0.3">
      <c r="B603" s="102"/>
      <c r="C603" s="102"/>
      <c r="D603" s="102"/>
      <c r="E603" s="102"/>
      <c r="F603" s="102"/>
      <c r="H603" s="195"/>
      <c r="I603" s="102"/>
      <c r="K603" s="102"/>
      <c r="P603" s="67"/>
      <c r="Q603" s="195"/>
      <c r="R603" s="195"/>
      <c r="S603" s="195"/>
      <c r="T603" s="195"/>
      <c r="X603" s="102"/>
      <c r="Y603" s="102"/>
      <c r="Z603" s="102"/>
      <c r="AA603" s="102"/>
      <c r="AB603" s="102"/>
      <c r="AC603" s="102"/>
      <c r="AD603" s="203"/>
      <c r="AF603" s="203"/>
    </row>
    <row r="604" spans="2:32" ht="14.25" customHeight="1" x14ac:dyDescent="0.3">
      <c r="B604" s="102"/>
      <c r="C604" s="102"/>
      <c r="D604" s="102"/>
      <c r="E604" s="102"/>
      <c r="F604" s="102"/>
      <c r="H604" s="195"/>
      <c r="I604" s="102"/>
      <c r="K604" s="102"/>
      <c r="P604" s="67"/>
      <c r="Q604" s="195"/>
      <c r="R604" s="195"/>
      <c r="S604" s="195"/>
      <c r="T604" s="195"/>
      <c r="X604" s="102"/>
      <c r="Y604" s="102"/>
      <c r="Z604" s="102"/>
      <c r="AA604" s="102"/>
      <c r="AB604" s="102"/>
      <c r="AC604" s="102"/>
      <c r="AD604" s="203"/>
      <c r="AF604" s="203"/>
    </row>
    <row r="605" spans="2:32" ht="14.25" customHeight="1" x14ac:dyDescent="0.3">
      <c r="B605" s="102"/>
      <c r="C605" s="102"/>
      <c r="D605" s="102"/>
      <c r="E605" s="102"/>
      <c r="F605" s="102"/>
      <c r="H605" s="195"/>
      <c r="I605" s="102"/>
      <c r="K605" s="102"/>
      <c r="P605" s="67"/>
      <c r="Q605" s="195"/>
      <c r="R605" s="195"/>
      <c r="S605" s="195"/>
      <c r="T605" s="195"/>
      <c r="X605" s="102"/>
      <c r="Y605" s="102"/>
      <c r="Z605" s="102"/>
      <c r="AA605" s="102"/>
      <c r="AB605" s="102"/>
      <c r="AC605" s="102"/>
      <c r="AD605" s="203"/>
      <c r="AF605" s="203"/>
    </row>
    <row r="606" spans="2:32" ht="14.25" customHeight="1" x14ac:dyDescent="0.3">
      <c r="B606" s="102"/>
      <c r="C606" s="102"/>
      <c r="D606" s="102"/>
      <c r="E606" s="102"/>
      <c r="F606" s="102"/>
      <c r="H606" s="195"/>
      <c r="I606" s="102"/>
      <c r="K606" s="102"/>
      <c r="P606" s="67"/>
      <c r="Q606" s="195"/>
      <c r="R606" s="195"/>
      <c r="S606" s="195"/>
      <c r="T606" s="195"/>
      <c r="X606" s="102"/>
      <c r="Y606" s="102"/>
      <c r="Z606" s="102"/>
      <c r="AA606" s="102"/>
      <c r="AB606" s="102"/>
      <c r="AC606" s="102"/>
      <c r="AD606" s="203"/>
      <c r="AF606" s="203"/>
    </row>
    <row r="607" spans="2:32" ht="14.25" customHeight="1" x14ac:dyDescent="0.3">
      <c r="B607" s="102"/>
      <c r="C607" s="102"/>
      <c r="D607" s="102"/>
      <c r="E607" s="102"/>
      <c r="F607" s="102"/>
      <c r="H607" s="195"/>
      <c r="I607" s="102"/>
      <c r="K607" s="102"/>
      <c r="P607" s="67"/>
      <c r="Q607" s="195"/>
      <c r="R607" s="195"/>
      <c r="S607" s="195"/>
      <c r="T607" s="195"/>
      <c r="X607" s="102"/>
      <c r="Y607" s="102"/>
      <c r="Z607" s="102"/>
      <c r="AA607" s="102"/>
      <c r="AB607" s="102"/>
      <c r="AC607" s="102"/>
      <c r="AD607" s="203"/>
      <c r="AF607" s="203"/>
    </row>
    <row r="608" spans="2:32" ht="14.25" customHeight="1" x14ac:dyDescent="0.3">
      <c r="B608" s="102"/>
      <c r="C608" s="102"/>
      <c r="D608" s="102"/>
      <c r="E608" s="102"/>
      <c r="F608" s="102"/>
      <c r="H608" s="195"/>
      <c r="I608" s="102"/>
      <c r="K608" s="102"/>
      <c r="P608" s="67"/>
      <c r="Q608" s="195"/>
      <c r="R608" s="195"/>
      <c r="S608" s="195"/>
      <c r="T608" s="195"/>
      <c r="X608" s="102"/>
      <c r="Y608" s="102"/>
      <c r="Z608" s="102"/>
      <c r="AA608" s="102"/>
      <c r="AB608" s="102"/>
      <c r="AC608" s="102"/>
      <c r="AD608" s="203"/>
      <c r="AF608" s="203"/>
    </row>
    <row r="609" spans="2:32" ht="14.25" customHeight="1" x14ac:dyDescent="0.3">
      <c r="B609" s="102"/>
      <c r="C609" s="102"/>
      <c r="D609" s="102"/>
      <c r="E609" s="102"/>
      <c r="F609" s="102"/>
      <c r="H609" s="195"/>
      <c r="I609" s="102"/>
      <c r="K609" s="102"/>
      <c r="P609" s="67"/>
      <c r="Q609" s="195"/>
      <c r="R609" s="195"/>
      <c r="S609" s="195"/>
      <c r="T609" s="195"/>
      <c r="X609" s="102"/>
      <c r="Y609" s="102"/>
      <c r="Z609" s="102"/>
      <c r="AA609" s="102"/>
      <c r="AB609" s="102"/>
      <c r="AC609" s="102"/>
      <c r="AD609" s="203"/>
      <c r="AF609" s="203"/>
    </row>
    <row r="610" spans="2:32" ht="14.25" customHeight="1" x14ac:dyDescent="0.3">
      <c r="B610" s="102"/>
      <c r="C610" s="102"/>
      <c r="D610" s="102"/>
      <c r="E610" s="102"/>
      <c r="F610" s="102"/>
      <c r="H610" s="195"/>
      <c r="I610" s="102"/>
      <c r="K610" s="102"/>
      <c r="P610" s="67"/>
      <c r="Q610" s="195"/>
      <c r="R610" s="195"/>
      <c r="S610" s="195"/>
      <c r="T610" s="195"/>
      <c r="X610" s="102"/>
      <c r="Y610" s="102"/>
      <c r="Z610" s="102"/>
      <c r="AA610" s="102"/>
      <c r="AB610" s="102"/>
      <c r="AC610" s="102"/>
      <c r="AD610" s="203"/>
      <c r="AF610" s="203"/>
    </row>
    <row r="611" spans="2:32" ht="14.25" customHeight="1" x14ac:dyDescent="0.3">
      <c r="B611" s="102"/>
      <c r="C611" s="102"/>
      <c r="D611" s="102"/>
      <c r="E611" s="102"/>
      <c r="F611" s="102"/>
      <c r="H611" s="195"/>
      <c r="I611" s="102"/>
      <c r="K611" s="102"/>
      <c r="P611" s="67"/>
      <c r="Q611" s="195"/>
      <c r="R611" s="195"/>
      <c r="S611" s="195"/>
      <c r="T611" s="195"/>
      <c r="X611" s="102"/>
      <c r="Y611" s="102"/>
      <c r="Z611" s="102"/>
      <c r="AA611" s="102"/>
      <c r="AB611" s="102"/>
      <c r="AC611" s="102"/>
      <c r="AD611" s="203"/>
      <c r="AF611" s="203"/>
    </row>
    <row r="612" spans="2:32" ht="14.25" customHeight="1" x14ac:dyDescent="0.3">
      <c r="B612" s="102"/>
      <c r="C612" s="102"/>
      <c r="D612" s="102"/>
      <c r="E612" s="102"/>
      <c r="F612" s="102"/>
      <c r="H612" s="195"/>
      <c r="I612" s="102"/>
      <c r="K612" s="102"/>
      <c r="P612" s="67"/>
      <c r="Q612" s="195"/>
      <c r="R612" s="195"/>
      <c r="S612" s="195"/>
      <c r="T612" s="195"/>
      <c r="X612" s="102"/>
      <c r="Y612" s="102"/>
      <c r="Z612" s="102"/>
      <c r="AA612" s="102"/>
      <c r="AB612" s="102"/>
      <c r="AC612" s="102"/>
      <c r="AD612" s="203"/>
      <c r="AF612" s="203"/>
    </row>
    <row r="613" spans="2:32" ht="14.25" customHeight="1" x14ac:dyDescent="0.3">
      <c r="B613" s="102"/>
      <c r="C613" s="102"/>
      <c r="D613" s="102"/>
      <c r="E613" s="102"/>
      <c r="F613" s="102"/>
      <c r="H613" s="195"/>
      <c r="I613" s="102"/>
      <c r="K613" s="102"/>
      <c r="P613" s="67"/>
      <c r="Q613" s="195"/>
      <c r="R613" s="195"/>
      <c r="S613" s="195"/>
      <c r="T613" s="195"/>
      <c r="X613" s="102"/>
      <c r="Y613" s="102"/>
      <c r="Z613" s="102"/>
      <c r="AA613" s="102"/>
      <c r="AB613" s="102"/>
      <c r="AC613" s="102"/>
      <c r="AD613" s="203"/>
      <c r="AF613" s="203"/>
    </row>
    <row r="614" spans="2:32" ht="14.25" customHeight="1" x14ac:dyDescent="0.3">
      <c r="B614" s="102"/>
      <c r="C614" s="102"/>
      <c r="D614" s="102"/>
      <c r="E614" s="102"/>
      <c r="F614" s="102"/>
      <c r="H614" s="195"/>
      <c r="I614" s="102"/>
      <c r="K614" s="102"/>
      <c r="P614" s="67"/>
      <c r="Q614" s="195"/>
      <c r="R614" s="195"/>
      <c r="S614" s="195"/>
      <c r="T614" s="195"/>
      <c r="X614" s="102"/>
      <c r="Y614" s="102"/>
      <c r="Z614" s="102"/>
      <c r="AA614" s="102"/>
      <c r="AB614" s="102"/>
      <c r="AC614" s="102"/>
      <c r="AD614" s="203"/>
      <c r="AF614" s="203"/>
    </row>
    <row r="615" spans="2:32" ht="14.25" customHeight="1" x14ac:dyDescent="0.3">
      <c r="B615" s="102"/>
      <c r="C615" s="102"/>
      <c r="D615" s="102"/>
      <c r="E615" s="102"/>
      <c r="F615" s="102"/>
      <c r="H615" s="195"/>
      <c r="I615" s="102"/>
      <c r="K615" s="102"/>
      <c r="P615" s="67"/>
      <c r="Q615" s="195"/>
      <c r="R615" s="195"/>
      <c r="S615" s="195"/>
      <c r="T615" s="195"/>
      <c r="X615" s="102"/>
      <c r="Y615" s="102"/>
      <c r="Z615" s="102"/>
      <c r="AA615" s="102"/>
      <c r="AB615" s="102"/>
      <c r="AC615" s="102"/>
      <c r="AD615" s="203"/>
      <c r="AF615" s="203"/>
    </row>
    <row r="616" spans="2:32" ht="14.25" customHeight="1" x14ac:dyDescent="0.3">
      <c r="B616" s="102"/>
      <c r="C616" s="102"/>
      <c r="D616" s="102"/>
      <c r="E616" s="102"/>
      <c r="F616" s="102"/>
      <c r="H616" s="195"/>
      <c r="I616" s="102"/>
      <c r="K616" s="102"/>
      <c r="P616" s="67"/>
      <c r="Q616" s="195"/>
      <c r="R616" s="195"/>
      <c r="S616" s="195"/>
      <c r="T616" s="195"/>
      <c r="X616" s="102"/>
      <c r="Y616" s="102"/>
      <c r="Z616" s="102"/>
      <c r="AA616" s="102"/>
      <c r="AB616" s="102"/>
      <c r="AC616" s="102"/>
      <c r="AD616" s="203"/>
      <c r="AF616" s="203"/>
    </row>
    <row r="617" spans="2:32" ht="14.25" customHeight="1" x14ac:dyDescent="0.3">
      <c r="B617" s="102"/>
      <c r="C617" s="102"/>
      <c r="D617" s="102"/>
      <c r="E617" s="102"/>
      <c r="F617" s="102"/>
      <c r="H617" s="195"/>
      <c r="I617" s="102"/>
      <c r="K617" s="102"/>
      <c r="P617" s="67"/>
      <c r="Q617" s="195"/>
      <c r="R617" s="195"/>
      <c r="S617" s="195"/>
      <c r="T617" s="195"/>
      <c r="X617" s="102"/>
      <c r="Y617" s="102"/>
      <c r="Z617" s="102"/>
      <c r="AA617" s="102"/>
      <c r="AB617" s="102"/>
      <c r="AC617" s="102"/>
      <c r="AD617" s="203"/>
      <c r="AF617" s="203"/>
    </row>
    <row r="618" spans="2:32" ht="14.25" customHeight="1" x14ac:dyDescent="0.3">
      <c r="B618" s="102"/>
      <c r="C618" s="102"/>
      <c r="D618" s="102"/>
      <c r="E618" s="102"/>
      <c r="F618" s="102"/>
      <c r="H618" s="195"/>
      <c r="I618" s="102"/>
      <c r="K618" s="102"/>
      <c r="P618" s="67"/>
      <c r="Q618" s="195"/>
      <c r="R618" s="195"/>
      <c r="S618" s="195"/>
      <c r="T618" s="195"/>
      <c r="X618" s="102"/>
      <c r="Y618" s="102"/>
      <c r="Z618" s="102"/>
      <c r="AA618" s="102"/>
      <c r="AB618" s="102"/>
      <c r="AC618" s="102"/>
      <c r="AD618" s="203"/>
      <c r="AF618" s="203"/>
    </row>
    <row r="619" spans="2:32" ht="14.25" customHeight="1" x14ac:dyDescent="0.3">
      <c r="B619" s="102"/>
      <c r="C619" s="102"/>
      <c r="D619" s="102"/>
      <c r="E619" s="102"/>
      <c r="F619" s="102"/>
      <c r="H619" s="195"/>
      <c r="I619" s="102"/>
      <c r="K619" s="102"/>
      <c r="P619" s="67"/>
      <c r="Q619" s="195"/>
      <c r="R619" s="195"/>
      <c r="S619" s="195"/>
      <c r="T619" s="195"/>
      <c r="X619" s="102"/>
      <c r="Y619" s="102"/>
      <c r="Z619" s="102"/>
      <c r="AA619" s="102"/>
      <c r="AB619" s="102"/>
      <c r="AC619" s="102"/>
      <c r="AD619" s="203"/>
      <c r="AF619" s="203"/>
    </row>
    <row r="620" spans="2:32" ht="14.25" customHeight="1" x14ac:dyDescent="0.3">
      <c r="B620" s="102"/>
      <c r="C620" s="102"/>
      <c r="D620" s="102"/>
      <c r="E620" s="102"/>
      <c r="F620" s="102"/>
      <c r="H620" s="195"/>
      <c r="I620" s="102"/>
      <c r="K620" s="102"/>
      <c r="P620" s="67"/>
      <c r="Q620" s="195"/>
      <c r="R620" s="195"/>
      <c r="S620" s="195"/>
      <c r="T620" s="195"/>
      <c r="X620" s="102"/>
      <c r="Y620" s="102"/>
      <c r="Z620" s="102"/>
      <c r="AA620" s="102"/>
      <c r="AB620" s="102"/>
      <c r="AC620" s="102"/>
      <c r="AD620" s="203"/>
      <c r="AF620" s="203"/>
    </row>
    <row r="621" spans="2:32" ht="14.25" customHeight="1" x14ac:dyDescent="0.3">
      <c r="B621" s="102"/>
      <c r="C621" s="102"/>
      <c r="D621" s="102"/>
      <c r="E621" s="102"/>
      <c r="F621" s="102"/>
      <c r="H621" s="195"/>
      <c r="I621" s="102"/>
      <c r="K621" s="102"/>
      <c r="P621" s="67"/>
      <c r="Q621" s="195"/>
      <c r="R621" s="195"/>
      <c r="S621" s="195"/>
      <c r="T621" s="195"/>
      <c r="X621" s="102"/>
      <c r="Y621" s="102"/>
      <c r="Z621" s="102"/>
      <c r="AA621" s="102"/>
      <c r="AB621" s="102"/>
      <c r="AC621" s="102"/>
      <c r="AD621" s="203"/>
      <c r="AF621" s="203"/>
    </row>
    <row r="622" spans="2:32" ht="14.25" customHeight="1" x14ac:dyDescent="0.3">
      <c r="B622" s="102"/>
      <c r="C622" s="102"/>
      <c r="D622" s="102"/>
      <c r="E622" s="102"/>
      <c r="F622" s="102"/>
      <c r="H622" s="195"/>
      <c r="I622" s="102"/>
      <c r="K622" s="102"/>
      <c r="P622" s="67"/>
      <c r="Q622" s="195"/>
      <c r="R622" s="195"/>
      <c r="S622" s="195"/>
      <c r="T622" s="195"/>
      <c r="X622" s="102"/>
      <c r="Y622" s="102"/>
      <c r="Z622" s="102"/>
      <c r="AA622" s="102"/>
      <c r="AB622" s="102"/>
      <c r="AC622" s="102"/>
      <c r="AD622" s="203"/>
      <c r="AF622" s="203"/>
    </row>
    <row r="623" spans="2:32" ht="14.25" customHeight="1" x14ac:dyDescent="0.3">
      <c r="B623" s="102"/>
      <c r="C623" s="102"/>
      <c r="D623" s="102"/>
      <c r="E623" s="102"/>
      <c r="F623" s="102"/>
      <c r="H623" s="195"/>
      <c r="I623" s="102"/>
      <c r="K623" s="102"/>
      <c r="P623" s="67"/>
      <c r="Q623" s="195"/>
      <c r="R623" s="195"/>
      <c r="S623" s="195"/>
      <c r="T623" s="195"/>
      <c r="X623" s="102"/>
      <c r="Y623" s="102"/>
      <c r="Z623" s="102"/>
      <c r="AA623" s="102"/>
      <c r="AB623" s="102"/>
      <c r="AC623" s="102"/>
      <c r="AD623" s="203"/>
      <c r="AF623" s="203"/>
    </row>
    <row r="624" spans="2:32" ht="14.25" customHeight="1" x14ac:dyDescent="0.3">
      <c r="B624" s="102"/>
      <c r="C624" s="102"/>
      <c r="D624" s="102"/>
      <c r="E624" s="102"/>
      <c r="F624" s="102"/>
      <c r="H624" s="195"/>
      <c r="I624" s="102"/>
      <c r="K624" s="102"/>
      <c r="P624" s="67"/>
      <c r="Q624" s="195"/>
      <c r="R624" s="195"/>
      <c r="S624" s="195"/>
      <c r="T624" s="195"/>
      <c r="X624" s="102"/>
      <c r="Y624" s="102"/>
      <c r="Z624" s="102"/>
      <c r="AA624" s="102"/>
      <c r="AB624" s="102"/>
      <c r="AC624" s="102"/>
      <c r="AD624" s="203"/>
      <c r="AF624" s="203"/>
    </row>
    <row r="625" spans="2:32" ht="14.25" customHeight="1" x14ac:dyDescent="0.3">
      <c r="B625" s="102"/>
      <c r="C625" s="102"/>
      <c r="D625" s="102"/>
      <c r="E625" s="102"/>
      <c r="F625" s="102"/>
      <c r="H625" s="195"/>
      <c r="I625" s="102"/>
      <c r="K625" s="102"/>
      <c r="P625" s="67"/>
      <c r="Q625" s="195"/>
      <c r="R625" s="195"/>
      <c r="S625" s="195"/>
      <c r="T625" s="195"/>
      <c r="X625" s="102"/>
      <c r="Y625" s="102"/>
      <c r="Z625" s="102"/>
      <c r="AA625" s="102"/>
      <c r="AB625" s="102"/>
      <c r="AC625" s="102"/>
      <c r="AD625" s="203"/>
      <c r="AF625" s="203"/>
    </row>
    <row r="626" spans="2:32" ht="14.25" customHeight="1" x14ac:dyDescent="0.3">
      <c r="B626" s="102"/>
      <c r="C626" s="102"/>
      <c r="D626" s="102"/>
      <c r="E626" s="102"/>
      <c r="F626" s="102"/>
      <c r="H626" s="195"/>
      <c r="I626" s="102"/>
      <c r="K626" s="102"/>
      <c r="P626" s="67"/>
      <c r="Q626" s="195"/>
      <c r="R626" s="195"/>
      <c r="S626" s="195"/>
      <c r="T626" s="195"/>
      <c r="X626" s="102"/>
      <c r="Y626" s="102"/>
      <c r="Z626" s="102"/>
      <c r="AA626" s="102"/>
      <c r="AB626" s="102"/>
      <c r="AC626" s="102"/>
      <c r="AD626" s="203"/>
      <c r="AF626" s="203"/>
    </row>
    <row r="627" spans="2:32" ht="14.25" customHeight="1" x14ac:dyDescent="0.3">
      <c r="B627" s="102"/>
      <c r="C627" s="102"/>
      <c r="D627" s="102"/>
      <c r="E627" s="102"/>
      <c r="F627" s="102"/>
      <c r="H627" s="195"/>
      <c r="I627" s="102"/>
      <c r="K627" s="102"/>
      <c r="P627" s="67"/>
      <c r="Q627" s="195"/>
      <c r="R627" s="195"/>
      <c r="S627" s="195"/>
      <c r="T627" s="195"/>
      <c r="X627" s="102"/>
      <c r="Y627" s="102"/>
      <c r="Z627" s="102"/>
      <c r="AA627" s="102"/>
      <c r="AB627" s="102"/>
      <c r="AC627" s="102"/>
      <c r="AD627" s="203"/>
      <c r="AF627" s="203"/>
    </row>
    <row r="628" spans="2:32" ht="14.25" customHeight="1" x14ac:dyDescent="0.3">
      <c r="B628" s="102"/>
      <c r="C628" s="102"/>
      <c r="D628" s="102"/>
      <c r="E628" s="102"/>
      <c r="F628" s="102"/>
      <c r="H628" s="195"/>
      <c r="I628" s="102"/>
      <c r="K628" s="102"/>
      <c r="P628" s="67"/>
      <c r="Q628" s="195"/>
      <c r="R628" s="195"/>
      <c r="S628" s="195"/>
      <c r="T628" s="195"/>
      <c r="X628" s="102"/>
      <c r="Y628" s="102"/>
      <c r="Z628" s="102"/>
      <c r="AA628" s="102"/>
      <c r="AB628" s="102"/>
      <c r="AC628" s="102"/>
      <c r="AD628" s="203"/>
      <c r="AF628" s="203"/>
    </row>
    <row r="629" spans="2:32" ht="14.25" customHeight="1" x14ac:dyDescent="0.3">
      <c r="B629" s="102"/>
      <c r="C629" s="102"/>
      <c r="D629" s="102"/>
      <c r="E629" s="102"/>
      <c r="F629" s="102"/>
      <c r="H629" s="195"/>
      <c r="I629" s="102"/>
      <c r="K629" s="102"/>
      <c r="P629" s="67"/>
      <c r="Q629" s="195"/>
      <c r="R629" s="195"/>
      <c r="S629" s="195"/>
      <c r="T629" s="195"/>
      <c r="X629" s="102"/>
      <c r="Y629" s="102"/>
      <c r="Z629" s="102"/>
      <c r="AA629" s="102"/>
      <c r="AB629" s="102"/>
      <c r="AC629" s="102"/>
      <c r="AD629" s="203"/>
      <c r="AF629" s="203"/>
    </row>
    <row r="630" spans="2:32" ht="14.25" customHeight="1" x14ac:dyDescent="0.3">
      <c r="B630" s="102"/>
      <c r="C630" s="102"/>
      <c r="D630" s="102"/>
      <c r="E630" s="102"/>
      <c r="F630" s="102"/>
      <c r="H630" s="195"/>
      <c r="I630" s="102"/>
      <c r="K630" s="102"/>
      <c r="P630" s="67"/>
      <c r="Q630" s="195"/>
      <c r="R630" s="195"/>
      <c r="S630" s="195"/>
      <c r="T630" s="195"/>
      <c r="X630" s="102"/>
      <c r="Y630" s="102"/>
      <c r="Z630" s="102"/>
      <c r="AA630" s="102"/>
      <c r="AB630" s="102"/>
      <c r="AC630" s="102"/>
      <c r="AD630" s="203"/>
      <c r="AF630" s="203"/>
    </row>
    <row r="631" spans="2:32" ht="14.25" customHeight="1" x14ac:dyDescent="0.3">
      <c r="B631" s="102"/>
      <c r="C631" s="102"/>
      <c r="D631" s="102"/>
      <c r="E631" s="102"/>
      <c r="F631" s="102"/>
      <c r="H631" s="195"/>
      <c r="I631" s="102"/>
      <c r="K631" s="102"/>
      <c r="P631" s="67"/>
      <c r="Q631" s="195"/>
      <c r="R631" s="195"/>
      <c r="S631" s="195"/>
      <c r="T631" s="195"/>
      <c r="X631" s="102"/>
      <c r="Y631" s="102"/>
      <c r="Z631" s="102"/>
      <c r="AA631" s="102"/>
      <c r="AB631" s="102"/>
      <c r="AC631" s="102"/>
      <c r="AD631" s="203"/>
      <c r="AF631" s="203"/>
    </row>
    <row r="632" spans="2:32" ht="14.25" customHeight="1" x14ac:dyDescent="0.3">
      <c r="B632" s="102"/>
      <c r="C632" s="102"/>
      <c r="D632" s="102"/>
      <c r="E632" s="102"/>
      <c r="F632" s="102"/>
      <c r="H632" s="195"/>
      <c r="I632" s="102"/>
      <c r="K632" s="102"/>
      <c r="P632" s="67"/>
      <c r="Q632" s="195"/>
      <c r="R632" s="195"/>
      <c r="S632" s="195"/>
      <c r="T632" s="195"/>
      <c r="X632" s="102"/>
      <c r="Y632" s="102"/>
      <c r="Z632" s="102"/>
      <c r="AA632" s="102"/>
      <c r="AB632" s="102"/>
      <c r="AC632" s="102"/>
      <c r="AD632" s="203"/>
      <c r="AF632" s="203"/>
    </row>
    <row r="633" spans="2:32" ht="14.25" customHeight="1" x14ac:dyDescent="0.3">
      <c r="B633" s="102"/>
      <c r="C633" s="102"/>
      <c r="D633" s="102"/>
      <c r="E633" s="102"/>
      <c r="F633" s="102"/>
      <c r="H633" s="195"/>
      <c r="I633" s="102"/>
      <c r="K633" s="102"/>
      <c r="P633" s="67"/>
      <c r="Q633" s="195"/>
      <c r="R633" s="195"/>
      <c r="S633" s="195"/>
      <c r="T633" s="195"/>
      <c r="X633" s="102"/>
      <c r="Y633" s="102"/>
      <c r="Z633" s="102"/>
      <c r="AA633" s="102"/>
      <c r="AB633" s="102"/>
      <c r="AC633" s="102"/>
      <c r="AD633" s="203"/>
      <c r="AF633" s="203"/>
    </row>
    <row r="634" spans="2:32" ht="14.25" customHeight="1" x14ac:dyDescent="0.3">
      <c r="B634" s="102"/>
      <c r="C634" s="102"/>
      <c r="D634" s="102"/>
      <c r="E634" s="102"/>
      <c r="F634" s="102"/>
      <c r="H634" s="195"/>
      <c r="I634" s="102"/>
      <c r="K634" s="102"/>
      <c r="P634" s="67"/>
      <c r="Q634" s="195"/>
      <c r="R634" s="195"/>
      <c r="S634" s="195"/>
      <c r="T634" s="195"/>
      <c r="X634" s="102"/>
      <c r="Y634" s="102"/>
      <c r="Z634" s="102"/>
      <c r="AA634" s="102"/>
      <c r="AB634" s="102"/>
      <c r="AC634" s="102"/>
      <c r="AD634" s="203"/>
      <c r="AF634" s="203"/>
    </row>
    <row r="635" spans="2:32" ht="14.25" customHeight="1" x14ac:dyDescent="0.3">
      <c r="B635" s="102"/>
      <c r="C635" s="102"/>
      <c r="D635" s="102"/>
      <c r="E635" s="102"/>
      <c r="F635" s="102"/>
      <c r="H635" s="195"/>
      <c r="I635" s="102"/>
      <c r="K635" s="102"/>
      <c r="P635" s="67"/>
      <c r="Q635" s="195"/>
      <c r="R635" s="195"/>
      <c r="S635" s="195"/>
      <c r="T635" s="195"/>
      <c r="X635" s="102"/>
      <c r="Y635" s="102"/>
      <c r="Z635" s="102"/>
      <c r="AA635" s="102"/>
      <c r="AB635" s="102"/>
      <c r="AC635" s="102"/>
      <c r="AD635" s="203"/>
      <c r="AF635" s="203"/>
    </row>
    <row r="636" spans="2:32" ht="14.25" customHeight="1" x14ac:dyDescent="0.3">
      <c r="B636" s="102"/>
      <c r="C636" s="102"/>
      <c r="D636" s="102"/>
      <c r="E636" s="102"/>
      <c r="F636" s="102"/>
      <c r="H636" s="195"/>
      <c r="I636" s="102"/>
      <c r="K636" s="102"/>
      <c r="P636" s="67"/>
      <c r="Q636" s="195"/>
      <c r="R636" s="195"/>
      <c r="S636" s="195"/>
      <c r="T636" s="195"/>
      <c r="X636" s="102"/>
      <c r="Y636" s="102"/>
      <c r="Z636" s="102"/>
      <c r="AA636" s="102"/>
      <c r="AB636" s="102"/>
      <c r="AC636" s="102"/>
      <c r="AD636" s="203"/>
      <c r="AF636" s="203"/>
    </row>
    <row r="637" spans="2:32" ht="14.25" customHeight="1" x14ac:dyDescent="0.3">
      <c r="B637" s="102"/>
      <c r="C637" s="102"/>
      <c r="D637" s="102"/>
      <c r="E637" s="102"/>
      <c r="F637" s="102"/>
      <c r="H637" s="195"/>
      <c r="I637" s="102"/>
      <c r="K637" s="102"/>
      <c r="P637" s="67"/>
      <c r="Q637" s="195"/>
      <c r="R637" s="195"/>
      <c r="S637" s="195"/>
      <c r="T637" s="195"/>
      <c r="X637" s="102"/>
      <c r="Y637" s="102"/>
      <c r="Z637" s="102"/>
      <c r="AA637" s="102"/>
      <c r="AB637" s="102"/>
      <c r="AC637" s="102"/>
      <c r="AD637" s="203"/>
      <c r="AF637" s="203"/>
    </row>
    <row r="638" spans="2:32" ht="14.25" customHeight="1" x14ac:dyDescent="0.3">
      <c r="B638" s="102"/>
      <c r="C638" s="102"/>
      <c r="D638" s="102"/>
      <c r="E638" s="102"/>
      <c r="F638" s="102"/>
      <c r="H638" s="195"/>
      <c r="I638" s="102"/>
      <c r="K638" s="102"/>
      <c r="P638" s="67"/>
      <c r="Q638" s="195"/>
      <c r="R638" s="195"/>
      <c r="S638" s="195"/>
      <c r="T638" s="195"/>
      <c r="X638" s="102"/>
      <c r="Y638" s="102"/>
      <c r="Z638" s="102"/>
      <c r="AA638" s="102"/>
      <c r="AB638" s="102"/>
      <c r="AC638" s="102"/>
      <c r="AD638" s="203"/>
      <c r="AF638" s="203"/>
    </row>
    <row r="639" spans="2:32" ht="14.25" customHeight="1" x14ac:dyDescent="0.3">
      <c r="B639" s="102"/>
      <c r="C639" s="102"/>
      <c r="D639" s="102"/>
      <c r="E639" s="102"/>
      <c r="F639" s="102"/>
      <c r="H639" s="195"/>
      <c r="I639" s="102"/>
      <c r="K639" s="102"/>
      <c r="P639" s="67"/>
      <c r="Q639" s="195"/>
      <c r="R639" s="195"/>
      <c r="S639" s="195"/>
      <c r="T639" s="195"/>
      <c r="X639" s="102"/>
      <c r="Y639" s="102"/>
      <c r="Z639" s="102"/>
      <c r="AA639" s="102"/>
      <c r="AB639" s="102"/>
      <c r="AC639" s="102"/>
      <c r="AD639" s="203"/>
      <c r="AF639" s="203"/>
    </row>
    <row r="640" spans="2:32" ht="14.25" customHeight="1" x14ac:dyDescent="0.3">
      <c r="B640" s="102"/>
      <c r="C640" s="102"/>
      <c r="D640" s="102"/>
      <c r="E640" s="102"/>
      <c r="F640" s="102"/>
      <c r="H640" s="195"/>
      <c r="I640" s="102"/>
      <c r="K640" s="102"/>
      <c r="P640" s="67"/>
      <c r="Q640" s="195"/>
      <c r="R640" s="195"/>
      <c r="S640" s="195"/>
      <c r="T640" s="195"/>
      <c r="X640" s="102"/>
      <c r="Y640" s="102"/>
      <c r="Z640" s="102"/>
      <c r="AA640" s="102"/>
      <c r="AB640" s="102"/>
      <c r="AC640" s="102"/>
      <c r="AD640" s="203"/>
      <c r="AF640" s="203"/>
    </row>
    <row r="641" spans="2:32" ht="14.25" customHeight="1" x14ac:dyDescent="0.3">
      <c r="B641" s="102"/>
      <c r="C641" s="102"/>
      <c r="D641" s="102"/>
      <c r="E641" s="102"/>
      <c r="F641" s="102"/>
      <c r="H641" s="195"/>
      <c r="I641" s="102"/>
      <c r="K641" s="102"/>
      <c r="P641" s="67"/>
      <c r="Q641" s="195"/>
      <c r="R641" s="195"/>
      <c r="S641" s="195"/>
      <c r="T641" s="195"/>
      <c r="X641" s="102"/>
      <c r="Y641" s="102"/>
      <c r="Z641" s="102"/>
      <c r="AA641" s="102"/>
      <c r="AB641" s="102"/>
      <c r="AC641" s="102"/>
      <c r="AD641" s="203"/>
      <c r="AF641" s="203"/>
    </row>
    <row r="642" spans="2:32" ht="14.25" customHeight="1" x14ac:dyDescent="0.3">
      <c r="B642" s="102"/>
      <c r="C642" s="102"/>
      <c r="D642" s="102"/>
      <c r="E642" s="102"/>
      <c r="F642" s="102"/>
      <c r="H642" s="195"/>
      <c r="I642" s="102"/>
      <c r="K642" s="102"/>
      <c r="P642" s="67"/>
      <c r="Q642" s="195"/>
      <c r="R642" s="195"/>
      <c r="S642" s="195"/>
      <c r="T642" s="195"/>
      <c r="X642" s="102"/>
      <c r="Y642" s="102"/>
      <c r="Z642" s="102"/>
      <c r="AA642" s="102"/>
      <c r="AB642" s="102"/>
      <c r="AC642" s="102"/>
      <c r="AD642" s="203"/>
      <c r="AF642" s="203"/>
    </row>
    <row r="643" spans="2:32" ht="14.25" customHeight="1" x14ac:dyDescent="0.3">
      <c r="B643" s="102"/>
      <c r="C643" s="102"/>
      <c r="D643" s="102"/>
      <c r="E643" s="102"/>
      <c r="F643" s="102"/>
      <c r="H643" s="195"/>
      <c r="I643" s="102"/>
      <c r="K643" s="102"/>
      <c r="P643" s="67"/>
      <c r="Q643" s="195"/>
      <c r="R643" s="195"/>
      <c r="S643" s="195"/>
      <c r="T643" s="195"/>
      <c r="X643" s="102"/>
      <c r="Y643" s="102"/>
      <c r="Z643" s="102"/>
      <c r="AA643" s="102"/>
      <c r="AB643" s="102"/>
      <c r="AC643" s="102"/>
      <c r="AD643" s="203"/>
      <c r="AF643" s="203"/>
    </row>
    <row r="644" spans="2:32" ht="14.25" customHeight="1" x14ac:dyDescent="0.3">
      <c r="B644" s="102"/>
      <c r="C644" s="102"/>
      <c r="D644" s="102"/>
      <c r="E644" s="102"/>
      <c r="F644" s="102"/>
      <c r="H644" s="195"/>
      <c r="I644" s="102"/>
      <c r="K644" s="102"/>
      <c r="P644" s="67"/>
      <c r="Q644" s="195"/>
      <c r="R644" s="195"/>
      <c r="S644" s="195"/>
      <c r="T644" s="195"/>
      <c r="X644" s="102"/>
      <c r="Y644" s="102"/>
      <c r="Z644" s="102"/>
      <c r="AA644" s="102"/>
      <c r="AB644" s="102"/>
      <c r="AC644" s="102"/>
      <c r="AD644" s="203"/>
      <c r="AF644" s="203"/>
    </row>
    <row r="645" spans="2:32" ht="14.25" customHeight="1" x14ac:dyDescent="0.3">
      <c r="B645" s="102"/>
      <c r="C645" s="102"/>
      <c r="D645" s="102"/>
      <c r="E645" s="102"/>
      <c r="F645" s="102"/>
      <c r="H645" s="195"/>
      <c r="I645" s="102"/>
      <c r="K645" s="102"/>
      <c r="P645" s="67"/>
      <c r="Q645" s="195"/>
      <c r="R645" s="195"/>
      <c r="S645" s="195"/>
      <c r="T645" s="195"/>
      <c r="X645" s="102"/>
      <c r="Y645" s="102"/>
      <c r="Z645" s="102"/>
      <c r="AA645" s="102"/>
      <c r="AB645" s="102"/>
      <c r="AC645" s="102"/>
      <c r="AD645" s="203"/>
      <c r="AF645" s="203"/>
    </row>
    <row r="646" spans="2:32" ht="14.25" customHeight="1" x14ac:dyDescent="0.3">
      <c r="B646" s="102"/>
      <c r="C646" s="102"/>
      <c r="D646" s="102"/>
      <c r="E646" s="102"/>
      <c r="F646" s="102"/>
      <c r="H646" s="195"/>
      <c r="I646" s="102"/>
      <c r="K646" s="102"/>
      <c r="P646" s="67"/>
      <c r="Q646" s="195"/>
      <c r="R646" s="195"/>
      <c r="S646" s="195"/>
      <c r="T646" s="195"/>
      <c r="X646" s="102"/>
      <c r="Y646" s="102"/>
      <c r="Z646" s="102"/>
      <c r="AA646" s="102"/>
      <c r="AB646" s="102"/>
      <c r="AC646" s="102"/>
      <c r="AD646" s="203"/>
      <c r="AF646" s="203"/>
    </row>
    <row r="647" spans="2:32" ht="14.25" customHeight="1" x14ac:dyDescent="0.3">
      <c r="B647" s="102"/>
      <c r="C647" s="102"/>
      <c r="D647" s="102"/>
      <c r="E647" s="102"/>
      <c r="F647" s="102"/>
      <c r="H647" s="195"/>
      <c r="I647" s="102"/>
      <c r="K647" s="102"/>
      <c r="P647" s="67"/>
      <c r="Q647" s="195"/>
      <c r="R647" s="195"/>
      <c r="S647" s="195"/>
      <c r="T647" s="195"/>
      <c r="X647" s="102"/>
      <c r="Y647" s="102"/>
      <c r="Z647" s="102"/>
      <c r="AA647" s="102"/>
      <c r="AB647" s="102"/>
      <c r="AC647" s="102"/>
      <c r="AD647" s="203"/>
      <c r="AF647" s="203"/>
    </row>
    <row r="648" spans="2:32" ht="14.25" customHeight="1" x14ac:dyDescent="0.3">
      <c r="B648" s="102"/>
      <c r="C648" s="102"/>
      <c r="D648" s="102"/>
      <c r="E648" s="102"/>
      <c r="F648" s="102"/>
      <c r="H648" s="195"/>
      <c r="I648" s="102"/>
      <c r="K648" s="102"/>
      <c r="P648" s="67"/>
      <c r="Q648" s="195"/>
      <c r="R648" s="195"/>
      <c r="S648" s="195"/>
      <c r="T648" s="195"/>
      <c r="X648" s="102"/>
      <c r="Y648" s="102"/>
      <c r="Z648" s="102"/>
      <c r="AA648" s="102"/>
      <c r="AB648" s="102"/>
      <c r="AC648" s="102"/>
      <c r="AD648" s="203"/>
      <c r="AF648" s="203"/>
    </row>
    <row r="649" spans="2:32" ht="14.25" customHeight="1" x14ac:dyDescent="0.3">
      <c r="B649" s="102"/>
      <c r="C649" s="102"/>
      <c r="D649" s="102"/>
      <c r="E649" s="102"/>
      <c r="F649" s="102"/>
      <c r="H649" s="195"/>
      <c r="I649" s="102"/>
      <c r="K649" s="102"/>
      <c r="P649" s="67"/>
      <c r="Q649" s="195"/>
      <c r="R649" s="195"/>
      <c r="S649" s="195"/>
      <c r="T649" s="195"/>
      <c r="X649" s="102"/>
      <c r="Y649" s="102"/>
      <c r="Z649" s="102"/>
      <c r="AA649" s="102"/>
      <c r="AB649" s="102"/>
      <c r="AC649" s="102"/>
      <c r="AD649" s="203"/>
      <c r="AF649" s="203"/>
    </row>
    <row r="650" spans="2:32" ht="14.25" customHeight="1" x14ac:dyDescent="0.3">
      <c r="B650" s="102"/>
      <c r="C650" s="102"/>
      <c r="D650" s="102"/>
      <c r="E650" s="102"/>
      <c r="F650" s="102"/>
      <c r="H650" s="195"/>
      <c r="I650" s="102"/>
      <c r="K650" s="102"/>
      <c r="P650" s="67"/>
      <c r="Q650" s="195"/>
      <c r="R650" s="195"/>
      <c r="S650" s="195"/>
      <c r="T650" s="195"/>
      <c r="X650" s="102"/>
      <c r="Y650" s="102"/>
      <c r="Z650" s="102"/>
      <c r="AA650" s="102"/>
      <c r="AB650" s="102"/>
      <c r="AC650" s="102"/>
      <c r="AD650" s="203"/>
      <c r="AF650" s="203"/>
    </row>
    <row r="651" spans="2:32" ht="14.25" customHeight="1" x14ac:dyDescent="0.3">
      <c r="B651" s="102"/>
      <c r="C651" s="102"/>
      <c r="D651" s="102"/>
      <c r="E651" s="102"/>
      <c r="F651" s="102"/>
      <c r="H651" s="195"/>
      <c r="I651" s="102"/>
      <c r="K651" s="102"/>
      <c r="P651" s="67"/>
      <c r="Q651" s="195"/>
      <c r="R651" s="195"/>
      <c r="S651" s="195"/>
      <c r="T651" s="195"/>
      <c r="X651" s="102"/>
      <c r="Y651" s="102"/>
      <c r="Z651" s="102"/>
      <c r="AA651" s="102"/>
      <c r="AB651" s="102"/>
      <c r="AC651" s="102"/>
      <c r="AD651" s="203"/>
      <c r="AF651" s="203"/>
    </row>
    <row r="652" spans="2:32" ht="14.25" customHeight="1" x14ac:dyDescent="0.3">
      <c r="B652" s="102"/>
      <c r="C652" s="102"/>
      <c r="D652" s="102"/>
      <c r="E652" s="102"/>
      <c r="F652" s="102"/>
      <c r="H652" s="195"/>
      <c r="I652" s="102"/>
      <c r="K652" s="102"/>
      <c r="P652" s="67"/>
      <c r="Q652" s="195"/>
      <c r="R652" s="195"/>
      <c r="S652" s="195"/>
      <c r="T652" s="195"/>
      <c r="X652" s="102"/>
      <c r="Y652" s="102"/>
      <c r="Z652" s="102"/>
      <c r="AA652" s="102"/>
      <c r="AB652" s="102"/>
      <c r="AC652" s="102"/>
      <c r="AD652" s="203"/>
      <c r="AF652" s="203"/>
    </row>
    <row r="653" spans="2:32" ht="14.25" customHeight="1" x14ac:dyDescent="0.3">
      <c r="B653" s="102"/>
      <c r="C653" s="102"/>
      <c r="D653" s="102"/>
      <c r="E653" s="102"/>
      <c r="F653" s="102"/>
      <c r="H653" s="195"/>
      <c r="I653" s="102"/>
      <c r="K653" s="102"/>
      <c r="P653" s="67"/>
      <c r="Q653" s="195"/>
      <c r="R653" s="195"/>
      <c r="S653" s="195"/>
      <c r="T653" s="195"/>
      <c r="X653" s="102"/>
      <c r="Y653" s="102"/>
      <c r="Z653" s="102"/>
      <c r="AA653" s="102"/>
      <c r="AB653" s="102"/>
      <c r="AC653" s="102"/>
      <c r="AD653" s="203"/>
      <c r="AF653" s="203"/>
    </row>
    <row r="654" spans="2:32" ht="14.25" customHeight="1" x14ac:dyDescent="0.3">
      <c r="B654" s="102"/>
      <c r="C654" s="102"/>
      <c r="D654" s="102"/>
      <c r="E654" s="102"/>
      <c r="F654" s="102"/>
      <c r="H654" s="195"/>
      <c r="I654" s="102"/>
      <c r="K654" s="102"/>
      <c r="P654" s="67"/>
      <c r="Q654" s="195"/>
      <c r="R654" s="195"/>
      <c r="S654" s="195"/>
      <c r="T654" s="195"/>
      <c r="X654" s="102"/>
      <c r="Y654" s="102"/>
      <c r="Z654" s="102"/>
      <c r="AA654" s="102"/>
      <c r="AB654" s="102"/>
      <c r="AC654" s="102"/>
      <c r="AD654" s="203"/>
      <c r="AF654" s="203"/>
    </row>
    <row r="655" spans="2:32" ht="14.25" customHeight="1" x14ac:dyDescent="0.3">
      <c r="B655" s="102"/>
      <c r="C655" s="102"/>
      <c r="D655" s="102"/>
      <c r="E655" s="102"/>
      <c r="F655" s="102"/>
      <c r="H655" s="195"/>
      <c r="I655" s="102"/>
      <c r="K655" s="102"/>
      <c r="P655" s="67"/>
      <c r="Q655" s="195"/>
      <c r="R655" s="195"/>
      <c r="S655" s="195"/>
      <c r="T655" s="195"/>
      <c r="X655" s="102"/>
      <c r="Y655" s="102"/>
      <c r="Z655" s="102"/>
      <c r="AA655" s="102"/>
      <c r="AB655" s="102"/>
      <c r="AC655" s="102"/>
      <c r="AD655" s="203"/>
      <c r="AF655" s="203"/>
    </row>
    <row r="656" spans="2:32" ht="14.25" customHeight="1" x14ac:dyDescent="0.3">
      <c r="B656" s="102"/>
      <c r="C656" s="102"/>
      <c r="D656" s="102"/>
      <c r="E656" s="102"/>
      <c r="F656" s="102"/>
      <c r="H656" s="195"/>
      <c r="I656" s="102"/>
      <c r="K656" s="102"/>
      <c r="P656" s="67"/>
      <c r="Q656" s="195"/>
      <c r="R656" s="195"/>
      <c r="S656" s="195"/>
      <c r="T656" s="195"/>
      <c r="X656" s="102"/>
      <c r="Y656" s="102"/>
      <c r="Z656" s="102"/>
      <c r="AA656" s="102"/>
      <c r="AB656" s="102"/>
      <c r="AC656" s="102"/>
      <c r="AD656" s="203"/>
      <c r="AF656" s="203"/>
    </row>
    <row r="657" spans="2:32" ht="14.25" customHeight="1" x14ac:dyDescent="0.3">
      <c r="B657" s="102"/>
      <c r="C657" s="102"/>
      <c r="D657" s="102"/>
      <c r="E657" s="102"/>
      <c r="F657" s="102"/>
      <c r="H657" s="195"/>
      <c r="I657" s="102"/>
      <c r="K657" s="102"/>
      <c r="P657" s="67"/>
      <c r="Q657" s="195"/>
      <c r="R657" s="195"/>
      <c r="S657" s="195"/>
      <c r="T657" s="195"/>
      <c r="X657" s="102"/>
      <c r="Y657" s="102"/>
      <c r="Z657" s="102"/>
      <c r="AA657" s="102"/>
      <c r="AB657" s="102"/>
      <c r="AC657" s="102"/>
      <c r="AD657" s="203"/>
      <c r="AF657" s="203"/>
    </row>
    <row r="658" spans="2:32" ht="14.25" customHeight="1" x14ac:dyDescent="0.3">
      <c r="B658" s="102"/>
      <c r="C658" s="102"/>
      <c r="D658" s="102"/>
      <c r="E658" s="102"/>
      <c r="F658" s="102"/>
      <c r="H658" s="195"/>
      <c r="I658" s="102"/>
      <c r="K658" s="102"/>
      <c r="P658" s="67"/>
      <c r="Q658" s="195"/>
      <c r="R658" s="195"/>
      <c r="S658" s="195"/>
      <c r="T658" s="195"/>
      <c r="X658" s="102"/>
      <c r="Y658" s="102"/>
      <c r="Z658" s="102"/>
      <c r="AA658" s="102"/>
      <c r="AB658" s="102"/>
      <c r="AC658" s="102"/>
      <c r="AD658" s="203"/>
      <c r="AF658" s="203"/>
    </row>
    <row r="659" spans="2:32" ht="14.25" customHeight="1" x14ac:dyDescent="0.3">
      <c r="B659" s="102"/>
      <c r="C659" s="102"/>
      <c r="D659" s="102"/>
      <c r="E659" s="102"/>
      <c r="F659" s="102"/>
      <c r="H659" s="195"/>
      <c r="I659" s="102"/>
      <c r="K659" s="102"/>
      <c r="P659" s="67"/>
      <c r="Q659" s="195"/>
      <c r="R659" s="195"/>
      <c r="S659" s="195"/>
      <c r="T659" s="195"/>
      <c r="X659" s="102"/>
      <c r="Y659" s="102"/>
      <c r="Z659" s="102"/>
      <c r="AA659" s="102"/>
      <c r="AB659" s="102"/>
      <c r="AC659" s="102"/>
      <c r="AD659" s="203"/>
      <c r="AF659" s="203"/>
    </row>
    <row r="660" spans="2:32" ht="14.25" customHeight="1" x14ac:dyDescent="0.3">
      <c r="B660" s="102"/>
      <c r="C660" s="102"/>
      <c r="D660" s="102"/>
      <c r="E660" s="102"/>
      <c r="F660" s="102"/>
      <c r="H660" s="195"/>
      <c r="I660" s="102"/>
      <c r="K660" s="102"/>
      <c r="P660" s="67"/>
      <c r="Q660" s="195"/>
      <c r="R660" s="195"/>
      <c r="S660" s="195"/>
      <c r="T660" s="195"/>
      <c r="X660" s="102"/>
      <c r="Y660" s="102"/>
      <c r="Z660" s="102"/>
      <c r="AA660" s="102"/>
      <c r="AB660" s="102"/>
      <c r="AC660" s="102"/>
      <c r="AD660" s="203"/>
      <c r="AF660" s="203"/>
    </row>
    <row r="661" spans="2:32" ht="14.25" customHeight="1" x14ac:dyDescent="0.3">
      <c r="B661" s="102"/>
      <c r="C661" s="102"/>
      <c r="D661" s="102"/>
      <c r="E661" s="102"/>
      <c r="F661" s="102"/>
      <c r="H661" s="195"/>
      <c r="I661" s="102"/>
      <c r="K661" s="102"/>
      <c r="P661" s="67"/>
      <c r="Q661" s="195"/>
      <c r="R661" s="195"/>
      <c r="S661" s="195"/>
      <c r="T661" s="195"/>
      <c r="X661" s="102"/>
      <c r="Y661" s="102"/>
      <c r="Z661" s="102"/>
      <c r="AA661" s="102"/>
      <c r="AB661" s="102"/>
      <c r="AC661" s="102"/>
      <c r="AD661" s="203"/>
      <c r="AF661" s="203"/>
    </row>
    <row r="662" spans="2:32" ht="14.25" customHeight="1" x14ac:dyDescent="0.3">
      <c r="B662" s="102"/>
      <c r="C662" s="102"/>
      <c r="D662" s="102"/>
      <c r="E662" s="102"/>
      <c r="F662" s="102"/>
      <c r="H662" s="195"/>
      <c r="I662" s="102"/>
      <c r="K662" s="102"/>
      <c r="P662" s="67"/>
      <c r="Q662" s="195"/>
      <c r="R662" s="195"/>
      <c r="S662" s="195"/>
      <c r="T662" s="195"/>
      <c r="X662" s="102"/>
      <c r="Y662" s="102"/>
      <c r="Z662" s="102"/>
      <c r="AA662" s="102"/>
      <c r="AB662" s="102"/>
      <c r="AC662" s="102"/>
      <c r="AD662" s="203"/>
      <c r="AF662" s="203"/>
    </row>
    <row r="663" spans="2:32" ht="14.25" customHeight="1" x14ac:dyDescent="0.3">
      <c r="B663" s="102"/>
      <c r="C663" s="102"/>
      <c r="D663" s="102"/>
      <c r="E663" s="102"/>
      <c r="F663" s="102"/>
      <c r="H663" s="195"/>
      <c r="I663" s="102"/>
      <c r="K663" s="102"/>
      <c r="P663" s="67"/>
      <c r="Q663" s="195"/>
      <c r="R663" s="195"/>
      <c r="S663" s="195"/>
      <c r="T663" s="195"/>
      <c r="X663" s="102"/>
      <c r="Y663" s="102"/>
      <c r="Z663" s="102"/>
      <c r="AA663" s="102"/>
      <c r="AB663" s="102"/>
      <c r="AC663" s="102"/>
      <c r="AD663" s="203"/>
      <c r="AF663" s="203"/>
    </row>
    <row r="664" spans="2:32" ht="14.25" customHeight="1" x14ac:dyDescent="0.3">
      <c r="B664" s="102"/>
      <c r="C664" s="102"/>
      <c r="D664" s="102"/>
      <c r="E664" s="102"/>
      <c r="F664" s="102"/>
      <c r="H664" s="195"/>
      <c r="I664" s="102"/>
      <c r="K664" s="102"/>
      <c r="P664" s="67"/>
      <c r="Q664" s="195"/>
      <c r="R664" s="195"/>
      <c r="S664" s="195"/>
      <c r="T664" s="195"/>
      <c r="X664" s="102"/>
      <c r="Y664" s="102"/>
      <c r="Z664" s="102"/>
      <c r="AA664" s="102"/>
      <c r="AB664" s="102"/>
      <c r="AC664" s="102"/>
      <c r="AD664" s="203"/>
      <c r="AF664" s="203"/>
    </row>
    <row r="665" spans="2:32" ht="14.25" customHeight="1" x14ac:dyDescent="0.3">
      <c r="B665" s="102"/>
      <c r="C665" s="102"/>
      <c r="D665" s="102"/>
      <c r="E665" s="102"/>
      <c r="F665" s="102"/>
      <c r="H665" s="195"/>
      <c r="I665" s="102"/>
      <c r="K665" s="102"/>
      <c r="P665" s="67"/>
      <c r="Q665" s="195"/>
      <c r="R665" s="195"/>
      <c r="S665" s="195"/>
      <c r="T665" s="195"/>
      <c r="X665" s="102"/>
      <c r="Y665" s="102"/>
      <c r="Z665" s="102"/>
      <c r="AA665" s="102"/>
      <c r="AB665" s="102"/>
      <c r="AC665" s="102"/>
      <c r="AD665" s="203"/>
      <c r="AF665" s="203"/>
    </row>
    <row r="666" spans="2:32" x14ac:dyDescent="0.3">
      <c r="I666" s="102"/>
      <c r="K666" s="102"/>
      <c r="P666" s="67"/>
      <c r="X666" s="102"/>
      <c r="Y666" s="102"/>
      <c r="Z666" s="102"/>
      <c r="AA666" s="102"/>
      <c r="AB666" s="102"/>
      <c r="AC666" s="102"/>
      <c r="AD666" s="203"/>
      <c r="AF666" s="203"/>
    </row>
    <row r="667" spans="2:32" x14ac:dyDescent="0.3">
      <c r="I667" s="102"/>
      <c r="K667" s="102"/>
      <c r="P667" s="67"/>
      <c r="X667" s="102"/>
      <c r="Y667" s="102"/>
      <c r="Z667" s="102"/>
      <c r="AA667" s="102"/>
      <c r="AB667" s="102"/>
      <c r="AC667" s="102"/>
      <c r="AD667" s="203"/>
      <c r="AF667" s="203"/>
    </row>
    <row r="668" spans="2:32" x14ac:dyDescent="0.3">
      <c r="I668" s="102"/>
      <c r="K668" s="102"/>
      <c r="P668" s="67"/>
      <c r="X668" s="102"/>
      <c r="Y668" s="102"/>
      <c r="Z668" s="102"/>
      <c r="AA668" s="102"/>
      <c r="AB668" s="102"/>
      <c r="AC668" s="102"/>
      <c r="AD668" s="203"/>
      <c r="AF668" s="203"/>
    </row>
    <row r="669" spans="2:32" x14ac:dyDescent="0.3">
      <c r="I669" s="102"/>
      <c r="K669" s="102"/>
      <c r="P669" s="67"/>
      <c r="X669" s="102"/>
      <c r="Y669" s="102"/>
      <c r="Z669" s="102"/>
      <c r="AA669" s="102"/>
      <c r="AB669" s="102"/>
      <c r="AC669" s="102"/>
      <c r="AD669" s="203"/>
      <c r="AF669" s="203"/>
    </row>
    <row r="670" spans="2:32" x14ac:dyDescent="0.3">
      <c r="I670" s="102"/>
      <c r="K670" s="102"/>
      <c r="P670" s="67"/>
      <c r="X670" s="102"/>
      <c r="Y670" s="102"/>
      <c r="Z670" s="102"/>
      <c r="AA670" s="102"/>
      <c r="AB670" s="102"/>
      <c r="AC670" s="102"/>
      <c r="AD670" s="203"/>
      <c r="AF670" s="203"/>
    </row>
    <row r="671" spans="2:32" x14ac:dyDescent="0.3">
      <c r="I671" s="102"/>
      <c r="K671" s="102"/>
      <c r="P671" s="67"/>
      <c r="X671" s="102"/>
      <c r="Y671" s="102"/>
      <c r="Z671" s="102"/>
      <c r="AA671" s="102"/>
      <c r="AB671" s="102"/>
      <c r="AC671" s="102"/>
      <c r="AD671" s="203"/>
      <c r="AF671" s="203"/>
    </row>
    <row r="672" spans="2:32" x14ac:dyDescent="0.3">
      <c r="I672" s="102"/>
      <c r="K672" s="102"/>
      <c r="P672" s="67"/>
      <c r="X672" s="102"/>
      <c r="Y672" s="102"/>
      <c r="Z672" s="102"/>
      <c r="AA672" s="102"/>
      <c r="AB672" s="102"/>
      <c r="AC672" s="102"/>
      <c r="AD672" s="203"/>
      <c r="AF672" s="203"/>
    </row>
    <row r="673" spans="9:32" x14ac:dyDescent="0.3">
      <c r="I673" s="102"/>
      <c r="K673" s="102"/>
      <c r="P673" s="67"/>
      <c r="X673" s="102"/>
      <c r="Y673" s="102"/>
      <c r="Z673" s="102"/>
      <c r="AA673" s="102"/>
      <c r="AB673" s="102"/>
      <c r="AC673" s="102"/>
      <c r="AD673" s="203"/>
      <c r="AF673" s="203"/>
    </row>
    <row r="674" spans="9:32" x14ac:dyDescent="0.3">
      <c r="I674" s="102"/>
      <c r="K674" s="102"/>
      <c r="P674" s="67"/>
      <c r="X674" s="102"/>
      <c r="Y674" s="102"/>
      <c r="Z674" s="102"/>
      <c r="AA674" s="102"/>
      <c r="AB674" s="102"/>
      <c r="AC674" s="102"/>
      <c r="AD674" s="203"/>
      <c r="AF674" s="203"/>
    </row>
    <row r="675" spans="9:32" x14ac:dyDescent="0.3">
      <c r="I675" s="102"/>
      <c r="K675" s="102"/>
      <c r="P675" s="67"/>
      <c r="X675" s="102"/>
      <c r="Y675" s="102"/>
      <c r="Z675" s="102"/>
      <c r="AA675" s="102"/>
      <c r="AB675" s="102"/>
      <c r="AC675" s="102"/>
      <c r="AD675" s="203"/>
      <c r="AF675" s="203"/>
    </row>
    <row r="676" spans="9:32" x14ac:dyDescent="0.3">
      <c r="I676" s="102"/>
      <c r="K676" s="102"/>
      <c r="P676" s="67"/>
      <c r="X676" s="102"/>
      <c r="Y676" s="102"/>
      <c r="Z676" s="102"/>
      <c r="AA676" s="102"/>
      <c r="AB676" s="102"/>
      <c r="AC676" s="102"/>
      <c r="AD676" s="203"/>
      <c r="AF676" s="203"/>
    </row>
    <row r="677" spans="9:32" x14ac:dyDescent="0.3">
      <c r="I677" s="102"/>
      <c r="K677" s="102"/>
      <c r="P677" s="67"/>
      <c r="X677" s="102"/>
      <c r="Y677" s="102"/>
      <c r="Z677" s="102"/>
      <c r="AA677" s="102"/>
      <c r="AB677" s="102"/>
      <c r="AC677" s="102"/>
      <c r="AD677" s="203"/>
      <c r="AF677" s="203"/>
    </row>
    <row r="678" spans="9:32" x14ac:dyDescent="0.3">
      <c r="I678" s="102"/>
      <c r="K678" s="102"/>
      <c r="P678" s="67"/>
      <c r="X678" s="102"/>
      <c r="Y678" s="102"/>
      <c r="Z678" s="102"/>
      <c r="AA678" s="102"/>
      <c r="AB678" s="102"/>
      <c r="AC678" s="102"/>
      <c r="AD678" s="203"/>
      <c r="AF678" s="203"/>
    </row>
    <row r="679" spans="9:32" x14ac:dyDescent="0.3">
      <c r="I679" s="102"/>
      <c r="K679" s="102"/>
      <c r="P679" s="67"/>
      <c r="X679" s="102"/>
      <c r="Y679" s="102"/>
      <c r="Z679" s="102"/>
      <c r="AA679" s="102"/>
      <c r="AB679" s="102"/>
      <c r="AC679" s="102"/>
      <c r="AD679" s="203"/>
      <c r="AF679" s="203"/>
    </row>
    <row r="680" spans="9:32" x14ac:dyDescent="0.3">
      <c r="I680" s="102"/>
      <c r="K680" s="102"/>
      <c r="P680" s="67"/>
      <c r="X680" s="102"/>
      <c r="Y680" s="102"/>
      <c r="Z680" s="102"/>
      <c r="AA680" s="102"/>
      <c r="AB680" s="102"/>
      <c r="AC680" s="102"/>
      <c r="AD680" s="203"/>
      <c r="AF680" s="203"/>
    </row>
    <row r="681" spans="9:32" x14ac:dyDescent="0.3">
      <c r="I681" s="102"/>
      <c r="K681" s="102"/>
      <c r="P681" s="67"/>
      <c r="X681" s="102"/>
      <c r="Y681" s="102"/>
      <c r="Z681" s="102"/>
      <c r="AA681" s="102"/>
      <c r="AB681" s="102"/>
      <c r="AC681" s="102"/>
      <c r="AD681" s="203"/>
      <c r="AF681" s="203"/>
    </row>
    <row r="682" spans="9:32" x14ac:dyDescent="0.3">
      <c r="P682" s="67"/>
      <c r="X682" s="102"/>
      <c r="Y682" s="102"/>
      <c r="Z682" s="102"/>
      <c r="AA682" s="102"/>
      <c r="AB682" s="102"/>
      <c r="AC682" s="102"/>
      <c r="AD682" s="203"/>
      <c r="AF682" s="203"/>
    </row>
    <row r="683" spans="9:32" x14ac:dyDescent="0.3">
      <c r="P683" s="67"/>
      <c r="X683" s="102"/>
      <c r="Y683" s="102"/>
      <c r="Z683" s="102"/>
      <c r="AA683" s="102"/>
      <c r="AB683" s="102"/>
      <c r="AC683" s="102"/>
      <c r="AD683" s="203"/>
      <c r="AF683" s="203"/>
    </row>
    <row r="684" spans="9:32" x14ac:dyDescent="0.3">
      <c r="P684" s="67"/>
      <c r="X684" s="102"/>
      <c r="Y684" s="102"/>
      <c r="Z684" s="102"/>
      <c r="AA684" s="102"/>
      <c r="AB684" s="102"/>
      <c r="AC684" s="102"/>
      <c r="AD684" s="203"/>
      <c r="AF684" s="203"/>
    </row>
    <row r="685" spans="9:32" x14ac:dyDescent="0.3">
      <c r="P685" s="67"/>
      <c r="X685" s="102"/>
      <c r="Y685" s="102"/>
      <c r="Z685" s="102"/>
      <c r="AA685" s="102"/>
      <c r="AB685" s="102"/>
      <c r="AC685" s="102"/>
      <c r="AD685" s="203"/>
      <c r="AF685" s="203"/>
    </row>
    <row r="686" spans="9:32" x14ac:dyDescent="0.3">
      <c r="P686" s="67"/>
      <c r="X686" s="102"/>
      <c r="Y686" s="102"/>
      <c r="Z686" s="102"/>
      <c r="AA686" s="102"/>
      <c r="AB686" s="102"/>
      <c r="AC686" s="102"/>
      <c r="AD686" s="203"/>
      <c r="AF686" s="203"/>
    </row>
    <row r="687" spans="9:32" x14ac:dyDescent="0.3">
      <c r="P687" s="67"/>
      <c r="X687" s="102"/>
      <c r="Y687" s="102"/>
      <c r="Z687" s="102"/>
      <c r="AA687" s="102"/>
      <c r="AB687" s="102"/>
      <c r="AC687" s="102"/>
      <c r="AD687" s="203"/>
      <c r="AF687" s="203"/>
    </row>
    <row r="688" spans="9:32" x14ac:dyDescent="0.3">
      <c r="P688" s="67"/>
      <c r="X688" s="102"/>
      <c r="Y688" s="102"/>
      <c r="Z688" s="102"/>
      <c r="AA688" s="102"/>
      <c r="AB688" s="102"/>
      <c r="AC688" s="102"/>
      <c r="AD688" s="203"/>
      <c r="AF688" s="203"/>
    </row>
    <row r="689" spans="16:32" x14ac:dyDescent="0.3">
      <c r="P689" s="67"/>
      <c r="X689" s="102"/>
      <c r="Y689" s="102"/>
      <c r="Z689" s="102"/>
      <c r="AA689" s="102"/>
      <c r="AB689" s="102"/>
      <c r="AC689" s="102"/>
      <c r="AD689" s="203"/>
      <c r="AF689" s="203"/>
    </row>
    <row r="690" spans="16:32" x14ac:dyDescent="0.3">
      <c r="P690" s="67"/>
      <c r="X690" s="102"/>
      <c r="Y690" s="102"/>
      <c r="Z690" s="102"/>
      <c r="AA690" s="102"/>
      <c r="AB690" s="102"/>
      <c r="AC690" s="102"/>
      <c r="AD690" s="203"/>
      <c r="AF690" s="203"/>
    </row>
    <row r="691" spans="16:32" x14ac:dyDescent="0.3">
      <c r="P691" s="67"/>
      <c r="X691" s="102"/>
      <c r="Y691" s="102"/>
      <c r="Z691" s="102"/>
      <c r="AA691" s="102"/>
      <c r="AB691" s="102"/>
      <c r="AC691" s="102"/>
      <c r="AD691" s="203"/>
      <c r="AF691" s="203"/>
    </row>
    <row r="692" spans="16:32" x14ac:dyDescent="0.3">
      <c r="P692" s="67"/>
      <c r="X692" s="102"/>
      <c r="Y692" s="102"/>
      <c r="Z692" s="102"/>
      <c r="AA692" s="102"/>
      <c r="AB692" s="102"/>
      <c r="AC692" s="102"/>
      <c r="AD692" s="203"/>
      <c r="AF692" s="203"/>
    </row>
    <row r="693" spans="16:32" x14ac:dyDescent="0.3">
      <c r="P693" s="67"/>
      <c r="X693" s="102"/>
      <c r="Y693" s="102"/>
      <c r="Z693" s="102"/>
      <c r="AA693" s="102"/>
      <c r="AB693" s="102"/>
      <c r="AC693" s="102"/>
      <c r="AD693" s="203"/>
      <c r="AF693" s="203"/>
    </row>
    <row r="694" spans="16:32" x14ac:dyDescent="0.3">
      <c r="P694" s="67"/>
      <c r="X694" s="102"/>
      <c r="Y694" s="102"/>
      <c r="Z694" s="102"/>
      <c r="AA694" s="102"/>
      <c r="AB694" s="102"/>
      <c r="AC694" s="102"/>
      <c r="AD694" s="203"/>
      <c r="AF694" s="203"/>
    </row>
    <row r="695" spans="16:32" x14ac:dyDescent="0.3">
      <c r="P695" s="67"/>
      <c r="X695" s="102"/>
      <c r="Y695" s="102"/>
      <c r="Z695" s="102"/>
      <c r="AA695" s="102"/>
      <c r="AB695" s="102"/>
      <c r="AC695" s="102"/>
      <c r="AD695" s="203"/>
      <c r="AF695" s="203"/>
    </row>
    <row r="696" spans="16:32" x14ac:dyDescent="0.3">
      <c r="P696" s="67"/>
      <c r="X696" s="102"/>
      <c r="Y696" s="102"/>
      <c r="Z696" s="102"/>
      <c r="AA696" s="102"/>
      <c r="AB696" s="102"/>
      <c r="AC696" s="102"/>
      <c r="AD696" s="203"/>
      <c r="AF696" s="203"/>
    </row>
    <row r="697" spans="16:32" x14ac:dyDescent="0.3">
      <c r="P697" s="67"/>
      <c r="X697" s="102"/>
      <c r="Y697" s="102"/>
      <c r="Z697" s="102"/>
      <c r="AA697" s="102"/>
      <c r="AB697" s="102"/>
      <c r="AC697" s="102"/>
      <c r="AD697" s="203"/>
      <c r="AF697" s="203"/>
    </row>
    <row r="698" spans="16:32" x14ac:dyDescent="0.3">
      <c r="P698" s="67"/>
      <c r="X698" s="102"/>
      <c r="Y698" s="102"/>
      <c r="Z698" s="102"/>
      <c r="AA698" s="102"/>
      <c r="AB698" s="102"/>
      <c r="AC698" s="102"/>
      <c r="AD698" s="203"/>
      <c r="AF698" s="203"/>
    </row>
    <row r="699" spans="16:32" x14ac:dyDescent="0.3">
      <c r="P699" s="67"/>
      <c r="X699" s="102"/>
      <c r="Y699" s="102"/>
      <c r="Z699" s="102"/>
      <c r="AA699" s="102"/>
      <c r="AB699" s="102"/>
      <c r="AC699" s="102"/>
      <c r="AD699" s="203"/>
      <c r="AF699" s="203"/>
    </row>
    <row r="700" spans="16:32" x14ac:dyDescent="0.3">
      <c r="P700" s="67"/>
      <c r="X700" s="102"/>
      <c r="Y700" s="102"/>
      <c r="Z700" s="102"/>
      <c r="AA700" s="102"/>
      <c r="AB700" s="102"/>
      <c r="AC700" s="102"/>
      <c r="AD700" s="203"/>
      <c r="AF700" s="203"/>
    </row>
    <row r="701" spans="16:32" x14ac:dyDescent="0.3">
      <c r="P701" s="67"/>
      <c r="X701" s="102"/>
      <c r="Y701" s="102"/>
      <c r="Z701" s="102"/>
      <c r="AA701" s="102"/>
      <c r="AB701" s="102"/>
      <c r="AC701" s="102"/>
      <c r="AD701" s="203"/>
      <c r="AF701" s="203"/>
    </row>
    <row r="702" spans="16:32" x14ac:dyDescent="0.3">
      <c r="P702" s="67"/>
      <c r="X702" s="102"/>
      <c r="Y702" s="102"/>
      <c r="Z702" s="102"/>
      <c r="AA702" s="102"/>
      <c r="AB702" s="102"/>
      <c r="AC702" s="102"/>
      <c r="AD702" s="203"/>
      <c r="AF702" s="203"/>
    </row>
    <row r="703" spans="16:32" x14ac:dyDescent="0.3">
      <c r="P703" s="67"/>
      <c r="X703" s="102"/>
      <c r="Y703" s="102"/>
      <c r="Z703" s="102"/>
      <c r="AA703" s="102"/>
      <c r="AB703" s="102"/>
      <c r="AC703" s="102"/>
      <c r="AD703" s="203"/>
      <c r="AF703" s="203"/>
    </row>
    <row r="704" spans="16:32" x14ac:dyDescent="0.3">
      <c r="P704" s="67"/>
      <c r="X704" s="102"/>
      <c r="Y704" s="102"/>
      <c r="Z704" s="102"/>
      <c r="AA704" s="102"/>
      <c r="AB704" s="102"/>
      <c r="AC704" s="102"/>
      <c r="AD704" s="203"/>
      <c r="AF704" s="203"/>
    </row>
    <row r="705" spans="16:32" x14ac:dyDescent="0.3">
      <c r="P705" s="67"/>
      <c r="X705" s="102"/>
      <c r="Y705" s="102"/>
      <c r="Z705" s="102"/>
      <c r="AA705" s="102"/>
      <c r="AB705" s="102"/>
      <c r="AC705" s="102"/>
      <c r="AD705" s="203"/>
      <c r="AF705" s="203"/>
    </row>
    <row r="706" spans="16:32" x14ac:dyDescent="0.3">
      <c r="P706" s="67"/>
      <c r="X706" s="102"/>
      <c r="Y706" s="102"/>
      <c r="Z706" s="102"/>
      <c r="AA706" s="102"/>
      <c r="AB706" s="102"/>
      <c r="AC706" s="102"/>
      <c r="AD706" s="203"/>
      <c r="AF706" s="203"/>
    </row>
    <row r="707" spans="16:32" x14ac:dyDescent="0.3">
      <c r="P707" s="67"/>
      <c r="X707" s="102"/>
      <c r="Y707" s="102"/>
      <c r="Z707" s="102"/>
      <c r="AA707" s="102"/>
      <c r="AB707" s="102"/>
      <c r="AC707" s="102"/>
      <c r="AD707" s="203"/>
      <c r="AF707" s="203"/>
    </row>
    <row r="708" spans="16:32" x14ac:dyDescent="0.3">
      <c r="P708" s="67"/>
      <c r="X708" s="102"/>
      <c r="Y708" s="102"/>
      <c r="Z708" s="102"/>
      <c r="AA708" s="102"/>
      <c r="AB708" s="102"/>
      <c r="AC708" s="102"/>
      <c r="AD708" s="203"/>
      <c r="AF708" s="203"/>
    </row>
    <row r="709" spans="16:32" x14ac:dyDescent="0.3">
      <c r="P709" s="67"/>
      <c r="X709" s="102"/>
      <c r="Y709" s="102"/>
      <c r="Z709" s="102"/>
      <c r="AA709" s="102"/>
      <c r="AB709" s="102"/>
      <c r="AC709" s="102"/>
      <c r="AD709" s="203"/>
      <c r="AF709" s="203"/>
    </row>
    <row r="710" spans="16:32" x14ac:dyDescent="0.3">
      <c r="P710" s="67"/>
      <c r="X710" s="102"/>
      <c r="Y710" s="102"/>
      <c r="Z710" s="102"/>
      <c r="AA710" s="102"/>
      <c r="AB710" s="102"/>
      <c r="AC710" s="102"/>
      <c r="AD710" s="203"/>
      <c r="AF710" s="203"/>
    </row>
  </sheetData>
  <pageMargins left="0.7" right="0.7" top="0.75" bottom="0.75" header="0.3" footer="0.3"/>
  <ignoredErrors>
    <ignoredError sqref="H6:H5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0855-6633-4292-800F-2C716EB99699}">
  <dimension ref="A1:O17"/>
  <sheetViews>
    <sheetView workbookViewId="0"/>
  </sheetViews>
  <sheetFormatPr defaultColWidth="9.109375" defaultRowHeight="12.6" x14ac:dyDescent="0.2"/>
  <cols>
    <col min="1" max="16384" width="9.109375" style="60"/>
  </cols>
  <sheetData>
    <row r="1" spans="1:15" x14ac:dyDescent="0.2">
      <c r="A1" s="58" t="s">
        <v>107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">
      <c r="A2" s="61" t="s">
        <v>108</v>
      </c>
      <c r="B2" s="62" t="s">
        <v>109</v>
      </c>
      <c r="C2" s="62" t="s">
        <v>110</v>
      </c>
      <c r="D2" s="62" t="s">
        <v>111</v>
      </c>
      <c r="E2" s="62" t="s">
        <v>112</v>
      </c>
      <c r="F2" s="62" t="s">
        <v>113</v>
      </c>
      <c r="G2" s="62" t="s">
        <v>114</v>
      </c>
      <c r="H2" s="62" t="s">
        <v>115</v>
      </c>
      <c r="I2" s="62" t="s">
        <v>116</v>
      </c>
      <c r="J2" s="62" t="s">
        <v>117</v>
      </c>
      <c r="K2" s="62" t="s">
        <v>118</v>
      </c>
      <c r="L2" s="62" t="s">
        <v>119</v>
      </c>
      <c r="M2" s="62" t="s">
        <v>120</v>
      </c>
      <c r="N2" s="61"/>
      <c r="O2" s="61" t="s">
        <v>122</v>
      </c>
    </row>
    <row r="3" spans="1:15" x14ac:dyDescent="0.2">
      <c r="A3" s="63">
        <v>2005</v>
      </c>
      <c r="B3" s="16">
        <v>113.4</v>
      </c>
      <c r="C3" s="16">
        <v>114</v>
      </c>
      <c r="D3" s="16">
        <v>114.5</v>
      </c>
      <c r="E3" s="16">
        <v>114.8</v>
      </c>
      <c r="F3" s="16">
        <v>114.5</v>
      </c>
      <c r="G3" s="16">
        <v>114.8</v>
      </c>
      <c r="H3" s="16">
        <v>114.4</v>
      </c>
      <c r="I3" s="16">
        <v>114.8</v>
      </c>
      <c r="J3" s="16">
        <v>115.4</v>
      </c>
      <c r="K3" s="16">
        <v>115.3</v>
      </c>
      <c r="L3" s="16">
        <v>115</v>
      </c>
      <c r="M3" s="16">
        <v>115.1</v>
      </c>
      <c r="N3" s="16"/>
      <c r="O3" s="64">
        <f>AVERAGE(E3:J3)</f>
        <v>114.78333333333332</v>
      </c>
    </row>
    <row r="4" spans="1:15" x14ac:dyDescent="0.2">
      <c r="A4" s="63">
        <v>2006</v>
      </c>
      <c r="B4" s="16">
        <v>114.7</v>
      </c>
      <c r="C4" s="16">
        <v>115.7</v>
      </c>
      <c r="D4" s="16">
        <v>116</v>
      </c>
      <c r="E4" s="16">
        <v>116.6</v>
      </c>
      <c r="F4" s="16">
        <v>116.8</v>
      </c>
      <c r="G4" s="16">
        <v>116.9</v>
      </c>
      <c r="H4" s="16">
        <v>116.6</v>
      </c>
      <c r="I4" s="16">
        <v>117</v>
      </c>
      <c r="J4" s="16">
        <v>117.2</v>
      </c>
      <c r="K4" s="16">
        <v>117.5</v>
      </c>
      <c r="L4" s="16">
        <v>117.5</v>
      </c>
      <c r="M4" s="16">
        <v>117.7</v>
      </c>
      <c r="N4" s="16"/>
      <c r="O4" s="64">
        <f t="shared" ref="O4:O11" si="0">AVERAGE(E4:J4)</f>
        <v>116.85000000000001</v>
      </c>
    </row>
    <row r="5" spans="1:15" x14ac:dyDescent="0.2">
      <c r="A5" s="63">
        <v>2007</v>
      </c>
      <c r="B5" s="16">
        <v>117.4</v>
      </c>
      <c r="C5" s="16">
        <v>118.2</v>
      </c>
      <c r="D5" s="16">
        <v>119.1</v>
      </c>
      <c r="E5" s="16">
        <v>119.6</v>
      </c>
      <c r="F5" s="16">
        <v>119.5</v>
      </c>
      <c r="G5" s="16">
        <v>119.7</v>
      </c>
      <c r="H5" s="16">
        <v>119.5</v>
      </c>
      <c r="I5" s="16">
        <v>119.7</v>
      </c>
      <c r="J5" s="16">
        <v>120.3</v>
      </c>
      <c r="K5" s="16">
        <v>120.6</v>
      </c>
      <c r="L5" s="16">
        <v>120.9</v>
      </c>
      <c r="M5" s="16">
        <v>120.7</v>
      </c>
      <c r="N5" s="16"/>
      <c r="O5" s="64">
        <f t="shared" si="0"/>
        <v>119.71666666666665</v>
      </c>
    </row>
    <row r="6" spans="1:15" x14ac:dyDescent="0.2">
      <c r="A6" s="63">
        <v>2008</v>
      </c>
      <c r="B6" s="16">
        <v>121.9</v>
      </c>
      <c r="C6" s="16">
        <v>122.6</v>
      </c>
      <c r="D6" s="16">
        <v>123.6</v>
      </c>
      <c r="E6" s="16">
        <v>123.8</v>
      </c>
      <c r="F6" s="16">
        <v>124.5</v>
      </c>
      <c r="G6" s="16">
        <v>124.9</v>
      </c>
      <c r="H6" s="16">
        <v>124.7</v>
      </c>
      <c r="I6" s="16">
        <v>125.3</v>
      </c>
      <c r="J6" s="16">
        <v>125.9</v>
      </c>
      <c r="K6" s="16">
        <v>125.9</v>
      </c>
      <c r="L6" s="16">
        <v>125.3</v>
      </c>
      <c r="M6" s="16">
        <v>124.9</v>
      </c>
      <c r="N6" s="16"/>
      <c r="O6" s="64">
        <f t="shared" si="0"/>
        <v>124.85000000000001</v>
      </c>
    </row>
    <row r="7" spans="1:15" x14ac:dyDescent="0.2">
      <c r="A7" s="63">
        <v>2009</v>
      </c>
      <c r="B7" s="16">
        <v>124.6</v>
      </c>
      <c r="C7" s="16">
        <v>124.7</v>
      </c>
      <c r="D7" s="16">
        <v>124.8</v>
      </c>
      <c r="E7" s="16">
        <v>124.8</v>
      </c>
      <c r="F7" s="16">
        <v>124.5</v>
      </c>
      <c r="G7" s="16">
        <v>124.8</v>
      </c>
      <c r="H7" s="16">
        <v>124</v>
      </c>
      <c r="I7" s="16">
        <v>124.4</v>
      </c>
      <c r="J7" s="16">
        <v>124.6</v>
      </c>
      <c r="K7" s="16">
        <v>124</v>
      </c>
      <c r="L7" s="16">
        <v>124.1</v>
      </c>
      <c r="M7" s="16">
        <v>124.2</v>
      </c>
      <c r="N7" s="16"/>
      <c r="O7" s="64">
        <f>AVERAGE(E7:J7)</f>
        <v>124.51666666666667</v>
      </c>
    </row>
    <row r="8" spans="1:15" x14ac:dyDescent="0.2">
      <c r="A8" s="63">
        <v>2010</v>
      </c>
      <c r="B8" s="16">
        <v>124.4</v>
      </c>
      <c r="C8" s="16">
        <v>124.8</v>
      </c>
      <c r="D8" s="16">
        <v>125.5</v>
      </c>
      <c r="E8" s="16">
        <v>125.8</v>
      </c>
      <c r="F8" s="16">
        <v>125.7</v>
      </c>
      <c r="G8" s="16">
        <v>126</v>
      </c>
      <c r="H8" s="16">
        <v>125.3</v>
      </c>
      <c r="I8" s="16">
        <v>125.9</v>
      </c>
      <c r="J8" s="16">
        <v>126.4</v>
      </c>
      <c r="K8" s="16">
        <v>126.9</v>
      </c>
      <c r="L8" s="16">
        <v>127.2</v>
      </c>
      <c r="M8" s="16">
        <v>127.8</v>
      </c>
      <c r="N8" s="16"/>
      <c r="O8" s="64">
        <f t="shared" si="0"/>
        <v>125.85000000000001</v>
      </c>
    </row>
    <row r="9" spans="1:15" x14ac:dyDescent="0.2">
      <c r="A9" s="63">
        <v>2011</v>
      </c>
      <c r="B9" s="16">
        <v>128.30000000000001</v>
      </c>
      <c r="C9" s="16">
        <v>129.1</v>
      </c>
      <c r="D9" s="16">
        <v>129.80000000000001</v>
      </c>
      <c r="E9" s="16">
        <v>130</v>
      </c>
      <c r="F9" s="16">
        <v>130.1</v>
      </c>
      <c r="G9" s="16">
        <v>130.5</v>
      </c>
      <c r="H9" s="16">
        <v>130.1</v>
      </c>
      <c r="I9" s="16">
        <v>130.6</v>
      </c>
      <c r="J9" s="16">
        <v>131.1</v>
      </c>
      <c r="K9" s="16">
        <v>131.5</v>
      </c>
      <c r="L9" s="16">
        <v>131.6</v>
      </c>
      <c r="M9" s="16">
        <v>131.5</v>
      </c>
      <c r="N9" s="16"/>
      <c r="O9" s="64">
        <f t="shared" si="0"/>
        <v>130.4</v>
      </c>
    </row>
    <row r="10" spans="1:15" x14ac:dyDescent="0.2">
      <c r="A10" s="15">
        <v>2012</v>
      </c>
      <c r="B10" s="16">
        <v>132.4</v>
      </c>
      <c r="C10" s="16">
        <v>133.1</v>
      </c>
      <c r="D10" s="16">
        <v>133.6</v>
      </c>
      <c r="E10" s="16">
        <v>134</v>
      </c>
      <c r="F10" s="16">
        <v>134.1</v>
      </c>
      <c r="G10" s="16">
        <v>134.1</v>
      </c>
      <c r="H10" s="16">
        <v>133.9</v>
      </c>
      <c r="I10" s="16">
        <v>134.19999999999999</v>
      </c>
      <c r="J10" s="16">
        <v>134.69999999999999</v>
      </c>
      <c r="K10" s="16">
        <v>134.9</v>
      </c>
      <c r="L10" s="65">
        <v>134.4</v>
      </c>
      <c r="M10" s="65">
        <v>134.6</v>
      </c>
      <c r="N10" s="65"/>
      <c r="O10" s="64">
        <f t="shared" si="0"/>
        <v>134.16666666666666</v>
      </c>
    </row>
    <row r="11" spans="1:15" x14ac:dyDescent="0.2">
      <c r="A11" s="15">
        <v>2013</v>
      </c>
      <c r="B11" s="16">
        <v>134.5</v>
      </c>
      <c r="C11" s="16">
        <v>135.30000000000001</v>
      </c>
      <c r="D11" s="16">
        <v>135.9</v>
      </c>
      <c r="E11" s="16">
        <v>136.1</v>
      </c>
      <c r="F11" s="16">
        <v>136.1</v>
      </c>
      <c r="G11" s="16">
        <v>136.1</v>
      </c>
      <c r="H11" s="16">
        <v>136</v>
      </c>
      <c r="I11" s="16">
        <v>135.80000000000001</v>
      </c>
      <c r="J11" s="16">
        <v>136.30000000000001</v>
      </c>
      <c r="K11" s="16">
        <v>136.5</v>
      </c>
      <c r="L11" s="65">
        <v>136.30000000000001</v>
      </c>
      <c r="M11" s="65">
        <v>136.80000000000001</v>
      </c>
      <c r="N11" s="65"/>
      <c r="O11" s="64">
        <f t="shared" si="0"/>
        <v>136.06666666666663</v>
      </c>
    </row>
    <row r="12" spans="1:15" x14ac:dyDescent="0.2">
      <c r="A12" s="15">
        <v>2014</v>
      </c>
      <c r="B12" s="16">
        <v>136.69999999999999</v>
      </c>
      <c r="C12" s="16">
        <v>137</v>
      </c>
      <c r="D12" s="16">
        <v>137.4</v>
      </c>
      <c r="E12" s="16">
        <v>137.6</v>
      </c>
      <c r="F12" s="16">
        <v>137.19999999999999</v>
      </c>
      <c r="G12" s="16">
        <v>137.30000000000001</v>
      </c>
      <c r="H12" s="16">
        <v>137.19999999999999</v>
      </c>
      <c r="I12" s="16">
        <v>137.4</v>
      </c>
      <c r="J12" s="16">
        <v>138.1</v>
      </c>
      <c r="K12" s="16">
        <v>137.9</v>
      </c>
      <c r="L12" s="16">
        <v>137.6</v>
      </c>
      <c r="M12" s="16">
        <v>137.4</v>
      </c>
      <c r="N12" s="16"/>
      <c r="O12" s="64">
        <f t="shared" ref="O12:O17" si="1">AVERAGE(E12:J12)</f>
        <v>137.46666666666667</v>
      </c>
    </row>
    <row r="13" spans="1:15" x14ac:dyDescent="0.2">
      <c r="A13" s="15">
        <v>2015</v>
      </c>
      <c r="B13" s="16">
        <v>136.5</v>
      </c>
      <c r="C13" s="16">
        <v>136.80000000000001</v>
      </c>
      <c r="D13" s="16">
        <v>137.30000000000001</v>
      </c>
      <c r="E13" s="16">
        <v>137.30000000000001</v>
      </c>
      <c r="F13" s="16">
        <v>137.19999999999999</v>
      </c>
      <c r="G13" s="16">
        <v>137.19999999999999</v>
      </c>
      <c r="H13" s="16">
        <v>136.9</v>
      </c>
      <c r="I13" s="16">
        <v>137.1</v>
      </c>
      <c r="J13" s="16">
        <v>137.30000000000001</v>
      </c>
      <c r="K13" s="16">
        <v>137.5</v>
      </c>
      <c r="L13" s="16">
        <v>137.30000000000001</v>
      </c>
      <c r="M13" s="16">
        <v>137.1</v>
      </c>
      <c r="N13" s="16"/>
      <c r="O13" s="64">
        <f t="shared" si="1"/>
        <v>137.16666666666666</v>
      </c>
    </row>
    <row r="14" spans="1:15" x14ac:dyDescent="0.2">
      <c r="A14" s="15">
        <v>2016</v>
      </c>
      <c r="B14" s="16">
        <v>136.5</v>
      </c>
      <c r="C14" s="16">
        <v>136.69999999999999</v>
      </c>
      <c r="D14" s="16">
        <v>137.19999999999999</v>
      </c>
      <c r="E14" s="16">
        <v>137.6</v>
      </c>
      <c r="F14" s="16">
        <v>137.6</v>
      </c>
      <c r="G14" s="16">
        <v>137.69999999999999</v>
      </c>
      <c r="H14" s="16">
        <v>137.5</v>
      </c>
      <c r="I14" s="16">
        <v>137.6</v>
      </c>
      <c r="J14" s="16">
        <v>137.9</v>
      </c>
      <c r="K14" s="16">
        <v>138.1</v>
      </c>
      <c r="L14" s="16">
        <v>138.19999999999999</v>
      </c>
      <c r="M14" s="16">
        <v>138.5</v>
      </c>
      <c r="N14" s="16"/>
      <c r="O14" s="64">
        <f t="shared" si="1"/>
        <v>137.65</v>
      </c>
    </row>
    <row r="15" spans="1:15" x14ac:dyDescent="0.2">
      <c r="A15" s="15">
        <v>2017</v>
      </c>
      <c r="B15" s="16">
        <v>137.69999999999999</v>
      </c>
      <c r="C15" s="16">
        <v>138.4</v>
      </c>
      <c r="D15" s="16">
        <v>138.4</v>
      </c>
      <c r="E15" s="16">
        <v>138.80000000000001</v>
      </c>
      <c r="F15" s="16">
        <v>138.6</v>
      </c>
      <c r="G15" s="16">
        <v>138.69999999999999</v>
      </c>
      <c r="H15" s="16">
        <v>138.30000000000001</v>
      </c>
      <c r="I15" s="16">
        <v>138.6</v>
      </c>
      <c r="J15" s="16">
        <v>138.9</v>
      </c>
      <c r="K15" s="16">
        <v>138.9</v>
      </c>
      <c r="L15" s="16">
        <v>139.19999999999999</v>
      </c>
      <c r="M15" s="16">
        <v>139.19999999999999</v>
      </c>
      <c r="N15" s="16"/>
      <c r="O15" s="64">
        <f t="shared" si="1"/>
        <v>138.65</v>
      </c>
    </row>
    <row r="16" spans="1:15" x14ac:dyDescent="0.2">
      <c r="A16" s="15">
        <v>2018</v>
      </c>
      <c r="B16" s="16">
        <v>138.80000000000001</v>
      </c>
      <c r="C16" s="16">
        <v>139.19999999999999</v>
      </c>
      <c r="D16" s="16">
        <v>139.5</v>
      </c>
      <c r="E16" s="16">
        <v>139.80000000000001</v>
      </c>
      <c r="F16" s="16">
        <v>140</v>
      </c>
      <c r="G16" s="16">
        <v>140.30000000000001</v>
      </c>
      <c r="H16" s="16">
        <v>140.19999999999999</v>
      </c>
      <c r="I16" s="16">
        <v>140.4</v>
      </c>
      <c r="J16" s="16">
        <v>140.69999999999999</v>
      </c>
      <c r="K16" s="16">
        <v>141</v>
      </c>
      <c r="L16" s="16">
        <v>141</v>
      </c>
      <c r="M16" s="16">
        <v>140.80000000000001</v>
      </c>
      <c r="N16" s="16"/>
      <c r="O16" s="64">
        <f t="shared" si="1"/>
        <v>140.23333333333332</v>
      </c>
    </row>
    <row r="17" spans="1:15" x14ac:dyDescent="0.2">
      <c r="A17" s="15">
        <v>2019</v>
      </c>
      <c r="B17" s="16">
        <v>140.30000000000001</v>
      </c>
      <c r="C17" s="16">
        <v>141</v>
      </c>
      <c r="D17" s="16">
        <v>141</v>
      </c>
      <c r="E17" s="16">
        <v>141.9</v>
      </c>
      <c r="F17" s="16">
        <v>141.6</v>
      </c>
      <c r="G17" s="16">
        <v>141.69999999999999</v>
      </c>
      <c r="H17" s="16">
        <v>141.30000000000001</v>
      </c>
      <c r="I17" s="16">
        <v>141.9</v>
      </c>
      <c r="J17" s="16">
        <v>142</v>
      </c>
      <c r="K17" s="16"/>
      <c r="L17" s="16"/>
      <c r="M17" s="16"/>
      <c r="N17" s="16"/>
      <c r="O17" s="64">
        <f t="shared" si="1"/>
        <v>141.73333333333332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7C8B-3C8C-4D2E-A606-BD5BDC23604D}">
  <dimension ref="A1:AH1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6640625" defaultRowHeight="12.6" x14ac:dyDescent="0.2"/>
  <cols>
    <col min="1" max="1" width="41.88671875" style="257" customWidth="1"/>
    <col min="2" max="2" width="18.33203125" style="60" customWidth="1"/>
    <col min="3" max="3" width="16.88671875" style="60" bestFit="1" customWidth="1"/>
    <col min="4" max="4" width="14.6640625" style="60" customWidth="1"/>
    <col min="5" max="5" width="16.88671875" style="60" bestFit="1" customWidth="1"/>
    <col min="6" max="6" width="13.88671875" style="60" bestFit="1" customWidth="1"/>
    <col min="7" max="7" width="14.88671875" style="60" bestFit="1" customWidth="1"/>
    <col min="8" max="10" width="12.6640625" style="60" bestFit="1" customWidth="1"/>
    <col min="11" max="11" width="12" style="60" bestFit="1" customWidth="1"/>
    <col min="12" max="12" width="12.6640625" style="60" bestFit="1" customWidth="1"/>
    <col min="13" max="13" width="12.5546875" style="60" customWidth="1"/>
    <col min="14" max="14" width="26.88671875" style="60" customWidth="1"/>
    <col min="15" max="16" width="11.6640625" style="60"/>
    <col min="17" max="17" width="39.109375" style="60" bestFit="1" customWidth="1"/>
    <col min="18" max="20" width="11.6640625" style="60"/>
    <col min="21" max="21" width="10" style="60" customWidth="1"/>
    <col min="22" max="22" width="10.88671875" style="60" customWidth="1"/>
    <col min="23" max="23" width="10.109375" style="60" customWidth="1"/>
    <col min="24" max="24" width="11.33203125" style="60" customWidth="1"/>
    <col min="25" max="25" width="13.44140625" style="60" customWidth="1"/>
    <col min="26" max="26" width="15.33203125" style="60" customWidth="1"/>
    <col min="27" max="27" width="15.44140625" style="60" bestFit="1" customWidth="1"/>
    <col min="28" max="16384" width="11.6640625" style="60"/>
  </cols>
  <sheetData>
    <row r="1" spans="1:34" ht="63" x14ac:dyDescent="0.2">
      <c r="A1" s="205" t="s">
        <v>204</v>
      </c>
      <c r="B1" s="206" t="s">
        <v>108</v>
      </c>
      <c r="C1" s="206" t="s">
        <v>142</v>
      </c>
      <c r="D1" s="206" t="s">
        <v>143</v>
      </c>
      <c r="E1" s="206" t="s">
        <v>144</v>
      </c>
      <c r="F1" s="206" t="s">
        <v>135</v>
      </c>
      <c r="G1" s="206" t="s">
        <v>136</v>
      </c>
      <c r="H1" s="206" t="s">
        <v>137</v>
      </c>
      <c r="I1" s="206" t="s">
        <v>138</v>
      </c>
      <c r="J1" s="206" t="s">
        <v>139</v>
      </c>
      <c r="K1" s="206" t="s">
        <v>140</v>
      </c>
      <c r="L1" s="206" t="s">
        <v>141</v>
      </c>
      <c r="M1" s="207"/>
      <c r="N1" s="206" t="s">
        <v>206</v>
      </c>
      <c r="P1" s="208" t="s">
        <v>205</v>
      </c>
      <c r="Q1" s="209" t="s">
        <v>204</v>
      </c>
      <c r="R1" s="210">
        <v>2012</v>
      </c>
      <c r="S1" s="210">
        <v>2013</v>
      </c>
      <c r="T1" s="210">
        <v>2014</v>
      </c>
      <c r="U1" s="210">
        <v>2015</v>
      </c>
      <c r="V1" s="210">
        <v>2016</v>
      </c>
      <c r="W1" s="210">
        <v>2017</v>
      </c>
      <c r="X1" s="210">
        <v>2018</v>
      </c>
      <c r="Y1" s="210"/>
      <c r="Z1" s="211" t="s">
        <v>207</v>
      </c>
      <c r="AA1" s="211" t="s">
        <v>208</v>
      </c>
    </row>
    <row r="2" spans="1:34" s="222" customFormat="1" ht="14.4" x14ac:dyDescent="0.3">
      <c r="A2" s="212" t="s">
        <v>1</v>
      </c>
      <c r="B2" s="213" t="s">
        <v>145</v>
      </c>
      <c r="C2" s="214">
        <v>1103035.2991284647</v>
      </c>
      <c r="D2" s="214">
        <v>35604070.353948466</v>
      </c>
      <c r="E2" s="214">
        <v>383617.01037626085</v>
      </c>
      <c r="F2" s="215">
        <v>950.59100000000001</v>
      </c>
      <c r="G2" s="215">
        <v>5258.5</v>
      </c>
      <c r="H2" s="215">
        <v>67.342250000000007</v>
      </c>
      <c r="I2" s="215">
        <v>30.378</v>
      </c>
      <c r="J2" s="215">
        <v>0</v>
      </c>
      <c r="K2" s="216">
        <v>0.78500000000000003</v>
      </c>
      <c r="L2" s="215">
        <v>80.457647720000011</v>
      </c>
      <c r="M2" s="291"/>
      <c r="N2" s="290">
        <v>0.7817745366273694</v>
      </c>
      <c r="O2" s="217"/>
      <c r="P2" s="217"/>
      <c r="Q2" s="220" t="s">
        <v>1</v>
      </c>
      <c r="R2" s="217">
        <v>0.90982966879144422</v>
      </c>
      <c r="S2" s="217">
        <v>0.8583746694209391</v>
      </c>
      <c r="T2" s="217">
        <v>0.86997304282783328</v>
      </c>
      <c r="U2" s="217">
        <v>0.86132306455217145</v>
      </c>
      <c r="V2" s="217">
        <v>0.74768751673154499</v>
      </c>
      <c r="W2" s="217">
        <v>0.72761080771509301</v>
      </c>
      <c r="X2" s="217">
        <v>0.84176399191921247</v>
      </c>
      <c r="Y2" s="221"/>
      <c r="Z2" s="217">
        <f>AVERAGE(R2:X2)</f>
        <v>0.83093753742260557</v>
      </c>
      <c r="AA2" s="217">
        <f>AVERAGE(U2:X2)</f>
        <v>0.7945963452295054</v>
      </c>
      <c r="AB2" s="223"/>
      <c r="AC2" s="224"/>
      <c r="AD2" s="224"/>
      <c r="AE2" s="224"/>
      <c r="AF2" s="224"/>
      <c r="AG2" s="224"/>
      <c r="AH2" s="224"/>
    </row>
    <row r="3" spans="1:34" s="222" customFormat="1" ht="14.4" x14ac:dyDescent="0.3">
      <c r="A3" s="212" t="s">
        <v>2</v>
      </c>
      <c r="B3" s="213" t="s">
        <v>145</v>
      </c>
      <c r="C3" s="214">
        <v>21202217.119270056</v>
      </c>
      <c r="D3" s="214">
        <v>621327254.84449816</v>
      </c>
      <c r="E3" s="214">
        <v>3789279.9149296898</v>
      </c>
      <c r="F3" s="215">
        <v>7676.9769999999999</v>
      </c>
      <c r="G3" s="215">
        <v>203612.5</v>
      </c>
      <c r="H3" s="215">
        <v>1993.2325000000001</v>
      </c>
      <c r="I3" s="215">
        <v>844.69024999999999</v>
      </c>
      <c r="J3" s="215">
        <v>138.30350000000001</v>
      </c>
      <c r="K3" s="216">
        <v>0.24875</v>
      </c>
      <c r="L3" s="215">
        <v>2395.4131473849998</v>
      </c>
      <c r="M3" s="291"/>
      <c r="N3" s="290">
        <v>0.78298838431448459</v>
      </c>
      <c r="O3" s="217"/>
      <c r="P3" s="217"/>
      <c r="Q3" s="220" t="s">
        <v>2</v>
      </c>
      <c r="R3" s="217">
        <v>0.88010537099307296</v>
      </c>
      <c r="S3" s="217">
        <v>0.78094838106803899</v>
      </c>
      <c r="T3" s="217">
        <v>0.69034414932076671</v>
      </c>
      <c r="U3" s="217">
        <v>0.7364451168420566</v>
      </c>
      <c r="V3" s="217">
        <v>0.7749534542124038</v>
      </c>
      <c r="W3" s="217">
        <v>0.84614851453021978</v>
      </c>
      <c r="X3" s="217">
        <v>0.80843198544136818</v>
      </c>
      <c r="Y3" s="221"/>
      <c r="Z3" s="217">
        <f t="shared" ref="Z3:Z66" si="0">AVERAGE(R3:X3)</f>
        <v>0.78819671034398964</v>
      </c>
      <c r="AA3" s="217">
        <f t="shared" ref="AA3:AA66" si="1">AVERAGE(U3:X3)</f>
        <v>0.79149476775651206</v>
      </c>
      <c r="AB3" s="223"/>
      <c r="AC3" s="224"/>
      <c r="AD3" s="224"/>
      <c r="AE3" s="224"/>
      <c r="AF3" s="224"/>
      <c r="AG3" s="224"/>
      <c r="AH3" s="224"/>
    </row>
    <row r="4" spans="1:34" s="222" customFormat="1" ht="25.2" x14ac:dyDescent="0.3">
      <c r="A4" s="212" t="s">
        <v>248</v>
      </c>
      <c r="B4" s="213" t="s">
        <v>145</v>
      </c>
      <c r="C4" s="214">
        <v>61548377.07773985</v>
      </c>
      <c r="D4" s="214">
        <v>3577250668.436379</v>
      </c>
      <c r="E4" s="214">
        <v>24000104.914740797</v>
      </c>
      <c r="F4" s="215">
        <v>76303.98874999999</v>
      </c>
      <c r="G4" s="215">
        <v>464894.25</v>
      </c>
      <c r="H4" s="215">
        <v>5402.2995000000001</v>
      </c>
      <c r="I4" s="215">
        <v>1309.548</v>
      </c>
      <c r="J4" s="215">
        <v>5255.3057499999995</v>
      </c>
      <c r="K4" s="216">
        <v>0.67575000000000007</v>
      </c>
      <c r="L4" s="215">
        <v>7392.3971423450002</v>
      </c>
      <c r="M4" s="291"/>
      <c r="N4" s="217">
        <v>1.0434264712662755</v>
      </c>
      <c r="O4" s="225"/>
      <c r="P4" s="217"/>
      <c r="Q4" s="220" t="s">
        <v>3</v>
      </c>
      <c r="R4" s="217">
        <v>0.78196657524993596</v>
      </c>
      <c r="S4" s="217">
        <v>0.74048109220349934</v>
      </c>
      <c r="T4" s="217">
        <v>0.87347205586735133</v>
      </c>
      <c r="U4" s="217">
        <v>0.83579876412180421</v>
      </c>
      <c r="V4" s="217">
        <v>1.135876430674849</v>
      </c>
      <c r="W4" s="217">
        <v>1.1608403035396679</v>
      </c>
      <c r="X4" s="217">
        <v>1.0913398458471746</v>
      </c>
      <c r="Y4" s="221"/>
      <c r="Z4" s="217">
        <f t="shared" si="0"/>
        <v>0.94568215250061172</v>
      </c>
      <c r="AA4" s="217">
        <f t="shared" si="1"/>
        <v>1.0559638360458741</v>
      </c>
      <c r="AB4" s="223"/>
      <c r="AC4" s="224"/>
      <c r="AD4" s="224"/>
      <c r="AE4" s="224"/>
      <c r="AF4" s="224"/>
      <c r="AG4" s="224"/>
      <c r="AH4" s="224"/>
    </row>
    <row r="5" spans="1:34" s="222" customFormat="1" ht="14.4" x14ac:dyDescent="0.3">
      <c r="A5" s="212" t="s">
        <v>4</v>
      </c>
      <c r="B5" s="213" t="s">
        <v>145</v>
      </c>
      <c r="C5" s="214">
        <v>969230.69360654568</v>
      </c>
      <c r="D5" s="214">
        <v>42942153.989170969</v>
      </c>
      <c r="E5" s="214">
        <v>83302.016893318098</v>
      </c>
      <c r="F5" s="215">
        <v>471.1875</v>
      </c>
      <c r="G5" s="215">
        <v>6893.25</v>
      </c>
      <c r="H5" s="215">
        <v>64.936499999999995</v>
      </c>
      <c r="I5" s="215">
        <v>20.231000000000002</v>
      </c>
      <c r="J5" s="215">
        <v>0</v>
      </c>
      <c r="K5" s="216">
        <v>0.42249999999999999</v>
      </c>
      <c r="L5" s="215">
        <v>73.671031940000006</v>
      </c>
      <c r="M5" s="291"/>
      <c r="N5" s="290">
        <v>0.65706825685565928</v>
      </c>
      <c r="O5" s="225"/>
      <c r="P5" s="217"/>
      <c r="Q5" s="220" t="s">
        <v>4</v>
      </c>
      <c r="R5" s="217">
        <v>0.87000559596117266</v>
      </c>
      <c r="S5" s="217">
        <v>0.40542477178868186</v>
      </c>
      <c r="T5" s="217">
        <v>0.54272049018696411</v>
      </c>
      <c r="U5" s="217">
        <v>0.78080873299764719</v>
      </c>
      <c r="V5" s="217">
        <v>0.90765876382701616</v>
      </c>
      <c r="W5" s="217">
        <v>0.70583515191762125</v>
      </c>
      <c r="X5" s="217">
        <v>0.69156421593025696</v>
      </c>
      <c r="Y5" s="221"/>
      <c r="Z5" s="217">
        <f t="shared" si="0"/>
        <v>0.70057396037276576</v>
      </c>
      <c r="AA5" s="217">
        <f t="shared" si="1"/>
        <v>0.77146671616813534</v>
      </c>
      <c r="AB5" s="223"/>
      <c r="AC5" s="224"/>
      <c r="AD5" s="224"/>
      <c r="AE5" s="224"/>
      <c r="AF5" s="224"/>
      <c r="AG5" s="224"/>
      <c r="AH5" s="224"/>
    </row>
    <row r="6" spans="1:34" s="222" customFormat="1" ht="14.4" x14ac:dyDescent="0.3">
      <c r="A6" s="212" t="s">
        <v>5</v>
      </c>
      <c r="B6" s="213" t="s">
        <v>145</v>
      </c>
      <c r="C6" s="214">
        <v>59128591.496950902</v>
      </c>
      <c r="D6" s="214">
        <v>2945939193.2834253</v>
      </c>
      <c r="E6" s="214">
        <v>32736976.102620568</v>
      </c>
      <c r="F6" s="215">
        <v>69638.778749999998</v>
      </c>
      <c r="G6" s="215">
        <v>422843.75</v>
      </c>
      <c r="H6" s="215">
        <v>4538.9972500000003</v>
      </c>
      <c r="I6" s="215">
        <v>1130.7445</v>
      </c>
      <c r="J6" s="215">
        <v>1304.2972500000001</v>
      </c>
      <c r="K6" s="216">
        <v>0.67675000000000007</v>
      </c>
      <c r="L6" s="215">
        <v>5380.7798649050001</v>
      </c>
      <c r="M6" s="291"/>
      <c r="N6" s="290">
        <v>0.9970811708744558</v>
      </c>
      <c r="O6" s="227"/>
      <c r="P6" s="217"/>
      <c r="Q6" s="220" t="s">
        <v>5</v>
      </c>
      <c r="R6" s="217">
        <v>1.0811243799887027</v>
      </c>
      <c r="S6" s="217">
        <v>1.0161213985680106</v>
      </c>
      <c r="T6" s="217">
        <v>1.1631987405918234</v>
      </c>
      <c r="U6" s="217">
        <v>0.90042171126853754</v>
      </c>
      <c r="V6" s="217">
        <v>0.9589837875437478</v>
      </c>
      <c r="W6" s="217">
        <v>1.0959273743804829</v>
      </c>
      <c r="X6" s="217">
        <v>1.0951040847115316</v>
      </c>
      <c r="Y6" s="221"/>
      <c r="Z6" s="217">
        <f t="shared" si="0"/>
        <v>1.0444116395789766</v>
      </c>
      <c r="AA6" s="217">
        <f t="shared" si="1"/>
        <v>1.0126092394760748</v>
      </c>
      <c r="AB6" s="223"/>
      <c r="AC6" s="224"/>
      <c r="AD6" s="224"/>
      <c r="AE6" s="224"/>
      <c r="AF6" s="224"/>
      <c r="AG6" s="224"/>
      <c r="AH6" s="224"/>
    </row>
    <row r="7" spans="1:34" s="222" customFormat="1" ht="14.4" x14ac:dyDescent="0.3">
      <c r="A7" s="212" t="s">
        <v>6</v>
      </c>
      <c r="B7" s="213" t="s">
        <v>145</v>
      </c>
      <c r="C7" s="214">
        <v>681787.03642752569</v>
      </c>
      <c r="D7" s="214">
        <v>35249702.328034803</v>
      </c>
      <c r="E7" s="214">
        <v>299174.09019955894</v>
      </c>
      <c r="F7" s="215">
        <v>789.23949999999991</v>
      </c>
      <c r="G7" s="215">
        <v>1794.5</v>
      </c>
      <c r="H7" s="215">
        <v>27.760750000000002</v>
      </c>
      <c r="I7" s="215">
        <v>2.1772499999999999</v>
      </c>
      <c r="J7" s="215">
        <v>0</v>
      </c>
      <c r="K7" s="216">
        <v>1</v>
      </c>
      <c r="L7" s="215">
        <v>28.700755915000002</v>
      </c>
      <c r="M7" s="291"/>
      <c r="N7" s="290">
        <v>0.87918199959719723</v>
      </c>
      <c r="O7" s="217"/>
      <c r="P7" s="217"/>
      <c r="Q7" s="220" t="s">
        <v>6</v>
      </c>
      <c r="R7" s="217">
        <v>0.95967407986400088</v>
      </c>
      <c r="S7" s="217">
        <v>0.94588265269355887</v>
      </c>
      <c r="T7" s="217">
        <v>1.0949347026803031</v>
      </c>
      <c r="U7" s="217">
        <v>0.90819781894954832</v>
      </c>
      <c r="V7" s="217">
        <v>0.73474559806460715</v>
      </c>
      <c r="W7" s="217">
        <v>0.96228457815972157</v>
      </c>
      <c r="X7" s="217">
        <v>1.0075882526974116</v>
      </c>
      <c r="Y7" s="221"/>
      <c r="Z7" s="217">
        <f t="shared" si="0"/>
        <v>0.94475824044416445</v>
      </c>
      <c r="AA7" s="217">
        <f t="shared" si="1"/>
        <v>0.9032040619678221</v>
      </c>
      <c r="AB7" s="223"/>
      <c r="AC7" s="224"/>
      <c r="AD7" s="224"/>
      <c r="AE7" s="224"/>
      <c r="AF7" s="224"/>
      <c r="AG7" s="224"/>
      <c r="AH7" s="224"/>
    </row>
    <row r="8" spans="1:34" s="222" customFormat="1" ht="14.4" x14ac:dyDescent="0.3">
      <c r="A8" s="212" t="s">
        <v>7</v>
      </c>
      <c r="B8" s="213" t="s">
        <v>145</v>
      </c>
      <c r="C8" s="214">
        <v>2183390.5607453911</v>
      </c>
      <c r="D8" s="214">
        <v>94010525.814290643</v>
      </c>
      <c r="E8" s="214">
        <v>77880.233937578392</v>
      </c>
      <c r="F8" s="215">
        <v>1088.1495</v>
      </c>
      <c r="G8" s="215">
        <v>24581.25</v>
      </c>
      <c r="H8" s="215">
        <v>234.56700000000001</v>
      </c>
      <c r="I8" s="215">
        <v>94.46074999999999</v>
      </c>
      <c r="J8" s="215">
        <v>7.9857500000000003</v>
      </c>
      <c r="K8" s="216">
        <v>0.23924999999999999</v>
      </c>
      <c r="L8" s="215">
        <v>277.51442102999999</v>
      </c>
      <c r="M8" s="291"/>
      <c r="N8" s="290">
        <v>0.91450640596139154</v>
      </c>
      <c r="O8" s="217"/>
      <c r="P8" s="217"/>
      <c r="Q8" s="220" t="s">
        <v>7</v>
      </c>
      <c r="R8" s="217">
        <v>0.98552307693609253</v>
      </c>
      <c r="S8" s="217">
        <v>0.92961261328939915</v>
      </c>
      <c r="T8" s="217">
        <v>0.89786890122697971</v>
      </c>
      <c r="U8" s="217">
        <v>0.88183285131127276</v>
      </c>
      <c r="V8" s="217">
        <v>0.90020483584056032</v>
      </c>
      <c r="W8" s="217">
        <v>0.96992556505517891</v>
      </c>
      <c r="X8" s="217">
        <v>0.94806956449338142</v>
      </c>
      <c r="Y8" s="221"/>
      <c r="Z8" s="217">
        <f t="shared" si="0"/>
        <v>0.93043391545040921</v>
      </c>
      <c r="AA8" s="217">
        <f t="shared" si="1"/>
        <v>0.92500820417509844</v>
      </c>
      <c r="AB8" s="223"/>
      <c r="AC8" s="224"/>
      <c r="AD8" s="224"/>
      <c r="AE8" s="224"/>
      <c r="AF8" s="224"/>
      <c r="AG8" s="224"/>
      <c r="AH8" s="224"/>
    </row>
    <row r="9" spans="1:34" s="222" customFormat="1" ht="14.4" x14ac:dyDescent="0.3">
      <c r="A9" s="212" t="s">
        <v>8</v>
      </c>
      <c r="B9" s="213" t="s">
        <v>145</v>
      </c>
      <c r="C9" s="214">
        <v>1593158.4562038966</v>
      </c>
      <c r="D9" s="214">
        <v>35256968.316288263</v>
      </c>
      <c r="E9" s="214">
        <v>752640.29329705331</v>
      </c>
      <c r="F9" s="215">
        <v>1010.6937499999999</v>
      </c>
      <c r="G9" s="215">
        <v>3830</v>
      </c>
      <c r="H9" s="215">
        <v>47.5</v>
      </c>
      <c r="I9" s="215">
        <v>3.1537500000000001</v>
      </c>
      <c r="J9" s="215">
        <v>2.3125</v>
      </c>
      <c r="K9" s="216">
        <v>0.98099999999999998</v>
      </c>
      <c r="L9" s="215">
        <v>49.488518774999996</v>
      </c>
      <c r="M9" s="291"/>
      <c r="N9" s="290">
        <v>0.58345254723289053</v>
      </c>
      <c r="O9" s="217"/>
      <c r="P9" s="217"/>
      <c r="Q9" s="220" t="s">
        <v>8</v>
      </c>
      <c r="R9" s="217">
        <v>0.82600468407645566</v>
      </c>
      <c r="S9" s="217">
        <v>0.76680594187211737</v>
      </c>
      <c r="T9" s="217">
        <v>0.66203879013427536</v>
      </c>
      <c r="U9" s="217">
        <v>0.87003101035900676</v>
      </c>
      <c r="V9" s="217">
        <v>0.55162815742912963</v>
      </c>
      <c r="W9" s="217">
        <v>0.59041190282658473</v>
      </c>
      <c r="X9" s="217">
        <v>0.50118944019755884</v>
      </c>
      <c r="Y9" s="221"/>
      <c r="Z9" s="217">
        <f t="shared" si="0"/>
        <v>0.68115856098501837</v>
      </c>
      <c r="AA9" s="217">
        <f t="shared" si="1"/>
        <v>0.62831512770306996</v>
      </c>
      <c r="AB9" s="223"/>
      <c r="AC9" s="224"/>
      <c r="AD9" s="224"/>
      <c r="AE9" s="224"/>
      <c r="AF9" s="224"/>
      <c r="AG9" s="224"/>
      <c r="AH9" s="224"/>
    </row>
    <row r="10" spans="1:34" s="222" customFormat="1" ht="14.4" x14ac:dyDescent="0.3">
      <c r="A10" s="212" t="s">
        <v>9</v>
      </c>
      <c r="B10" s="213" t="s">
        <v>145</v>
      </c>
      <c r="C10" s="214">
        <v>1471401.5644709596</v>
      </c>
      <c r="D10" s="214">
        <v>61712271.555790871</v>
      </c>
      <c r="E10" s="214">
        <v>29368.651497814084</v>
      </c>
      <c r="F10" s="215">
        <v>881.62774999999988</v>
      </c>
      <c r="G10" s="215">
        <v>10565</v>
      </c>
      <c r="H10" s="215">
        <v>136.43299999999999</v>
      </c>
      <c r="I10" s="215">
        <v>100.74375000000001</v>
      </c>
      <c r="J10" s="215">
        <v>0</v>
      </c>
      <c r="K10" s="216">
        <v>0.41224999999999995</v>
      </c>
      <c r="L10" s="215">
        <v>179.928106625</v>
      </c>
      <c r="M10" s="291"/>
      <c r="N10" s="290">
        <v>0.90584089106745114</v>
      </c>
      <c r="O10" s="217"/>
      <c r="P10" s="217"/>
      <c r="Q10" s="220" t="s">
        <v>9</v>
      </c>
      <c r="R10" s="217">
        <v>0.9560450188196391</v>
      </c>
      <c r="S10" s="217">
        <v>0.73950940233111606</v>
      </c>
      <c r="T10" s="217">
        <v>0.8669159022844849</v>
      </c>
      <c r="U10" s="217">
        <v>0.8475762554454076</v>
      </c>
      <c r="V10" s="217">
        <v>0.89202804093075883</v>
      </c>
      <c r="W10" s="217">
        <v>0.94992164113782829</v>
      </c>
      <c r="X10" s="217">
        <v>0.94598446358270216</v>
      </c>
      <c r="Y10" s="221"/>
      <c r="Z10" s="217">
        <f t="shared" si="0"/>
        <v>0.88542581779027674</v>
      </c>
      <c r="AA10" s="217">
        <f t="shared" si="1"/>
        <v>0.90887760027417419</v>
      </c>
      <c r="AB10" s="223"/>
      <c r="AC10" s="224"/>
      <c r="AD10" s="224"/>
      <c r="AE10" s="224"/>
      <c r="AF10" s="224"/>
      <c r="AG10" s="224"/>
      <c r="AH10" s="224"/>
    </row>
    <row r="11" spans="1:34" s="222" customFormat="1" ht="14.4" x14ac:dyDescent="0.3">
      <c r="A11" s="212" t="s">
        <v>10</v>
      </c>
      <c r="B11" s="213" t="s">
        <v>145</v>
      </c>
      <c r="C11" s="214">
        <v>1722896.2486274333</v>
      </c>
      <c r="D11" s="214">
        <v>40559292.857418805</v>
      </c>
      <c r="E11" s="214">
        <v>78018.022255484451</v>
      </c>
      <c r="F11" s="215">
        <v>445.70524999999998</v>
      </c>
      <c r="G11" s="215">
        <v>7734.75</v>
      </c>
      <c r="H11" s="215">
        <v>88.23075</v>
      </c>
      <c r="I11" s="215">
        <v>70.964750000000009</v>
      </c>
      <c r="J11" s="215">
        <v>0</v>
      </c>
      <c r="K11" s="216">
        <v>0.41</v>
      </c>
      <c r="L11" s="215">
        <v>118.86907116500001</v>
      </c>
      <c r="M11" s="291"/>
      <c r="N11" s="290">
        <v>0.47187999395730346</v>
      </c>
      <c r="O11" s="217"/>
      <c r="P11" s="217"/>
      <c r="Q11" s="220" t="s">
        <v>10</v>
      </c>
      <c r="R11" s="217">
        <v>0.68808851499812762</v>
      </c>
      <c r="S11" s="217">
        <v>0.79089811228656537</v>
      </c>
      <c r="T11" s="217">
        <v>0.63057957393641773</v>
      </c>
      <c r="U11" s="217">
        <v>0.54828625334548931</v>
      </c>
      <c r="V11" s="217">
        <v>0.46879895446783132</v>
      </c>
      <c r="W11" s="217">
        <v>0.47269774888669136</v>
      </c>
      <c r="X11" s="217">
        <v>0.41544367017769263</v>
      </c>
      <c r="Y11" s="221"/>
      <c r="Z11" s="217">
        <f t="shared" si="0"/>
        <v>0.57354183258554514</v>
      </c>
      <c r="AA11" s="217">
        <f t="shared" si="1"/>
        <v>0.47630665671942618</v>
      </c>
      <c r="AB11" s="223"/>
      <c r="AC11" s="224"/>
      <c r="AD11" s="224"/>
      <c r="AE11" s="224"/>
      <c r="AF11" s="224"/>
      <c r="AG11" s="224"/>
      <c r="AH11" s="224"/>
    </row>
    <row r="12" spans="1:34" s="222" customFormat="1" ht="14.4" x14ac:dyDescent="0.3">
      <c r="A12" s="212" t="s">
        <v>11</v>
      </c>
      <c r="B12" s="213" t="s">
        <v>145</v>
      </c>
      <c r="C12" s="214">
        <v>1646822.5336476073</v>
      </c>
      <c r="D12" s="214">
        <v>46955797.866642423</v>
      </c>
      <c r="E12" s="214">
        <v>110863.43125568342</v>
      </c>
      <c r="F12" s="215">
        <v>899.35924999999997</v>
      </c>
      <c r="G12" s="215">
        <v>9695</v>
      </c>
      <c r="H12" s="215">
        <v>137.11075</v>
      </c>
      <c r="I12" s="215">
        <v>3.363</v>
      </c>
      <c r="J12" s="215">
        <v>0</v>
      </c>
      <c r="K12" s="216">
        <v>0.7044999999999999</v>
      </c>
      <c r="L12" s="215">
        <v>138.56269161999998</v>
      </c>
      <c r="M12" s="291"/>
      <c r="N12" s="290">
        <v>0.77052555375401466</v>
      </c>
      <c r="O12" s="217"/>
      <c r="P12" s="217"/>
      <c r="Q12" s="220" t="s">
        <v>11</v>
      </c>
      <c r="R12" s="217">
        <v>0.63900635451928722</v>
      </c>
      <c r="S12" s="217">
        <v>0.80067230691903413</v>
      </c>
      <c r="T12" s="217">
        <v>0.73496666313960901</v>
      </c>
      <c r="U12" s="217">
        <v>0.77435475720054137</v>
      </c>
      <c r="V12" s="217">
        <v>0.73274870109221313</v>
      </c>
      <c r="W12" s="217">
        <v>0.71929797580035171</v>
      </c>
      <c r="X12" s="217">
        <v>0.88440715972209316</v>
      </c>
      <c r="Y12" s="221"/>
      <c r="Z12" s="217">
        <f t="shared" si="0"/>
        <v>0.75506484548473274</v>
      </c>
      <c r="AA12" s="217">
        <f t="shared" si="1"/>
        <v>0.77770214845379992</v>
      </c>
      <c r="AB12" s="223"/>
      <c r="AC12" s="224"/>
      <c r="AD12" s="224"/>
      <c r="AE12" s="224"/>
      <c r="AF12" s="224"/>
      <c r="AG12" s="224"/>
      <c r="AH12" s="224"/>
    </row>
    <row r="13" spans="1:34" s="222" customFormat="1" ht="14.4" x14ac:dyDescent="0.3">
      <c r="A13" s="212" t="s">
        <v>12</v>
      </c>
      <c r="B13" s="213" t="s">
        <v>145</v>
      </c>
      <c r="C13" s="214">
        <v>28387906.170236833</v>
      </c>
      <c r="D13" s="214">
        <v>1085302359.1596508</v>
      </c>
      <c r="E13" s="214">
        <v>391718.65484108758</v>
      </c>
      <c r="F13" s="215">
        <v>6343.3945000000003</v>
      </c>
      <c r="G13" s="215">
        <v>381549.75</v>
      </c>
      <c r="H13" s="215">
        <v>2425.6120000000001</v>
      </c>
      <c r="I13" s="215">
        <v>1602.943</v>
      </c>
      <c r="J13" s="215">
        <v>1211.6702499999999</v>
      </c>
      <c r="K13" s="216">
        <v>9.0749999999999997E-2</v>
      </c>
      <c r="L13" s="215">
        <v>3446.1504155949997</v>
      </c>
      <c r="M13" s="291"/>
      <c r="N13" s="290">
        <v>0.92618521453542224</v>
      </c>
      <c r="O13" s="217"/>
      <c r="P13" s="217"/>
      <c r="Q13" s="220" t="s">
        <v>12</v>
      </c>
      <c r="R13" s="217">
        <v>0.84832640721502406</v>
      </c>
      <c r="S13" s="217">
        <v>0.86040287249882819</v>
      </c>
      <c r="T13" s="217">
        <v>0.87959966450992555</v>
      </c>
      <c r="U13" s="217">
        <v>0.87395282559133391</v>
      </c>
      <c r="V13" s="217">
        <v>0.91253454900006525</v>
      </c>
      <c r="W13" s="217">
        <v>0.92524133843560352</v>
      </c>
      <c r="X13" s="217">
        <v>1.007572565575013</v>
      </c>
      <c r="Y13" s="221"/>
      <c r="Z13" s="217">
        <f t="shared" si="0"/>
        <v>0.90109003183225622</v>
      </c>
      <c r="AA13" s="217">
        <f t="shared" si="1"/>
        <v>0.92982531965050397</v>
      </c>
      <c r="AB13" s="223"/>
      <c r="AC13" s="224"/>
      <c r="AD13" s="224"/>
      <c r="AE13" s="224"/>
      <c r="AF13" s="224"/>
      <c r="AG13" s="224"/>
      <c r="AH13" s="224"/>
    </row>
    <row r="14" spans="1:34" s="222" customFormat="1" ht="14.4" x14ac:dyDescent="0.3">
      <c r="A14" s="212" t="s">
        <v>13</v>
      </c>
      <c r="B14" s="213" t="s">
        <v>145</v>
      </c>
      <c r="C14" s="214">
        <v>4158291.7252793843</v>
      </c>
      <c r="D14" s="214">
        <v>242529362.01898265</v>
      </c>
      <c r="E14" s="214">
        <v>1133901.437872777</v>
      </c>
      <c r="F14" s="215">
        <v>4066.91075</v>
      </c>
      <c r="G14" s="215">
        <v>32391</v>
      </c>
      <c r="H14" s="215">
        <v>406.92424999999997</v>
      </c>
      <c r="I14" s="215">
        <v>195.17475000000002</v>
      </c>
      <c r="J14" s="215">
        <v>599.47325000000001</v>
      </c>
      <c r="K14" s="216">
        <v>0.64449999999999996</v>
      </c>
      <c r="L14" s="215">
        <v>653.70619464000004</v>
      </c>
      <c r="M14" s="291"/>
      <c r="N14" s="290">
        <v>1.0604304826648427</v>
      </c>
      <c r="O14" s="217"/>
      <c r="P14" s="217"/>
      <c r="Q14" s="220" t="s">
        <v>13</v>
      </c>
      <c r="R14" s="217">
        <v>1.2213642884830931</v>
      </c>
      <c r="S14" s="217">
        <v>1.057996572716873</v>
      </c>
      <c r="T14" s="217">
        <v>0.99590593143394157</v>
      </c>
      <c r="U14" s="217">
        <v>1.0842224126091837</v>
      </c>
      <c r="V14" s="217">
        <v>0.91285605247058654</v>
      </c>
      <c r="W14" s="217">
        <v>1.3738335497238165</v>
      </c>
      <c r="X14" s="217">
        <v>1.0690987915133894</v>
      </c>
      <c r="Y14" s="221"/>
      <c r="Z14" s="217">
        <f t="shared" si="0"/>
        <v>1.1021825141358408</v>
      </c>
      <c r="AA14" s="217">
        <f t="shared" si="1"/>
        <v>1.1100027015792442</v>
      </c>
      <c r="AB14" s="223"/>
      <c r="AC14" s="224"/>
      <c r="AD14" s="224"/>
      <c r="AE14" s="224"/>
      <c r="AF14" s="224"/>
      <c r="AG14" s="224"/>
      <c r="AH14" s="224"/>
    </row>
    <row r="15" spans="1:34" s="222" customFormat="1" ht="14.4" x14ac:dyDescent="0.3">
      <c r="A15" s="212" t="s">
        <v>14</v>
      </c>
      <c r="B15" s="213" t="s">
        <v>145</v>
      </c>
      <c r="C15" s="214">
        <v>1104103.6159859931</v>
      </c>
      <c r="D15" s="214">
        <v>24693733.833595604</v>
      </c>
      <c r="E15" s="214">
        <v>98913.87334387083</v>
      </c>
      <c r="F15" s="215">
        <v>655.32999999999993</v>
      </c>
      <c r="G15" s="215">
        <v>4868</v>
      </c>
      <c r="H15" s="215">
        <v>64.015999999999991</v>
      </c>
      <c r="I15" s="215">
        <v>0.10675</v>
      </c>
      <c r="J15" s="215">
        <v>0</v>
      </c>
      <c r="K15" s="216">
        <v>0.83600000000000008</v>
      </c>
      <c r="L15" s="215">
        <v>64.062088244999998</v>
      </c>
      <c r="M15" s="291"/>
      <c r="N15" s="290">
        <v>0.67170160279765079</v>
      </c>
      <c r="O15" s="217"/>
      <c r="P15" s="217"/>
      <c r="Q15" s="220" t="s">
        <v>14</v>
      </c>
      <c r="R15" s="217">
        <v>1.0328403617203643</v>
      </c>
      <c r="S15" s="217">
        <v>0.70976520413802535</v>
      </c>
      <c r="T15" s="217">
        <v>0.72319871963957827</v>
      </c>
      <c r="U15" s="217">
        <v>0.63823217257694242</v>
      </c>
      <c r="V15" s="217">
        <v>0.6978153700433487</v>
      </c>
      <c r="W15" s="217">
        <v>0.67578173212269621</v>
      </c>
      <c r="X15" s="217">
        <v>0.68172302069789303</v>
      </c>
      <c r="Y15" s="221"/>
      <c r="Z15" s="217">
        <f t="shared" si="0"/>
        <v>0.73705094013412109</v>
      </c>
      <c r="AA15" s="217">
        <f t="shared" si="1"/>
        <v>0.67338807386022004</v>
      </c>
      <c r="AB15" s="223"/>
      <c r="AC15" s="224"/>
      <c r="AD15" s="224"/>
      <c r="AE15" s="224"/>
      <c r="AF15" s="224"/>
      <c r="AG15" s="224"/>
      <c r="AH15" s="224"/>
    </row>
    <row r="16" spans="1:34" s="222" customFormat="1" ht="14.4" x14ac:dyDescent="0.3">
      <c r="A16" s="212" t="s">
        <v>15</v>
      </c>
      <c r="B16" s="213" t="s">
        <v>145</v>
      </c>
      <c r="C16" s="214">
        <v>3165683.6229795362</v>
      </c>
      <c r="D16" s="214">
        <v>125037696.72790843</v>
      </c>
      <c r="E16" s="214">
        <v>569510.67380730424</v>
      </c>
      <c r="F16" s="215">
        <v>2792.7072500000004</v>
      </c>
      <c r="G16" s="215">
        <v>24906.25</v>
      </c>
      <c r="H16" s="215">
        <v>235.95825000000002</v>
      </c>
      <c r="I16" s="215">
        <v>22.045249999999999</v>
      </c>
      <c r="J16" s="215">
        <v>0</v>
      </c>
      <c r="K16" s="216">
        <v>0.56899999999999995</v>
      </c>
      <c r="L16" s="215">
        <v>245.47606623499999</v>
      </c>
      <c r="M16" s="291"/>
      <c r="N16" s="290">
        <v>0.84427708470153606</v>
      </c>
      <c r="O16" s="217"/>
      <c r="P16" s="217"/>
      <c r="Q16" s="220" t="s">
        <v>15</v>
      </c>
      <c r="R16" s="217">
        <v>0.97380050135239471</v>
      </c>
      <c r="S16" s="217">
        <v>0.78510324027584477</v>
      </c>
      <c r="T16" s="217">
        <v>0.9616576356409231</v>
      </c>
      <c r="U16" s="217">
        <v>0.81971143583494055</v>
      </c>
      <c r="V16" s="217">
        <v>0.78912105600289595</v>
      </c>
      <c r="W16" s="217">
        <v>1.01425648979796</v>
      </c>
      <c r="X16" s="217">
        <v>0.80496978827984822</v>
      </c>
      <c r="Y16" s="221"/>
      <c r="Z16" s="217">
        <f t="shared" si="0"/>
        <v>0.87837430674068684</v>
      </c>
      <c r="AA16" s="217">
        <f t="shared" si="1"/>
        <v>0.85701469247891127</v>
      </c>
      <c r="AB16" s="223"/>
      <c r="AC16" s="224"/>
      <c r="AD16" s="224"/>
      <c r="AE16" s="224"/>
      <c r="AF16" s="224"/>
      <c r="AG16" s="224"/>
      <c r="AH16" s="224"/>
    </row>
    <row r="17" spans="1:34" s="222" customFormat="1" ht="14.4" x14ac:dyDescent="0.3">
      <c r="A17" s="212" t="s">
        <v>16</v>
      </c>
      <c r="B17" s="213" t="s">
        <v>145</v>
      </c>
      <c r="C17" s="214">
        <v>247621.48254781813</v>
      </c>
      <c r="D17" s="214">
        <v>4871233.890697916</v>
      </c>
      <c r="E17" s="214">
        <v>52562.318455882727</v>
      </c>
      <c r="F17" s="215">
        <v>136.953</v>
      </c>
      <c r="G17" s="215">
        <v>757</v>
      </c>
      <c r="H17" s="215">
        <v>17.664000000000001</v>
      </c>
      <c r="I17" s="215">
        <v>12.624000000000001</v>
      </c>
      <c r="J17" s="215">
        <v>0</v>
      </c>
      <c r="K17" s="216">
        <v>1</v>
      </c>
      <c r="L17" s="215">
        <v>23.114285759999998</v>
      </c>
      <c r="M17" s="291"/>
      <c r="N17" s="290">
        <v>0.81829379500181487</v>
      </c>
      <c r="O17" s="217"/>
      <c r="P17" s="217"/>
      <c r="Q17" s="220" t="s">
        <v>16</v>
      </c>
      <c r="R17" s="217">
        <v>1.1249756098511439</v>
      </c>
      <c r="S17" s="217">
        <v>0.99870866961420701</v>
      </c>
      <c r="T17" s="217">
        <v>0.87003103632619172</v>
      </c>
      <c r="U17" s="217">
        <v>0.93353039036727992</v>
      </c>
      <c r="V17" s="217">
        <v>0.90511936718942421</v>
      </c>
      <c r="W17" s="217">
        <v>0.89541799850917225</v>
      </c>
      <c r="X17" s="217">
        <v>0.64959688700553431</v>
      </c>
      <c r="Y17" s="221"/>
      <c r="Z17" s="217">
        <f t="shared" si="0"/>
        <v>0.91105427983756482</v>
      </c>
      <c r="AA17" s="217">
        <f t="shared" si="1"/>
        <v>0.8459161607678527</v>
      </c>
      <c r="AB17" s="223"/>
      <c r="AC17" s="224"/>
      <c r="AD17" s="224"/>
      <c r="AE17" s="224"/>
      <c r="AF17" s="224"/>
      <c r="AG17" s="224"/>
      <c r="AH17" s="224"/>
    </row>
    <row r="18" spans="1:34" s="228" customFormat="1" ht="14.4" x14ac:dyDescent="0.3">
      <c r="A18" s="212" t="s">
        <v>17</v>
      </c>
      <c r="B18" s="213" t="s">
        <v>145</v>
      </c>
      <c r="C18" s="214">
        <v>4529979.6240453888</v>
      </c>
      <c r="D18" s="214">
        <v>136735613.29256064</v>
      </c>
      <c r="E18" s="214">
        <v>145373.79860426328</v>
      </c>
      <c r="F18" s="215">
        <v>1333.4120000000003</v>
      </c>
      <c r="G18" s="215">
        <v>54514.75</v>
      </c>
      <c r="H18" s="215">
        <v>399.4495</v>
      </c>
      <c r="I18" s="215">
        <v>246.768</v>
      </c>
      <c r="J18" s="215">
        <v>356.41750000000002</v>
      </c>
      <c r="K18" s="216">
        <v>0.18475000000000003</v>
      </c>
      <c r="L18" s="215">
        <v>602.61390056999994</v>
      </c>
      <c r="M18" s="291"/>
      <c r="N18" s="290">
        <v>0.98202153163334405</v>
      </c>
      <c r="O18" s="217"/>
      <c r="P18" s="217"/>
      <c r="Q18" s="220" t="s">
        <v>17</v>
      </c>
      <c r="R18" s="217">
        <v>1.067101288955759</v>
      </c>
      <c r="S18" s="217">
        <v>1.076674639440766</v>
      </c>
      <c r="T18" s="217">
        <v>0.89360469738713921</v>
      </c>
      <c r="U18" s="217">
        <v>0.90436529798989074</v>
      </c>
      <c r="V18" s="217">
        <v>0.9515275373875689</v>
      </c>
      <c r="W18" s="217">
        <v>1.0341140280542975</v>
      </c>
      <c r="X18" s="217">
        <v>1.0754760631569396</v>
      </c>
      <c r="Y18" s="221"/>
      <c r="Z18" s="217">
        <f t="shared" si="0"/>
        <v>1.000409078910337</v>
      </c>
      <c r="AA18" s="217">
        <f t="shared" si="1"/>
        <v>0.99137073164717404</v>
      </c>
      <c r="AB18" s="229"/>
      <c r="AC18" s="230"/>
      <c r="AD18" s="230"/>
      <c r="AE18" s="230"/>
      <c r="AF18" s="230"/>
      <c r="AG18" s="230"/>
      <c r="AH18" s="230"/>
    </row>
    <row r="19" spans="1:34" s="222" customFormat="1" ht="14.4" x14ac:dyDescent="0.3">
      <c r="A19" s="212" t="s">
        <v>18</v>
      </c>
      <c r="B19" s="213" t="s">
        <v>145</v>
      </c>
      <c r="C19" s="214">
        <v>1230441.9588236937</v>
      </c>
      <c r="D19" s="214">
        <v>39370897.504946545</v>
      </c>
      <c r="E19" s="214">
        <v>257075.46426213678</v>
      </c>
      <c r="F19" s="215">
        <v>918.18799999999987</v>
      </c>
      <c r="G19" s="215">
        <v>5500.75</v>
      </c>
      <c r="H19" s="215">
        <v>69.865749999999991</v>
      </c>
      <c r="I19" s="215">
        <v>4.8804999999999996</v>
      </c>
      <c r="J19" s="215">
        <v>0</v>
      </c>
      <c r="K19" s="216">
        <v>1</v>
      </c>
      <c r="L19" s="215">
        <v>71.972857070000003</v>
      </c>
      <c r="M19" s="291"/>
      <c r="N19" s="290">
        <v>0.82352815323650863</v>
      </c>
      <c r="O19" s="217"/>
      <c r="P19" s="217"/>
      <c r="Q19" s="220" t="s">
        <v>18</v>
      </c>
      <c r="R19" s="217">
        <v>0.7321691676815606</v>
      </c>
      <c r="S19" s="217">
        <v>0.63307848818166612</v>
      </c>
      <c r="T19" s="217">
        <v>0.62367890567871964</v>
      </c>
      <c r="U19" s="217">
        <v>0.72358680103603934</v>
      </c>
      <c r="V19" s="217">
        <v>0.95198489166085354</v>
      </c>
      <c r="W19" s="217">
        <v>0.9453651846650053</v>
      </c>
      <c r="X19" s="217">
        <v>0.73676537537965114</v>
      </c>
      <c r="Y19" s="221"/>
      <c r="Z19" s="217">
        <f t="shared" si="0"/>
        <v>0.7638041163262137</v>
      </c>
      <c r="AA19" s="217">
        <f t="shared" si="1"/>
        <v>0.8394255631853873</v>
      </c>
      <c r="AB19" s="223"/>
      <c r="AC19" s="224"/>
      <c r="AD19" s="224"/>
      <c r="AE19" s="224"/>
      <c r="AF19" s="224"/>
      <c r="AG19" s="224"/>
      <c r="AH19" s="224"/>
    </row>
    <row r="20" spans="1:34" s="222" customFormat="1" ht="14.4" x14ac:dyDescent="0.3">
      <c r="A20" s="212" t="s">
        <v>19</v>
      </c>
      <c r="B20" s="213" t="s">
        <v>145</v>
      </c>
      <c r="C20" s="214">
        <v>17182302.300865229</v>
      </c>
      <c r="D20" s="214">
        <v>909930822.71086156</v>
      </c>
      <c r="E20" s="214">
        <v>9619943.4266675338</v>
      </c>
      <c r="F20" s="215">
        <v>27266.038</v>
      </c>
      <c r="G20" s="215">
        <v>102514.75</v>
      </c>
      <c r="H20" s="215">
        <v>899.89125000000001</v>
      </c>
      <c r="I20" s="215">
        <v>230.15800000000002</v>
      </c>
      <c r="J20" s="215">
        <v>9.5289999999999999</v>
      </c>
      <c r="K20" s="216">
        <v>0.77449999999999997</v>
      </c>
      <c r="L20" s="215">
        <v>1001.84297682</v>
      </c>
      <c r="M20" s="291"/>
      <c r="N20" s="290">
        <v>1.1144436238417266</v>
      </c>
      <c r="O20" s="217"/>
      <c r="P20" s="217"/>
      <c r="Q20" s="220" t="s">
        <v>19</v>
      </c>
      <c r="R20" s="217">
        <v>1.1251533574916674</v>
      </c>
      <c r="S20" s="217">
        <v>0.99702642136743558</v>
      </c>
      <c r="T20" s="217">
        <v>0.98125251894539178</v>
      </c>
      <c r="U20" s="217">
        <v>1.0210363977479047</v>
      </c>
      <c r="V20" s="217">
        <v>1.0900617227169338</v>
      </c>
      <c r="W20" s="217">
        <v>1.1694359412517519</v>
      </c>
      <c r="X20" s="217">
        <v>1.1989096720678023</v>
      </c>
      <c r="Y20" s="221"/>
      <c r="Z20" s="217">
        <f t="shared" si="0"/>
        <v>1.0832680045126981</v>
      </c>
      <c r="AA20" s="217">
        <f t="shared" si="1"/>
        <v>1.1198609334460983</v>
      </c>
      <c r="AB20" s="223"/>
      <c r="AC20" s="224"/>
      <c r="AD20" s="224"/>
      <c r="AE20" s="224"/>
      <c r="AF20" s="224"/>
      <c r="AG20" s="224"/>
      <c r="AH20" s="224"/>
    </row>
    <row r="21" spans="1:34" s="228" customFormat="1" ht="14.4" x14ac:dyDescent="0.3">
      <c r="A21" s="212" t="s">
        <v>104</v>
      </c>
      <c r="B21" s="213" t="s">
        <v>145</v>
      </c>
      <c r="C21" s="214">
        <v>14592299.406403776</v>
      </c>
      <c r="D21" s="214">
        <v>538386404.29001093</v>
      </c>
      <c r="E21" s="214">
        <v>3880375.9911998194</v>
      </c>
      <c r="F21" s="215">
        <v>13319.875</v>
      </c>
      <c r="G21" s="215">
        <v>58424.75</v>
      </c>
      <c r="H21" s="215">
        <v>614.81175000000007</v>
      </c>
      <c r="I21" s="215">
        <v>71.469750000000005</v>
      </c>
      <c r="J21" s="215">
        <v>99.638000000000005</v>
      </c>
      <c r="K21" s="216">
        <v>0.63975000000000004</v>
      </c>
      <c r="L21" s="215">
        <v>672.67996166499995</v>
      </c>
      <c r="M21" s="291"/>
      <c r="N21" s="290">
        <v>0.60694016062398848</v>
      </c>
      <c r="O21" s="217"/>
      <c r="P21" s="217"/>
      <c r="Q21" s="220" t="s">
        <v>104</v>
      </c>
      <c r="R21" s="217">
        <v>0.73496756524544016</v>
      </c>
      <c r="S21" s="217">
        <v>0.69300094421672132</v>
      </c>
      <c r="T21" s="217">
        <v>0.62878683890878717</v>
      </c>
      <c r="U21" s="217">
        <v>0.68313104230332156</v>
      </c>
      <c r="V21" s="217">
        <v>0.74147866366818416</v>
      </c>
      <c r="W21" s="217">
        <v>0.66156758558693385</v>
      </c>
      <c r="X21" s="217">
        <v>0.44967954778044622</v>
      </c>
      <c r="Y21" s="221"/>
      <c r="Z21" s="217">
        <f t="shared" si="0"/>
        <v>0.65608745538711932</v>
      </c>
      <c r="AA21" s="217">
        <f t="shared" si="1"/>
        <v>0.63396420983472146</v>
      </c>
      <c r="AB21" s="229"/>
      <c r="AC21" s="230"/>
      <c r="AD21" s="230"/>
      <c r="AE21" s="230"/>
      <c r="AF21" s="230"/>
      <c r="AG21" s="230"/>
      <c r="AH21" s="230"/>
    </row>
    <row r="22" spans="1:34" s="222" customFormat="1" ht="14.4" x14ac:dyDescent="0.3">
      <c r="A22" s="212" t="s">
        <v>20</v>
      </c>
      <c r="B22" s="213" t="s">
        <v>145</v>
      </c>
      <c r="C22" s="214">
        <v>1950563.8747244098</v>
      </c>
      <c r="D22" s="214">
        <v>54696067.210710429</v>
      </c>
      <c r="E22" s="214">
        <v>71251.621346655505</v>
      </c>
      <c r="F22" s="215">
        <v>833.33500000000004</v>
      </c>
      <c r="G22" s="215">
        <v>14979</v>
      </c>
      <c r="H22" s="215">
        <v>148.43825000000001</v>
      </c>
      <c r="I22" s="215">
        <v>15.75</v>
      </c>
      <c r="J22" s="215">
        <v>0</v>
      </c>
      <c r="K22" s="216">
        <v>0.39350000000000002</v>
      </c>
      <c r="L22" s="215">
        <v>155.23815500000001</v>
      </c>
      <c r="M22" s="291"/>
      <c r="N22" s="290">
        <v>0.7044352174868127</v>
      </c>
      <c r="O22" s="217"/>
      <c r="P22" s="217"/>
      <c r="Q22" s="220" t="s">
        <v>20</v>
      </c>
      <c r="R22" s="217">
        <v>0.67628008850499799</v>
      </c>
      <c r="S22" s="217">
        <v>0.55479211385931959</v>
      </c>
      <c r="T22" s="217">
        <v>0.71465579787791544</v>
      </c>
      <c r="U22" s="217">
        <v>0.66302328673431565</v>
      </c>
      <c r="V22" s="217">
        <v>0.76314085880333105</v>
      </c>
      <c r="W22" s="217">
        <v>0.87837720681332665</v>
      </c>
      <c r="X22" s="217">
        <v>0.80398467783621652</v>
      </c>
      <c r="Y22" s="221"/>
      <c r="Z22" s="217">
        <f t="shared" si="0"/>
        <v>0.72203629006134606</v>
      </c>
      <c r="AA22" s="217">
        <f t="shared" si="1"/>
        <v>0.7771315075467975</v>
      </c>
      <c r="AB22" s="223"/>
      <c r="AC22" s="224"/>
      <c r="AD22" s="224"/>
      <c r="AE22" s="224"/>
      <c r="AF22" s="224"/>
      <c r="AG22" s="224"/>
      <c r="AH22" s="224"/>
    </row>
    <row r="23" spans="1:34" s="222" customFormat="1" ht="14.4" x14ac:dyDescent="0.3">
      <c r="A23" s="212" t="s">
        <v>21</v>
      </c>
      <c r="B23" s="213" t="s">
        <v>145</v>
      </c>
      <c r="C23" s="214">
        <v>1086696.6009350009</v>
      </c>
      <c r="D23" s="214">
        <v>28607897.473906256</v>
      </c>
      <c r="E23" s="214">
        <v>370715.4040868216</v>
      </c>
      <c r="F23" s="215">
        <v>749.58749999999998</v>
      </c>
      <c r="G23" s="215">
        <v>5265.25</v>
      </c>
      <c r="H23" s="215">
        <v>70.152500000000003</v>
      </c>
      <c r="I23" s="215">
        <v>8.9999999999999993E-3</v>
      </c>
      <c r="J23" s="215">
        <v>0</v>
      </c>
      <c r="K23" s="216">
        <v>0.99975000000000003</v>
      </c>
      <c r="L23" s="215">
        <v>70.156385659999998</v>
      </c>
      <c r="M23" s="291"/>
      <c r="N23" s="290">
        <v>0.8664272991149915</v>
      </c>
      <c r="O23" s="217"/>
      <c r="P23" s="217"/>
      <c r="Q23" s="220" t="s">
        <v>21</v>
      </c>
      <c r="R23" s="217">
        <v>1.1959153061881622</v>
      </c>
      <c r="S23" s="217">
        <v>0.81184012188749421</v>
      </c>
      <c r="T23" s="217">
        <v>1.0135884319595541</v>
      </c>
      <c r="U23" s="217">
        <v>0.7287388782674552</v>
      </c>
      <c r="V23" s="217">
        <v>0.94213913266023874</v>
      </c>
      <c r="W23" s="217">
        <v>0.94972228493567279</v>
      </c>
      <c r="X23" s="217">
        <v>0.92632637659123374</v>
      </c>
      <c r="Y23" s="221"/>
      <c r="Z23" s="217">
        <f t="shared" si="0"/>
        <v>0.9383243617842586</v>
      </c>
      <c r="AA23" s="217">
        <f t="shared" si="1"/>
        <v>0.88673166811365012</v>
      </c>
      <c r="AB23" s="223"/>
      <c r="AC23" s="224"/>
      <c r="AD23" s="224"/>
      <c r="AE23" s="224"/>
      <c r="AF23" s="224"/>
      <c r="AG23" s="224"/>
      <c r="AH23" s="224"/>
    </row>
    <row r="24" spans="1:34" s="222" customFormat="1" ht="14.4" x14ac:dyDescent="0.3">
      <c r="A24" s="212" t="s">
        <v>22</v>
      </c>
      <c r="B24" s="213" t="s">
        <v>145</v>
      </c>
      <c r="C24" s="214">
        <v>2217444.3032650882</v>
      </c>
      <c r="D24" s="214">
        <v>55535798.161464877</v>
      </c>
      <c r="E24" s="214">
        <v>140775.97395160774</v>
      </c>
      <c r="F24" s="215">
        <v>499.47500000000002</v>
      </c>
      <c r="G24" s="215">
        <v>20086</v>
      </c>
      <c r="H24" s="215">
        <v>168.02674999999999</v>
      </c>
      <c r="I24" s="215">
        <v>98.482249999999993</v>
      </c>
      <c r="J24" s="215">
        <v>15.285</v>
      </c>
      <c r="K24" s="216">
        <v>0.245</v>
      </c>
      <c r="L24" s="215">
        <v>214.68924011499999</v>
      </c>
      <c r="M24" s="291"/>
      <c r="N24" s="290">
        <v>0.74384715236008492</v>
      </c>
      <c r="O24" s="217"/>
      <c r="P24" s="217"/>
      <c r="Q24" s="220" t="s">
        <v>22</v>
      </c>
      <c r="R24" s="217">
        <v>0.74859608312803982</v>
      </c>
      <c r="S24" s="217">
        <v>0.70301470883945882</v>
      </c>
      <c r="T24" s="217">
        <v>0.69984905368770634</v>
      </c>
      <c r="U24" s="217">
        <v>0.70018476344415259</v>
      </c>
      <c r="V24" s="217">
        <v>0.74680882924381864</v>
      </c>
      <c r="W24" s="217">
        <v>0.74160502283963514</v>
      </c>
      <c r="X24" s="217">
        <v>0.79606460840237081</v>
      </c>
      <c r="Y24" s="221"/>
      <c r="Z24" s="217">
        <f t="shared" si="0"/>
        <v>0.73373186708359739</v>
      </c>
      <c r="AA24" s="217">
        <f t="shared" si="1"/>
        <v>0.74616580598249427</v>
      </c>
      <c r="AB24" s="223"/>
      <c r="AC24" s="224"/>
      <c r="AD24" s="224"/>
      <c r="AE24" s="224"/>
      <c r="AF24" s="224"/>
      <c r="AG24" s="224"/>
      <c r="AH24" s="224"/>
    </row>
    <row r="25" spans="1:34" s="222" customFormat="1" ht="14.4" x14ac:dyDescent="0.3">
      <c r="A25" s="212" t="s">
        <v>23</v>
      </c>
      <c r="B25" s="213" t="s">
        <v>145</v>
      </c>
      <c r="C25" s="214">
        <v>1936046.2998211309</v>
      </c>
      <c r="D25" s="214">
        <v>59048299.301109158</v>
      </c>
      <c r="E25" s="214">
        <v>567711.82793673384</v>
      </c>
      <c r="F25" s="215">
        <v>1582.3172500000001</v>
      </c>
      <c r="G25" s="215">
        <v>8919.5</v>
      </c>
      <c r="H25" s="215">
        <v>86.250250000000008</v>
      </c>
      <c r="I25" s="215">
        <v>17.529499999999999</v>
      </c>
      <c r="J25" s="215">
        <v>0</v>
      </c>
      <c r="K25" s="216">
        <v>0.63024999999999998</v>
      </c>
      <c r="L25" s="215">
        <v>93.818436329999997</v>
      </c>
      <c r="M25" s="291"/>
      <c r="N25" s="290">
        <v>0.62404017188416638</v>
      </c>
      <c r="O25" s="217"/>
      <c r="P25" s="217"/>
      <c r="Q25" s="220" t="s">
        <v>23</v>
      </c>
      <c r="R25" s="217">
        <v>0.68665584165893367</v>
      </c>
      <c r="S25" s="217">
        <v>0.65179482185626791</v>
      </c>
      <c r="T25" s="217">
        <v>0.64574895208316618</v>
      </c>
      <c r="U25" s="217">
        <v>0.62864399539711169</v>
      </c>
      <c r="V25" s="217">
        <v>0.60686264668575274</v>
      </c>
      <c r="W25" s="217">
        <v>0.65541879988958718</v>
      </c>
      <c r="X25" s="217">
        <v>0.61995145133401908</v>
      </c>
      <c r="Y25" s="221"/>
      <c r="Z25" s="217">
        <f t="shared" si="0"/>
        <v>0.64215378698640546</v>
      </c>
      <c r="AA25" s="217">
        <f t="shared" si="1"/>
        <v>0.62771922332661767</v>
      </c>
      <c r="AB25" s="223"/>
      <c r="AC25" s="224"/>
      <c r="AD25" s="224"/>
      <c r="AE25" s="224"/>
      <c r="AF25" s="224"/>
      <c r="AG25" s="224"/>
      <c r="AH25" s="224"/>
    </row>
    <row r="26" spans="1:34" s="222" customFormat="1" ht="14.4" x14ac:dyDescent="0.3">
      <c r="A26" s="212" t="s">
        <v>24</v>
      </c>
      <c r="B26" s="213" t="s">
        <v>145</v>
      </c>
      <c r="C26" s="214">
        <v>3153751.1389957001</v>
      </c>
      <c r="D26" s="214">
        <v>150420515.54711643</v>
      </c>
      <c r="E26" s="214">
        <v>542255.96643250831</v>
      </c>
      <c r="F26" s="215">
        <v>3640.5374999999999</v>
      </c>
      <c r="G26" s="215">
        <v>12548.25</v>
      </c>
      <c r="H26" s="215">
        <v>144.5745</v>
      </c>
      <c r="I26" s="215">
        <v>3.8872499999999999</v>
      </c>
      <c r="J26" s="215">
        <v>18.518250000000002</v>
      </c>
      <c r="K26" s="216">
        <v>0.75075000000000003</v>
      </c>
      <c r="L26" s="215">
        <v>151.27307888999999</v>
      </c>
      <c r="M26" s="291"/>
      <c r="N26" s="290">
        <v>0.76476861774722071</v>
      </c>
      <c r="O26" s="217"/>
      <c r="P26" s="217"/>
      <c r="Q26" s="220" t="s">
        <v>24</v>
      </c>
      <c r="R26" s="217">
        <v>0.72331629006643705</v>
      </c>
      <c r="S26" s="217">
        <v>0.73638008359036433</v>
      </c>
      <c r="T26" s="217">
        <v>0.71295244146817971</v>
      </c>
      <c r="U26" s="217">
        <v>0.71333613068478385</v>
      </c>
      <c r="V26" s="217">
        <v>0.78408536548050789</v>
      </c>
      <c r="W26" s="217">
        <v>0.77622665877033004</v>
      </c>
      <c r="X26" s="217">
        <v>0.79073037800034318</v>
      </c>
      <c r="Y26" s="221"/>
      <c r="Z26" s="217">
        <f t="shared" si="0"/>
        <v>0.7481467640087065</v>
      </c>
      <c r="AA26" s="217">
        <f t="shared" si="1"/>
        <v>0.7660946332339913</v>
      </c>
      <c r="AB26" s="223"/>
      <c r="AC26" s="224"/>
      <c r="AD26" s="224"/>
      <c r="AE26" s="224"/>
      <c r="AF26" s="224"/>
      <c r="AG26" s="224"/>
      <c r="AH26" s="224"/>
    </row>
    <row r="27" spans="1:34" s="222" customFormat="1" ht="14.4" x14ac:dyDescent="0.3">
      <c r="A27" s="212" t="s">
        <v>25</v>
      </c>
      <c r="B27" s="213" t="s">
        <v>145</v>
      </c>
      <c r="C27" s="214">
        <v>2864976.9063589144</v>
      </c>
      <c r="D27" s="214">
        <v>123013375.9174363</v>
      </c>
      <c r="E27" s="214">
        <v>657193.55863277486</v>
      </c>
      <c r="F27" s="215">
        <v>3988.3249999999998</v>
      </c>
      <c r="G27" s="215">
        <v>16035.75</v>
      </c>
      <c r="H27" s="215">
        <v>163.46275</v>
      </c>
      <c r="I27" s="215">
        <v>7.4849999999999994</v>
      </c>
      <c r="J27" s="215">
        <v>0</v>
      </c>
      <c r="K27" s="216">
        <v>0.78600000000000003</v>
      </c>
      <c r="L27" s="215">
        <v>166.6943239</v>
      </c>
      <c r="M27" s="291"/>
      <c r="N27" s="290">
        <v>0.99988675102550084</v>
      </c>
      <c r="O27" s="217"/>
      <c r="P27" s="217"/>
      <c r="Q27" s="220" t="s">
        <v>25</v>
      </c>
      <c r="R27" s="217">
        <v>0.98085952095894868</v>
      </c>
      <c r="S27" s="217">
        <v>0.93466606723373791</v>
      </c>
      <c r="T27" s="217">
        <v>1.0248551864642605</v>
      </c>
      <c r="U27" s="217">
        <v>0.92012863147866275</v>
      </c>
      <c r="V27" s="217">
        <v>0.93811728335587408</v>
      </c>
      <c r="W27" s="217">
        <v>1.0608705831894276</v>
      </c>
      <c r="X27" s="217">
        <v>1.1535633629750237</v>
      </c>
      <c r="Y27" s="221"/>
      <c r="Z27" s="217">
        <f t="shared" si="0"/>
        <v>1.001865805093705</v>
      </c>
      <c r="AA27" s="217">
        <f t="shared" si="1"/>
        <v>1.0181699652497469</v>
      </c>
      <c r="AB27" s="223"/>
      <c r="AC27" s="224"/>
      <c r="AD27" s="224"/>
      <c r="AE27" s="224"/>
      <c r="AF27" s="224"/>
      <c r="AG27" s="224"/>
      <c r="AH27" s="224"/>
    </row>
    <row r="28" spans="1:34" s="222" customFormat="1" ht="14.4" x14ac:dyDescent="0.3">
      <c r="A28" s="212" t="s">
        <v>26</v>
      </c>
      <c r="B28" s="213" t="s">
        <v>145</v>
      </c>
      <c r="C28" s="214">
        <v>950965.87255717092</v>
      </c>
      <c r="D28" s="214">
        <v>37254894.38797684</v>
      </c>
      <c r="E28" s="214">
        <v>112882.84887843877</v>
      </c>
      <c r="F28" s="215">
        <v>930.66249999999991</v>
      </c>
      <c r="G28" s="215">
        <v>5806.75</v>
      </c>
      <c r="H28" s="215">
        <v>56.026499999999999</v>
      </c>
      <c r="I28" s="215">
        <v>21.490499999999997</v>
      </c>
      <c r="J28" s="215">
        <v>0</v>
      </c>
      <c r="K28" s="216">
        <v>0.79625000000000001</v>
      </c>
      <c r="L28" s="215">
        <v>65.304808470000012</v>
      </c>
      <c r="M28" s="291"/>
      <c r="N28" s="290">
        <v>0.90934801755969463</v>
      </c>
      <c r="O28" s="217"/>
      <c r="P28" s="217"/>
      <c r="Q28" s="220" t="s">
        <v>26</v>
      </c>
      <c r="R28" s="217">
        <v>0.81520735051824544</v>
      </c>
      <c r="S28" s="217">
        <v>1.0091608800309209</v>
      </c>
      <c r="T28" s="217">
        <v>0.91372230084799133</v>
      </c>
      <c r="U28" s="217">
        <v>0.93011479120835372</v>
      </c>
      <c r="V28" s="217">
        <v>0.96306081760576101</v>
      </c>
      <c r="W28" s="217">
        <v>0.91602335086875419</v>
      </c>
      <c r="X28" s="217">
        <v>0.83724541249911899</v>
      </c>
      <c r="Y28" s="221"/>
      <c r="Z28" s="217">
        <f t="shared" si="0"/>
        <v>0.91207641479702073</v>
      </c>
      <c r="AA28" s="217">
        <f t="shared" si="1"/>
        <v>0.91161109304549703</v>
      </c>
      <c r="AB28" s="223"/>
      <c r="AC28" s="224"/>
      <c r="AD28" s="224"/>
      <c r="AE28" s="224"/>
      <c r="AF28" s="224"/>
      <c r="AG28" s="224"/>
      <c r="AH28" s="224"/>
    </row>
    <row r="29" spans="1:34" s="222" customFormat="1" ht="14.4" x14ac:dyDescent="0.3">
      <c r="A29" s="212" t="s">
        <v>27</v>
      </c>
      <c r="B29" s="213" t="s">
        <v>145</v>
      </c>
      <c r="C29" s="214">
        <v>2252361.6588647896</v>
      </c>
      <c r="D29" s="214">
        <v>100147105.9544865</v>
      </c>
      <c r="E29" s="214">
        <v>182851.08515642368</v>
      </c>
      <c r="F29" s="215">
        <v>1473.7879999999998</v>
      </c>
      <c r="G29" s="215">
        <v>22845.25</v>
      </c>
      <c r="H29" s="215">
        <v>278.67750000000001</v>
      </c>
      <c r="I29" s="215">
        <v>130.23175000000001</v>
      </c>
      <c r="J29" s="215">
        <v>82.657750000000007</v>
      </c>
      <c r="K29" s="216">
        <v>0.52200000000000002</v>
      </c>
      <c r="L29" s="226">
        <v>357.31227177000005</v>
      </c>
      <c r="M29" s="291"/>
      <c r="N29" s="290">
        <v>1.2163784801456745</v>
      </c>
      <c r="O29" s="227"/>
      <c r="P29" s="217"/>
      <c r="Q29" s="220" t="s">
        <v>27</v>
      </c>
      <c r="R29" s="217">
        <v>1.1628394995276887</v>
      </c>
      <c r="S29" s="217">
        <v>1.0143141533697289</v>
      </c>
      <c r="T29" s="217">
        <v>1.0840704264671259</v>
      </c>
      <c r="U29" s="217">
        <v>1.1881236384448626</v>
      </c>
      <c r="V29" s="217">
        <v>1.1434565750039605</v>
      </c>
      <c r="W29" s="217">
        <v>1.2473676083004761</v>
      </c>
      <c r="X29" s="217">
        <v>1.2909191375785019</v>
      </c>
      <c r="Y29" s="221"/>
      <c r="Z29" s="217">
        <f t="shared" si="0"/>
        <v>1.1615844340989063</v>
      </c>
      <c r="AA29" s="217">
        <f t="shared" si="1"/>
        <v>1.2174667398319503</v>
      </c>
      <c r="AB29" s="223"/>
      <c r="AC29" s="224"/>
      <c r="AD29" s="224"/>
      <c r="AE29" s="224"/>
      <c r="AF29" s="224"/>
      <c r="AG29" s="224"/>
      <c r="AH29" s="224"/>
    </row>
    <row r="30" spans="1:34" s="222" customFormat="1" ht="14.4" x14ac:dyDescent="0.3">
      <c r="A30" s="212" t="s">
        <v>28</v>
      </c>
      <c r="B30" s="213" t="s">
        <v>145</v>
      </c>
      <c r="C30" s="214">
        <v>730391.83866873081</v>
      </c>
      <c r="D30" s="214">
        <v>24077799.365458056</v>
      </c>
      <c r="E30" s="214">
        <v>73416.677258986223</v>
      </c>
      <c r="F30" s="215">
        <v>698.37275</v>
      </c>
      <c r="G30" s="215">
        <v>3232</v>
      </c>
      <c r="H30" s="215">
        <v>46.545500000000004</v>
      </c>
      <c r="I30" s="215">
        <v>0</v>
      </c>
      <c r="J30" s="215">
        <v>0</v>
      </c>
      <c r="K30" s="216">
        <v>0.86625000000000008</v>
      </c>
      <c r="L30" s="215">
        <v>46.545500000000004</v>
      </c>
      <c r="M30" s="291"/>
      <c r="N30" s="290">
        <v>0.83221549748845125</v>
      </c>
      <c r="O30" s="217"/>
      <c r="P30" s="217"/>
      <c r="Q30" s="220" t="s">
        <v>28</v>
      </c>
      <c r="R30" s="217">
        <v>1.0563926345495367</v>
      </c>
      <c r="S30" s="217">
        <v>0.8622358717802806</v>
      </c>
      <c r="T30" s="217">
        <v>0.94716142935484093</v>
      </c>
      <c r="U30" s="217">
        <v>0.76646290105946979</v>
      </c>
      <c r="V30" s="217">
        <v>0.81529596609299948</v>
      </c>
      <c r="W30" s="217">
        <v>0.8589721765799857</v>
      </c>
      <c r="X30" s="217">
        <v>0.91386152235474627</v>
      </c>
      <c r="Y30" s="221"/>
      <c r="Z30" s="217">
        <f t="shared" si="0"/>
        <v>0.88862607168169416</v>
      </c>
      <c r="AA30" s="217">
        <f t="shared" si="1"/>
        <v>0.83864814152180034</v>
      </c>
      <c r="AB30" s="223"/>
      <c r="AC30" s="224"/>
      <c r="AD30" s="224"/>
      <c r="AE30" s="224"/>
      <c r="AF30" s="224"/>
      <c r="AG30" s="224"/>
      <c r="AH30" s="224"/>
    </row>
    <row r="31" spans="1:34" s="222" customFormat="1" ht="14.4" x14ac:dyDescent="0.3">
      <c r="A31" s="212" t="s">
        <v>29</v>
      </c>
      <c r="B31" s="213" t="s">
        <v>145</v>
      </c>
      <c r="C31" s="214">
        <v>5735160.1717370357</v>
      </c>
      <c r="D31" s="214">
        <v>214812887.28961909</v>
      </c>
      <c r="E31" s="214">
        <v>1358764.2643542727</v>
      </c>
      <c r="F31" s="215">
        <v>4464.7</v>
      </c>
      <c r="G31" s="215">
        <v>51498.25</v>
      </c>
      <c r="H31" s="215">
        <v>488.47475000000003</v>
      </c>
      <c r="I31" s="215">
        <v>123.73099999999999</v>
      </c>
      <c r="J31" s="215">
        <v>191.4325</v>
      </c>
      <c r="K31" s="216">
        <v>0.51275000000000004</v>
      </c>
      <c r="L31" s="215">
        <v>593.79172269000003</v>
      </c>
      <c r="M31" s="291"/>
      <c r="N31" s="290">
        <v>0.89493965966358513</v>
      </c>
      <c r="O31" s="217"/>
      <c r="P31" s="217"/>
      <c r="Q31" s="220" t="s">
        <v>29</v>
      </c>
      <c r="R31" s="217">
        <v>0.87779741616657481</v>
      </c>
      <c r="S31" s="217">
        <v>0.92385105273983115</v>
      </c>
      <c r="T31" s="217">
        <v>0.87292092606525418</v>
      </c>
      <c r="U31" s="217">
        <v>0.89113163282726704</v>
      </c>
      <c r="V31" s="217">
        <v>0.89987850330390795</v>
      </c>
      <c r="W31" s="217">
        <v>0.86047361641847475</v>
      </c>
      <c r="X31" s="217">
        <v>0.97165606964435158</v>
      </c>
      <c r="Y31" s="221"/>
      <c r="Z31" s="217">
        <f t="shared" si="0"/>
        <v>0.89967274530938013</v>
      </c>
      <c r="AA31" s="217">
        <f t="shared" si="1"/>
        <v>0.90578495554850036</v>
      </c>
      <c r="AB31" s="223"/>
      <c r="AC31" s="224"/>
      <c r="AD31" s="224"/>
      <c r="AE31" s="224"/>
      <c r="AF31" s="224"/>
      <c r="AG31" s="224"/>
      <c r="AH31" s="224"/>
    </row>
    <row r="32" spans="1:34" s="222" customFormat="1" ht="14.4" x14ac:dyDescent="0.3">
      <c r="A32" s="212" t="s">
        <v>30</v>
      </c>
      <c r="B32" s="213" t="s">
        <v>145</v>
      </c>
      <c r="C32" s="214">
        <v>4844766.4626035821</v>
      </c>
      <c r="D32" s="214">
        <v>168244439.40144968</v>
      </c>
      <c r="E32" s="214">
        <v>233899.68523174568</v>
      </c>
      <c r="F32" s="215">
        <v>1621.16425</v>
      </c>
      <c r="G32" s="215">
        <v>56328.5</v>
      </c>
      <c r="H32" s="215">
        <v>388.28874999999999</v>
      </c>
      <c r="I32" s="215">
        <v>206.31049999999999</v>
      </c>
      <c r="J32" s="215">
        <v>107.03225</v>
      </c>
      <c r="K32" s="216">
        <v>0.19500000000000001</v>
      </c>
      <c r="L32" s="215">
        <v>506.37768824500006</v>
      </c>
      <c r="M32" s="291"/>
      <c r="N32" s="290">
        <v>0.87272590652933246</v>
      </c>
      <c r="O32" s="217"/>
      <c r="P32" s="217"/>
      <c r="Q32" s="220" t="s">
        <v>30</v>
      </c>
      <c r="R32" s="217">
        <v>0.90141151829854627</v>
      </c>
      <c r="S32" s="217">
        <v>0.82840922896210445</v>
      </c>
      <c r="T32" s="217">
        <v>0.85084371879777854</v>
      </c>
      <c r="U32" s="217">
        <v>0.84665250551744331</v>
      </c>
      <c r="V32" s="217">
        <v>0.89997980571095748</v>
      </c>
      <c r="W32" s="217">
        <v>0.88451642266943387</v>
      </c>
      <c r="X32" s="217">
        <v>0.92147922157132878</v>
      </c>
      <c r="Y32" s="221"/>
      <c r="Z32" s="217">
        <f t="shared" si="0"/>
        <v>0.87618463164679905</v>
      </c>
      <c r="AA32" s="217">
        <f t="shared" si="1"/>
        <v>0.88815698886729089</v>
      </c>
      <c r="AB32" s="223"/>
      <c r="AC32" s="224"/>
      <c r="AD32" s="224"/>
      <c r="AE32" s="224"/>
      <c r="AF32" s="224"/>
      <c r="AG32" s="224"/>
      <c r="AH32" s="224"/>
    </row>
    <row r="33" spans="1:34" s="222" customFormat="1" ht="14.4" x14ac:dyDescent="0.3">
      <c r="A33" s="212" t="s">
        <v>31</v>
      </c>
      <c r="B33" s="213" t="s">
        <v>145</v>
      </c>
      <c r="C33" s="214">
        <v>597373.77390610147</v>
      </c>
      <c r="D33" s="214">
        <v>25057663.532198038</v>
      </c>
      <c r="E33" s="214">
        <v>33672.967053084161</v>
      </c>
      <c r="F33" s="215">
        <v>652.59999999999991</v>
      </c>
      <c r="G33" s="215">
        <v>2330.75</v>
      </c>
      <c r="H33" s="215">
        <v>17.557749999999999</v>
      </c>
      <c r="I33" s="215">
        <v>14.392999999999999</v>
      </c>
      <c r="J33" s="215">
        <v>0</v>
      </c>
      <c r="K33" s="216">
        <v>0.85050000000000003</v>
      </c>
      <c r="L33" s="215">
        <v>23.771783819999996</v>
      </c>
      <c r="M33" s="291"/>
      <c r="N33" s="290">
        <v>0.81748296939356113</v>
      </c>
      <c r="O33" s="217"/>
      <c r="P33" s="217"/>
      <c r="Q33" s="220" t="s">
        <v>31</v>
      </c>
      <c r="R33" s="217">
        <v>0.95545622678236852</v>
      </c>
      <c r="S33" s="217">
        <v>0.7697208742956918</v>
      </c>
      <c r="T33" s="217">
        <v>0.84774083913535159</v>
      </c>
      <c r="U33" s="217">
        <v>0.81796732068409672</v>
      </c>
      <c r="V33" s="217">
        <v>0.82675211830595463</v>
      </c>
      <c r="W33" s="217">
        <v>1</v>
      </c>
      <c r="X33" s="217">
        <v>0.87914269439847592</v>
      </c>
      <c r="Y33" s="221"/>
      <c r="Z33" s="217">
        <f t="shared" si="0"/>
        <v>0.8709685819431342</v>
      </c>
      <c r="AA33" s="217">
        <f t="shared" si="1"/>
        <v>0.88096553334713179</v>
      </c>
      <c r="AB33" s="223"/>
      <c r="AC33" s="224"/>
      <c r="AD33" s="224"/>
      <c r="AE33" s="224"/>
      <c r="AF33" s="224"/>
      <c r="AG33" s="224"/>
      <c r="AH33" s="224"/>
    </row>
    <row r="34" spans="1:34" s="222" customFormat="1" ht="14.4" x14ac:dyDescent="0.3">
      <c r="A34" s="212" t="s">
        <v>32</v>
      </c>
      <c r="B34" s="213" t="s">
        <v>145</v>
      </c>
      <c r="C34" s="214">
        <v>12609757.60639699</v>
      </c>
      <c r="D34" s="214">
        <v>593197628.68773913</v>
      </c>
      <c r="E34" s="214">
        <v>5131099.9234814458</v>
      </c>
      <c r="F34" s="215">
        <v>13125.80625</v>
      </c>
      <c r="G34" s="215">
        <v>102861.5</v>
      </c>
      <c r="H34" s="215">
        <v>1120.6215</v>
      </c>
      <c r="I34" s="215">
        <v>157.46174999999999</v>
      </c>
      <c r="J34" s="215">
        <v>128.45374999999999</v>
      </c>
      <c r="K34" s="216">
        <v>0.62850000000000006</v>
      </c>
      <c r="L34" s="215">
        <v>1223.4278475699998</v>
      </c>
      <c r="M34" s="291"/>
      <c r="N34" s="290">
        <v>0.97891831185523814</v>
      </c>
      <c r="O34" s="217"/>
      <c r="P34" s="217"/>
      <c r="Q34" s="220" t="s">
        <v>32</v>
      </c>
      <c r="R34" s="217">
        <v>0.90947161953048272</v>
      </c>
      <c r="S34" s="217">
        <v>0.8905342986236704</v>
      </c>
      <c r="T34" s="217">
        <v>0.96017738832224608</v>
      </c>
      <c r="U34" s="217">
        <v>0.98147011792785743</v>
      </c>
      <c r="V34" s="217">
        <v>0.96886540701945867</v>
      </c>
      <c r="W34" s="217">
        <v>0.94455851889537312</v>
      </c>
      <c r="X34" s="217">
        <v>1.0252639167200288</v>
      </c>
      <c r="Y34" s="221"/>
      <c r="Z34" s="217">
        <f t="shared" si="0"/>
        <v>0.95433446671987399</v>
      </c>
      <c r="AA34" s="217">
        <f t="shared" si="1"/>
        <v>0.98003949014067948</v>
      </c>
      <c r="AB34" s="223"/>
      <c r="AC34" s="224"/>
      <c r="AD34" s="224"/>
      <c r="AE34" s="224"/>
      <c r="AF34" s="224"/>
      <c r="AG34" s="224"/>
      <c r="AH34" s="224"/>
    </row>
    <row r="35" spans="1:34" s="222" customFormat="1" ht="14.4" x14ac:dyDescent="0.3">
      <c r="A35" s="212" t="s">
        <v>33</v>
      </c>
      <c r="B35" s="213" t="s">
        <v>145</v>
      </c>
      <c r="C35" s="214">
        <v>1012591.5817768368</v>
      </c>
      <c r="D35" s="214">
        <v>44272056.262225069</v>
      </c>
      <c r="E35" s="214">
        <v>121355.2751994807</v>
      </c>
      <c r="F35" s="215">
        <v>967.11574999999993</v>
      </c>
      <c r="G35" s="215">
        <v>6359.75</v>
      </c>
      <c r="H35" s="215">
        <v>82.853500000000011</v>
      </c>
      <c r="I35" s="215">
        <v>44.76</v>
      </c>
      <c r="J35" s="215">
        <v>67.212999999999994</v>
      </c>
      <c r="K35" s="216">
        <v>0.78800000000000003</v>
      </c>
      <c r="L35" s="215">
        <v>120.3996267</v>
      </c>
      <c r="M35" s="291"/>
      <c r="N35" s="290">
        <v>1.0454584720292333</v>
      </c>
      <c r="O35" s="217"/>
      <c r="P35" s="217"/>
      <c r="Q35" s="220" t="s">
        <v>33</v>
      </c>
      <c r="R35" s="217">
        <v>0.91481059995403102</v>
      </c>
      <c r="S35" s="217">
        <v>0.82827047718888491</v>
      </c>
      <c r="T35" s="217">
        <v>0.96400666253360179</v>
      </c>
      <c r="U35" s="217">
        <v>1.0581807956956941</v>
      </c>
      <c r="V35" s="217">
        <v>1.0454899267820204</v>
      </c>
      <c r="W35" s="217">
        <v>1.1192578668945288</v>
      </c>
      <c r="X35" s="217">
        <v>0.98479824723313736</v>
      </c>
      <c r="Y35" s="221"/>
      <c r="Z35" s="217">
        <f t="shared" si="0"/>
        <v>0.98783065375455703</v>
      </c>
      <c r="AA35" s="217">
        <f t="shared" si="1"/>
        <v>1.0519317091513452</v>
      </c>
      <c r="AB35" s="223"/>
      <c r="AC35" s="224"/>
      <c r="AD35" s="224"/>
      <c r="AE35" s="224"/>
      <c r="AF35" s="224"/>
      <c r="AG35" s="224"/>
      <c r="AH35" s="224"/>
    </row>
    <row r="36" spans="1:34" s="222" customFormat="1" ht="14.4" x14ac:dyDescent="0.3">
      <c r="A36" s="212" t="s">
        <v>34</v>
      </c>
      <c r="B36" s="213" t="s">
        <v>145</v>
      </c>
      <c r="C36" s="214">
        <v>1162940.1482309871</v>
      </c>
      <c r="D36" s="214">
        <v>41981790.393501155</v>
      </c>
      <c r="E36" s="214">
        <v>71835.64826830267</v>
      </c>
      <c r="F36" s="215">
        <v>824.24375000000009</v>
      </c>
      <c r="G36" s="215">
        <v>7598</v>
      </c>
      <c r="H36" s="215">
        <v>93.835499999999996</v>
      </c>
      <c r="I36" s="215">
        <v>8.3615000000000013</v>
      </c>
      <c r="J36" s="215">
        <v>143.71249999999998</v>
      </c>
      <c r="K36" s="216">
        <v>0.6925</v>
      </c>
      <c r="L36" s="215">
        <v>136.40595275999999</v>
      </c>
      <c r="M36" s="291"/>
      <c r="N36" s="290">
        <v>0.98952500495857321</v>
      </c>
      <c r="O36" s="217"/>
      <c r="P36" s="217"/>
      <c r="Q36" s="220" t="s">
        <v>34</v>
      </c>
      <c r="R36" s="217">
        <v>0.81327459011560432</v>
      </c>
      <c r="S36" s="217">
        <v>0.75514494546984134</v>
      </c>
      <c r="T36" s="217">
        <v>0.88522190559115799</v>
      </c>
      <c r="U36" s="217">
        <v>0.84559449882502802</v>
      </c>
      <c r="V36" s="217">
        <v>0.97146155950223079</v>
      </c>
      <c r="W36" s="217">
        <v>1.1017886878869951</v>
      </c>
      <c r="X36" s="217">
        <v>1.072136742729294</v>
      </c>
      <c r="Y36" s="221"/>
      <c r="Z36" s="217">
        <f t="shared" si="0"/>
        <v>0.92066041858859315</v>
      </c>
      <c r="AA36" s="217">
        <f t="shared" si="1"/>
        <v>0.997745372235887</v>
      </c>
      <c r="AB36" s="223"/>
      <c r="AC36" s="224"/>
      <c r="AD36" s="224"/>
      <c r="AE36" s="224"/>
      <c r="AF36" s="224"/>
      <c r="AG36" s="224"/>
      <c r="AH36" s="224"/>
    </row>
    <row r="37" spans="1:34" s="222" customFormat="1" ht="14.4" x14ac:dyDescent="0.3">
      <c r="A37" s="212" t="s">
        <v>35</v>
      </c>
      <c r="B37" s="213" t="s">
        <v>145</v>
      </c>
      <c r="C37" s="214">
        <v>701047.3574912491</v>
      </c>
      <c r="D37" s="214">
        <v>30741424.919674736</v>
      </c>
      <c r="E37" s="214">
        <v>186850.91815964159</v>
      </c>
      <c r="F37" s="215">
        <v>1102.5125</v>
      </c>
      <c r="G37" s="215">
        <v>3519</v>
      </c>
      <c r="H37" s="215">
        <v>22.9375</v>
      </c>
      <c r="I37" s="215">
        <v>1.1877499999999999</v>
      </c>
      <c r="J37" s="215">
        <v>0</v>
      </c>
      <c r="K37" s="216">
        <v>0.9767499999999999</v>
      </c>
      <c r="L37" s="215">
        <v>23.450299184999999</v>
      </c>
      <c r="M37" s="291"/>
      <c r="N37" s="290">
        <v>1.1880531730306958</v>
      </c>
      <c r="O37" s="217"/>
      <c r="P37" s="217"/>
      <c r="Q37" s="220" t="s">
        <v>35</v>
      </c>
      <c r="R37" s="217">
        <v>0.87003124655713093</v>
      </c>
      <c r="S37" s="217">
        <v>1.0724557501458374</v>
      </c>
      <c r="T37" s="217">
        <v>1.0287465500939825</v>
      </c>
      <c r="U37" s="217">
        <v>1.2220557623295603</v>
      </c>
      <c r="V37" s="217">
        <v>1.2256688964806128</v>
      </c>
      <c r="W37" s="217">
        <v>1.259162250733725</v>
      </c>
      <c r="X37" s="217">
        <v>1.0802387330771375</v>
      </c>
      <c r="Y37" s="221"/>
      <c r="Z37" s="217">
        <f t="shared" si="0"/>
        <v>1.1083370270597124</v>
      </c>
      <c r="AA37" s="217">
        <f t="shared" si="1"/>
        <v>1.1967814106552588</v>
      </c>
      <c r="AB37" s="223"/>
      <c r="AC37" s="224"/>
      <c r="AD37" s="224"/>
      <c r="AE37" s="224"/>
      <c r="AF37" s="224"/>
      <c r="AG37" s="224"/>
      <c r="AH37" s="224"/>
    </row>
    <row r="38" spans="1:34" s="222" customFormat="1" ht="14.4" x14ac:dyDescent="0.3">
      <c r="A38" s="212" t="s">
        <v>36</v>
      </c>
      <c r="B38" s="213" t="s">
        <v>145</v>
      </c>
      <c r="C38" s="214">
        <v>6024045.6531377612</v>
      </c>
      <c r="D38" s="214">
        <v>290369148.00775301</v>
      </c>
      <c r="E38" s="214">
        <v>1611321.1010535997</v>
      </c>
      <c r="F38" s="215">
        <v>6126.3892500000002</v>
      </c>
      <c r="G38" s="215">
        <v>56977.25</v>
      </c>
      <c r="H38" s="215">
        <v>502.51299999999998</v>
      </c>
      <c r="I38" s="215">
        <v>142.07825000000003</v>
      </c>
      <c r="J38" s="215">
        <v>101.321</v>
      </c>
      <c r="K38" s="216">
        <v>0.495</v>
      </c>
      <c r="L38" s="215">
        <v>591.3219867549999</v>
      </c>
      <c r="M38" s="291"/>
      <c r="N38" s="290">
        <v>0.94093324725479732</v>
      </c>
      <c r="O38" s="217"/>
      <c r="P38" s="217"/>
      <c r="Q38" s="220" t="s">
        <v>36</v>
      </c>
      <c r="R38" s="217">
        <v>0.68014973452703831</v>
      </c>
      <c r="S38" s="217">
        <v>0.79705922034642107</v>
      </c>
      <c r="T38" s="217">
        <v>0.81072094201650824</v>
      </c>
      <c r="U38" s="217">
        <v>0.83596505983963798</v>
      </c>
      <c r="V38" s="217">
        <v>1.0023689268313127</v>
      </c>
      <c r="W38" s="217">
        <v>0.98490638174978162</v>
      </c>
      <c r="X38" s="217">
        <v>0.96752811634172353</v>
      </c>
      <c r="Y38" s="221"/>
      <c r="Z38" s="217">
        <f t="shared" si="0"/>
        <v>0.8683854830932034</v>
      </c>
      <c r="AA38" s="217">
        <f t="shared" si="1"/>
        <v>0.94769212119061397</v>
      </c>
      <c r="AB38" s="223"/>
      <c r="AC38" s="224"/>
      <c r="AD38" s="224"/>
      <c r="AE38" s="224"/>
      <c r="AF38" s="224"/>
      <c r="AG38" s="224"/>
      <c r="AH38" s="224"/>
    </row>
    <row r="39" spans="1:34" s="222" customFormat="1" ht="14.4" x14ac:dyDescent="0.3">
      <c r="A39" s="212" t="s">
        <v>37</v>
      </c>
      <c r="B39" s="213" t="s">
        <v>145</v>
      </c>
      <c r="C39" s="214">
        <v>449198.46226145676</v>
      </c>
      <c r="D39" s="214">
        <v>13966808.877330963</v>
      </c>
      <c r="E39" s="214">
        <v>80767.880253058291</v>
      </c>
      <c r="F39" s="215">
        <v>463.86950000000002</v>
      </c>
      <c r="G39" s="215">
        <v>1787.75</v>
      </c>
      <c r="H39" s="215">
        <v>16.677500000000002</v>
      </c>
      <c r="I39" s="215">
        <v>0</v>
      </c>
      <c r="J39" s="215">
        <v>0</v>
      </c>
      <c r="K39" s="216">
        <v>0.93775000000000008</v>
      </c>
      <c r="L39" s="215">
        <v>16.677500000000002</v>
      </c>
      <c r="M39" s="291"/>
      <c r="N39" s="290">
        <v>0.8294707591636945</v>
      </c>
      <c r="O39" s="217"/>
      <c r="P39" s="217"/>
      <c r="Q39" s="220" t="s">
        <v>37</v>
      </c>
      <c r="R39" s="217">
        <v>0.96473779334031506</v>
      </c>
      <c r="S39" s="217">
        <v>0.87252336879868053</v>
      </c>
      <c r="T39" s="217">
        <v>0.91209792276056301</v>
      </c>
      <c r="U39" s="217">
        <v>0.78471489733799127</v>
      </c>
      <c r="V39" s="217">
        <v>0.88822290415162364</v>
      </c>
      <c r="W39" s="217">
        <v>0.82495900035292835</v>
      </c>
      <c r="X39" s="217">
        <v>0.83437547480992635</v>
      </c>
      <c r="Y39" s="221"/>
      <c r="Z39" s="217">
        <f t="shared" si="0"/>
        <v>0.86880448022171819</v>
      </c>
      <c r="AA39" s="217">
        <f t="shared" si="1"/>
        <v>0.83306806916311738</v>
      </c>
      <c r="AB39" s="223"/>
      <c r="AC39" s="224"/>
      <c r="AD39" s="224"/>
      <c r="AE39" s="224"/>
      <c r="AF39" s="224"/>
      <c r="AG39" s="224"/>
      <c r="AH39" s="224"/>
    </row>
    <row r="40" spans="1:34" s="222" customFormat="1" ht="14.4" x14ac:dyDescent="0.3">
      <c r="A40" s="212" t="s">
        <v>38</v>
      </c>
      <c r="B40" s="213" t="s">
        <v>145</v>
      </c>
      <c r="C40" s="214">
        <v>3995158.4222661834</v>
      </c>
      <c r="D40" s="214">
        <v>156460943.56734893</v>
      </c>
      <c r="E40" s="214">
        <v>673921.81116247759</v>
      </c>
      <c r="F40" s="215">
        <v>4225.6755000000003</v>
      </c>
      <c r="G40" s="215">
        <v>29454</v>
      </c>
      <c r="H40" s="215">
        <v>322.51875000000001</v>
      </c>
      <c r="I40" s="215">
        <v>47.829750000000004</v>
      </c>
      <c r="J40" s="215">
        <v>0</v>
      </c>
      <c r="K40" s="216">
        <v>0.65175000000000005</v>
      </c>
      <c r="L40" s="215">
        <v>343.16876626500004</v>
      </c>
      <c r="M40" s="291"/>
      <c r="N40" s="290">
        <v>0.92587278024800457</v>
      </c>
      <c r="O40" s="217"/>
      <c r="P40" s="217"/>
      <c r="Q40" s="220" t="s">
        <v>38</v>
      </c>
      <c r="R40" s="217">
        <v>0.86998769531835873</v>
      </c>
      <c r="S40" s="217">
        <v>0.86998736961742973</v>
      </c>
      <c r="T40" s="217">
        <v>1.0491416112992014</v>
      </c>
      <c r="U40" s="217">
        <v>0.9556184452775569</v>
      </c>
      <c r="V40" s="217">
        <v>0.92321746317878195</v>
      </c>
      <c r="W40" s="217">
        <v>1.097767732900891</v>
      </c>
      <c r="X40" s="217">
        <v>0.8545065929549126</v>
      </c>
      <c r="Y40" s="221"/>
      <c r="Z40" s="217">
        <f t="shared" si="0"/>
        <v>0.94574670150673323</v>
      </c>
      <c r="AA40" s="217">
        <f t="shared" si="1"/>
        <v>0.95777755857803559</v>
      </c>
      <c r="AB40" s="223"/>
      <c r="AC40" s="224"/>
      <c r="AD40" s="224"/>
      <c r="AE40" s="224"/>
      <c r="AF40" s="224"/>
      <c r="AG40" s="224"/>
      <c r="AH40" s="224"/>
    </row>
    <row r="41" spans="1:34" s="222" customFormat="1" ht="14.4" x14ac:dyDescent="0.3">
      <c r="A41" s="212" t="s">
        <v>39</v>
      </c>
      <c r="B41" s="213" t="s">
        <v>145</v>
      </c>
      <c r="C41" s="214">
        <v>7068326.094185032</v>
      </c>
      <c r="D41" s="214">
        <v>322127863.38245034</v>
      </c>
      <c r="E41" s="214">
        <v>321894.08253006847</v>
      </c>
      <c r="F41" s="215">
        <v>4626</v>
      </c>
      <c r="G41" s="215">
        <v>86218.75</v>
      </c>
      <c r="H41" s="215">
        <v>849.55624999999998</v>
      </c>
      <c r="I41" s="215">
        <v>311.75175000000002</v>
      </c>
      <c r="J41" s="215">
        <v>85.736500000000007</v>
      </c>
      <c r="K41" s="216">
        <v>0.33150000000000002</v>
      </c>
      <c r="L41" s="215">
        <v>1007.395115695</v>
      </c>
      <c r="M41" s="291"/>
      <c r="N41" s="290">
        <v>1.1039613459051234</v>
      </c>
      <c r="O41" s="217"/>
      <c r="P41" s="217"/>
      <c r="Q41" s="220" t="s">
        <v>39</v>
      </c>
      <c r="R41" s="217">
        <v>1.0092922131169335</v>
      </c>
      <c r="S41" s="217">
        <v>0.9862163915532528</v>
      </c>
      <c r="T41" s="217">
        <v>1.1068576351013182</v>
      </c>
      <c r="U41" s="217">
        <v>1.1016958687671283</v>
      </c>
      <c r="V41" s="217">
        <v>1.1193143436067181</v>
      </c>
      <c r="W41" s="217">
        <v>1.1365802341206739</v>
      </c>
      <c r="X41" s="217">
        <v>1.0605673040372141</v>
      </c>
      <c r="Y41" s="221"/>
      <c r="Z41" s="217">
        <f t="shared" si="0"/>
        <v>1.0743605700433199</v>
      </c>
      <c r="AA41" s="217">
        <f t="shared" si="1"/>
        <v>1.1045394376329336</v>
      </c>
      <c r="AB41" s="223"/>
      <c r="AC41" s="224"/>
      <c r="AD41" s="224"/>
      <c r="AE41" s="224"/>
      <c r="AF41" s="224"/>
      <c r="AG41" s="224"/>
      <c r="AH41" s="224"/>
    </row>
    <row r="42" spans="1:34" s="222" customFormat="1" ht="14.4" x14ac:dyDescent="0.3">
      <c r="A42" s="212" t="s">
        <v>40</v>
      </c>
      <c r="B42" s="213" t="s">
        <v>145</v>
      </c>
      <c r="C42" s="214">
        <v>762149.92019285518</v>
      </c>
      <c r="D42" s="214">
        <v>26181779.080069322</v>
      </c>
      <c r="E42" s="214">
        <v>455016.70399104751</v>
      </c>
      <c r="F42" s="215">
        <v>626.875</v>
      </c>
      <c r="G42" s="215">
        <v>2433</v>
      </c>
      <c r="H42" s="215">
        <v>40.902749999999997</v>
      </c>
      <c r="I42" s="215">
        <v>0.11699999999999999</v>
      </c>
      <c r="J42" s="215">
        <v>0</v>
      </c>
      <c r="K42" s="216">
        <v>0.99299999999999999</v>
      </c>
      <c r="L42" s="215">
        <v>40.953263579999998</v>
      </c>
      <c r="M42" s="291"/>
      <c r="N42" s="290">
        <v>0.79233629475712519</v>
      </c>
      <c r="O42" s="217"/>
      <c r="P42" s="217"/>
      <c r="Q42" s="220" t="s">
        <v>40</v>
      </c>
      <c r="R42" s="217">
        <v>0.76959839008868025</v>
      </c>
      <c r="S42" s="217">
        <v>0.66672616712978661</v>
      </c>
      <c r="T42" s="217">
        <v>1.025881161698083</v>
      </c>
      <c r="U42" s="217">
        <v>0.88447033073498627</v>
      </c>
      <c r="V42" s="217">
        <v>0.99166170014283805</v>
      </c>
      <c r="W42" s="217">
        <v>0.95947514498641917</v>
      </c>
      <c r="X42" s="217">
        <v>0.54025489846664065</v>
      </c>
      <c r="Y42" s="221"/>
      <c r="Z42" s="217">
        <f t="shared" si="0"/>
        <v>0.83400968474963355</v>
      </c>
      <c r="AA42" s="217">
        <f t="shared" si="1"/>
        <v>0.84396551858272106</v>
      </c>
      <c r="AB42" s="223"/>
      <c r="AC42" s="224"/>
      <c r="AD42" s="224"/>
      <c r="AE42" s="224"/>
      <c r="AF42" s="224"/>
      <c r="AG42" s="224"/>
      <c r="AH42" s="224"/>
    </row>
    <row r="43" spans="1:34" s="222" customFormat="1" ht="14.4" x14ac:dyDescent="0.3">
      <c r="A43" s="212" t="s">
        <v>41</v>
      </c>
      <c r="B43" s="213" t="s">
        <v>145</v>
      </c>
      <c r="C43" s="214">
        <v>1086103.3694091882</v>
      </c>
      <c r="D43" s="214">
        <v>33726767.379098684</v>
      </c>
      <c r="E43" s="214">
        <v>26776.740757984571</v>
      </c>
      <c r="F43" s="215">
        <v>487.44499999999999</v>
      </c>
      <c r="G43" s="215">
        <v>6263.25</v>
      </c>
      <c r="H43" s="215">
        <v>89.339750000000009</v>
      </c>
      <c r="I43" s="215">
        <v>27.910499999999999</v>
      </c>
      <c r="J43" s="215">
        <v>4.4749999999999996</v>
      </c>
      <c r="K43" s="216">
        <v>0.53574999999999995</v>
      </c>
      <c r="L43" s="215">
        <v>102.60300176999999</v>
      </c>
      <c r="M43" s="291"/>
      <c r="N43" s="290">
        <v>0.7613548634461994</v>
      </c>
      <c r="O43" s="217"/>
      <c r="P43" s="217"/>
      <c r="Q43" s="220" t="s">
        <v>41</v>
      </c>
      <c r="R43" s="217">
        <v>0.68054117728562946</v>
      </c>
      <c r="S43" s="217">
        <v>0.65225297815848482</v>
      </c>
      <c r="T43" s="217">
        <v>0.66957061989675803</v>
      </c>
      <c r="U43" s="217">
        <v>0.75653636353277931</v>
      </c>
      <c r="V43" s="217">
        <v>0.88300666528089145</v>
      </c>
      <c r="W43" s="217">
        <v>0.73764241020945753</v>
      </c>
      <c r="X43" s="217">
        <v>0.77964333452724011</v>
      </c>
      <c r="Y43" s="221"/>
      <c r="Z43" s="217">
        <f t="shared" si="0"/>
        <v>0.73702764984160585</v>
      </c>
      <c r="AA43" s="217">
        <f t="shared" si="1"/>
        <v>0.78920719338759215</v>
      </c>
      <c r="AB43" s="223"/>
      <c r="AC43" s="224"/>
      <c r="AD43" s="224"/>
      <c r="AE43" s="224"/>
      <c r="AF43" s="224"/>
      <c r="AG43" s="224"/>
      <c r="AH43" s="224"/>
    </row>
    <row r="44" spans="1:34" s="222" customFormat="1" ht="14.4" x14ac:dyDescent="0.3">
      <c r="A44" s="212" t="s">
        <v>42</v>
      </c>
      <c r="B44" s="213" t="s">
        <v>145</v>
      </c>
      <c r="C44" s="214">
        <v>3954854.1058815308</v>
      </c>
      <c r="D44" s="214">
        <v>121370175.91317949</v>
      </c>
      <c r="E44" s="214">
        <v>280790.49723091745</v>
      </c>
      <c r="F44" s="215">
        <v>2252.2337500000003</v>
      </c>
      <c r="G44" s="215">
        <v>14683.5</v>
      </c>
      <c r="H44" s="215">
        <v>193.65024999999997</v>
      </c>
      <c r="I44" s="215">
        <v>108.334</v>
      </c>
      <c r="J44" s="215">
        <v>136.49525</v>
      </c>
      <c r="K44" s="216">
        <v>0.74</v>
      </c>
      <c r="L44" s="215">
        <v>277.42623343500003</v>
      </c>
      <c r="M44" s="291"/>
      <c r="N44" s="290">
        <v>0.5924148305751834</v>
      </c>
      <c r="O44" s="217"/>
      <c r="P44" s="217"/>
      <c r="Q44" s="220" t="s">
        <v>42</v>
      </c>
      <c r="R44" s="217">
        <v>0.58437258877964326</v>
      </c>
      <c r="S44" s="217">
        <v>0.56877221584903648</v>
      </c>
      <c r="T44" s="217">
        <v>0.60732404637777504</v>
      </c>
      <c r="U44" s="217">
        <v>0.57093394613807835</v>
      </c>
      <c r="V44" s="217">
        <v>0.60457192579574803</v>
      </c>
      <c r="W44" s="217">
        <v>0.54420610705132488</v>
      </c>
      <c r="X44" s="217">
        <v>0.75275563912730803</v>
      </c>
      <c r="Y44" s="221"/>
      <c r="Z44" s="217">
        <f t="shared" si="0"/>
        <v>0.60470520987413057</v>
      </c>
      <c r="AA44" s="217">
        <f t="shared" si="1"/>
        <v>0.61811690452811474</v>
      </c>
      <c r="AB44" s="223"/>
      <c r="AC44" s="224"/>
      <c r="AD44" s="224"/>
      <c r="AE44" s="224"/>
      <c r="AF44" s="224"/>
      <c r="AG44" s="224"/>
      <c r="AH44" s="224"/>
    </row>
    <row r="45" spans="1:34" s="222" customFormat="1" ht="14.4" x14ac:dyDescent="0.3">
      <c r="A45" s="212" t="s">
        <v>43</v>
      </c>
      <c r="B45" s="213" t="s">
        <v>145</v>
      </c>
      <c r="C45" s="214">
        <v>3614233.8394417288</v>
      </c>
      <c r="D45" s="214">
        <v>117356938.31929013</v>
      </c>
      <c r="E45" s="214">
        <v>505935.25460654777</v>
      </c>
      <c r="F45" s="215">
        <v>2096.9700000000003</v>
      </c>
      <c r="G45" s="215">
        <v>24758.25</v>
      </c>
      <c r="H45" s="215">
        <v>351.75774999999999</v>
      </c>
      <c r="I45" s="215">
        <v>67.206000000000003</v>
      </c>
      <c r="J45" s="215">
        <v>0</v>
      </c>
      <c r="K45" s="216">
        <v>0.56574999999999998</v>
      </c>
      <c r="L45" s="215">
        <v>380.77326843999998</v>
      </c>
      <c r="M45" s="291"/>
      <c r="N45" s="290">
        <v>0.77715317105521053</v>
      </c>
      <c r="O45" s="217"/>
      <c r="P45" s="217"/>
      <c r="Q45" s="220" t="s">
        <v>43</v>
      </c>
      <c r="R45" s="217">
        <v>0.8736645160575871</v>
      </c>
      <c r="S45" s="217">
        <v>0.70065630801743206</v>
      </c>
      <c r="T45" s="217">
        <v>0.77876233716489429</v>
      </c>
      <c r="U45" s="217">
        <v>0.76066444796134802</v>
      </c>
      <c r="V45" s="217">
        <v>0.78108563367349715</v>
      </c>
      <c r="W45" s="217">
        <v>0.77425787244134192</v>
      </c>
      <c r="X45" s="217">
        <v>0.79146566698004572</v>
      </c>
      <c r="Y45" s="221"/>
      <c r="Z45" s="217">
        <f t="shared" si="0"/>
        <v>0.78007954032802096</v>
      </c>
      <c r="AA45" s="217">
        <f t="shared" si="1"/>
        <v>0.7768684052640582</v>
      </c>
      <c r="AB45" s="223"/>
      <c r="AC45" s="224"/>
      <c r="AD45" s="224"/>
      <c r="AE45" s="224"/>
      <c r="AF45" s="224"/>
      <c r="AG45" s="224"/>
      <c r="AH45" s="224"/>
    </row>
    <row r="46" spans="1:34" s="222" customFormat="1" ht="14.4" x14ac:dyDescent="0.3">
      <c r="A46" s="212" t="s">
        <v>44</v>
      </c>
      <c r="B46" s="213" t="s">
        <v>145</v>
      </c>
      <c r="C46" s="214">
        <v>1397233.5526486374</v>
      </c>
      <c r="D46" s="214">
        <v>36795794.69348786</v>
      </c>
      <c r="E46" s="214">
        <v>217419.14327121529</v>
      </c>
      <c r="F46" s="215">
        <v>885.72249999999997</v>
      </c>
      <c r="G46" s="215">
        <v>5241</v>
      </c>
      <c r="H46" s="215">
        <v>64.411249999999995</v>
      </c>
      <c r="I46" s="215">
        <v>46.2425</v>
      </c>
      <c r="J46" s="215">
        <v>0</v>
      </c>
      <c r="K46" s="216">
        <v>0.85575000000000001</v>
      </c>
      <c r="L46" s="215">
        <v>84.375986949999998</v>
      </c>
      <c r="M46" s="291"/>
      <c r="N46" s="290">
        <v>0.62864716267140497</v>
      </c>
      <c r="O46" s="217"/>
      <c r="P46" s="217"/>
      <c r="Q46" s="220" t="s">
        <v>44</v>
      </c>
      <c r="R46" s="217">
        <v>0.73084532924326651</v>
      </c>
      <c r="S46" s="217">
        <v>0.65911410138581861</v>
      </c>
      <c r="T46" s="217">
        <v>0.72694562342950375</v>
      </c>
      <c r="U46" s="217">
        <v>0.60222104906966745</v>
      </c>
      <c r="V46" s="217">
        <v>0.616887035548914</v>
      </c>
      <c r="W46" s="217">
        <v>0.69739958263324331</v>
      </c>
      <c r="X46" s="217">
        <v>0.62394184669634423</v>
      </c>
      <c r="Y46" s="221"/>
      <c r="Z46" s="217">
        <f t="shared" si="0"/>
        <v>0.66533636685810837</v>
      </c>
      <c r="AA46" s="217">
        <f t="shared" si="1"/>
        <v>0.63511237848704227</v>
      </c>
      <c r="AB46" s="223"/>
      <c r="AC46" s="224"/>
      <c r="AD46" s="224"/>
      <c r="AE46" s="224"/>
      <c r="AF46" s="224"/>
      <c r="AG46" s="224"/>
      <c r="AH46" s="224"/>
    </row>
    <row r="47" spans="1:34" s="222" customFormat="1" ht="14.4" x14ac:dyDescent="0.3">
      <c r="A47" s="212" t="s">
        <v>45</v>
      </c>
      <c r="B47" s="213" t="s">
        <v>145</v>
      </c>
      <c r="C47" s="214">
        <v>6414163.6119372789</v>
      </c>
      <c r="D47" s="214">
        <v>314545427.88407087</v>
      </c>
      <c r="E47" s="214">
        <v>394268.07733845117</v>
      </c>
      <c r="F47" s="215">
        <v>4045.25</v>
      </c>
      <c r="G47" s="215">
        <v>102340.25</v>
      </c>
      <c r="H47" s="215">
        <v>836.68750000000011</v>
      </c>
      <c r="I47" s="215">
        <v>346.60249999999996</v>
      </c>
      <c r="J47" s="215">
        <v>107.45775</v>
      </c>
      <c r="K47" s="216">
        <v>0.26950000000000002</v>
      </c>
      <c r="L47" s="215">
        <v>1015.461459375</v>
      </c>
      <c r="M47" s="291"/>
      <c r="N47" s="290">
        <v>1.2843437090219485</v>
      </c>
      <c r="O47" s="217"/>
      <c r="P47" s="217"/>
      <c r="Q47" s="220" t="s">
        <v>45</v>
      </c>
      <c r="R47" s="217">
        <v>1.262160793183096</v>
      </c>
      <c r="S47" s="217">
        <v>1.1478268265173681</v>
      </c>
      <c r="T47" s="217">
        <v>1.3979990144189094</v>
      </c>
      <c r="U47" s="217">
        <v>1.2578383925586167</v>
      </c>
      <c r="V47" s="217">
        <v>1.2638853155328196</v>
      </c>
      <c r="W47" s="217">
        <v>1.3189701527887494</v>
      </c>
      <c r="X47" s="217">
        <v>1.3110291957365805</v>
      </c>
      <c r="Y47" s="221"/>
      <c r="Z47" s="217">
        <f t="shared" si="0"/>
        <v>1.2799585272480198</v>
      </c>
      <c r="AA47" s="217">
        <f t="shared" si="1"/>
        <v>1.2879307641541915</v>
      </c>
      <c r="AB47" s="223"/>
      <c r="AC47" s="224"/>
      <c r="AD47" s="224"/>
      <c r="AE47" s="224"/>
      <c r="AF47" s="224"/>
      <c r="AG47" s="224"/>
      <c r="AH47" s="224"/>
    </row>
    <row r="48" spans="1:34" s="222" customFormat="1" ht="14.4" x14ac:dyDescent="0.3">
      <c r="A48" s="212" t="s">
        <v>46</v>
      </c>
      <c r="B48" s="213" t="s">
        <v>145</v>
      </c>
      <c r="C48" s="214">
        <v>3324414.0172083722</v>
      </c>
      <c r="D48" s="214">
        <v>152122691.63403785</v>
      </c>
      <c r="E48" s="214">
        <v>711648.69170236378</v>
      </c>
      <c r="F48" s="215">
        <v>3537.02925</v>
      </c>
      <c r="G48" s="215">
        <v>29944.5</v>
      </c>
      <c r="H48" s="215">
        <v>432.93624999999997</v>
      </c>
      <c r="I48" s="215">
        <v>16.070500000000003</v>
      </c>
      <c r="J48" s="215">
        <v>0</v>
      </c>
      <c r="K48" s="216">
        <v>0.70374999999999988</v>
      </c>
      <c r="L48" s="215">
        <v>439.87452767000002</v>
      </c>
      <c r="M48" s="291"/>
      <c r="N48" s="290">
        <v>1.1265407775853613</v>
      </c>
      <c r="O48" s="217"/>
      <c r="P48" s="217"/>
      <c r="Q48" s="220" t="s">
        <v>46</v>
      </c>
      <c r="R48" s="217">
        <v>1.4671996584130924</v>
      </c>
      <c r="S48" s="217">
        <v>1.2569612550344316</v>
      </c>
      <c r="T48" s="217">
        <v>1.1489020557860088</v>
      </c>
      <c r="U48" s="217">
        <v>0.9916318923317009</v>
      </c>
      <c r="V48" s="217">
        <v>1.193833565555958</v>
      </c>
      <c r="W48" s="217">
        <v>1.246593703311097</v>
      </c>
      <c r="X48" s="217">
        <v>1.2394562124886783</v>
      </c>
      <c r="Y48" s="221"/>
      <c r="Z48" s="217">
        <f t="shared" si="0"/>
        <v>1.2206540489887097</v>
      </c>
      <c r="AA48" s="217">
        <f t="shared" si="1"/>
        <v>1.1678788434218585</v>
      </c>
      <c r="AB48" s="223"/>
      <c r="AC48" s="224"/>
      <c r="AD48" s="224"/>
      <c r="AE48" s="224"/>
      <c r="AF48" s="224"/>
      <c r="AG48" s="224"/>
      <c r="AH48" s="224"/>
    </row>
    <row r="49" spans="1:34" s="222" customFormat="1" ht="14.4" x14ac:dyDescent="0.3">
      <c r="A49" s="212" t="s">
        <v>47</v>
      </c>
      <c r="B49" s="213" t="s">
        <v>145</v>
      </c>
      <c r="C49" s="214">
        <v>1141053.9458207677</v>
      </c>
      <c r="D49" s="214">
        <v>43280124.160344683</v>
      </c>
      <c r="E49" s="214">
        <v>176700.88859860133</v>
      </c>
      <c r="F49" s="215">
        <v>910.35550000000001</v>
      </c>
      <c r="G49" s="215">
        <v>5441.5</v>
      </c>
      <c r="H49" s="215">
        <v>70.638750000000002</v>
      </c>
      <c r="I49" s="215">
        <v>89.049500000000009</v>
      </c>
      <c r="J49" s="215">
        <v>0</v>
      </c>
      <c r="K49" s="216">
        <v>0.61099999999999999</v>
      </c>
      <c r="L49" s="215">
        <v>109.08498113</v>
      </c>
      <c r="M49" s="291"/>
      <c r="N49" s="290">
        <v>0.69197343756434426</v>
      </c>
      <c r="O49" s="217"/>
      <c r="P49" s="217"/>
      <c r="Q49" s="220" t="s">
        <v>47</v>
      </c>
      <c r="R49" s="217">
        <v>0.66778683253873317</v>
      </c>
      <c r="S49" s="217">
        <v>0.64216935799015151</v>
      </c>
      <c r="T49" s="217">
        <v>0.68804864014298706</v>
      </c>
      <c r="U49" s="217">
        <v>0.60265005059333021</v>
      </c>
      <c r="V49" s="217">
        <v>0.89635785519104694</v>
      </c>
      <c r="W49" s="217">
        <v>0.68251559655074201</v>
      </c>
      <c r="X49" s="217">
        <v>0.65476824051107696</v>
      </c>
      <c r="Y49" s="221"/>
      <c r="Z49" s="217">
        <f t="shared" si="0"/>
        <v>0.6906137962168668</v>
      </c>
      <c r="AA49" s="217">
        <f t="shared" si="1"/>
        <v>0.70907293571154906</v>
      </c>
      <c r="AB49" s="223"/>
      <c r="AC49" s="224"/>
      <c r="AD49" s="224"/>
      <c r="AE49" s="224"/>
      <c r="AF49" s="224"/>
      <c r="AG49" s="224"/>
      <c r="AH49" s="224"/>
    </row>
    <row r="50" spans="1:34" s="222" customFormat="1" ht="14.4" x14ac:dyDescent="0.3">
      <c r="A50" s="212" t="s">
        <v>48</v>
      </c>
      <c r="B50" s="213" t="s">
        <v>145</v>
      </c>
      <c r="C50" s="214">
        <v>1242004.9541007699</v>
      </c>
      <c r="D50" s="214">
        <v>69483353.632387608</v>
      </c>
      <c r="E50" s="214">
        <v>184345.93212507249</v>
      </c>
      <c r="F50" s="215">
        <v>1474.9780000000001</v>
      </c>
      <c r="G50" s="215">
        <v>9607.5</v>
      </c>
      <c r="H50" s="215">
        <v>127.52324999999999</v>
      </c>
      <c r="I50" s="215">
        <v>25.178249999999998</v>
      </c>
      <c r="J50" s="215">
        <v>97.240749999999991</v>
      </c>
      <c r="K50" s="216">
        <v>0.74850000000000005</v>
      </c>
      <c r="L50" s="215">
        <v>164.75567498000001</v>
      </c>
      <c r="M50" s="291"/>
      <c r="N50" s="290">
        <v>1.1896982242502825</v>
      </c>
      <c r="O50" s="217"/>
      <c r="P50" s="217"/>
      <c r="Q50" s="220" t="s">
        <v>48</v>
      </c>
      <c r="R50" s="217">
        <v>0.98304112908105734</v>
      </c>
      <c r="S50" s="217">
        <v>0.99196379968865211</v>
      </c>
      <c r="T50" s="217">
        <v>1.0351661923728634</v>
      </c>
      <c r="U50" s="217">
        <v>1.1641074024640863</v>
      </c>
      <c r="V50" s="217">
        <v>1.2434307831382363</v>
      </c>
      <c r="W50" s="217">
        <v>1.2534600483804041</v>
      </c>
      <c r="X50" s="217">
        <v>1.1255182693747849</v>
      </c>
      <c r="Y50" s="221"/>
      <c r="Z50" s="217">
        <f t="shared" si="0"/>
        <v>1.1138125177857263</v>
      </c>
      <c r="AA50" s="217">
        <f t="shared" si="1"/>
        <v>1.196629125839378</v>
      </c>
      <c r="AB50" s="223"/>
      <c r="AC50" s="224"/>
      <c r="AD50" s="224"/>
      <c r="AE50" s="224"/>
      <c r="AF50" s="224"/>
      <c r="AG50" s="224"/>
      <c r="AH50" s="224"/>
    </row>
    <row r="51" spans="1:34" s="222" customFormat="1" ht="14.4" x14ac:dyDescent="0.3">
      <c r="A51" s="212" t="s">
        <v>49</v>
      </c>
      <c r="B51" s="213" t="s">
        <v>145</v>
      </c>
      <c r="C51" s="214">
        <v>2189176.7441151156</v>
      </c>
      <c r="D51" s="214">
        <v>83319212.976506054</v>
      </c>
      <c r="E51" s="214">
        <v>719944.76371913485</v>
      </c>
      <c r="F51" s="215">
        <v>2607.2249999999999</v>
      </c>
      <c r="G51" s="215">
        <v>10030.5</v>
      </c>
      <c r="H51" s="215">
        <v>85.414000000000001</v>
      </c>
      <c r="I51" s="215">
        <v>49.561749999999996</v>
      </c>
      <c r="J51" s="215">
        <v>0</v>
      </c>
      <c r="K51" s="216">
        <v>0.79125000000000001</v>
      </c>
      <c r="L51" s="215">
        <v>106.811789945</v>
      </c>
      <c r="M51" s="291"/>
      <c r="N51" s="290">
        <v>0.85459394066364269</v>
      </c>
      <c r="O51" s="217"/>
      <c r="P51" s="217"/>
      <c r="Q51" s="220" t="s">
        <v>49</v>
      </c>
      <c r="R51" s="217">
        <v>0.80162107687739204</v>
      </c>
      <c r="S51" s="217">
        <v>0.82167967260054664</v>
      </c>
      <c r="T51" s="217">
        <v>0.8142107183358277</v>
      </c>
      <c r="U51" s="217">
        <v>0.81920490507708821</v>
      </c>
      <c r="V51" s="217">
        <v>0.78480268704716194</v>
      </c>
      <c r="W51" s="217">
        <v>0.88667544980715507</v>
      </c>
      <c r="X51" s="217">
        <v>0.95733856665429617</v>
      </c>
      <c r="Y51" s="221"/>
      <c r="Z51" s="217">
        <f t="shared" si="0"/>
        <v>0.84079043948563836</v>
      </c>
      <c r="AA51" s="217">
        <f t="shared" si="1"/>
        <v>0.8620054021464254</v>
      </c>
      <c r="AB51" s="223"/>
      <c r="AC51" s="224"/>
      <c r="AD51" s="224"/>
      <c r="AE51" s="224"/>
      <c r="AF51" s="224"/>
      <c r="AG51" s="224"/>
      <c r="AH51" s="224"/>
    </row>
    <row r="52" spans="1:34" s="222" customFormat="1" ht="14.4" x14ac:dyDescent="0.3">
      <c r="A52" s="212" t="s">
        <v>50</v>
      </c>
      <c r="B52" s="213" t="s">
        <v>145</v>
      </c>
      <c r="C52" s="214">
        <v>20652027.9711833</v>
      </c>
      <c r="D52" s="214">
        <v>787190128.07099068</v>
      </c>
      <c r="E52" s="214">
        <v>10759887.656088855</v>
      </c>
      <c r="F52" s="215">
        <v>22358.409250000001</v>
      </c>
      <c r="G52" s="215">
        <v>88576.25</v>
      </c>
      <c r="H52" s="215">
        <v>905.8432499999999</v>
      </c>
      <c r="I52" s="215">
        <v>98.753000000000014</v>
      </c>
      <c r="J52" s="215">
        <v>72.984999999999999</v>
      </c>
      <c r="K52" s="216">
        <v>0.76200000000000001</v>
      </c>
      <c r="L52" s="215">
        <v>968.26510371999996</v>
      </c>
      <c r="M52" s="291"/>
      <c r="N52" s="290">
        <v>0.78961113628790014</v>
      </c>
      <c r="O52" s="217"/>
      <c r="P52" s="217"/>
      <c r="Q52" s="220" t="s">
        <v>50</v>
      </c>
      <c r="R52" s="217">
        <v>1.0397022419638569</v>
      </c>
      <c r="S52" s="217">
        <v>0.88594963354001133</v>
      </c>
      <c r="T52" s="217">
        <v>1.0039871687368191</v>
      </c>
      <c r="U52" s="217">
        <v>0.80623685767813569</v>
      </c>
      <c r="V52" s="217">
        <v>0.82816691568527123</v>
      </c>
      <c r="W52" s="217">
        <v>0.83611005081812506</v>
      </c>
      <c r="X52" s="217">
        <v>0.70391713780702436</v>
      </c>
      <c r="Y52" s="221"/>
      <c r="Z52" s="217">
        <f t="shared" si="0"/>
        <v>0.872010000889892</v>
      </c>
      <c r="AA52" s="217">
        <f t="shared" si="1"/>
        <v>0.79360774049713911</v>
      </c>
      <c r="AB52" s="223"/>
      <c r="AC52" s="224"/>
      <c r="AD52" s="224"/>
      <c r="AE52" s="224"/>
      <c r="AF52" s="224"/>
      <c r="AG52" s="224"/>
      <c r="AH52" s="224"/>
    </row>
    <row r="53" spans="1:34" s="222" customFormat="1" ht="14.4" x14ac:dyDescent="0.3">
      <c r="A53" s="212" t="s">
        <v>51</v>
      </c>
      <c r="B53" s="213" t="s">
        <v>145</v>
      </c>
      <c r="C53" s="214">
        <v>4528779.831966605</v>
      </c>
      <c r="D53" s="214">
        <v>235884796.28665531</v>
      </c>
      <c r="E53" s="214">
        <v>850212.13014906156</v>
      </c>
      <c r="F53" s="215">
        <v>3210.0115000000001</v>
      </c>
      <c r="G53" s="215">
        <v>52163.25</v>
      </c>
      <c r="H53" s="215">
        <v>527.03700000000003</v>
      </c>
      <c r="I53" s="215">
        <v>315.52249999999998</v>
      </c>
      <c r="J53" s="215">
        <v>341.67899999999997</v>
      </c>
      <c r="K53" s="216">
        <v>0.43775000000000003</v>
      </c>
      <c r="L53" s="215">
        <v>755.88986104999992</v>
      </c>
      <c r="M53" s="291"/>
      <c r="N53" s="290">
        <v>1.1393529914747527</v>
      </c>
      <c r="O53" s="217"/>
      <c r="P53" s="217"/>
      <c r="Q53" s="220" t="s">
        <v>51</v>
      </c>
      <c r="R53" s="217">
        <v>1.0455196031988978</v>
      </c>
      <c r="S53" s="217">
        <v>1.0445485925561944</v>
      </c>
      <c r="T53" s="217">
        <v>0.96092163839742062</v>
      </c>
      <c r="U53" s="217">
        <v>1.1238434900320553</v>
      </c>
      <c r="V53" s="217">
        <v>1.2180194279681806</v>
      </c>
      <c r="W53" s="217">
        <v>1.1338957414909991</v>
      </c>
      <c r="X53" s="217">
        <v>1.0874258338726297</v>
      </c>
      <c r="Y53" s="221"/>
      <c r="Z53" s="217">
        <f t="shared" si="0"/>
        <v>1.0877391896451969</v>
      </c>
      <c r="AA53" s="217">
        <f t="shared" si="1"/>
        <v>1.1407961233409663</v>
      </c>
      <c r="AB53" s="223"/>
      <c r="AC53" s="224"/>
      <c r="AD53" s="224"/>
      <c r="AE53" s="224"/>
      <c r="AF53" s="224"/>
      <c r="AG53" s="224"/>
      <c r="AH53" s="224"/>
    </row>
    <row r="54" spans="1:34" s="222" customFormat="1" ht="25.2" x14ac:dyDescent="0.3">
      <c r="A54" s="212" t="s">
        <v>249</v>
      </c>
      <c r="B54" s="213" t="s">
        <v>145</v>
      </c>
      <c r="C54" s="214">
        <v>4557781.620512506</v>
      </c>
      <c r="D54" s="214">
        <v>170145634.86515602</v>
      </c>
      <c r="E54" s="214">
        <v>1100865.6708409027</v>
      </c>
      <c r="F54" s="215">
        <v>3686.75</v>
      </c>
      <c r="G54" s="215">
        <v>34994.25</v>
      </c>
      <c r="H54" s="215">
        <v>396.75925000000001</v>
      </c>
      <c r="I54" s="215">
        <v>38.102249999999998</v>
      </c>
      <c r="J54" s="215">
        <v>1228.43525</v>
      </c>
      <c r="K54" s="216">
        <v>0.56200000000000006</v>
      </c>
      <c r="L54" s="215">
        <v>746.23831169000005</v>
      </c>
      <c r="M54" s="291"/>
      <c r="N54" s="217">
        <v>1.0764627483938605</v>
      </c>
      <c r="O54" s="217"/>
      <c r="P54" s="217"/>
      <c r="Q54" s="220" t="s">
        <v>52</v>
      </c>
      <c r="R54" s="217">
        <v>0.96839677579879613</v>
      </c>
      <c r="S54" s="217">
        <v>0.91659626116388848</v>
      </c>
      <c r="T54" s="217">
        <v>0.9270984868870803</v>
      </c>
      <c r="U54" s="217">
        <v>0.87704517899743617</v>
      </c>
      <c r="V54" s="217">
        <v>0.83874406708291849</v>
      </c>
      <c r="W54" s="217">
        <v>0.80222547568629887</v>
      </c>
      <c r="X54" s="217">
        <v>0.89827304339157343</v>
      </c>
      <c r="Y54" s="221"/>
      <c r="Z54" s="217">
        <f t="shared" si="0"/>
        <v>0.88976846985828462</v>
      </c>
      <c r="AA54" s="217">
        <f t="shared" si="1"/>
        <v>0.85407194128955677</v>
      </c>
      <c r="AB54" s="223"/>
      <c r="AC54" s="224"/>
      <c r="AD54" s="224"/>
      <c r="AE54" s="224"/>
      <c r="AF54" s="224"/>
      <c r="AG54" s="224"/>
      <c r="AH54" s="224"/>
    </row>
    <row r="55" spans="1:34" s="222" customFormat="1" ht="14.4" x14ac:dyDescent="0.3">
      <c r="A55" s="212" t="s">
        <v>53</v>
      </c>
      <c r="B55" s="213" t="s">
        <v>145</v>
      </c>
      <c r="C55" s="214">
        <v>1585918.7279867898</v>
      </c>
      <c r="D55" s="214">
        <v>30842369.687669121</v>
      </c>
      <c r="E55" s="214">
        <v>31149.881093883836</v>
      </c>
      <c r="F55" s="215">
        <v>465.47149999999999</v>
      </c>
      <c r="G55" s="215">
        <v>8355.5</v>
      </c>
      <c r="H55" s="215">
        <v>77.683250000000001</v>
      </c>
      <c r="I55" s="215">
        <v>49.335000000000008</v>
      </c>
      <c r="J55" s="215">
        <v>0</v>
      </c>
      <c r="K55" s="216">
        <v>0.38075000000000003</v>
      </c>
      <c r="L55" s="215">
        <v>98.983142900000018</v>
      </c>
      <c r="M55" s="291"/>
      <c r="N55" s="290">
        <v>0.51095607308982116</v>
      </c>
      <c r="O55" s="217"/>
      <c r="P55" s="217"/>
      <c r="Q55" s="220" t="s">
        <v>53</v>
      </c>
      <c r="R55" s="217">
        <v>0.5336817208334429</v>
      </c>
      <c r="S55" s="217">
        <v>0.5404598375645232</v>
      </c>
      <c r="T55" s="217">
        <v>0.55824810443993844</v>
      </c>
      <c r="U55" s="217">
        <v>0.87000904191009887</v>
      </c>
      <c r="V55" s="217">
        <v>0.4887128468484947</v>
      </c>
      <c r="W55" s="217">
        <v>0.57806776754309042</v>
      </c>
      <c r="X55" s="217">
        <v>0.48306022888518829</v>
      </c>
      <c r="Y55" s="221"/>
      <c r="Z55" s="217">
        <f t="shared" si="0"/>
        <v>0.57889136400353958</v>
      </c>
      <c r="AA55" s="217">
        <f t="shared" si="1"/>
        <v>0.60496247129671799</v>
      </c>
      <c r="AB55" s="223"/>
      <c r="AC55" s="224"/>
      <c r="AD55" s="224"/>
      <c r="AE55" s="224"/>
      <c r="AF55" s="224"/>
      <c r="AG55" s="224"/>
      <c r="AH55" s="224"/>
    </row>
    <row r="56" spans="1:34" s="222" customFormat="1" ht="14.4" x14ac:dyDescent="0.3">
      <c r="A56" s="212" t="s">
        <v>54</v>
      </c>
      <c r="B56" s="213" t="s">
        <v>145</v>
      </c>
      <c r="C56" s="214">
        <v>893401.67892026319</v>
      </c>
      <c r="D56" s="214">
        <v>33208485.909152724</v>
      </c>
      <c r="E56" s="214">
        <v>126659.70666299449</v>
      </c>
      <c r="F56" s="215">
        <v>979.625</v>
      </c>
      <c r="G56" s="215">
        <v>4297.5</v>
      </c>
      <c r="H56" s="215">
        <v>39.027250000000002</v>
      </c>
      <c r="I56" s="215">
        <v>0.22325</v>
      </c>
      <c r="J56" s="215">
        <v>51.108999999999995</v>
      </c>
      <c r="K56" s="216">
        <v>0.89924999999999999</v>
      </c>
      <c r="L56" s="215">
        <v>52.979285855000001</v>
      </c>
      <c r="M56" s="291"/>
      <c r="N56" s="290">
        <v>0.92176190019967219</v>
      </c>
      <c r="O56" s="217"/>
      <c r="P56" s="217"/>
      <c r="Q56" s="220" t="s">
        <v>54</v>
      </c>
      <c r="R56" s="217">
        <v>1.3323408169448794</v>
      </c>
      <c r="S56" s="217">
        <v>1.1556601142165417</v>
      </c>
      <c r="T56" s="217">
        <v>0.97393197611115001</v>
      </c>
      <c r="U56" s="217">
        <v>0.88719029705324914</v>
      </c>
      <c r="V56" s="217">
        <v>0.89276763081820032</v>
      </c>
      <c r="W56" s="217">
        <v>0.99906426990696895</v>
      </c>
      <c r="X56" s="217">
        <v>0.91996676153295032</v>
      </c>
      <c r="Y56" s="221"/>
      <c r="Z56" s="217">
        <f t="shared" si="0"/>
        <v>1.02298883808342</v>
      </c>
      <c r="AA56" s="217">
        <f t="shared" si="1"/>
        <v>0.92474723982784224</v>
      </c>
      <c r="AB56" s="223"/>
      <c r="AC56" s="224"/>
      <c r="AD56" s="224"/>
      <c r="AE56" s="224"/>
      <c r="AF56" s="224"/>
      <c r="AG56" s="224"/>
      <c r="AH56" s="224"/>
    </row>
    <row r="57" spans="1:34" s="222" customFormat="1" ht="14.4" x14ac:dyDescent="0.3">
      <c r="A57" s="212" t="s">
        <v>55</v>
      </c>
      <c r="B57" s="213" t="s">
        <v>145</v>
      </c>
      <c r="C57" s="214">
        <v>2054062.5397948879</v>
      </c>
      <c r="D57" s="214">
        <v>77453402.431216255</v>
      </c>
      <c r="E57" s="214">
        <v>128005.81085356529</v>
      </c>
      <c r="F57" s="215">
        <v>995.8</v>
      </c>
      <c r="G57" s="215">
        <v>21570.25</v>
      </c>
      <c r="H57" s="215">
        <v>213.50400000000002</v>
      </c>
      <c r="I57" s="215">
        <v>67.362000000000009</v>
      </c>
      <c r="J57" s="215">
        <v>0</v>
      </c>
      <c r="K57" s="216">
        <v>0.37674999999999997</v>
      </c>
      <c r="L57" s="215">
        <v>242.58686987999999</v>
      </c>
      <c r="M57" s="291"/>
      <c r="N57" s="290">
        <v>0.94617307192241773</v>
      </c>
      <c r="O57" s="217"/>
      <c r="P57" s="217"/>
      <c r="Q57" s="220" t="s">
        <v>55</v>
      </c>
      <c r="R57" s="217">
        <v>1.0265643360024623</v>
      </c>
      <c r="S57" s="217">
        <v>0.88091591416109349</v>
      </c>
      <c r="T57" s="217">
        <v>0.93166796539945596</v>
      </c>
      <c r="U57" s="217">
        <v>0.88838629948682923</v>
      </c>
      <c r="V57" s="217">
        <v>1.1053431548613493</v>
      </c>
      <c r="W57" s="217">
        <v>1.048132533304033</v>
      </c>
      <c r="X57" s="217">
        <v>0.88834490116638587</v>
      </c>
      <c r="Y57" s="221"/>
      <c r="Z57" s="217">
        <f t="shared" si="0"/>
        <v>0.96705072919737278</v>
      </c>
      <c r="AA57" s="217">
        <f t="shared" si="1"/>
        <v>0.98255172220464937</v>
      </c>
      <c r="AB57" s="223"/>
      <c r="AC57" s="224"/>
      <c r="AD57" s="224"/>
      <c r="AE57" s="224"/>
      <c r="AF57" s="224"/>
      <c r="AG57" s="224"/>
      <c r="AH57" s="224"/>
    </row>
    <row r="58" spans="1:34" s="222" customFormat="1" ht="14.4" x14ac:dyDescent="0.3">
      <c r="A58" s="212" t="s">
        <v>56</v>
      </c>
      <c r="B58" s="213" t="s">
        <v>145</v>
      </c>
      <c r="C58" s="214">
        <v>5306035.4682734134</v>
      </c>
      <c r="D58" s="214">
        <v>255686134.06540814</v>
      </c>
      <c r="E58" s="214">
        <v>2526334.8375763954</v>
      </c>
      <c r="F58" s="215">
        <v>6534.9750000000004</v>
      </c>
      <c r="G58" s="215">
        <v>30311.75</v>
      </c>
      <c r="H58" s="215">
        <v>451.87800000000004</v>
      </c>
      <c r="I58" s="215">
        <v>256.22524999999996</v>
      </c>
      <c r="J58" s="215">
        <v>0</v>
      </c>
      <c r="K58" s="216">
        <v>0.72374999999999989</v>
      </c>
      <c r="L58" s="215">
        <v>562.50068943500003</v>
      </c>
      <c r="M58" s="291"/>
      <c r="N58" s="290">
        <v>1.0026772287839338</v>
      </c>
      <c r="O58" s="217"/>
      <c r="P58" s="217"/>
      <c r="Q58" s="220" t="s">
        <v>56</v>
      </c>
      <c r="R58" s="217">
        <v>0.89728361574667537</v>
      </c>
      <c r="S58" s="217">
        <v>0.75706212592557542</v>
      </c>
      <c r="T58" s="217">
        <v>0.93571011405289217</v>
      </c>
      <c r="U58" s="217">
        <v>0.9804287847294243</v>
      </c>
      <c r="V58" s="217">
        <v>1.0046677886504431</v>
      </c>
      <c r="W58" s="217">
        <v>1.0349893096483549</v>
      </c>
      <c r="X58" s="217">
        <v>0.99742816351183405</v>
      </c>
      <c r="Y58" s="221"/>
      <c r="Z58" s="217">
        <f t="shared" si="0"/>
        <v>0.94393855746645705</v>
      </c>
      <c r="AA58" s="217">
        <f t="shared" si="1"/>
        <v>1.0043785116350141</v>
      </c>
      <c r="AB58" s="223"/>
      <c r="AC58" s="224"/>
      <c r="AD58" s="224"/>
      <c r="AE58" s="224"/>
      <c r="AF58" s="224"/>
      <c r="AG58" s="224"/>
      <c r="AH58" s="224"/>
    </row>
    <row r="59" spans="1:34" s="222" customFormat="1" ht="14.4" x14ac:dyDescent="0.3">
      <c r="A59" s="212" t="s">
        <v>57</v>
      </c>
      <c r="B59" s="213" t="s">
        <v>145</v>
      </c>
      <c r="C59" s="214">
        <v>2543851.4473059769</v>
      </c>
      <c r="D59" s="214">
        <v>80712930.583269209</v>
      </c>
      <c r="E59" s="214">
        <v>110995.82163533037</v>
      </c>
      <c r="F59" s="215">
        <v>824.41500000000008</v>
      </c>
      <c r="G59" s="215">
        <v>26108.25</v>
      </c>
      <c r="H59" s="215">
        <v>229.30850000000001</v>
      </c>
      <c r="I59" s="215">
        <v>87.997</v>
      </c>
      <c r="J59" s="215">
        <v>1.0565</v>
      </c>
      <c r="K59" s="216">
        <v>0.25875000000000004</v>
      </c>
      <c r="L59" s="215">
        <v>267.58674193000002</v>
      </c>
      <c r="M59" s="291"/>
      <c r="N59" s="290">
        <v>0.82215569669033872</v>
      </c>
      <c r="O59" s="217"/>
      <c r="P59" s="217"/>
      <c r="Q59" s="220" t="s">
        <v>57</v>
      </c>
      <c r="R59" s="217">
        <v>0.60908188915492589</v>
      </c>
      <c r="S59" s="217">
        <v>0.64452434585662666</v>
      </c>
      <c r="T59" s="217">
        <v>0.73741159263047595</v>
      </c>
      <c r="U59" s="217">
        <v>0.73414512653092567</v>
      </c>
      <c r="V59" s="217">
        <v>0.8278245890147381</v>
      </c>
      <c r="W59" s="217">
        <v>0.90973737725900794</v>
      </c>
      <c r="X59" s="217">
        <v>0.84636408254323681</v>
      </c>
      <c r="Y59" s="221"/>
      <c r="Z59" s="217">
        <f t="shared" si="0"/>
        <v>0.75844128614141948</v>
      </c>
      <c r="AA59" s="217">
        <f t="shared" si="1"/>
        <v>0.8295177938369771</v>
      </c>
      <c r="AB59" s="223"/>
      <c r="AC59" s="224"/>
      <c r="AD59" s="224"/>
      <c r="AE59" s="224"/>
      <c r="AF59" s="224"/>
      <c r="AG59" s="224"/>
      <c r="AH59" s="224"/>
    </row>
    <row r="60" spans="1:34" s="222" customFormat="1" ht="14.4" x14ac:dyDescent="0.3">
      <c r="A60" s="212" t="s">
        <v>58</v>
      </c>
      <c r="B60" s="213" t="s">
        <v>145</v>
      </c>
      <c r="C60" s="214">
        <v>3051382.0797474715</v>
      </c>
      <c r="D60" s="214">
        <v>164804193.2464245</v>
      </c>
      <c r="E60" s="214">
        <v>356009.52229515405</v>
      </c>
      <c r="F60" s="215">
        <v>4351.8490000000002</v>
      </c>
      <c r="G60" s="215">
        <v>23056</v>
      </c>
      <c r="H60" s="215">
        <v>301.62150000000003</v>
      </c>
      <c r="I60" s="215">
        <v>39.794499999999999</v>
      </c>
      <c r="J60" s="215">
        <v>2.782</v>
      </c>
      <c r="K60" s="216">
        <v>0.7004999999999999</v>
      </c>
      <c r="L60" s="215">
        <v>319.55657762999999</v>
      </c>
      <c r="M60" s="291"/>
      <c r="N60" s="290">
        <v>1.1269199925979421</v>
      </c>
      <c r="O60" s="217"/>
      <c r="P60" s="217"/>
      <c r="Q60" s="220" t="s">
        <v>58</v>
      </c>
      <c r="R60" s="217">
        <v>0.97995688525744262</v>
      </c>
      <c r="S60" s="217">
        <v>0.96171877185699017</v>
      </c>
      <c r="T60" s="217">
        <v>1.0427679694363154</v>
      </c>
      <c r="U60" s="217">
        <v>1.0524962221514451</v>
      </c>
      <c r="V60" s="217">
        <v>1.1427832255192136</v>
      </c>
      <c r="W60" s="217">
        <v>1.1410820949082059</v>
      </c>
      <c r="X60" s="217">
        <v>1.1768836665251099</v>
      </c>
      <c r="Y60" s="221"/>
      <c r="Z60" s="217">
        <f t="shared" si="0"/>
        <v>1.0710984050935317</v>
      </c>
      <c r="AA60" s="217">
        <f t="shared" si="1"/>
        <v>1.1283113022759936</v>
      </c>
      <c r="AB60" s="223"/>
      <c r="AC60" s="224"/>
      <c r="AD60" s="224"/>
      <c r="AE60" s="224"/>
      <c r="AF60" s="224"/>
      <c r="AG60" s="224"/>
      <c r="AH60" s="224"/>
    </row>
    <row r="61" spans="1:34" s="222" customFormat="1" ht="14.4" x14ac:dyDescent="0.3">
      <c r="A61" s="212" t="s">
        <v>59</v>
      </c>
      <c r="B61" s="213" t="s">
        <v>145</v>
      </c>
      <c r="C61" s="214">
        <v>22141515.638911694</v>
      </c>
      <c r="D61" s="214">
        <v>1081246504.946326</v>
      </c>
      <c r="E61" s="214">
        <v>17231346.609940149</v>
      </c>
      <c r="F61" s="215">
        <v>27007.056250000001</v>
      </c>
      <c r="G61" s="215">
        <v>117551.5</v>
      </c>
      <c r="H61" s="215">
        <v>1434.1012499999997</v>
      </c>
      <c r="I61" s="215">
        <v>207.00274999999999</v>
      </c>
      <c r="J61" s="215">
        <v>409.95600000000002</v>
      </c>
      <c r="K61" s="216">
        <v>0.74275000000000002</v>
      </c>
      <c r="L61" s="215">
        <v>1634.6116888850001</v>
      </c>
      <c r="M61" s="291"/>
      <c r="N61" s="290">
        <v>0.94448986695616</v>
      </c>
      <c r="O61" s="217"/>
      <c r="P61" s="217"/>
      <c r="Q61" s="220" t="s">
        <v>59</v>
      </c>
      <c r="R61" s="217">
        <v>1.1794822882855778</v>
      </c>
      <c r="S61" s="217">
        <v>1.0253010405809664</v>
      </c>
      <c r="T61" s="217">
        <v>1.0936190567828208</v>
      </c>
      <c r="U61" s="217">
        <v>0.83447013315634411</v>
      </c>
      <c r="V61" s="217">
        <v>1.0140980344380195</v>
      </c>
      <c r="W61" s="217">
        <v>1.0761617693279368</v>
      </c>
      <c r="X61" s="217">
        <v>0.96296739953946775</v>
      </c>
      <c r="Y61" s="221"/>
      <c r="Z61" s="217">
        <f t="shared" si="0"/>
        <v>1.0265856745873048</v>
      </c>
      <c r="AA61" s="217">
        <f t="shared" si="1"/>
        <v>0.97192433411544199</v>
      </c>
      <c r="AB61" s="223"/>
      <c r="AC61" s="224"/>
      <c r="AD61" s="224"/>
      <c r="AE61" s="224"/>
      <c r="AF61" s="224"/>
      <c r="AG61" s="224"/>
      <c r="AH61" s="224"/>
    </row>
    <row r="62" spans="1:34" s="222" customFormat="1" ht="14.4" x14ac:dyDescent="0.3">
      <c r="A62" s="212" t="s">
        <v>60</v>
      </c>
      <c r="B62" s="213" t="s">
        <v>145</v>
      </c>
      <c r="C62" s="214">
        <v>1739076.4313498614</v>
      </c>
      <c r="D62" s="214">
        <v>86546026.703615785</v>
      </c>
      <c r="E62" s="214">
        <v>164326.20960265771</v>
      </c>
      <c r="F62" s="215">
        <v>1068.7295000000001</v>
      </c>
      <c r="G62" s="215">
        <v>24804</v>
      </c>
      <c r="H62" s="215">
        <v>234.81524999999999</v>
      </c>
      <c r="I62" s="215">
        <v>164.92750000000001</v>
      </c>
      <c r="J62" s="215">
        <v>0</v>
      </c>
      <c r="K62" s="216">
        <v>0.32424999999999998</v>
      </c>
      <c r="L62" s="215">
        <v>306.02104885</v>
      </c>
      <c r="M62" s="291"/>
      <c r="N62" s="290">
        <v>1.2593495575267317</v>
      </c>
      <c r="O62" s="217"/>
      <c r="P62" s="217"/>
      <c r="Q62" s="220" t="s">
        <v>60</v>
      </c>
      <c r="R62" s="217">
        <v>0.67263955607501213</v>
      </c>
      <c r="S62" s="217">
        <v>0.58240459476953244</v>
      </c>
      <c r="T62" s="217">
        <v>0.74850951533896204</v>
      </c>
      <c r="U62" s="217">
        <v>1.1087975797795506</v>
      </c>
      <c r="V62" s="217">
        <v>1.204320748239097</v>
      </c>
      <c r="W62" s="217">
        <v>1.2638070988481316</v>
      </c>
      <c r="X62" s="217">
        <v>1.5605571107925633</v>
      </c>
      <c r="Y62" s="221"/>
      <c r="Z62" s="217">
        <f t="shared" si="0"/>
        <v>1.020148029120407</v>
      </c>
      <c r="AA62" s="217">
        <f t="shared" si="1"/>
        <v>1.2843706344148358</v>
      </c>
      <c r="AB62" s="223"/>
      <c r="AC62" s="224"/>
      <c r="AD62" s="224"/>
      <c r="AE62" s="224"/>
      <c r="AF62" s="224"/>
      <c r="AG62" s="224"/>
      <c r="AH62" s="224"/>
    </row>
    <row r="63" spans="1:34" s="222" customFormat="1" ht="14.4" x14ac:dyDescent="0.3">
      <c r="A63" s="212" t="s">
        <v>61</v>
      </c>
      <c r="B63" s="213" t="s">
        <v>145</v>
      </c>
      <c r="C63" s="214">
        <v>2096340.5475852904</v>
      </c>
      <c r="D63" s="214">
        <v>80920255.248991966</v>
      </c>
      <c r="E63" s="214">
        <v>1190074.1367356875</v>
      </c>
      <c r="F63" s="215">
        <v>1829.1975000000002</v>
      </c>
      <c r="G63" s="215">
        <v>13291.25</v>
      </c>
      <c r="H63" s="215">
        <v>168.63524999999998</v>
      </c>
      <c r="I63" s="215">
        <v>73.991249999999994</v>
      </c>
      <c r="J63" s="215">
        <v>0</v>
      </c>
      <c r="K63" s="216">
        <v>0.74550000000000005</v>
      </c>
      <c r="L63" s="215">
        <v>200.58023227500001</v>
      </c>
      <c r="M63" s="291"/>
      <c r="N63" s="290">
        <v>0.90360256751453005</v>
      </c>
      <c r="O63" s="217"/>
      <c r="P63" s="217"/>
      <c r="Q63" s="220" t="s">
        <v>61</v>
      </c>
      <c r="R63" s="217">
        <v>1.04813881196603</v>
      </c>
      <c r="S63" s="217">
        <v>0.96274170575393703</v>
      </c>
      <c r="T63" s="217">
        <v>0.82863114245874603</v>
      </c>
      <c r="U63" s="217">
        <v>0.95131896132344784</v>
      </c>
      <c r="V63" s="217">
        <v>0.90038647450642473</v>
      </c>
      <c r="W63" s="217">
        <v>0.84343961913998711</v>
      </c>
      <c r="X63" s="217">
        <v>0.94655664615952029</v>
      </c>
      <c r="Y63" s="221"/>
      <c r="Z63" s="217">
        <f t="shared" si="0"/>
        <v>0.92588762304401329</v>
      </c>
      <c r="AA63" s="217">
        <f t="shared" si="1"/>
        <v>0.91042542528234505</v>
      </c>
      <c r="AB63" s="223"/>
      <c r="AC63" s="224"/>
      <c r="AD63" s="224"/>
      <c r="AE63" s="224"/>
      <c r="AF63" s="224"/>
      <c r="AG63" s="224"/>
      <c r="AH63" s="224"/>
    </row>
    <row r="64" spans="1:34" s="222" customFormat="1" ht="14.4" x14ac:dyDescent="0.3">
      <c r="A64" s="212" t="s">
        <v>62</v>
      </c>
      <c r="B64" s="213" t="s">
        <v>145</v>
      </c>
      <c r="C64" s="214">
        <v>10456045.173048729</v>
      </c>
      <c r="D64" s="214">
        <v>390006403.66719019</v>
      </c>
      <c r="E64" s="214">
        <v>612689.90068886045</v>
      </c>
      <c r="F64" s="215">
        <v>3862.3542500000003</v>
      </c>
      <c r="G64" s="215">
        <v>148614.5</v>
      </c>
      <c r="H64" s="215">
        <v>1278.8755000000001</v>
      </c>
      <c r="I64" s="215">
        <v>480.41724999999997</v>
      </c>
      <c r="J64" s="215">
        <v>125.15025</v>
      </c>
      <c r="K64" s="216">
        <v>0.18475000000000003</v>
      </c>
      <c r="L64" s="215">
        <v>1520.21907629</v>
      </c>
      <c r="M64" s="291"/>
      <c r="N64" s="290">
        <v>1.1105475434697623</v>
      </c>
      <c r="O64" s="217"/>
      <c r="P64" s="217"/>
      <c r="Q64" s="220" t="s">
        <v>62</v>
      </c>
      <c r="R64" s="217">
        <v>0.97038555908781376</v>
      </c>
      <c r="S64" s="217">
        <v>1.0536595798147765</v>
      </c>
      <c r="T64" s="217">
        <v>1.0607261029991724</v>
      </c>
      <c r="U64" s="217">
        <v>1.0810672887110035</v>
      </c>
      <c r="V64" s="217">
        <v>1.1064369909419425</v>
      </c>
      <c r="W64" s="217">
        <v>1.1306532045873701</v>
      </c>
      <c r="X64" s="217">
        <v>1.1314387404242978</v>
      </c>
      <c r="Y64" s="221"/>
      <c r="Z64" s="217">
        <f t="shared" si="0"/>
        <v>1.0763382095094822</v>
      </c>
      <c r="AA64" s="217">
        <f t="shared" si="1"/>
        <v>1.1123990561661534</v>
      </c>
      <c r="AB64" s="223"/>
      <c r="AC64" s="224"/>
      <c r="AD64" s="224"/>
      <c r="AE64" s="224"/>
      <c r="AF64" s="224"/>
      <c r="AG64" s="224"/>
      <c r="AH64" s="224"/>
    </row>
    <row r="65" spans="1:34" s="222" customFormat="1" ht="14.4" x14ac:dyDescent="0.3">
      <c r="A65" s="212" t="s">
        <v>63</v>
      </c>
      <c r="B65" s="213" t="s">
        <v>145</v>
      </c>
      <c r="C65" s="214">
        <v>741898.29994976963</v>
      </c>
      <c r="D65" s="214">
        <v>19748628.570028819</v>
      </c>
      <c r="E65" s="214">
        <v>272826.66852895205</v>
      </c>
      <c r="F65" s="215">
        <v>712.57150000000001</v>
      </c>
      <c r="G65" s="215">
        <v>2637.75</v>
      </c>
      <c r="H65" s="215">
        <v>32.697000000000003</v>
      </c>
      <c r="I65" s="215">
        <v>6.5562500000000004</v>
      </c>
      <c r="J65" s="215">
        <v>0</v>
      </c>
      <c r="K65" s="216">
        <v>1</v>
      </c>
      <c r="L65" s="215">
        <v>35.527595374999997</v>
      </c>
      <c r="M65" s="291"/>
      <c r="N65" s="290">
        <v>0.88689271924743607</v>
      </c>
      <c r="O65" s="217"/>
      <c r="P65" s="217"/>
      <c r="Q65" s="220" t="s">
        <v>63</v>
      </c>
      <c r="R65" s="217">
        <v>1.1527188122704686</v>
      </c>
      <c r="S65" s="217">
        <v>1.0056622609995152</v>
      </c>
      <c r="T65" s="217">
        <v>0.92423583030038869</v>
      </c>
      <c r="U65" s="217">
        <v>0.93823589781012429</v>
      </c>
      <c r="V65" s="217">
        <v>0.89908153142459801</v>
      </c>
      <c r="W65" s="217">
        <v>0.85929461363964588</v>
      </c>
      <c r="X65" s="217">
        <v>0.85210160942594715</v>
      </c>
      <c r="Y65" s="221"/>
      <c r="Z65" s="217">
        <f t="shared" si="0"/>
        <v>0.94733293655295547</v>
      </c>
      <c r="AA65" s="217">
        <f t="shared" si="1"/>
        <v>0.88717841307507883</v>
      </c>
      <c r="AB65" s="223"/>
      <c r="AC65" s="224"/>
      <c r="AD65" s="224"/>
      <c r="AE65" s="224"/>
      <c r="AF65" s="224"/>
      <c r="AG65" s="224"/>
      <c r="AH65" s="224"/>
    </row>
    <row r="66" spans="1:34" s="222" customFormat="1" ht="14.4" x14ac:dyDescent="0.3">
      <c r="A66" s="212" t="s">
        <v>64</v>
      </c>
      <c r="B66" s="213" t="s">
        <v>145</v>
      </c>
      <c r="C66" s="214">
        <v>1197981.3261446678</v>
      </c>
      <c r="D66" s="214">
        <v>55996998.483529076</v>
      </c>
      <c r="E66" s="214">
        <v>171573.17847735726</v>
      </c>
      <c r="F66" s="215">
        <v>867.90949999999998</v>
      </c>
      <c r="G66" s="215">
        <v>11343</v>
      </c>
      <c r="H66" s="215">
        <v>142.51625000000001</v>
      </c>
      <c r="I66" s="215">
        <v>21.720000000000002</v>
      </c>
      <c r="J66" s="215">
        <v>0</v>
      </c>
      <c r="K66" s="216">
        <v>0.52149999999999996</v>
      </c>
      <c r="L66" s="215">
        <v>151.89364280000001</v>
      </c>
      <c r="M66" s="291"/>
      <c r="N66" s="290">
        <v>0.97878889406183045</v>
      </c>
      <c r="O66" s="217"/>
      <c r="P66" s="217"/>
      <c r="Q66" s="220" t="s">
        <v>64</v>
      </c>
      <c r="R66" s="217">
        <v>0.91715130617873852</v>
      </c>
      <c r="S66" s="217">
        <v>0.81665285797380383</v>
      </c>
      <c r="T66" s="217">
        <v>0.77703885491641334</v>
      </c>
      <c r="U66" s="217">
        <v>0.89651616500335096</v>
      </c>
      <c r="V66" s="217">
        <v>1.060952492231291</v>
      </c>
      <c r="W66" s="217">
        <v>0.9236260643472245</v>
      </c>
      <c r="X66" s="217">
        <v>1.0898995913595633</v>
      </c>
      <c r="Y66" s="221"/>
      <c r="Z66" s="217">
        <f t="shared" si="0"/>
        <v>0.92597676171576937</v>
      </c>
      <c r="AA66" s="217">
        <f t="shared" si="1"/>
        <v>0.99274857823535734</v>
      </c>
      <c r="AB66" s="223"/>
      <c r="AC66" s="224"/>
      <c r="AD66" s="224"/>
      <c r="AE66" s="224"/>
      <c r="AF66" s="224"/>
      <c r="AG66" s="224"/>
      <c r="AH66" s="224"/>
    </row>
    <row r="67" spans="1:34" s="222" customFormat="1" ht="25.2" x14ac:dyDescent="0.3">
      <c r="A67" s="212" t="s">
        <v>252</v>
      </c>
      <c r="B67" s="218" t="s">
        <v>145</v>
      </c>
      <c r="C67" s="214">
        <v>3355691.3320603906</v>
      </c>
      <c r="D67" s="214">
        <v>186548331.36224383</v>
      </c>
      <c r="E67" s="214">
        <v>1323515.8479111358</v>
      </c>
      <c r="F67" s="215">
        <v>3803.9750000000004</v>
      </c>
      <c r="G67" s="215">
        <v>16395.25</v>
      </c>
      <c r="H67" s="215">
        <v>212.29949999999999</v>
      </c>
      <c r="I67" s="215">
        <v>2.9027500000000002</v>
      </c>
      <c r="J67" s="215">
        <v>5.8507499999999997</v>
      </c>
      <c r="K67" s="216">
        <v>0.87024999999999997</v>
      </c>
      <c r="L67" s="215">
        <v>215.13887161</v>
      </c>
      <c r="M67" s="291"/>
      <c r="N67" s="217">
        <v>0.93607186358564243</v>
      </c>
      <c r="O67" s="217"/>
      <c r="P67" s="217"/>
      <c r="Q67" s="220" t="s">
        <v>65</v>
      </c>
      <c r="R67" s="217">
        <v>1.2285276274468904</v>
      </c>
      <c r="S67" s="217">
        <v>0.99900244716378206</v>
      </c>
      <c r="T67" s="217">
        <v>0.99534648411415316</v>
      </c>
      <c r="U67" s="217">
        <v>0.93939938207976914</v>
      </c>
      <c r="V67" s="217">
        <v>0.96922521169733777</v>
      </c>
      <c r="W67" s="217">
        <v>0.95774589552339751</v>
      </c>
      <c r="X67" s="217">
        <v>0.90249381806305351</v>
      </c>
      <c r="Y67" s="221"/>
      <c r="Z67" s="217">
        <f t="shared" ref="Z67:Z78" si="2">AVERAGE(R67:X67)</f>
        <v>0.99882012372691198</v>
      </c>
      <c r="AA67" s="217">
        <f t="shared" ref="AA67:AA78" si="3">AVERAGE(U67:X67)</f>
        <v>0.94221607684088948</v>
      </c>
      <c r="AB67" s="304"/>
      <c r="AC67" s="305"/>
      <c r="AD67" s="305"/>
      <c r="AE67" s="305"/>
      <c r="AF67" s="305"/>
      <c r="AG67" s="305"/>
      <c r="AH67" s="305"/>
    </row>
    <row r="68" spans="1:34" s="222" customFormat="1" ht="14.4" x14ac:dyDescent="0.3">
      <c r="A68" s="212" t="s">
        <v>66</v>
      </c>
      <c r="B68" s="213" t="s">
        <v>145</v>
      </c>
      <c r="C68" s="214">
        <v>1873813.4559397334</v>
      </c>
      <c r="D68" s="214">
        <v>83568503.972684801</v>
      </c>
      <c r="E68" s="214">
        <v>386182.19774501852</v>
      </c>
      <c r="F68" s="215">
        <v>2249.06</v>
      </c>
      <c r="G68" s="215">
        <v>8059</v>
      </c>
      <c r="H68" s="215">
        <v>148.24799999999999</v>
      </c>
      <c r="I68" s="215">
        <v>4.0370000000000008</v>
      </c>
      <c r="J68" s="215">
        <v>0</v>
      </c>
      <c r="K68" s="216">
        <v>0.72124999999999995</v>
      </c>
      <c r="L68" s="215">
        <v>149.99093438</v>
      </c>
      <c r="M68" s="291"/>
      <c r="N68" s="290">
        <v>0.85309257722264697</v>
      </c>
      <c r="O68" s="217"/>
      <c r="P68" s="217"/>
      <c r="Q68" s="220" t="s">
        <v>66</v>
      </c>
      <c r="R68" s="217">
        <v>0.88979288914369448</v>
      </c>
      <c r="S68" s="217">
        <v>0.94422909811349887</v>
      </c>
      <c r="T68" s="217">
        <v>0.91131432840354243</v>
      </c>
      <c r="U68" s="217">
        <v>0.97344326083414423</v>
      </c>
      <c r="V68" s="217">
        <v>0.83139032199046325</v>
      </c>
      <c r="W68" s="217">
        <v>0.90839896642213636</v>
      </c>
      <c r="X68" s="217">
        <v>0.75193876161221784</v>
      </c>
      <c r="Y68" s="221"/>
      <c r="Z68" s="217">
        <f t="shared" si="2"/>
        <v>0.88721537521709959</v>
      </c>
      <c r="AA68" s="217">
        <f t="shared" si="3"/>
        <v>0.86629282771474037</v>
      </c>
      <c r="AB68" s="223"/>
      <c r="AC68" s="224"/>
      <c r="AD68" s="224"/>
      <c r="AE68" s="224"/>
      <c r="AF68" s="224"/>
      <c r="AG68" s="224"/>
      <c r="AH68" s="224"/>
    </row>
    <row r="69" spans="1:34" s="222" customFormat="1" ht="14.4" x14ac:dyDescent="0.3">
      <c r="A69" s="212" t="s">
        <v>67</v>
      </c>
      <c r="B69" s="213" t="s">
        <v>145</v>
      </c>
      <c r="C69" s="214">
        <v>9906351.1489351243</v>
      </c>
      <c r="D69" s="214">
        <v>312161592.16952693</v>
      </c>
      <c r="E69" s="214">
        <v>341231.74743843934</v>
      </c>
      <c r="F69" s="215">
        <v>2497.13</v>
      </c>
      <c r="G69" s="215">
        <v>82554.25</v>
      </c>
      <c r="H69" s="215">
        <v>973.73749999999995</v>
      </c>
      <c r="I69" s="215">
        <v>454.88475</v>
      </c>
      <c r="J69" s="215">
        <v>768.40899999999999</v>
      </c>
      <c r="K69" s="216">
        <v>0.23899999999999999</v>
      </c>
      <c r="L69" s="215">
        <v>1378.4451218649997</v>
      </c>
      <c r="M69" s="291"/>
      <c r="N69" s="290">
        <v>0.867280867992545</v>
      </c>
      <c r="O69" s="217"/>
      <c r="P69" s="217"/>
      <c r="Q69" s="220" t="s">
        <v>67</v>
      </c>
      <c r="R69" s="217">
        <v>0.87918774088942075</v>
      </c>
      <c r="S69" s="217">
        <v>0.73802577737907393</v>
      </c>
      <c r="T69" s="217">
        <v>0.90056347041237705</v>
      </c>
      <c r="U69" s="217">
        <v>0.80419774742893213</v>
      </c>
      <c r="V69" s="217">
        <v>0.87129271959722987</v>
      </c>
      <c r="W69" s="217">
        <v>0.86953165995253656</v>
      </c>
      <c r="X69" s="217">
        <v>0.93650488652872388</v>
      </c>
      <c r="Y69" s="221"/>
      <c r="Z69" s="217">
        <f t="shared" si="2"/>
        <v>0.85704342888404206</v>
      </c>
      <c r="AA69" s="217">
        <f t="shared" si="3"/>
        <v>0.87038175337685564</v>
      </c>
      <c r="AB69" s="223"/>
      <c r="AC69" s="224"/>
      <c r="AD69" s="224"/>
      <c r="AE69" s="224"/>
      <c r="AF69" s="224"/>
      <c r="AG69" s="224"/>
      <c r="AH69" s="224"/>
    </row>
    <row r="70" spans="1:34" s="222" customFormat="1" ht="14.4" x14ac:dyDescent="0.3">
      <c r="A70" s="212" t="s">
        <v>68</v>
      </c>
      <c r="B70" s="213" t="s">
        <v>145</v>
      </c>
      <c r="C70" s="214">
        <v>7259062.6226452943</v>
      </c>
      <c r="D70" s="214">
        <v>349666168.82222188</v>
      </c>
      <c r="E70" s="214">
        <v>1131824.2955309246</v>
      </c>
      <c r="F70" s="215">
        <v>6854.0424999999996</v>
      </c>
      <c r="G70" s="215">
        <v>70760</v>
      </c>
      <c r="H70" s="215">
        <v>705.67750000000001</v>
      </c>
      <c r="I70" s="215">
        <v>268.58974999999998</v>
      </c>
      <c r="J70" s="215">
        <v>0</v>
      </c>
      <c r="K70" s="216">
        <v>0.51374999999999993</v>
      </c>
      <c r="L70" s="215">
        <v>821.63843866499997</v>
      </c>
      <c r="M70" s="291"/>
      <c r="N70" s="290">
        <v>0.97931188039239103</v>
      </c>
      <c r="O70" s="217"/>
      <c r="P70" s="217"/>
      <c r="Q70" s="220" t="s">
        <v>68</v>
      </c>
      <c r="R70" s="217">
        <v>1.0482341887584199</v>
      </c>
      <c r="S70" s="217">
        <v>0.94496841606529891</v>
      </c>
      <c r="T70" s="217">
        <v>0.99315703505055597</v>
      </c>
      <c r="U70" s="217">
        <v>0.96830526361369007</v>
      </c>
      <c r="V70" s="217">
        <v>1.0139550375245898</v>
      </c>
      <c r="W70" s="217">
        <v>1.0449300896580462</v>
      </c>
      <c r="X70" s="217">
        <v>0.90224376417426444</v>
      </c>
      <c r="Y70" s="221"/>
      <c r="Z70" s="217">
        <f t="shared" si="2"/>
        <v>0.98797054212069502</v>
      </c>
      <c r="AA70" s="217">
        <f t="shared" si="3"/>
        <v>0.98235853874264767</v>
      </c>
      <c r="AB70" s="223"/>
      <c r="AC70" s="224"/>
      <c r="AD70" s="224"/>
      <c r="AE70" s="224"/>
      <c r="AF70" s="224"/>
      <c r="AG70" s="224"/>
      <c r="AH70" s="224"/>
    </row>
    <row r="71" spans="1:34" s="222" customFormat="1" ht="14.4" x14ac:dyDescent="0.3">
      <c r="A71" s="212" t="s">
        <v>69</v>
      </c>
      <c r="B71" s="213" t="s">
        <v>145</v>
      </c>
      <c r="C71" s="214">
        <v>4105802.5416426584</v>
      </c>
      <c r="D71" s="214">
        <v>150163263.59432521</v>
      </c>
      <c r="E71" s="214">
        <v>855761.85084050964</v>
      </c>
      <c r="F71" s="215">
        <v>3869.3670000000002</v>
      </c>
      <c r="G71" s="215">
        <v>24780.5</v>
      </c>
      <c r="H71" s="215">
        <v>283.17750000000001</v>
      </c>
      <c r="I71" s="215">
        <v>114.17825000000001</v>
      </c>
      <c r="J71" s="215">
        <v>0</v>
      </c>
      <c r="K71" s="216">
        <v>0.75874999999999992</v>
      </c>
      <c r="L71" s="215">
        <v>332.47281765499997</v>
      </c>
      <c r="M71" s="291"/>
      <c r="N71" s="290">
        <v>0.86391856854704452</v>
      </c>
      <c r="O71" s="217"/>
      <c r="P71" s="217"/>
      <c r="Q71" s="220" t="s">
        <v>69</v>
      </c>
      <c r="R71" s="217">
        <v>0.77675671284547598</v>
      </c>
      <c r="S71" s="217">
        <v>0.93228141183457602</v>
      </c>
      <c r="T71" s="217">
        <v>0.8808204657866795</v>
      </c>
      <c r="U71" s="217">
        <v>0.88649423187161602</v>
      </c>
      <c r="V71" s="217">
        <v>0.84465841018787424</v>
      </c>
      <c r="W71" s="217">
        <v>0.8916169570622211</v>
      </c>
      <c r="X71" s="217">
        <v>0.84832207937254167</v>
      </c>
      <c r="Y71" s="221"/>
      <c r="Z71" s="217">
        <f t="shared" si="2"/>
        <v>0.8658500384229979</v>
      </c>
      <c r="AA71" s="217">
        <f t="shared" si="3"/>
        <v>0.86777291962356329</v>
      </c>
      <c r="AB71" s="223"/>
      <c r="AC71" s="224"/>
      <c r="AD71" s="224"/>
      <c r="AE71" s="224"/>
      <c r="AF71" s="224"/>
      <c r="AG71" s="224"/>
      <c r="AH71" s="224"/>
    </row>
    <row r="72" spans="1:34" s="222" customFormat="1" ht="14.4" x14ac:dyDescent="0.3">
      <c r="A72" s="212" t="s">
        <v>70</v>
      </c>
      <c r="B72" s="213" t="s">
        <v>145</v>
      </c>
      <c r="C72" s="214">
        <v>1980932.7561200815</v>
      </c>
      <c r="D72" s="214">
        <v>52509948.149335451</v>
      </c>
      <c r="E72" s="214">
        <v>565665.05804241134</v>
      </c>
      <c r="F72" s="215">
        <v>968.23599999999999</v>
      </c>
      <c r="G72" s="215">
        <v>12787</v>
      </c>
      <c r="H72" s="215">
        <v>128.60649999999998</v>
      </c>
      <c r="I72" s="215">
        <v>32.291249999999998</v>
      </c>
      <c r="J72" s="215">
        <v>0</v>
      </c>
      <c r="K72" s="216">
        <v>0.48224999999999996</v>
      </c>
      <c r="L72" s="215">
        <v>142.54792427500001</v>
      </c>
      <c r="M72" s="291"/>
      <c r="N72" s="290">
        <v>0.61991356828608313</v>
      </c>
      <c r="O72" s="217"/>
      <c r="P72" s="217"/>
      <c r="Q72" s="220" t="s">
        <v>70</v>
      </c>
      <c r="R72" s="217">
        <v>0.89126506336689193</v>
      </c>
      <c r="S72" s="217">
        <v>0.92669012969420395</v>
      </c>
      <c r="T72" s="217">
        <v>0.76461456078277235</v>
      </c>
      <c r="U72" s="217">
        <v>0.8708802287200117</v>
      </c>
      <c r="V72" s="217">
        <v>0.69037976596197947</v>
      </c>
      <c r="W72" s="217">
        <v>0.61174057102428236</v>
      </c>
      <c r="X72" s="217">
        <v>0.61985982674004358</v>
      </c>
      <c r="Y72" s="221"/>
      <c r="Z72" s="217">
        <f t="shared" si="2"/>
        <v>0.7679185923271693</v>
      </c>
      <c r="AA72" s="217">
        <f t="shared" si="3"/>
        <v>0.69821509811157922</v>
      </c>
      <c r="AB72" s="223"/>
      <c r="AC72" s="224"/>
      <c r="AD72" s="224"/>
      <c r="AE72" s="224"/>
      <c r="AF72" s="224"/>
      <c r="AG72" s="224"/>
      <c r="AH72" s="224"/>
    </row>
    <row r="73" spans="1:34" s="222" customFormat="1" ht="14.4" x14ac:dyDescent="0.3">
      <c r="A73" s="212" t="s">
        <v>71</v>
      </c>
      <c r="B73" s="213" t="s">
        <v>145</v>
      </c>
      <c r="C73" s="214">
        <v>10944076.804885224</v>
      </c>
      <c r="D73" s="214">
        <v>383032504.27712834</v>
      </c>
      <c r="E73" s="214">
        <v>275093.12582911499</v>
      </c>
      <c r="F73" s="215">
        <v>3436.2124999999996</v>
      </c>
      <c r="G73" s="215">
        <v>120025.75</v>
      </c>
      <c r="H73" s="215">
        <v>1155.73225</v>
      </c>
      <c r="I73" s="215">
        <v>677.24275</v>
      </c>
      <c r="J73" s="215">
        <v>12.75975</v>
      </c>
      <c r="K73" s="216">
        <v>0.21675</v>
      </c>
      <c r="L73" s="215">
        <v>1451.5842031100001</v>
      </c>
      <c r="M73" s="291"/>
      <c r="N73" s="290">
        <v>0.9276063892540698</v>
      </c>
      <c r="O73" s="217"/>
      <c r="P73" s="217"/>
      <c r="Q73" s="220" t="s">
        <v>71</v>
      </c>
      <c r="R73" s="217">
        <v>0.86916241182332676</v>
      </c>
      <c r="S73" s="217">
        <v>0.81026590067298454</v>
      </c>
      <c r="T73" s="217">
        <v>0.80333208804487111</v>
      </c>
      <c r="U73" s="217">
        <v>0.79606213745517584</v>
      </c>
      <c r="V73" s="217">
        <v>0.88281072302033914</v>
      </c>
      <c r="W73" s="217">
        <v>0.97694603916603551</v>
      </c>
      <c r="X73" s="217">
        <v>1.1165148558895774</v>
      </c>
      <c r="Y73" s="221"/>
      <c r="Z73" s="217">
        <f t="shared" si="2"/>
        <v>0.89358487943890152</v>
      </c>
      <c r="AA73" s="217">
        <f t="shared" si="3"/>
        <v>0.94308343888278201</v>
      </c>
      <c r="AB73" s="223"/>
      <c r="AC73" s="224"/>
      <c r="AD73" s="224"/>
      <c r="AE73" s="224"/>
      <c r="AF73" s="224"/>
      <c r="AG73" s="224"/>
      <c r="AH73" s="224"/>
    </row>
    <row r="74" spans="1:34" s="222" customFormat="1" ht="14.4" x14ac:dyDescent="0.3">
      <c r="A74" s="212" t="s">
        <v>72</v>
      </c>
      <c r="B74" s="213" t="s">
        <v>145</v>
      </c>
      <c r="C74" s="214">
        <v>3879420.1039790297</v>
      </c>
      <c r="D74" s="214">
        <v>131968663.5139115</v>
      </c>
      <c r="E74" s="214">
        <v>498322.39918471873</v>
      </c>
      <c r="F74" s="215">
        <v>3931.4384999999997</v>
      </c>
      <c r="G74" s="215">
        <v>18093.5</v>
      </c>
      <c r="H74" s="215">
        <v>183.31025</v>
      </c>
      <c r="I74" s="215">
        <v>89.057000000000002</v>
      </c>
      <c r="J74" s="215">
        <v>60.237749999999998</v>
      </c>
      <c r="K74" s="216">
        <v>0.73550000000000004</v>
      </c>
      <c r="L74" s="215">
        <v>238.09017320500001</v>
      </c>
      <c r="M74" s="291"/>
      <c r="N74" s="290">
        <v>0.76096586468969485</v>
      </c>
      <c r="O74" s="217"/>
      <c r="P74" s="217"/>
      <c r="Q74" s="220" t="s">
        <v>72</v>
      </c>
      <c r="R74" s="217">
        <v>0.67502942713679914</v>
      </c>
      <c r="S74" s="217">
        <v>0.7930090845996931</v>
      </c>
      <c r="T74" s="217">
        <v>0.84969994853949371</v>
      </c>
      <c r="U74" s="217">
        <v>0.83700439309640262</v>
      </c>
      <c r="V74" s="217">
        <v>0.70264944804306895</v>
      </c>
      <c r="W74" s="217">
        <v>0.77092503129070999</v>
      </c>
      <c r="X74" s="217">
        <v>0.75642528366321626</v>
      </c>
      <c r="Y74" s="221"/>
      <c r="Z74" s="217">
        <f t="shared" si="2"/>
        <v>0.76924894519562625</v>
      </c>
      <c r="AA74" s="217">
        <f t="shared" si="3"/>
        <v>0.7667510390233494</v>
      </c>
      <c r="AB74" s="223"/>
      <c r="AC74" s="224"/>
      <c r="AD74" s="224"/>
      <c r="AE74" s="224"/>
      <c r="AF74" s="224"/>
      <c r="AG74" s="224"/>
      <c r="AH74" s="224"/>
    </row>
    <row r="75" spans="1:34" s="222" customFormat="1" ht="14.4" x14ac:dyDescent="0.3">
      <c r="A75" s="212" t="s">
        <v>73</v>
      </c>
      <c r="B75" s="213" t="s">
        <v>145</v>
      </c>
      <c r="C75" s="214">
        <v>3186870.8316858672</v>
      </c>
      <c r="D75" s="214">
        <v>143589213.46550965</v>
      </c>
      <c r="E75" s="214">
        <v>1279136.4187376269</v>
      </c>
      <c r="F75" s="215">
        <v>3586.5764999999997</v>
      </c>
      <c r="G75" s="215">
        <v>20336.5</v>
      </c>
      <c r="H75" s="215">
        <v>319.28974999999997</v>
      </c>
      <c r="I75" s="215">
        <v>12.86675</v>
      </c>
      <c r="J75" s="215">
        <v>0</v>
      </c>
      <c r="K75" s="216">
        <v>0.78799999999999992</v>
      </c>
      <c r="L75" s="215">
        <v>324.84484064499998</v>
      </c>
      <c r="M75" s="291"/>
      <c r="N75" s="290">
        <v>1.0352084386683138</v>
      </c>
      <c r="O75" s="217"/>
      <c r="P75" s="217"/>
      <c r="Q75" s="220" t="s">
        <v>73</v>
      </c>
      <c r="R75" s="217">
        <v>1.3633339870433876</v>
      </c>
      <c r="S75" s="217">
        <v>1.1411764417652159</v>
      </c>
      <c r="T75" s="217">
        <v>1.1113613911061169</v>
      </c>
      <c r="U75" s="217">
        <v>0.97833020342585231</v>
      </c>
      <c r="V75" s="217">
        <v>1.1170709437393169</v>
      </c>
      <c r="W75" s="217">
        <v>1.1115316447645569</v>
      </c>
      <c r="X75" s="217">
        <v>0.98191634148541018</v>
      </c>
      <c r="Y75" s="221"/>
      <c r="Z75" s="217">
        <f t="shared" si="2"/>
        <v>1.1149601361899797</v>
      </c>
      <c r="AA75" s="217">
        <f t="shared" si="3"/>
        <v>1.047212283353784</v>
      </c>
      <c r="AB75" s="223"/>
      <c r="AC75" s="224"/>
      <c r="AD75" s="224"/>
      <c r="AE75" s="224"/>
      <c r="AF75" s="224"/>
      <c r="AG75" s="224"/>
      <c r="AH75" s="224"/>
    </row>
    <row r="76" spans="1:34" s="222" customFormat="1" ht="14.4" x14ac:dyDescent="0.3">
      <c r="A76" s="212" t="s">
        <v>74</v>
      </c>
      <c r="B76" s="213" t="s">
        <v>145</v>
      </c>
      <c r="C76" s="260">
        <v>703801.41338655888</v>
      </c>
      <c r="D76" s="260">
        <v>14662397.459978187</v>
      </c>
      <c r="E76" s="260">
        <v>226097.15111660646</v>
      </c>
      <c r="F76" s="260">
        <v>421.86425000000003</v>
      </c>
      <c r="G76" s="260">
        <v>2191.75</v>
      </c>
      <c r="H76" s="260">
        <v>28.223749999999999</v>
      </c>
      <c r="I76" s="260">
        <v>0.30624999999999997</v>
      </c>
      <c r="J76" s="260">
        <v>0</v>
      </c>
      <c r="K76" s="261">
        <v>0.84425000000000006</v>
      </c>
      <c r="L76" s="260">
        <v>28.355970374999998</v>
      </c>
      <c r="M76" s="291"/>
      <c r="N76" s="290">
        <v>0.54893481478031136</v>
      </c>
      <c r="O76" s="217"/>
      <c r="P76" s="217"/>
      <c r="Q76" s="220" t="s">
        <v>74</v>
      </c>
      <c r="R76" s="217">
        <v>0.85496961977912134</v>
      </c>
      <c r="S76" s="217">
        <v>0.75911927299815474</v>
      </c>
      <c r="T76" s="217">
        <v>0.63533560140485823</v>
      </c>
      <c r="U76" s="217">
        <v>0.87003242177853246</v>
      </c>
      <c r="V76" s="217">
        <v>0.55053865380494715</v>
      </c>
      <c r="W76" s="217">
        <v>0.57799144081083742</v>
      </c>
      <c r="X76" s="217">
        <v>0.49064393825518215</v>
      </c>
      <c r="Y76" s="221"/>
      <c r="Z76" s="217">
        <f t="shared" si="2"/>
        <v>0.67694727840451907</v>
      </c>
      <c r="AA76" s="217">
        <f t="shared" si="3"/>
        <v>0.62230161366237491</v>
      </c>
      <c r="AB76" s="223"/>
      <c r="AC76" s="224"/>
      <c r="AD76" s="224"/>
      <c r="AE76" s="224"/>
      <c r="AF76" s="224"/>
      <c r="AG76" s="224"/>
      <c r="AH76" s="224"/>
    </row>
    <row r="77" spans="1:34" s="222" customFormat="1" ht="14.4" x14ac:dyDescent="0.3">
      <c r="A77" s="212" t="s">
        <v>75</v>
      </c>
      <c r="B77" s="213" t="s">
        <v>145</v>
      </c>
      <c r="C77" s="214">
        <v>526865.27673783037</v>
      </c>
      <c r="D77" s="214">
        <v>16539634.943797963</v>
      </c>
      <c r="E77" s="214">
        <v>120389.02889185445</v>
      </c>
      <c r="F77" s="215">
        <v>381.21375</v>
      </c>
      <c r="G77" s="215">
        <v>2087.25</v>
      </c>
      <c r="H77" s="215">
        <v>27.779750000000003</v>
      </c>
      <c r="I77" s="215">
        <v>1.7827500000000001</v>
      </c>
      <c r="J77" s="215">
        <v>0</v>
      </c>
      <c r="K77" s="216">
        <v>0.98775000000000002</v>
      </c>
      <c r="L77" s="215">
        <v>28.549434484999999</v>
      </c>
      <c r="M77" s="291"/>
      <c r="N77" s="290">
        <v>0.75444185594390412</v>
      </c>
      <c r="O77" s="217"/>
      <c r="P77" s="217"/>
      <c r="Q77" s="220" t="s">
        <v>75</v>
      </c>
      <c r="R77" s="217">
        <v>0.81566752559789657</v>
      </c>
      <c r="S77" s="217">
        <v>0.82928108085264407</v>
      </c>
      <c r="T77" s="217">
        <v>0.74807213199553202</v>
      </c>
      <c r="U77" s="217">
        <v>0.81205153319044521</v>
      </c>
      <c r="V77" s="217">
        <v>0.82510880460534308</v>
      </c>
      <c r="W77" s="217">
        <v>0.74696250322441393</v>
      </c>
      <c r="X77" s="217">
        <v>0.76212144624158651</v>
      </c>
      <c r="Y77" s="221"/>
      <c r="Z77" s="217">
        <f t="shared" si="2"/>
        <v>0.79132357510112317</v>
      </c>
      <c r="AA77" s="217">
        <f t="shared" si="3"/>
        <v>0.78656107181544721</v>
      </c>
      <c r="AB77" s="223"/>
      <c r="AC77" s="224"/>
      <c r="AD77" s="224"/>
      <c r="AE77" s="224"/>
      <c r="AF77" s="224"/>
      <c r="AG77" s="224"/>
      <c r="AH77" s="224"/>
    </row>
    <row r="78" spans="1:34" s="222" customFormat="1" ht="15" thickBot="1" x14ac:dyDescent="0.35">
      <c r="A78" s="231" t="s">
        <v>76</v>
      </c>
      <c r="B78" s="232" t="s">
        <v>145</v>
      </c>
      <c r="C78" s="233">
        <v>1606185.538405183</v>
      </c>
      <c r="D78" s="233">
        <v>37558780.992750496</v>
      </c>
      <c r="E78" s="233">
        <v>94624.173911447637</v>
      </c>
      <c r="F78" s="234">
        <v>652.34299999999996</v>
      </c>
      <c r="G78" s="234">
        <v>9507.25</v>
      </c>
      <c r="H78" s="234">
        <v>86.374250000000004</v>
      </c>
      <c r="I78" s="234">
        <v>34.098250000000007</v>
      </c>
      <c r="J78" s="234">
        <v>72.774500000000003</v>
      </c>
      <c r="K78" s="235">
        <v>0.46675</v>
      </c>
      <c r="L78" s="234">
        <v>120.824995405</v>
      </c>
      <c r="M78" s="292"/>
      <c r="N78" s="293">
        <v>0.59537296207100865</v>
      </c>
      <c r="O78" s="294"/>
      <c r="P78" s="217"/>
      <c r="Q78" s="220" t="s">
        <v>76</v>
      </c>
      <c r="R78" s="217">
        <v>0.78460484103102668</v>
      </c>
      <c r="S78" s="217">
        <v>0.73106065334755632</v>
      </c>
      <c r="T78" s="217">
        <v>0.72973991109628633</v>
      </c>
      <c r="U78" s="217">
        <v>0.61828701780860851</v>
      </c>
      <c r="V78" s="217">
        <v>0.64097724281172619</v>
      </c>
      <c r="W78" s="217">
        <v>0.60432969921318647</v>
      </c>
      <c r="X78" s="217">
        <v>0.57704864146503931</v>
      </c>
      <c r="Y78" s="221"/>
      <c r="Z78" s="217">
        <f t="shared" si="2"/>
        <v>0.66943542953906132</v>
      </c>
      <c r="AA78" s="217">
        <f t="shared" si="3"/>
        <v>0.61016065032464006</v>
      </c>
      <c r="AB78" s="223"/>
      <c r="AC78" s="224"/>
      <c r="AD78" s="224"/>
      <c r="AE78" s="224"/>
      <c r="AF78" s="224"/>
      <c r="AG78" s="224"/>
      <c r="AH78" s="224"/>
    </row>
    <row r="79" spans="1:34" s="222" customFormat="1" x14ac:dyDescent="0.2">
      <c r="A79" s="236" t="s">
        <v>213</v>
      </c>
      <c r="B79" s="237" t="s">
        <v>145</v>
      </c>
      <c r="C79" s="238">
        <f>AVERAGE(C2:C78)</f>
        <v>5807707.3102861159</v>
      </c>
      <c r="D79" s="238">
        <f t="shared" ref="D79:L79" si="4">AVERAGE(D2:D78)</f>
        <v>254392786.90750086</v>
      </c>
      <c r="E79" s="238">
        <f t="shared" si="4"/>
        <v>1784918.0074178914</v>
      </c>
      <c r="F79" s="239">
        <f t="shared" si="4"/>
        <v>5193.7175519480525</v>
      </c>
      <c r="G79" s="239">
        <f t="shared" si="4"/>
        <v>46075.029220779223</v>
      </c>
      <c r="H79" s="239">
        <f t="shared" si="4"/>
        <v>466.50146428571446</v>
      </c>
      <c r="I79" s="239">
        <f t="shared" si="4"/>
        <v>152.28305519480509</v>
      </c>
      <c r="J79" s="239">
        <f t="shared" si="4"/>
        <v>174.35258116883119</v>
      </c>
      <c r="K79" s="240">
        <f t="shared" si="4"/>
        <v>0.62861688311688291</v>
      </c>
      <c r="L79" s="239">
        <f t="shared" si="4"/>
        <v>579.51513529038937</v>
      </c>
      <c r="M79" s="239"/>
      <c r="N79" s="241">
        <v>0.91186359168079401</v>
      </c>
      <c r="O79" s="218"/>
      <c r="P79" s="219"/>
      <c r="Q79" s="242"/>
      <c r="R79" s="221"/>
      <c r="S79" s="221"/>
      <c r="T79" s="221"/>
      <c r="U79" s="221"/>
      <c r="V79" s="221"/>
      <c r="W79" s="221"/>
      <c r="X79" s="243"/>
      <c r="Y79" s="221"/>
      <c r="Z79" s="221"/>
      <c r="AA79" s="221"/>
      <c r="AC79" s="303"/>
    </row>
    <row r="80" spans="1:34" x14ac:dyDescent="0.2">
      <c r="A80" s="244"/>
      <c r="B80" s="220"/>
      <c r="C80" s="215"/>
      <c r="D80" s="215"/>
      <c r="E80" s="215"/>
      <c r="F80" s="215"/>
      <c r="G80" s="215"/>
      <c r="H80" s="215"/>
      <c r="I80" s="215"/>
      <c r="J80" s="220"/>
      <c r="K80" s="220"/>
      <c r="L80" s="218"/>
      <c r="M80" s="218"/>
      <c r="N80" s="245"/>
      <c r="O80" s="241"/>
      <c r="P80" s="220"/>
      <c r="Q80" s="246"/>
      <c r="R80" s="247"/>
      <c r="S80" s="247"/>
      <c r="T80" s="247"/>
      <c r="U80" s="247"/>
      <c r="V80" s="247"/>
      <c r="W80" s="247"/>
      <c r="X80" s="248"/>
      <c r="Y80" s="249"/>
      <c r="Z80" s="247"/>
      <c r="AA80" s="247"/>
    </row>
    <row r="81" spans="1:29" x14ac:dyDescent="0.2">
      <c r="A81" s="246" t="s">
        <v>209</v>
      </c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18"/>
      <c r="M81" s="218"/>
      <c r="N81" s="241">
        <f>AVERAGE(N2:N78)</f>
        <v>0.87980720450170424</v>
      </c>
      <c r="O81" s="241"/>
      <c r="P81" s="220"/>
      <c r="Q81" s="246" t="s">
        <v>209</v>
      </c>
      <c r="R81" s="241">
        <f>AVERAGE(R2:R78)</f>
        <v>0.91585666080751038</v>
      </c>
      <c r="S81" s="241">
        <f t="shared" ref="S81:AA81" si="5">AVERAGE(S2:S78)</f>
        <v>0.84870065232042757</v>
      </c>
      <c r="T81" s="241">
        <f t="shared" si="5"/>
        <v>0.87468158997200018</v>
      </c>
      <c r="U81" s="241">
        <f t="shared" si="5"/>
        <v>0.87015042805606546</v>
      </c>
      <c r="V81" s="241">
        <f t="shared" si="5"/>
        <v>0.89563489803742702</v>
      </c>
      <c r="W81" s="241">
        <f t="shared" si="5"/>
        <v>0.92141043342382267</v>
      </c>
      <c r="X81" s="241">
        <f t="shared" si="5"/>
        <v>0.89164167348385914</v>
      </c>
      <c r="Y81" s="241"/>
      <c r="Z81" s="241">
        <f t="shared" si="5"/>
        <v>0.88829661944301574</v>
      </c>
      <c r="AA81" s="241">
        <f t="shared" si="5"/>
        <v>0.89470935825029341</v>
      </c>
      <c r="AC81" s="302"/>
    </row>
    <row r="82" spans="1:29" x14ac:dyDescent="0.2">
      <c r="A82" s="246" t="s">
        <v>190</v>
      </c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18"/>
      <c r="M82" s="218"/>
      <c r="N82" s="241">
        <f>MEDIAN(N2:N78)</f>
        <v>0.87918199959719723</v>
      </c>
      <c r="O82" s="241"/>
      <c r="P82" s="220"/>
      <c r="Q82" s="250" t="s">
        <v>190</v>
      </c>
      <c r="R82" s="295">
        <f>MEDIAN(R2:R78)</f>
        <v>0.89728361574667537</v>
      </c>
      <c r="S82" s="295">
        <f t="shared" ref="S82:AA82" si="6">MEDIAN(S2:S78)</f>
        <v>0.82928108085264407</v>
      </c>
      <c r="T82" s="295">
        <f t="shared" si="6"/>
        <v>0.8808204657866795</v>
      </c>
      <c r="U82" s="295">
        <f t="shared" si="6"/>
        <v>0.87003242177853246</v>
      </c>
      <c r="V82" s="295">
        <f t="shared" si="6"/>
        <v>0.89987850330390795</v>
      </c>
      <c r="W82" s="295">
        <f t="shared" si="6"/>
        <v>0.9236260643472245</v>
      </c>
      <c r="X82" s="295">
        <f t="shared" si="6"/>
        <v>0.90224376417426444</v>
      </c>
      <c r="Y82" s="295"/>
      <c r="Z82" s="295">
        <f t="shared" si="6"/>
        <v>0.88976846985828462</v>
      </c>
      <c r="AA82" s="295">
        <f t="shared" si="6"/>
        <v>0.88717841307507883</v>
      </c>
    </row>
    <row r="83" spans="1:29" x14ac:dyDescent="0.2">
      <c r="A83" s="246" t="s">
        <v>191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18"/>
      <c r="M83" s="218"/>
      <c r="N83" s="241">
        <f>STDEV(N2:N78)</f>
        <v>0.18064150911725224</v>
      </c>
      <c r="O83" s="241"/>
      <c r="P83" s="220"/>
      <c r="Q83" s="246" t="s">
        <v>191</v>
      </c>
      <c r="R83" s="241">
        <f>STDEV(R2:R78)</f>
        <v>0.18999429662383818</v>
      </c>
      <c r="S83" s="241">
        <f t="shared" ref="S83:AA83" si="7">STDEV(S2:S78)</f>
        <v>0.16301388089849839</v>
      </c>
      <c r="T83" s="241">
        <f t="shared" si="7"/>
        <v>0.16310612220217888</v>
      </c>
      <c r="U83" s="241">
        <f t="shared" si="7"/>
        <v>0.15139437515689133</v>
      </c>
      <c r="V83" s="241">
        <f t="shared" si="7"/>
        <v>0.17986312496233256</v>
      </c>
      <c r="W83" s="241">
        <f t="shared" si="7"/>
        <v>0.20088310505962742</v>
      </c>
      <c r="X83" s="241">
        <f t="shared" si="7"/>
        <v>0.21449757963105962</v>
      </c>
      <c r="Y83" s="241"/>
      <c r="Z83" s="241">
        <f t="shared" si="7"/>
        <v>0.15290270275684234</v>
      </c>
      <c r="AA83" s="241">
        <f t="shared" si="7"/>
        <v>0.17173512926086665</v>
      </c>
    </row>
    <row r="84" spans="1:29" x14ac:dyDescent="0.2">
      <c r="A84" s="246" t="s">
        <v>210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41">
        <f>MIN(N2:N78)</f>
        <v>0.47187999395730346</v>
      </c>
      <c r="O84" s="220"/>
      <c r="P84" s="220"/>
      <c r="Q84" s="246" t="s">
        <v>210</v>
      </c>
      <c r="R84" s="241">
        <f>MIN(R2:R78)</f>
        <v>0.5336817208334429</v>
      </c>
      <c r="S84" s="241">
        <f t="shared" ref="S84:AA84" si="8">MIN(S2:S78)</f>
        <v>0.40542477178868186</v>
      </c>
      <c r="T84" s="241">
        <f t="shared" si="8"/>
        <v>0.54272049018696411</v>
      </c>
      <c r="U84" s="241">
        <f t="shared" si="8"/>
        <v>0.54828625334548931</v>
      </c>
      <c r="V84" s="241">
        <f t="shared" si="8"/>
        <v>0.46879895446783132</v>
      </c>
      <c r="W84" s="241">
        <f t="shared" si="8"/>
        <v>0.47269774888669136</v>
      </c>
      <c r="X84" s="241">
        <f t="shared" si="8"/>
        <v>0.41544367017769263</v>
      </c>
      <c r="Y84" s="241"/>
      <c r="Z84" s="241">
        <f t="shared" si="8"/>
        <v>0.57354183258554514</v>
      </c>
      <c r="AA84" s="241">
        <f t="shared" si="8"/>
        <v>0.47630665671942618</v>
      </c>
    </row>
    <row r="85" spans="1:29" x14ac:dyDescent="0.2">
      <c r="A85" s="246" t="s">
        <v>211</v>
      </c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41">
        <f>MAX(N2:N78)</f>
        <v>1.2843437090219485</v>
      </c>
      <c r="O85" s="220"/>
      <c r="P85" s="220"/>
      <c r="Q85" s="246" t="s">
        <v>211</v>
      </c>
      <c r="R85" s="241">
        <f>MAX(R2:R78)</f>
        <v>1.4671996584130924</v>
      </c>
      <c r="S85" s="241">
        <f t="shared" ref="S85:AA85" si="9">MAX(S2:S78)</f>
        <v>1.2569612550344316</v>
      </c>
      <c r="T85" s="241">
        <f t="shared" si="9"/>
        <v>1.3979990144189094</v>
      </c>
      <c r="U85" s="241">
        <f t="shared" si="9"/>
        <v>1.2578383925586167</v>
      </c>
      <c r="V85" s="241">
        <f t="shared" si="9"/>
        <v>1.2638853155328196</v>
      </c>
      <c r="W85" s="241">
        <f t="shared" si="9"/>
        <v>1.3738335497238165</v>
      </c>
      <c r="X85" s="241">
        <f t="shared" si="9"/>
        <v>1.5605571107925633</v>
      </c>
      <c r="Y85" s="241"/>
      <c r="Z85" s="241">
        <f t="shared" si="9"/>
        <v>1.2799585272480198</v>
      </c>
      <c r="AA85" s="241">
        <f t="shared" si="9"/>
        <v>1.2879307641541915</v>
      </c>
    </row>
    <row r="86" spans="1:29" x14ac:dyDescent="0.2">
      <c r="A86" s="244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51"/>
      <c r="Z86" s="251"/>
      <c r="AA86" s="251"/>
    </row>
    <row r="87" spans="1:29" x14ac:dyDescent="0.2">
      <c r="A87" s="244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51"/>
      <c r="Z87" s="251"/>
      <c r="AA87" s="251"/>
    </row>
    <row r="88" spans="1:29" x14ac:dyDescent="0.2">
      <c r="A88" s="255" t="s">
        <v>212</v>
      </c>
      <c r="B88" s="220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20"/>
      <c r="N88" s="220"/>
      <c r="O88" s="220"/>
      <c r="P88" s="220"/>
      <c r="Q88" s="252" t="s">
        <v>77</v>
      </c>
      <c r="R88" s="296">
        <v>0.88255091678529773</v>
      </c>
      <c r="S88" s="296"/>
      <c r="T88" s="296"/>
      <c r="U88" s="296"/>
      <c r="V88" s="296"/>
      <c r="W88" s="253"/>
      <c r="X88" s="253"/>
      <c r="Y88" s="253"/>
      <c r="Z88" s="254"/>
      <c r="AA88" s="253"/>
    </row>
    <row r="89" spans="1:29" x14ac:dyDescent="0.2">
      <c r="A89" s="244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52" t="s">
        <v>78</v>
      </c>
      <c r="R89" s="296">
        <v>1.1774535065865022</v>
      </c>
      <c r="S89" s="296">
        <v>1.1308268087490549</v>
      </c>
      <c r="T89" s="296">
        <v>1.031203875420547</v>
      </c>
      <c r="U89" s="296"/>
      <c r="V89" s="296"/>
      <c r="W89" s="253"/>
      <c r="X89" s="252"/>
      <c r="Y89" s="252"/>
      <c r="Z89" s="252"/>
      <c r="AA89" s="252"/>
    </row>
    <row r="90" spans="1:29" x14ac:dyDescent="0.2">
      <c r="A90" s="244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52" t="s">
        <v>79</v>
      </c>
      <c r="R90" s="296">
        <v>0.68289082290669445</v>
      </c>
      <c r="S90" s="296">
        <v>0.70867364423628143</v>
      </c>
      <c r="T90" s="296">
        <v>0.61525432426690663</v>
      </c>
      <c r="U90" s="296"/>
      <c r="V90" s="296"/>
      <c r="W90" s="253"/>
      <c r="X90" s="252"/>
      <c r="Y90" s="252"/>
      <c r="Z90" s="252"/>
      <c r="AA90" s="252"/>
    </row>
    <row r="91" spans="1:29" x14ac:dyDescent="0.2"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52" t="s">
        <v>80</v>
      </c>
      <c r="R91" s="296">
        <v>1.4826854673255234</v>
      </c>
      <c r="S91" s="296">
        <v>1.1254031365237425</v>
      </c>
      <c r="T91" s="296">
        <v>0.90252713554801733</v>
      </c>
      <c r="U91" s="296">
        <v>0.99698127136120318</v>
      </c>
      <c r="V91" s="296"/>
      <c r="W91" s="253"/>
      <c r="X91" s="252"/>
      <c r="Y91" s="252"/>
      <c r="Z91" s="252"/>
      <c r="AA91" s="252"/>
    </row>
    <row r="92" spans="1:29" x14ac:dyDescent="0.2">
      <c r="A92" s="244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52" t="s">
        <v>81</v>
      </c>
      <c r="R92" s="296">
        <v>0.9604058045458439</v>
      </c>
      <c r="S92" s="296">
        <v>0.77636751069766519</v>
      </c>
      <c r="T92" s="296"/>
      <c r="U92" s="296"/>
      <c r="V92" s="296"/>
      <c r="W92" s="253"/>
      <c r="X92" s="252"/>
      <c r="Y92" s="252"/>
      <c r="Z92" s="252"/>
      <c r="AA92" s="252"/>
    </row>
    <row r="93" spans="1:29" x14ac:dyDescent="0.2">
      <c r="A93" s="244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52" t="s">
        <v>82</v>
      </c>
      <c r="R93" s="296">
        <v>0.62615858007972547</v>
      </c>
      <c r="S93" s="296"/>
      <c r="T93" s="296"/>
      <c r="U93" s="296"/>
      <c r="V93" s="296"/>
      <c r="W93" s="253"/>
      <c r="X93" s="252"/>
      <c r="Y93" s="252"/>
      <c r="Z93" s="252"/>
      <c r="AA93" s="252"/>
    </row>
    <row r="94" spans="1:29" x14ac:dyDescent="0.2">
      <c r="A94" s="244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56"/>
      <c r="R94" s="253"/>
      <c r="S94" s="253"/>
      <c r="T94" s="253"/>
      <c r="U94" s="253"/>
      <c r="V94" s="253"/>
      <c r="W94" s="253"/>
      <c r="X94" s="252"/>
      <c r="Y94" s="252"/>
      <c r="Z94" s="252"/>
      <c r="AA94" s="252"/>
    </row>
    <row r="95" spans="1:29" x14ac:dyDescent="0.2">
      <c r="U95" s="258"/>
      <c r="V95" s="258"/>
      <c r="W95" s="258"/>
      <c r="X95" s="258"/>
      <c r="Y95" s="258"/>
    </row>
    <row r="96" spans="1:29" x14ac:dyDescent="0.2">
      <c r="X96" s="259"/>
      <c r="Y96" s="258"/>
    </row>
    <row r="97" spans="21:25" x14ac:dyDescent="0.2">
      <c r="X97" s="259"/>
      <c r="Y97" s="258"/>
    </row>
    <row r="98" spans="21:25" x14ac:dyDescent="0.2">
      <c r="X98" s="259"/>
    </row>
    <row r="99" spans="21:25" x14ac:dyDescent="0.2">
      <c r="X99" s="259"/>
    </row>
    <row r="100" spans="21:25" x14ac:dyDescent="0.2">
      <c r="X100" s="259"/>
    </row>
    <row r="101" spans="21:25" x14ac:dyDescent="0.2">
      <c r="X101" s="259"/>
    </row>
    <row r="102" spans="21:25" x14ac:dyDescent="0.2">
      <c r="X102" s="259"/>
    </row>
    <row r="103" spans="21:25" x14ac:dyDescent="0.2">
      <c r="U103" s="258"/>
      <c r="V103" s="258"/>
      <c r="W103" s="258"/>
      <c r="X103" s="258"/>
    </row>
    <row r="104" spans="21:25" x14ac:dyDescent="0.2">
      <c r="U104" s="258"/>
      <c r="V104" s="258"/>
      <c r="W104" s="258"/>
      <c r="X104" s="258"/>
    </row>
    <row r="105" spans="21:25" x14ac:dyDescent="0.2">
      <c r="U105" s="258"/>
      <c r="V105" s="258"/>
      <c r="W105" s="258"/>
      <c r="X105" s="258"/>
    </row>
    <row r="106" spans="21:25" x14ac:dyDescent="0.2">
      <c r="U106" s="258"/>
      <c r="V106" s="258"/>
      <c r="W106" s="258"/>
      <c r="X106" s="258"/>
    </row>
    <row r="107" spans="21:25" x14ac:dyDescent="0.2">
      <c r="U107" s="258"/>
      <c r="V107" s="258"/>
    </row>
  </sheetData>
  <pageMargins left="0.7" right="0.7" top="0.75" bottom="0.75" header="0.3" footer="0.3"/>
  <pageSetup paperSize="9" orientation="portrait" r:id="rId1"/>
  <ignoredErrors>
    <ignoredError sqref="N81:N82 N83:N85 R81:X85 AA2:AA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DC9C-A607-4373-9E3D-70E23398C881}">
  <dimension ref="A1:JJ1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51.5546875" customWidth="1"/>
    <col min="2" max="2" width="9.5546875" customWidth="1"/>
    <col min="3" max="5" width="15.6640625" customWidth="1"/>
    <col min="6" max="12" width="11.5546875" customWidth="1"/>
    <col min="14" max="14" width="9.5546875" customWidth="1"/>
    <col min="15" max="17" width="15.6640625" customWidth="1"/>
    <col min="18" max="24" width="11.5546875" customWidth="1"/>
    <col min="26" max="26" width="9.5546875" customWidth="1"/>
    <col min="27" max="29" width="15.6640625" customWidth="1"/>
    <col min="30" max="36" width="11.5546875" customWidth="1"/>
    <col min="38" max="38" width="9.5546875" customWidth="1"/>
    <col min="39" max="41" width="15.6640625" customWidth="1"/>
    <col min="42" max="48" width="11.5546875" customWidth="1"/>
    <col min="50" max="50" width="9.5546875" customWidth="1"/>
    <col min="51" max="53" width="15.6640625" customWidth="1"/>
    <col min="54" max="60" width="11.5546875" customWidth="1"/>
    <col min="62" max="62" width="9.5546875" customWidth="1"/>
    <col min="63" max="65" width="15.6640625" customWidth="1"/>
    <col min="66" max="72" width="11.5546875" customWidth="1"/>
    <col min="74" max="74" width="9.5546875" customWidth="1"/>
    <col min="75" max="77" width="15.6640625" customWidth="1"/>
    <col min="78" max="84" width="11.5546875" customWidth="1"/>
    <col min="86" max="86" width="14.88671875" customWidth="1"/>
    <col min="87" max="89" width="15.6640625" customWidth="1"/>
    <col min="90" max="96" width="11.5546875" customWidth="1"/>
  </cols>
  <sheetData>
    <row r="1" spans="1:270" s="38" customFormat="1" ht="57" customHeight="1" x14ac:dyDescent="0.2">
      <c r="A1" s="18" t="s">
        <v>0</v>
      </c>
      <c r="B1" s="19" t="s">
        <v>108</v>
      </c>
      <c r="C1" s="19" t="s">
        <v>83</v>
      </c>
      <c r="D1" s="19" t="s">
        <v>97</v>
      </c>
      <c r="E1" s="19" t="s">
        <v>90</v>
      </c>
      <c r="F1" s="20" t="s">
        <v>135</v>
      </c>
      <c r="G1" s="19" t="s">
        <v>136</v>
      </c>
      <c r="H1" s="21" t="s">
        <v>137</v>
      </c>
      <c r="I1" s="21" t="s">
        <v>138</v>
      </c>
      <c r="J1" s="21" t="s">
        <v>139</v>
      </c>
      <c r="K1" s="19" t="s">
        <v>140</v>
      </c>
      <c r="L1" s="19" t="s">
        <v>141</v>
      </c>
      <c r="M1" s="22"/>
      <c r="N1" s="23" t="s">
        <v>108</v>
      </c>
      <c r="O1" s="23" t="s">
        <v>84</v>
      </c>
      <c r="P1" s="23" t="s">
        <v>98</v>
      </c>
      <c r="Q1" s="23" t="s">
        <v>91</v>
      </c>
      <c r="R1" s="24" t="s">
        <v>135</v>
      </c>
      <c r="S1" s="23" t="s">
        <v>136</v>
      </c>
      <c r="T1" s="25" t="s">
        <v>137</v>
      </c>
      <c r="U1" s="25" t="s">
        <v>138</v>
      </c>
      <c r="V1" s="25" t="s">
        <v>139</v>
      </c>
      <c r="W1" s="23" t="s">
        <v>140</v>
      </c>
      <c r="X1" s="25" t="s">
        <v>141</v>
      </c>
      <c r="Y1" s="22"/>
      <c r="Z1" s="26" t="s">
        <v>108</v>
      </c>
      <c r="AA1" s="26" t="s">
        <v>85</v>
      </c>
      <c r="AB1" s="26" t="s">
        <v>99</v>
      </c>
      <c r="AC1" s="26" t="s">
        <v>92</v>
      </c>
      <c r="AD1" s="27" t="s">
        <v>135</v>
      </c>
      <c r="AE1" s="26" t="s">
        <v>136</v>
      </c>
      <c r="AF1" s="28" t="s">
        <v>137</v>
      </c>
      <c r="AG1" s="28" t="s">
        <v>138</v>
      </c>
      <c r="AH1" s="28" t="s">
        <v>139</v>
      </c>
      <c r="AI1" s="26" t="s">
        <v>140</v>
      </c>
      <c r="AJ1" s="28" t="s">
        <v>141</v>
      </c>
      <c r="AK1" s="22"/>
      <c r="AL1" s="29" t="s">
        <v>108</v>
      </c>
      <c r="AM1" s="29" t="s">
        <v>86</v>
      </c>
      <c r="AN1" s="29" t="s">
        <v>100</v>
      </c>
      <c r="AO1" s="29" t="s">
        <v>93</v>
      </c>
      <c r="AP1" s="30" t="s">
        <v>135</v>
      </c>
      <c r="AQ1" s="29" t="s">
        <v>136</v>
      </c>
      <c r="AR1" s="31" t="s">
        <v>137</v>
      </c>
      <c r="AS1" s="31" t="s">
        <v>138</v>
      </c>
      <c r="AT1" s="31" t="s">
        <v>139</v>
      </c>
      <c r="AU1" s="29" t="s">
        <v>140</v>
      </c>
      <c r="AV1" s="31" t="s">
        <v>141</v>
      </c>
      <c r="AW1" s="22"/>
      <c r="AX1" s="32" t="s">
        <v>108</v>
      </c>
      <c r="AY1" s="32" t="s">
        <v>87</v>
      </c>
      <c r="AZ1" s="32" t="s">
        <v>101</v>
      </c>
      <c r="BA1" s="32" t="s">
        <v>94</v>
      </c>
      <c r="BB1" s="33" t="s">
        <v>135</v>
      </c>
      <c r="BC1" s="32" t="s">
        <v>136</v>
      </c>
      <c r="BD1" s="34" t="s">
        <v>137</v>
      </c>
      <c r="BE1" s="34" t="s">
        <v>138</v>
      </c>
      <c r="BF1" s="34" t="s">
        <v>139</v>
      </c>
      <c r="BG1" s="32" t="s">
        <v>140</v>
      </c>
      <c r="BH1" s="32" t="s">
        <v>141</v>
      </c>
      <c r="BI1" s="22"/>
      <c r="BJ1" s="35" t="s">
        <v>108</v>
      </c>
      <c r="BK1" s="35" t="s">
        <v>88</v>
      </c>
      <c r="BL1" s="35" t="s">
        <v>102</v>
      </c>
      <c r="BM1" s="35" t="s">
        <v>95</v>
      </c>
      <c r="BN1" s="36" t="s">
        <v>135</v>
      </c>
      <c r="BO1" s="35" t="s">
        <v>136</v>
      </c>
      <c r="BP1" s="37" t="s">
        <v>137</v>
      </c>
      <c r="BQ1" s="37" t="s">
        <v>138</v>
      </c>
      <c r="BR1" s="37" t="s">
        <v>139</v>
      </c>
      <c r="BS1" s="35" t="s">
        <v>140</v>
      </c>
      <c r="BT1" s="35" t="s">
        <v>141</v>
      </c>
      <c r="BU1" s="22"/>
      <c r="BV1" s="19" t="s">
        <v>108</v>
      </c>
      <c r="BW1" s="19" t="s">
        <v>89</v>
      </c>
      <c r="BX1" s="19" t="s">
        <v>103</v>
      </c>
      <c r="BY1" s="19" t="s">
        <v>96</v>
      </c>
      <c r="BZ1" s="20" t="s">
        <v>135</v>
      </c>
      <c r="CA1" s="19" t="s">
        <v>136</v>
      </c>
      <c r="CB1" s="21" t="s">
        <v>137</v>
      </c>
      <c r="CC1" s="21" t="s">
        <v>138</v>
      </c>
      <c r="CD1" s="21" t="s">
        <v>139</v>
      </c>
      <c r="CE1" s="19" t="s">
        <v>140</v>
      </c>
      <c r="CF1" s="19" t="s">
        <v>141</v>
      </c>
      <c r="CH1" s="18" t="s">
        <v>108</v>
      </c>
      <c r="CI1" s="18" t="s">
        <v>142</v>
      </c>
      <c r="CJ1" s="18" t="s">
        <v>143</v>
      </c>
      <c r="CK1" s="18" t="s">
        <v>144</v>
      </c>
      <c r="CL1" s="18" t="s">
        <v>135</v>
      </c>
      <c r="CM1" s="18" t="s">
        <v>136</v>
      </c>
      <c r="CN1" s="18" t="s">
        <v>137</v>
      </c>
      <c r="CO1" s="18" t="s">
        <v>138</v>
      </c>
      <c r="CP1" s="18" t="s">
        <v>139</v>
      </c>
      <c r="CQ1" s="18" t="s">
        <v>140</v>
      </c>
      <c r="CR1" s="18" t="s">
        <v>141</v>
      </c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</row>
    <row r="2" spans="1:270" x14ac:dyDescent="0.3">
      <c r="A2" s="40" t="s">
        <v>1</v>
      </c>
      <c r="B2" s="17">
        <v>2012</v>
      </c>
      <c r="C2" s="44">
        <v>917700.86956521741</v>
      </c>
      <c r="D2" s="44">
        <v>32491818.055652175</v>
      </c>
      <c r="E2" s="44">
        <v>160619.32001665124</v>
      </c>
      <c r="F2" s="44">
        <v>917.1</v>
      </c>
      <c r="G2" s="44">
        <v>5154</v>
      </c>
      <c r="H2" s="44">
        <v>68.391999999999996</v>
      </c>
      <c r="I2" s="44">
        <v>22.318000000000001</v>
      </c>
      <c r="J2" s="44">
        <v>0</v>
      </c>
      <c r="K2" s="57">
        <v>0.79800000000000004</v>
      </c>
      <c r="L2" s="44">
        <f t="shared" ref="L2:L33" si="0">H2*$B$95+I2*$C$95+J2*$D$95</f>
        <v>78.027573320000002</v>
      </c>
      <c r="N2" s="17">
        <v>2013</v>
      </c>
      <c r="O2" s="44">
        <v>962601.17589416984</v>
      </c>
      <c r="P2" s="44">
        <v>33095232.253307208</v>
      </c>
      <c r="Q2" s="44">
        <v>219801.59069059839</v>
      </c>
      <c r="R2" s="44">
        <v>925.3</v>
      </c>
      <c r="S2" s="44">
        <v>5178</v>
      </c>
      <c r="T2" s="44">
        <v>65.897000000000006</v>
      </c>
      <c r="U2" s="44">
        <v>19.681999999999999</v>
      </c>
      <c r="V2" s="44">
        <v>0</v>
      </c>
      <c r="W2" s="57">
        <v>0.79</v>
      </c>
      <c r="X2" s="44">
        <f t="shared" ref="X2:X33" si="1">T2*$B$95+U2*$C$95+V2*$D$95</f>
        <v>74.394506680000006</v>
      </c>
      <c r="Z2" s="17">
        <v>2014</v>
      </c>
      <c r="AA2" s="44">
        <v>944636.76042676996</v>
      </c>
      <c r="AB2" s="44">
        <v>33323993.842870995</v>
      </c>
      <c r="AC2" s="44">
        <v>143604.40234247473</v>
      </c>
      <c r="AD2" s="44">
        <v>928.6</v>
      </c>
      <c r="AE2" s="44">
        <v>5192</v>
      </c>
      <c r="AF2" s="44">
        <v>63.957999999999998</v>
      </c>
      <c r="AG2" s="44">
        <v>24.608000000000001</v>
      </c>
      <c r="AH2" s="44">
        <v>0</v>
      </c>
      <c r="AI2" s="57">
        <v>0.78700000000000003</v>
      </c>
      <c r="AJ2" s="44">
        <f t="shared" ref="AJ2:AJ33" si="2">AF2*$B$95+AG2*$C$95+AH2*$D$95</f>
        <v>74.582257920000004</v>
      </c>
      <c r="AL2" s="17">
        <v>2015</v>
      </c>
      <c r="AM2" s="44">
        <v>1075519.8055893076</v>
      </c>
      <c r="AN2" s="44">
        <v>33851010.55212637</v>
      </c>
      <c r="AO2" s="44">
        <v>1013291.8387933127</v>
      </c>
      <c r="AP2" s="44">
        <v>931.19299999999998</v>
      </c>
      <c r="AQ2" s="44">
        <v>5188</v>
      </c>
      <c r="AR2" s="44">
        <v>65.040999999999997</v>
      </c>
      <c r="AS2" s="44">
        <v>26.378</v>
      </c>
      <c r="AT2" s="44">
        <v>0</v>
      </c>
      <c r="AU2" s="57">
        <v>0.79</v>
      </c>
      <c r="AV2" s="44">
        <f t="shared" ref="AV2:AV33" si="3">AR2*$B$95+AS2*$C$95+AT2*$D$95</f>
        <v>76.429437719999996</v>
      </c>
      <c r="AX2" s="17">
        <v>2016</v>
      </c>
      <c r="AY2" s="44">
        <v>1128794.2850223996</v>
      </c>
      <c r="AZ2" s="44">
        <v>35575587.014166363</v>
      </c>
      <c r="BA2" s="44">
        <v>238646.5397481535</v>
      </c>
      <c r="BB2" s="44">
        <v>946.50900000000001</v>
      </c>
      <c r="BC2" s="44">
        <v>5268</v>
      </c>
      <c r="BD2" s="44">
        <v>67.617000000000004</v>
      </c>
      <c r="BE2" s="44">
        <v>28.764000000000003</v>
      </c>
      <c r="BF2" s="44">
        <v>0</v>
      </c>
      <c r="BG2" s="57">
        <v>0.78200000000000003</v>
      </c>
      <c r="BH2" s="44">
        <f t="shared" ref="BH2:BH33" si="4">BD2*$B$95+BE2*$C$95+BF2*$D$95</f>
        <v>80.035569360000011</v>
      </c>
      <c r="BJ2" s="17">
        <v>2017</v>
      </c>
      <c r="BK2" s="44">
        <v>1169201.1059021514</v>
      </c>
      <c r="BL2" s="44">
        <v>36431543.849501133</v>
      </c>
      <c r="BM2" s="44">
        <v>175308.52096357732</v>
      </c>
      <c r="BN2" s="44">
        <v>958.90499999999997</v>
      </c>
      <c r="BO2" s="44">
        <v>5278</v>
      </c>
      <c r="BP2" s="44">
        <v>68.299000000000007</v>
      </c>
      <c r="BQ2" s="44">
        <v>31.972000000000001</v>
      </c>
      <c r="BR2" s="44">
        <v>0</v>
      </c>
      <c r="BS2" s="57">
        <v>0.78300000000000003</v>
      </c>
      <c r="BT2" s="44">
        <f t="shared" ref="BT2:BT33" si="5">BP2*$B$95+BQ2*$C$95+BR2*$D$95</f>
        <v>82.102591280000013</v>
      </c>
      <c r="BV2" s="17">
        <v>2018</v>
      </c>
      <c r="BW2" s="44">
        <v>1038626</v>
      </c>
      <c r="BX2" s="44">
        <v>36558140</v>
      </c>
      <c r="BY2" s="44">
        <v>107221.14200000001</v>
      </c>
      <c r="BZ2" s="44">
        <v>965.75699999999995</v>
      </c>
      <c r="CA2" s="44">
        <v>5300</v>
      </c>
      <c r="CB2" s="44">
        <v>68.412000000000006</v>
      </c>
      <c r="CC2" s="44">
        <v>34.398000000000003</v>
      </c>
      <c r="CD2" s="44">
        <v>0</v>
      </c>
      <c r="CE2" s="57">
        <v>0.78500000000000003</v>
      </c>
      <c r="CF2" s="44">
        <f t="shared" ref="CF2:CF33" si="6">CB2*$B$95+CC2*$C$95+CD2*$D$95</f>
        <v>83.262992520000012</v>
      </c>
      <c r="CH2" t="s">
        <v>145</v>
      </c>
      <c r="CI2" s="42">
        <f t="shared" ref="CI2:CN2" si="7">AVERAGE(AM2,AY2,BK2,BW2)</f>
        <v>1103035.2991284647</v>
      </c>
      <c r="CJ2" s="42">
        <f t="shared" si="7"/>
        <v>35604070.353948466</v>
      </c>
      <c r="CK2" s="42">
        <f t="shared" si="7"/>
        <v>383617.01037626085</v>
      </c>
      <c r="CL2" s="42">
        <f t="shared" si="7"/>
        <v>950.59100000000001</v>
      </c>
      <c r="CM2" s="42">
        <f t="shared" si="7"/>
        <v>5258.5</v>
      </c>
      <c r="CN2" s="42">
        <f t="shared" si="7"/>
        <v>67.342250000000007</v>
      </c>
      <c r="CO2" s="42">
        <f t="shared" ref="CO2:CR17" si="8">AVERAGE(AS2,BE2,BQ2,CC2)</f>
        <v>30.378</v>
      </c>
      <c r="CP2" s="42">
        <f t="shared" si="8"/>
        <v>0</v>
      </c>
      <c r="CQ2" s="43">
        <f t="shared" si="8"/>
        <v>0.78500000000000003</v>
      </c>
      <c r="CR2" s="42">
        <f t="shared" si="8"/>
        <v>80.457647720000011</v>
      </c>
    </row>
    <row r="3" spans="1:270" x14ac:dyDescent="0.3">
      <c r="A3" s="40" t="s">
        <v>2</v>
      </c>
      <c r="B3" s="17">
        <v>2012</v>
      </c>
      <c r="C3" s="44">
        <v>19064314.728695653</v>
      </c>
      <c r="D3" s="44">
        <v>559806012.37391305</v>
      </c>
      <c r="E3" s="44">
        <v>5168850.3651985731</v>
      </c>
      <c r="F3" s="44">
        <v>7562.9</v>
      </c>
      <c r="G3" s="44">
        <v>185272</v>
      </c>
      <c r="H3" s="44">
        <v>1993.6</v>
      </c>
      <c r="I3" s="44">
        <v>846</v>
      </c>
      <c r="J3" s="44">
        <v>160.6</v>
      </c>
      <c r="K3" s="57">
        <v>0.25900000000000001</v>
      </c>
      <c r="L3" s="44">
        <f t="shared" si="0"/>
        <v>2402.3906999999999</v>
      </c>
      <c r="N3" s="17">
        <v>2013</v>
      </c>
      <c r="O3" s="44">
        <v>20975649.556834884</v>
      </c>
      <c r="P3" s="44">
        <v>571856353.64184237</v>
      </c>
      <c r="Q3" s="44">
        <v>5181537.2779774712</v>
      </c>
      <c r="R3" s="44">
        <v>7321.4</v>
      </c>
      <c r="S3" s="44">
        <v>187817</v>
      </c>
      <c r="T3" s="44">
        <v>1913</v>
      </c>
      <c r="U3" s="44">
        <v>846</v>
      </c>
      <c r="V3" s="44">
        <v>137</v>
      </c>
      <c r="W3" s="57">
        <v>0.25800000000000001</v>
      </c>
      <c r="X3" s="44">
        <f t="shared" si="1"/>
        <v>2315.3927399999998</v>
      </c>
      <c r="Z3" s="17">
        <v>2014</v>
      </c>
      <c r="AA3" s="44">
        <v>22987237.743452951</v>
      </c>
      <c r="AB3" s="44">
        <v>591676909.38748777</v>
      </c>
      <c r="AC3" s="44">
        <v>3382084.8801692785</v>
      </c>
      <c r="AD3" s="44">
        <v>7353.4</v>
      </c>
      <c r="AE3" s="44">
        <v>192888</v>
      </c>
      <c r="AF3" s="44">
        <v>1935</v>
      </c>
      <c r="AG3" s="44">
        <v>807</v>
      </c>
      <c r="AH3" s="44">
        <v>137</v>
      </c>
      <c r="AI3" s="57">
        <v>0.252</v>
      </c>
      <c r="AJ3" s="44">
        <f t="shared" si="2"/>
        <v>2320.5548799999997</v>
      </c>
      <c r="AL3" s="17">
        <v>2015</v>
      </c>
      <c r="AM3" s="44">
        <v>21779494.84763062</v>
      </c>
      <c r="AN3" s="44">
        <v>602675194.83061969</v>
      </c>
      <c r="AO3" s="44">
        <v>3401452.3213493177</v>
      </c>
      <c r="AP3" s="44">
        <v>7424</v>
      </c>
      <c r="AQ3" s="44">
        <v>196420</v>
      </c>
      <c r="AR3" s="44">
        <v>1929</v>
      </c>
      <c r="AS3" s="44">
        <v>786</v>
      </c>
      <c r="AT3" s="44">
        <v>133</v>
      </c>
      <c r="AU3" s="57">
        <v>0.253</v>
      </c>
      <c r="AV3" s="44">
        <f t="shared" si="3"/>
        <v>2304.4039400000001</v>
      </c>
      <c r="AX3" s="17">
        <v>2016</v>
      </c>
      <c r="AY3" s="44">
        <v>21226342.856520157</v>
      </c>
      <c r="AZ3" s="44">
        <v>618899299.70989227</v>
      </c>
      <c r="BA3" s="44">
        <v>3069878.6331563136</v>
      </c>
      <c r="BB3" s="44">
        <v>7739.9530000000004</v>
      </c>
      <c r="BC3" s="44">
        <v>200669</v>
      </c>
      <c r="BD3" s="44">
        <v>2005.1559999999999</v>
      </c>
      <c r="BE3" s="44">
        <v>835.08900000000006</v>
      </c>
      <c r="BF3" s="44">
        <v>157.46100000000001</v>
      </c>
      <c r="BG3" s="57">
        <v>0.25</v>
      </c>
      <c r="BH3" s="44">
        <f t="shared" si="4"/>
        <v>2408.38500196</v>
      </c>
      <c r="BJ3" s="17">
        <v>2017</v>
      </c>
      <c r="BK3" s="44">
        <v>20462030.772929437</v>
      </c>
      <c r="BL3" s="44">
        <v>627164311.83748043</v>
      </c>
      <c r="BM3" s="44">
        <v>5775140.9352131262</v>
      </c>
      <c r="BN3" s="44">
        <v>7798.4560000000001</v>
      </c>
      <c r="BO3" s="44">
        <v>205349</v>
      </c>
      <c r="BP3" s="44">
        <v>2006.098</v>
      </c>
      <c r="BQ3" s="44">
        <v>874.04399999999998</v>
      </c>
      <c r="BR3" s="44">
        <v>132.50200000000001</v>
      </c>
      <c r="BS3" s="57">
        <v>0.248</v>
      </c>
      <c r="BT3" s="44">
        <f t="shared" si="5"/>
        <v>2419.3790487599999</v>
      </c>
      <c r="BV3" s="17">
        <v>2018</v>
      </c>
      <c r="BW3" s="44">
        <v>21341000</v>
      </c>
      <c r="BX3" s="44">
        <v>636570213</v>
      </c>
      <c r="BY3" s="44">
        <v>2910647.7700000005</v>
      </c>
      <c r="BZ3" s="44">
        <v>7745.4989999999998</v>
      </c>
      <c r="CA3" s="44">
        <v>212012</v>
      </c>
      <c r="CB3" s="44">
        <v>2032.6759999999999</v>
      </c>
      <c r="CC3" s="44">
        <v>883.62800000000004</v>
      </c>
      <c r="CD3" s="44">
        <v>130.251</v>
      </c>
      <c r="CE3" s="57">
        <v>0.24399999999999999</v>
      </c>
      <c r="CF3" s="44">
        <f t="shared" si="6"/>
        <v>2449.48459882</v>
      </c>
      <c r="CH3" t="s">
        <v>145</v>
      </c>
      <c r="CI3" s="42">
        <f t="shared" ref="CI3:CI66" si="9">AVERAGE(AM3,AY3,BK3,BW3)</f>
        <v>21202217.119270056</v>
      </c>
      <c r="CJ3" s="42">
        <f t="shared" ref="CJ3:CJ66" si="10">AVERAGE(AN3,AZ3,BL3,BX3)</f>
        <v>621327254.84449816</v>
      </c>
      <c r="CK3" s="42">
        <f t="shared" ref="CK3:CK66" si="11">AVERAGE(AO3,BA3,BM3,BY3)</f>
        <v>3789279.9149296898</v>
      </c>
      <c r="CL3" s="42">
        <f t="shared" ref="CL3:CL66" si="12">AVERAGE(AP3,BB3,BN3,BZ3)</f>
        <v>7676.9769999999999</v>
      </c>
      <c r="CM3" s="42">
        <f t="shared" ref="CM3:CM66" si="13">AVERAGE(AQ3,BC3,BO3,CA3)</f>
        <v>203612.5</v>
      </c>
      <c r="CN3" s="42">
        <f t="shared" ref="CN3:CR66" si="14">AVERAGE(AR3,BD3,BP3,CB3)</f>
        <v>1993.2325000000001</v>
      </c>
      <c r="CO3" s="42">
        <f t="shared" si="8"/>
        <v>844.69024999999999</v>
      </c>
      <c r="CP3" s="42">
        <f t="shared" si="8"/>
        <v>138.30350000000001</v>
      </c>
      <c r="CQ3" s="43">
        <f t="shared" si="8"/>
        <v>0.24875</v>
      </c>
      <c r="CR3" s="42">
        <f t="shared" si="8"/>
        <v>2395.4131473849998</v>
      </c>
    </row>
    <row r="4" spans="1:270" x14ac:dyDescent="0.3">
      <c r="A4" s="40" t="s">
        <v>3</v>
      </c>
      <c r="B4" s="17">
        <v>2012</v>
      </c>
      <c r="C4" s="44">
        <v>81501364.37391305</v>
      </c>
      <c r="D4" s="44">
        <v>2909077922.8347831</v>
      </c>
      <c r="E4" s="44">
        <v>27194863.641683541</v>
      </c>
      <c r="F4" s="44">
        <v>71632.5</v>
      </c>
      <c r="G4" s="44">
        <v>449630</v>
      </c>
      <c r="H4" s="44">
        <v>5655</v>
      </c>
      <c r="I4" s="44">
        <v>1324</v>
      </c>
      <c r="J4" s="44">
        <v>3714.3</v>
      </c>
      <c r="K4" s="57">
        <v>0.68400000000000005</v>
      </c>
      <c r="L4" s="44">
        <f t="shared" si="0"/>
        <v>7233.5704900000001</v>
      </c>
      <c r="N4" s="17">
        <v>2013</v>
      </c>
      <c r="O4" s="44">
        <v>91467452.680682033</v>
      </c>
      <c r="P4" s="44">
        <v>2954102478.5783935</v>
      </c>
      <c r="Q4" s="44">
        <v>73364634.687475741</v>
      </c>
      <c r="R4" s="44">
        <v>70476.2</v>
      </c>
      <c r="S4" s="44">
        <v>453738</v>
      </c>
      <c r="T4" s="44">
        <v>5432</v>
      </c>
      <c r="U4" s="44">
        <v>1347</v>
      </c>
      <c r="V4" s="44">
        <v>3131</v>
      </c>
      <c r="W4" s="57">
        <v>0.68</v>
      </c>
      <c r="X4" s="44">
        <f t="shared" si="1"/>
        <v>6862.3678799999998</v>
      </c>
      <c r="Z4" s="17">
        <v>2014</v>
      </c>
      <c r="AA4" s="44">
        <v>70682654.724781752</v>
      </c>
      <c r="AB4" s="44">
        <v>3008379718.8365655</v>
      </c>
      <c r="AC4" s="44">
        <v>23470897.944125894</v>
      </c>
      <c r="AD4" s="44">
        <v>70974.5</v>
      </c>
      <c r="AE4" s="44">
        <v>456616</v>
      </c>
      <c r="AF4" s="44">
        <v>5337</v>
      </c>
      <c r="AG4" s="44">
        <v>1297</v>
      </c>
      <c r="AH4" s="44">
        <v>3349</v>
      </c>
      <c r="AI4" s="57">
        <v>0.67800000000000005</v>
      </c>
      <c r="AJ4" s="44">
        <f t="shared" si="2"/>
        <v>6804.8806800000002</v>
      </c>
      <c r="AL4" s="17">
        <v>2015</v>
      </c>
      <c r="AM4" s="44">
        <v>74668126.080194399</v>
      </c>
      <c r="AN4" s="44">
        <v>3191912160.6675577</v>
      </c>
      <c r="AO4" s="44">
        <v>25578676.93458721</v>
      </c>
      <c r="AP4" s="44">
        <v>72188.399999999994</v>
      </c>
      <c r="AQ4" s="44">
        <v>459068</v>
      </c>
      <c r="AR4" s="44">
        <v>5193</v>
      </c>
      <c r="AS4" s="44">
        <v>1252</v>
      </c>
      <c r="AT4" s="44">
        <v>4230</v>
      </c>
      <c r="AU4" s="57">
        <v>0.67900000000000005</v>
      </c>
      <c r="AV4" s="44">
        <f t="shared" si="3"/>
        <v>6880.2914799999999</v>
      </c>
      <c r="AX4" s="17">
        <v>2016</v>
      </c>
      <c r="AY4" s="44">
        <v>56160571.982080154</v>
      </c>
      <c r="AZ4" s="44">
        <v>3469273077.0589657</v>
      </c>
      <c r="BA4" s="44">
        <v>18539197.693163816</v>
      </c>
      <c r="BB4" s="44">
        <v>74933.165999999997</v>
      </c>
      <c r="BC4" s="44">
        <v>463377</v>
      </c>
      <c r="BD4" s="44">
        <v>5496.6540000000005</v>
      </c>
      <c r="BE4" s="44">
        <v>1310.2040000000002</v>
      </c>
      <c r="BF4" s="44">
        <v>5235.76</v>
      </c>
      <c r="BG4" s="57">
        <v>0.67600000000000005</v>
      </c>
      <c r="BH4" s="44">
        <f t="shared" si="4"/>
        <v>7481.7360109600004</v>
      </c>
      <c r="BJ4" s="17">
        <v>2017</v>
      </c>
      <c r="BK4" s="44">
        <v>55659434.307008043</v>
      </c>
      <c r="BL4" s="44">
        <v>3715822832.0189924</v>
      </c>
      <c r="BM4" s="44">
        <v>25207828.502671234</v>
      </c>
      <c r="BN4" s="44">
        <v>77850.566999999995</v>
      </c>
      <c r="BO4" s="44">
        <v>466588</v>
      </c>
      <c r="BP4" s="44">
        <v>5433.6909999999998</v>
      </c>
      <c r="BQ4" s="44">
        <v>1356.7930000000001</v>
      </c>
      <c r="BR4" s="44">
        <v>5042.0739999999996</v>
      </c>
      <c r="BS4" s="57">
        <v>0.67500000000000004</v>
      </c>
      <c r="BT4" s="44">
        <f t="shared" si="5"/>
        <v>7386.3790712199989</v>
      </c>
      <c r="BV4" s="17">
        <v>2018</v>
      </c>
      <c r="BW4" s="44">
        <v>59551000</v>
      </c>
      <c r="BX4" s="44">
        <v>3931994604</v>
      </c>
      <c r="BY4" s="44">
        <v>20364468.721000001</v>
      </c>
      <c r="BZ4" s="44">
        <v>80096.822</v>
      </c>
      <c r="CA4" s="44">
        <v>470532</v>
      </c>
      <c r="CB4" s="44">
        <v>5485.8530000000001</v>
      </c>
      <c r="CC4" s="44">
        <v>1319.1949999999999</v>
      </c>
      <c r="CD4" s="44">
        <v>4977.2089999999998</v>
      </c>
      <c r="CE4" s="57">
        <v>0.67300000000000004</v>
      </c>
      <c r="CF4" s="44">
        <f t="shared" si="6"/>
        <v>7404.7236092000003</v>
      </c>
      <c r="CH4" t="s">
        <v>145</v>
      </c>
      <c r="CI4" s="42">
        <f t="shared" si="9"/>
        <v>61509783.092320651</v>
      </c>
      <c r="CJ4" s="42">
        <f t="shared" si="10"/>
        <v>3577250668.436379</v>
      </c>
      <c r="CK4" s="42">
        <f t="shared" si="11"/>
        <v>22422542.962855566</v>
      </c>
      <c r="CL4" s="42">
        <f t="shared" si="12"/>
        <v>76267.23874999999</v>
      </c>
      <c r="CM4" s="42">
        <f t="shared" si="13"/>
        <v>464891.25</v>
      </c>
      <c r="CN4" s="42">
        <f t="shared" si="14"/>
        <v>5402.2995000000001</v>
      </c>
      <c r="CO4" s="42">
        <f t="shared" si="8"/>
        <v>1309.548</v>
      </c>
      <c r="CP4" s="42">
        <f t="shared" si="8"/>
        <v>4871.2607499999995</v>
      </c>
      <c r="CQ4" s="43">
        <f t="shared" si="8"/>
        <v>0.67575000000000007</v>
      </c>
      <c r="CR4" s="42">
        <f t="shared" si="8"/>
        <v>7288.2825428449996</v>
      </c>
    </row>
    <row r="5" spans="1:270" x14ac:dyDescent="0.3">
      <c r="A5" s="40" t="s">
        <v>4</v>
      </c>
      <c r="B5" s="17">
        <v>2012</v>
      </c>
      <c r="C5" s="44">
        <v>1432148.5078260871</v>
      </c>
      <c r="D5" s="44">
        <v>32614758.615652177</v>
      </c>
      <c r="E5" s="44">
        <v>2300.9935004004737</v>
      </c>
      <c r="F5" s="44">
        <v>403.5</v>
      </c>
      <c r="G5" s="44">
        <v>6567</v>
      </c>
      <c r="H5" s="44">
        <v>65.7</v>
      </c>
      <c r="I5" s="44">
        <v>25.2</v>
      </c>
      <c r="J5" s="44">
        <v>0</v>
      </c>
      <c r="K5" s="57">
        <v>0.43</v>
      </c>
      <c r="L5" s="44">
        <f t="shared" si="0"/>
        <v>76.579847999999998</v>
      </c>
      <c r="N5" s="17">
        <v>2013</v>
      </c>
      <c r="O5" s="44">
        <v>1625984.8875551203</v>
      </c>
      <c r="P5" s="44">
        <v>35874465.911317989</v>
      </c>
      <c r="Q5" s="44">
        <v>30232.94059992965</v>
      </c>
      <c r="R5" s="44">
        <v>423.2</v>
      </c>
      <c r="S5" s="44">
        <v>6694</v>
      </c>
      <c r="T5" s="44">
        <v>66.099999999999994</v>
      </c>
      <c r="U5" s="44">
        <v>20.68</v>
      </c>
      <c r="V5" s="44">
        <v>0</v>
      </c>
      <c r="W5" s="57">
        <v>0.43</v>
      </c>
      <c r="X5" s="44">
        <f t="shared" si="1"/>
        <v>75.028383199999993</v>
      </c>
      <c r="Z5" s="17">
        <v>2014</v>
      </c>
      <c r="AA5" s="44">
        <v>1148899.6680407373</v>
      </c>
      <c r="AB5" s="44">
        <v>36783008.82929194</v>
      </c>
      <c r="AC5" s="44">
        <v>63019.43782034047</v>
      </c>
      <c r="AD5" s="44">
        <v>429.1</v>
      </c>
      <c r="AE5" s="44">
        <v>6694</v>
      </c>
      <c r="AF5" s="44">
        <v>60.680999999999997</v>
      </c>
      <c r="AG5" s="44">
        <v>24.899000000000001</v>
      </c>
      <c r="AH5" s="44">
        <v>0</v>
      </c>
      <c r="AI5" s="57">
        <v>0.43</v>
      </c>
      <c r="AJ5" s="44">
        <f t="shared" si="2"/>
        <v>71.430894260000002</v>
      </c>
      <c r="AL5" s="17">
        <v>2015</v>
      </c>
      <c r="AM5" s="44">
        <v>1049566.2449574727</v>
      </c>
      <c r="AN5" s="44">
        <v>37231297.736087486</v>
      </c>
      <c r="AO5" s="44">
        <v>5604.9317847886396</v>
      </c>
      <c r="AP5" s="44">
        <v>444.5</v>
      </c>
      <c r="AQ5" s="44">
        <v>6773</v>
      </c>
      <c r="AR5" s="44">
        <v>64.17</v>
      </c>
      <c r="AS5" s="44">
        <v>20.117999999999999</v>
      </c>
      <c r="AT5" s="44">
        <v>0</v>
      </c>
      <c r="AU5" s="57">
        <v>0.42799999999999999</v>
      </c>
      <c r="AV5" s="44">
        <f t="shared" si="3"/>
        <v>72.855745319999997</v>
      </c>
      <c r="AX5" s="17">
        <v>2016</v>
      </c>
      <c r="AY5" s="44">
        <v>993730.17750332959</v>
      </c>
      <c r="AZ5" s="44">
        <v>39330100.452355005</v>
      </c>
      <c r="BA5" s="44">
        <v>3383.5466066109689</v>
      </c>
      <c r="BB5" s="44">
        <v>480.1</v>
      </c>
      <c r="BC5" s="44">
        <v>6778</v>
      </c>
      <c r="BD5" s="44">
        <v>63.593000000000004</v>
      </c>
      <c r="BE5" s="44">
        <v>24.041</v>
      </c>
      <c r="BF5" s="44">
        <v>0</v>
      </c>
      <c r="BG5" s="57">
        <v>0.42799999999999999</v>
      </c>
      <c r="BH5" s="44">
        <f t="shared" si="4"/>
        <v>73.972461340000009</v>
      </c>
      <c r="BJ5" s="17">
        <v>2017</v>
      </c>
      <c r="BK5" s="44">
        <v>899266.35196538037</v>
      </c>
      <c r="BL5" s="44">
        <v>47942685.768241368</v>
      </c>
      <c r="BM5" s="44">
        <v>206717.20518187279</v>
      </c>
      <c r="BN5" s="44">
        <v>483.8</v>
      </c>
      <c r="BO5" s="44">
        <v>6966</v>
      </c>
      <c r="BP5" s="44">
        <v>64.42</v>
      </c>
      <c r="BQ5" s="44">
        <v>18.07</v>
      </c>
      <c r="BR5" s="44">
        <v>0</v>
      </c>
      <c r="BS5" s="57">
        <v>0.41799999999999998</v>
      </c>
      <c r="BT5" s="44">
        <f t="shared" si="5"/>
        <v>72.221541799999997</v>
      </c>
      <c r="BV5" s="17">
        <v>2018</v>
      </c>
      <c r="BW5" s="44">
        <v>934360</v>
      </c>
      <c r="BX5" s="44">
        <v>47264532</v>
      </c>
      <c r="BY5" s="44">
        <v>117502.38400000001</v>
      </c>
      <c r="BZ5" s="44">
        <v>476.35</v>
      </c>
      <c r="CA5" s="44">
        <v>7056</v>
      </c>
      <c r="CB5" s="44">
        <v>67.563000000000002</v>
      </c>
      <c r="CC5" s="44">
        <v>18.695</v>
      </c>
      <c r="CD5" s="44">
        <v>0</v>
      </c>
      <c r="CE5" s="57">
        <v>0.41599999999999998</v>
      </c>
      <c r="CF5" s="44">
        <f t="shared" si="6"/>
        <v>75.634379300000006</v>
      </c>
      <c r="CH5" t="s">
        <v>145</v>
      </c>
      <c r="CI5" s="42">
        <f t="shared" si="9"/>
        <v>969230.69360654568</v>
      </c>
      <c r="CJ5" s="42">
        <f t="shared" si="10"/>
        <v>42942153.989170969</v>
      </c>
      <c r="CK5" s="42">
        <f t="shared" si="11"/>
        <v>83302.016893318098</v>
      </c>
      <c r="CL5" s="42">
        <f t="shared" si="12"/>
        <v>471.1875</v>
      </c>
      <c r="CM5" s="42">
        <f t="shared" si="13"/>
        <v>6893.25</v>
      </c>
      <c r="CN5" s="42">
        <f t="shared" si="14"/>
        <v>64.936499999999995</v>
      </c>
      <c r="CO5" s="42">
        <f t="shared" si="8"/>
        <v>20.231000000000002</v>
      </c>
      <c r="CP5" s="42">
        <f t="shared" si="8"/>
        <v>0</v>
      </c>
      <c r="CQ5" s="43">
        <f t="shared" si="8"/>
        <v>0.42249999999999999</v>
      </c>
      <c r="CR5" s="42">
        <f t="shared" si="8"/>
        <v>73.671031940000006</v>
      </c>
    </row>
    <row r="6" spans="1:270" x14ac:dyDescent="0.3">
      <c r="A6" s="40" t="s">
        <v>5</v>
      </c>
      <c r="B6" s="17">
        <v>2012</v>
      </c>
      <c r="C6" s="44">
        <v>53491532.363147825</v>
      </c>
      <c r="D6" s="44">
        <v>2463949268.1547828</v>
      </c>
      <c r="E6" s="44">
        <v>31428170.598508663</v>
      </c>
      <c r="F6" s="44">
        <v>64229.8</v>
      </c>
      <c r="G6" s="44">
        <v>408261</v>
      </c>
      <c r="H6" s="44">
        <v>4602.116</v>
      </c>
      <c r="I6" s="44">
        <v>1209.383</v>
      </c>
      <c r="J6" s="44">
        <v>642.29999999999995</v>
      </c>
      <c r="K6" s="57">
        <v>0.71099999999999997</v>
      </c>
      <c r="L6" s="44">
        <f t="shared" si="0"/>
        <v>5298.3825464199999</v>
      </c>
      <c r="N6" s="17">
        <v>2013</v>
      </c>
      <c r="O6" s="44">
        <v>60899370.859755032</v>
      </c>
      <c r="P6" s="44">
        <v>2551263788.685204</v>
      </c>
      <c r="Q6" s="44">
        <v>55062852.885326847</v>
      </c>
      <c r="R6" s="44">
        <v>65567</v>
      </c>
      <c r="S6" s="44">
        <v>412159</v>
      </c>
      <c r="T6" s="44">
        <v>4416.6059999999998</v>
      </c>
      <c r="U6" s="44">
        <v>1199.529</v>
      </c>
      <c r="V6" s="44">
        <v>615.19299999999998</v>
      </c>
      <c r="W6" s="57">
        <v>0.70899999999999996</v>
      </c>
      <c r="X6" s="44">
        <f t="shared" si="1"/>
        <v>5101.2694727599992</v>
      </c>
      <c r="Z6" s="17">
        <v>2014</v>
      </c>
      <c r="AA6" s="44">
        <v>49498585.739330739</v>
      </c>
      <c r="AB6" s="44">
        <v>2649392148.7900095</v>
      </c>
      <c r="AC6" s="44">
        <v>20957213.994688638</v>
      </c>
      <c r="AD6" s="44">
        <v>66722.8</v>
      </c>
      <c r="AE6" s="44">
        <v>414464</v>
      </c>
      <c r="AF6" s="44">
        <v>4391.0969999999998</v>
      </c>
      <c r="AG6" s="44">
        <v>1147.3630000000001</v>
      </c>
      <c r="AH6" s="44">
        <v>573.57799999999997</v>
      </c>
      <c r="AI6" s="57">
        <v>0.70699999999999996</v>
      </c>
      <c r="AJ6" s="44">
        <f t="shared" si="2"/>
        <v>5041.9564974200002</v>
      </c>
      <c r="AL6" s="17">
        <v>2015</v>
      </c>
      <c r="AM6" s="44">
        <v>70933246.559416786</v>
      </c>
      <c r="AN6" s="44">
        <v>2772869818.8585663</v>
      </c>
      <c r="AO6" s="44">
        <v>74800261.126404002</v>
      </c>
      <c r="AP6" s="44">
        <v>67649.694000000003</v>
      </c>
      <c r="AQ6" s="44">
        <v>417200</v>
      </c>
      <c r="AR6" s="44">
        <v>4310.1279999999997</v>
      </c>
      <c r="AS6" s="44">
        <v>1102.9189999999999</v>
      </c>
      <c r="AT6" s="44">
        <v>838.53199999999993</v>
      </c>
      <c r="AU6" s="57">
        <v>0.68100000000000005</v>
      </c>
      <c r="AV6" s="44">
        <f t="shared" si="3"/>
        <v>5013.6282742599997</v>
      </c>
      <c r="AX6" s="17">
        <v>2016</v>
      </c>
      <c r="AY6" s="44">
        <v>60888947.595834844</v>
      </c>
      <c r="AZ6" s="44">
        <v>2888830064.6976633</v>
      </c>
      <c r="BA6" s="44">
        <v>29924623.498003386</v>
      </c>
      <c r="BB6" s="44">
        <v>68872.433000000005</v>
      </c>
      <c r="BC6" s="44">
        <v>420351</v>
      </c>
      <c r="BD6" s="44">
        <v>4606.9830000000002</v>
      </c>
      <c r="BE6" s="44">
        <v>1133.5520000000001</v>
      </c>
      <c r="BF6" s="44">
        <v>1096.2249999999999</v>
      </c>
      <c r="BG6" s="57">
        <v>0.68</v>
      </c>
      <c r="BH6" s="44">
        <f t="shared" si="4"/>
        <v>5393.5693379800005</v>
      </c>
      <c r="BJ6" s="17">
        <v>2017</v>
      </c>
      <c r="BK6" s="44">
        <v>52042080.832551986</v>
      </c>
      <c r="BL6" s="44">
        <v>3001627150.5774727</v>
      </c>
      <c r="BM6" s="44">
        <v>13275570.945074888</v>
      </c>
      <c r="BN6" s="44">
        <v>70190.856</v>
      </c>
      <c r="BO6" s="44">
        <v>424064</v>
      </c>
      <c r="BP6" s="44">
        <v>4587.0640000000003</v>
      </c>
      <c r="BQ6" s="44">
        <v>1131.4530000000002</v>
      </c>
      <c r="BR6" s="44">
        <v>1558.1889999999999</v>
      </c>
      <c r="BS6" s="57">
        <v>0.67600000000000005</v>
      </c>
      <c r="BT6" s="44">
        <f t="shared" si="5"/>
        <v>5497.9825561199996</v>
      </c>
      <c r="BV6" s="17">
        <v>2018</v>
      </c>
      <c r="BW6" s="44">
        <v>52650091.000000007</v>
      </c>
      <c r="BX6" s="44">
        <v>3120429739</v>
      </c>
      <c r="BY6" s="44">
        <v>12947448.841</v>
      </c>
      <c r="BZ6" s="44">
        <v>71842.131999999998</v>
      </c>
      <c r="CA6" s="44">
        <v>429760</v>
      </c>
      <c r="CB6" s="44">
        <v>4651.8140000000003</v>
      </c>
      <c r="CC6" s="44">
        <v>1155.0540000000001</v>
      </c>
      <c r="CD6" s="44">
        <v>1724.2429999999999</v>
      </c>
      <c r="CE6" s="57">
        <v>0.67</v>
      </c>
      <c r="CF6" s="44">
        <f t="shared" si="6"/>
        <v>5617.9392912599997</v>
      </c>
      <c r="CH6" t="s">
        <v>145</v>
      </c>
      <c r="CI6" s="42">
        <f t="shared" si="9"/>
        <v>59128591.496950902</v>
      </c>
      <c r="CJ6" s="42">
        <f t="shared" si="10"/>
        <v>2945939193.2834253</v>
      </c>
      <c r="CK6" s="42">
        <f t="shared" si="11"/>
        <v>32736976.102620568</v>
      </c>
      <c r="CL6" s="42">
        <f t="shared" si="12"/>
        <v>69638.778749999998</v>
      </c>
      <c r="CM6" s="42">
        <f t="shared" si="13"/>
        <v>422843.75</v>
      </c>
      <c r="CN6" s="42">
        <f t="shared" si="14"/>
        <v>4538.9972500000003</v>
      </c>
      <c r="CO6" s="42">
        <f t="shared" si="8"/>
        <v>1130.7445</v>
      </c>
      <c r="CP6" s="42">
        <f t="shared" si="8"/>
        <v>1304.2972500000001</v>
      </c>
      <c r="CQ6" s="43">
        <f t="shared" si="8"/>
        <v>0.67675000000000007</v>
      </c>
      <c r="CR6" s="42">
        <f t="shared" si="8"/>
        <v>5380.7798649050001</v>
      </c>
    </row>
    <row r="7" spans="1:270" x14ac:dyDescent="0.3">
      <c r="A7" s="40" t="s">
        <v>6</v>
      </c>
      <c r="B7" s="17">
        <v>2012</v>
      </c>
      <c r="C7" s="44">
        <v>557578.53391304368</v>
      </c>
      <c r="D7" s="44">
        <v>25332408.168695651</v>
      </c>
      <c r="E7" s="44">
        <v>78949.178812949758</v>
      </c>
      <c r="F7" s="44">
        <v>686.3</v>
      </c>
      <c r="G7" s="44">
        <v>1773</v>
      </c>
      <c r="H7" s="44">
        <v>26.925000000000001</v>
      </c>
      <c r="I7" s="44">
        <v>6.8979999999999997</v>
      </c>
      <c r="J7" s="44">
        <v>0</v>
      </c>
      <c r="K7" s="57">
        <v>0.98899999999999999</v>
      </c>
      <c r="L7" s="44">
        <f t="shared" si="0"/>
        <v>29.903142519999999</v>
      </c>
      <c r="N7" s="17">
        <v>2013</v>
      </c>
      <c r="O7" s="44">
        <v>677154.74179813825</v>
      </c>
      <c r="P7" s="44">
        <v>28664221.355463013</v>
      </c>
      <c r="Q7" s="44">
        <v>997796.23625904066</v>
      </c>
      <c r="R7" s="44">
        <v>713</v>
      </c>
      <c r="S7" s="44">
        <v>1738</v>
      </c>
      <c r="T7" s="44">
        <v>26.588000000000001</v>
      </c>
      <c r="U7" s="44">
        <v>1.462</v>
      </c>
      <c r="V7" s="44">
        <v>0</v>
      </c>
      <c r="W7" s="57">
        <v>1</v>
      </c>
      <c r="X7" s="44">
        <f t="shared" si="1"/>
        <v>27.219203880000002</v>
      </c>
      <c r="Z7" s="17">
        <v>2014</v>
      </c>
      <c r="AA7" s="44">
        <v>550457.15184044605</v>
      </c>
      <c r="AB7" s="44">
        <v>28255657.518671189</v>
      </c>
      <c r="AC7" s="44">
        <v>499140.41721393232</v>
      </c>
      <c r="AD7" s="44">
        <v>713</v>
      </c>
      <c r="AE7" s="44">
        <v>1739</v>
      </c>
      <c r="AF7" s="44">
        <v>26.923999999999999</v>
      </c>
      <c r="AG7" s="44">
        <v>19.036000000000001</v>
      </c>
      <c r="AH7" s="44">
        <v>0</v>
      </c>
      <c r="AI7" s="57">
        <v>1</v>
      </c>
      <c r="AJ7" s="44">
        <f t="shared" si="2"/>
        <v>35.14260264</v>
      </c>
      <c r="AL7" s="17">
        <v>2015</v>
      </c>
      <c r="AM7" s="44">
        <v>639039.7217496963</v>
      </c>
      <c r="AN7" s="44">
        <v>29622110.637910087</v>
      </c>
      <c r="AO7" s="44">
        <v>501879.66243861441</v>
      </c>
      <c r="AP7" s="44">
        <v>713</v>
      </c>
      <c r="AQ7" s="44">
        <v>1739</v>
      </c>
      <c r="AR7" s="44">
        <v>26.74</v>
      </c>
      <c r="AS7" s="44">
        <v>6.4009999999999998</v>
      </c>
      <c r="AT7" s="44">
        <v>0</v>
      </c>
      <c r="AU7" s="57">
        <v>1</v>
      </c>
      <c r="AV7" s="44">
        <f t="shared" si="3"/>
        <v>29.503567739999998</v>
      </c>
      <c r="AX7" s="17">
        <v>2016</v>
      </c>
      <c r="AY7" s="44">
        <v>853644.56544375815</v>
      </c>
      <c r="AZ7" s="44">
        <v>37456969.231868267</v>
      </c>
      <c r="BA7" s="44">
        <v>379047.5937781813</v>
      </c>
      <c r="BB7" s="44">
        <v>813.44600000000003</v>
      </c>
      <c r="BC7" s="44">
        <v>1807</v>
      </c>
      <c r="BD7" s="44">
        <v>26.802</v>
      </c>
      <c r="BE7" s="44">
        <v>0.94099999999999995</v>
      </c>
      <c r="BF7" s="44">
        <v>0</v>
      </c>
      <c r="BG7" s="57">
        <v>1</v>
      </c>
      <c r="BH7" s="44">
        <f t="shared" si="4"/>
        <v>27.208267339999999</v>
      </c>
      <c r="BJ7" s="17">
        <v>2017</v>
      </c>
      <c r="BK7" s="44">
        <v>632188.85851664853</v>
      </c>
      <c r="BL7" s="44">
        <v>37144306.442360863</v>
      </c>
      <c r="BM7" s="44">
        <v>97499.003581440062</v>
      </c>
      <c r="BN7" s="44">
        <v>814.90599999999995</v>
      </c>
      <c r="BO7" s="44">
        <v>1813</v>
      </c>
      <c r="BP7" s="44">
        <v>28.764999999999997</v>
      </c>
      <c r="BQ7" s="44">
        <v>0.2</v>
      </c>
      <c r="BR7" s="44">
        <v>0</v>
      </c>
      <c r="BS7" s="57">
        <v>1</v>
      </c>
      <c r="BT7" s="44">
        <f t="shared" si="5"/>
        <v>28.851347999999998</v>
      </c>
      <c r="BV7" s="17">
        <v>2018</v>
      </c>
      <c r="BW7" s="44">
        <v>602275</v>
      </c>
      <c r="BX7" s="44">
        <v>36775423</v>
      </c>
      <c r="BY7" s="44">
        <v>218270.101</v>
      </c>
      <c r="BZ7" s="44">
        <v>815.60599999999999</v>
      </c>
      <c r="CA7" s="44">
        <v>1819</v>
      </c>
      <c r="CB7" s="44">
        <v>28.736000000000001</v>
      </c>
      <c r="CC7" s="44">
        <v>1.167</v>
      </c>
      <c r="CD7" s="44">
        <v>0</v>
      </c>
      <c r="CE7" s="57">
        <v>1</v>
      </c>
      <c r="CF7" s="44">
        <f t="shared" si="6"/>
        <v>29.239840579999999</v>
      </c>
      <c r="CH7" t="s">
        <v>145</v>
      </c>
      <c r="CI7" s="42">
        <f t="shared" si="9"/>
        <v>681787.03642752569</v>
      </c>
      <c r="CJ7" s="42">
        <f t="shared" si="10"/>
        <v>35249702.328034803</v>
      </c>
      <c r="CK7" s="42">
        <f t="shared" si="11"/>
        <v>299174.09019955894</v>
      </c>
      <c r="CL7" s="42">
        <f t="shared" si="12"/>
        <v>789.23949999999991</v>
      </c>
      <c r="CM7" s="42">
        <f t="shared" si="13"/>
        <v>1794.5</v>
      </c>
      <c r="CN7" s="42">
        <f t="shared" si="14"/>
        <v>27.760750000000002</v>
      </c>
      <c r="CO7" s="42">
        <f t="shared" si="8"/>
        <v>2.1772499999999999</v>
      </c>
      <c r="CP7" s="42">
        <f t="shared" si="8"/>
        <v>0</v>
      </c>
      <c r="CQ7" s="43">
        <f t="shared" si="8"/>
        <v>1</v>
      </c>
      <c r="CR7" s="42">
        <f t="shared" si="8"/>
        <v>28.700755915000002</v>
      </c>
    </row>
    <row r="8" spans="1:270" x14ac:dyDescent="0.3">
      <c r="A8" s="40" t="s">
        <v>7</v>
      </c>
      <c r="B8" s="17">
        <v>2012</v>
      </c>
      <c r="C8" s="44">
        <v>1976177.8886956524</v>
      </c>
      <c r="D8" s="44">
        <v>84180207.422608703</v>
      </c>
      <c r="E8" s="44">
        <v>100098.46940796982</v>
      </c>
      <c r="F8" s="44">
        <v>1028.7</v>
      </c>
      <c r="G8" s="44">
        <v>23851</v>
      </c>
      <c r="H8" s="44">
        <v>239.2</v>
      </c>
      <c r="I8" s="44">
        <v>101</v>
      </c>
      <c r="J8" s="44">
        <v>10.5</v>
      </c>
      <c r="K8" s="57">
        <v>0.23499999999999999</v>
      </c>
      <c r="L8" s="44">
        <f t="shared" si="0"/>
        <v>285.65228999999999</v>
      </c>
      <c r="N8" s="17">
        <v>2013</v>
      </c>
      <c r="O8" s="44">
        <v>2070620.0585497308</v>
      </c>
      <c r="P8" s="44">
        <v>85524976.967662916</v>
      </c>
      <c r="Q8" s="44">
        <v>144988.92039091553</v>
      </c>
      <c r="R8" s="44">
        <v>1041.0999999999999</v>
      </c>
      <c r="S8" s="44">
        <v>24040</v>
      </c>
      <c r="T8" s="44">
        <v>239.3</v>
      </c>
      <c r="U8" s="44">
        <v>93</v>
      </c>
      <c r="V8" s="44">
        <v>8</v>
      </c>
      <c r="W8" s="57">
        <v>0.23699999999999999</v>
      </c>
      <c r="X8" s="44">
        <f t="shared" si="1"/>
        <v>281.62061999999997</v>
      </c>
      <c r="Z8" s="17">
        <v>2014</v>
      </c>
      <c r="AA8" s="44">
        <v>2176517.5652279342</v>
      </c>
      <c r="AB8" s="44">
        <v>87772090.599175543</v>
      </c>
      <c r="AC8" s="44">
        <v>94987.029864623721</v>
      </c>
      <c r="AD8" s="44">
        <v>1058.7</v>
      </c>
      <c r="AE8" s="44">
        <v>24254</v>
      </c>
      <c r="AF8" s="44">
        <v>235.2</v>
      </c>
      <c r="AG8" s="44">
        <v>95.5</v>
      </c>
      <c r="AH8" s="44">
        <v>2.8</v>
      </c>
      <c r="AI8" s="57">
        <v>0.23699999999999999</v>
      </c>
      <c r="AJ8" s="44">
        <f t="shared" si="2"/>
        <v>277.19024999999999</v>
      </c>
      <c r="AL8" s="17">
        <v>2015</v>
      </c>
      <c r="AM8" s="44">
        <v>2177152.6595382746</v>
      </c>
      <c r="AN8" s="44">
        <v>89811823.21506682</v>
      </c>
      <c r="AO8" s="44">
        <v>136824.90876455005</v>
      </c>
      <c r="AP8" s="44">
        <v>1074.711</v>
      </c>
      <c r="AQ8" s="44">
        <v>24307</v>
      </c>
      <c r="AR8" s="44">
        <v>228.7</v>
      </c>
      <c r="AS8" s="44">
        <v>91.6</v>
      </c>
      <c r="AT8" s="44">
        <v>14.1</v>
      </c>
      <c r="AU8" s="57">
        <v>0.23799999999999999</v>
      </c>
      <c r="AV8" s="44">
        <f t="shared" si="3"/>
        <v>272.06989400000003</v>
      </c>
      <c r="AX8" s="17">
        <v>2016</v>
      </c>
      <c r="AY8" s="44">
        <v>2188898.1777454899</v>
      </c>
      <c r="AZ8" s="44">
        <v>94777803.186584324</v>
      </c>
      <c r="BA8" s="44">
        <v>96454.746292771524</v>
      </c>
      <c r="BB8" s="44">
        <v>1086.002</v>
      </c>
      <c r="BC8" s="44">
        <v>24544</v>
      </c>
      <c r="BD8" s="44">
        <v>239.9</v>
      </c>
      <c r="BE8" s="44">
        <v>92.6</v>
      </c>
      <c r="BF8" s="44">
        <v>4.9000000000000004</v>
      </c>
      <c r="BG8" s="57">
        <v>0.23799999999999999</v>
      </c>
      <c r="BH8" s="44">
        <f t="shared" si="4"/>
        <v>281.207514</v>
      </c>
      <c r="BJ8" s="17">
        <v>2017</v>
      </c>
      <c r="BK8" s="44">
        <v>2152691.4056977998</v>
      </c>
      <c r="BL8" s="44">
        <v>95538565.855511457</v>
      </c>
      <c r="BM8" s="44">
        <v>37559.271692991941</v>
      </c>
      <c r="BN8" s="44">
        <v>1096.2460000000001</v>
      </c>
      <c r="BO8" s="44">
        <v>24651</v>
      </c>
      <c r="BP8" s="44">
        <v>233.393</v>
      </c>
      <c r="BQ8" s="44">
        <v>94.671000000000006</v>
      </c>
      <c r="BR8" s="44">
        <v>5.3369999999999997</v>
      </c>
      <c r="BS8" s="57">
        <v>0.24</v>
      </c>
      <c r="BT8" s="44">
        <f t="shared" si="5"/>
        <v>275.71311824000003</v>
      </c>
      <c r="BV8" s="17">
        <v>2018</v>
      </c>
      <c r="BW8" s="44">
        <v>2214819.9999999995</v>
      </c>
      <c r="BX8" s="44">
        <v>95913911</v>
      </c>
      <c r="BY8" s="44">
        <v>40682.008999999998</v>
      </c>
      <c r="BZ8" s="44">
        <v>1095.6389999999999</v>
      </c>
      <c r="CA8" s="44">
        <v>24823</v>
      </c>
      <c r="CB8" s="44">
        <v>236.27500000000001</v>
      </c>
      <c r="CC8" s="44">
        <v>98.971999999999994</v>
      </c>
      <c r="CD8" s="44">
        <v>7.6060000000000008</v>
      </c>
      <c r="CE8" s="57">
        <v>0.24099999999999999</v>
      </c>
      <c r="CF8" s="44">
        <f t="shared" si="6"/>
        <v>281.06715788000002</v>
      </c>
      <c r="CH8" t="s">
        <v>145</v>
      </c>
      <c r="CI8" s="42">
        <f t="shared" si="9"/>
        <v>2183390.5607453911</v>
      </c>
      <c r="CJ8" s="42">
        <f t="shared" si="10"/>
        <v>94010525.814290643</v>
      </c>
      <c r="CK8" s="42">
        <f t="shared" si="11"/>
        <v>77880.233937578392</v>
      </c>
      <c r="CL8" s="42">
        <f t="shared" si="12"/>
        <v>1088.1495</v>
      </c>
      <c r="CM8" s="42">
        <f t="shared" si="13"/>
        <v>24581.25</v>
      </c>
      <c r="CN8" s="42">
        <f t="shared" si="14"/>
        <v>234.56700000000001</v>
      </c>
      <c r="CO8" s="42">
        <f t="shared" si="8"/>
        <v>94.46074999999999</v>
      </c>
      <c r="CP8" s="42">
        <f t="shared" si="8"/>
        <v>7.9857500000000003</v>
      </c>
      <c r="CQ8" s="43">
        <f t="shared" si="8"/>
        <v>0.23924999999999999</v>
      </c>
      <c r="CR8" s="42">
        <f t="shared" si="8"/>
        <v>277.51442102999999</v>
      </c>
    </row>
    <row r="9" spans="1:270" x14ac:dyDescent="0.3">
      <c r="A9" s="40" t="s">
        <v>8</v>
      </c>
      <c r="B9" s="17">
        <v>2012</v>
      </c>
      <c r="C9" s="44">
        <v>1163224.5868852173</v>
      </c>
      <c r="D9" s="44">
        <v>31841355.233043481</v>
      </c>
      <c r="E9" s="44">
        <v>718478.35139460198</v>
      </c>
      <c r="F9" s="44">
        <v>1013.7</v>
      </c>
      <c r="G9" s="44">
        <v>3755</v>
      </c>
      <c r="H9" s="44">
        <v>50.189</v>
      </c>
      <c r="I9" s="44">
        <v>2.9260000000000002</v>
      </c>
      <c r="J9" s="44">
        <v>0</v>
      </c>
      <c r="K9" s="57">
        <v>0.998</v>
      </c>
      <c r="L9" s="44">
        <f t="shared" si="0"/>
        <v>51.452271240000002</v>
      </c>
      <c r="N9" s="17">
        <v>2013</v>
      </c>
      <c r="O9" s="44">
        <v>1285046.5692807452</v>
      </c>
      <c r="P9" s="44">
        <v>32114966.212150913</v>
      </c>
      <c r="Q9" s="44">
        <v>927874.89513190952</v>
      </c>
      <c r="R9" s="44">
        <v>1017.5</v>
      </c>
      <c r="S9" s="44">
        <v>3798</v>
      </c>
      <c r="T9" s="44">
        <v>46.692</v>
      </c>
      <c r="U9" s="44">
        <v>3.0539999999999998</v>
      </c>
      <c r="V9" s="44">
        <v>0</v>
      </c>
      <c r="W9" s="57">
        <v>0.998</v>
      </c>
      <c r="X9" s="44">
        <f t="shared" si="1"/>
        <v>48.010533960000004</v>
      </c>
      <c r="Z9" s="17">
        <v>2014</v>
      </c>
      <c r="AA9" s="44">
        <v>1445085.9520674101</v>
      </c>
      <c r="AB9" s="44">
        <v>32579333.42022308</v>
      </c>
      <c r="AC9" s="44">
        <v>680307.13995415566</v>
      </c>
      <c r="AD9" s="44">
        <v>1031.9000000000001</v>
      </c>
      <c r="AE9" s="44">
        <v>3810</v>
      </c>
      <c r="AF9" s="44">
        <v>46.999000000000002</v>
      </c>
      <c r="AG9" s="44">
        <v>3.28</v>
      </c>
      <c r="AH9" s="44">
        <v>0</v>
      </c>
      <c r="AI9" s="57">
        <v>0.998</v>
      </c>
      <c r="AJ9" s="44">
        <f t="shared" si="2"/>
        <v>48.415107200000001</v>
      </c>
      <c r="AL9" s="17">
        <v>2015</v>
      </c>
      <c r="AM9" s="44">
        <v>1545727.4544349939</v>
      </c>
      <c r="AN9" s="44">
        <v>33976734.932442285</v>
      </c>
      <c r="AO9" s="44">
        <v>1903699.9751191866</v>
      </c>
      <c r="AP9" s="44">
        <v>1049.7529999999999</v>
      </c>
      <c r="AQ9" s="44">
        <v>3788</v>
      </c>
      <c r="AR9" s="44">
        <v>45.158999999999999</v>
      </c>
      <c r="AS9" s="44">
        <v>3.0059999999999998</v>
      </c>
      <c r="AT9" s="44">
        <v>0</v>
      </c>
      <c r="AU9" s="57">
        <v>0.998</v>
      </c>
      <c r="AV9" s="44">
        <f t="shared" si="3"/>
        <v>46.456810439999998</v>
      </c>
      <c r="AX9" s="17">
        <v>2016</v>
      </c>
      <c r="AY9" s="44">
        <v>1616411.0032691609</v>
      </c>
      <c r="AZ9" s="44">
        <v>35591655.013682045</v>
      </c>
      <c r="BA9" s="44">
        <v>382861.12848722597</v>
      </c>
      <c r="BB9" s="44">
        <v>984.04700000000003</v>
      </c>
      <c r="BC9" s="44">
        <v>3837</v>
      </c>
      <c r="BD9" s="44">
        <v>48.718000000000004</v>
      </c>
      <c r="BE9" s="44">
        <v>3.09</v>
      </c>
      <c r="BF9" s="44">
        <v>4.09</v>
      </c>
      <c r="BG9" s="57">
        <v>0.998</v>
      </c>
      <c r="BH9" s="44">
        <f t="shared" si="4"/>
        <v>51.160875600000004</v>
      </c>
      <c r="BJ9" s="17">
        <v>2017</v>
      </c>
      <c r="BK9" s="44">
        <v>1493650.3671114314</v>
      </c>
      <c r="BL9" s="44">
        <v>35320140.31902872</v>
      </c>
      <c r="BM9" s="44">
        <v>249906.92258180067</v>
      </c>
      <c r="BN9" s="44">
        <v>995.75199999999995</v>
      </c>
      <c r="BO9" s="44">
        <v>3844</v>
      </c>
      <c r="BP9" s="44">
        <v>47.686</v>
      </c>
      <c r="BQ9" s="44">
        <v>3.129</v>
      </c>
      <c r="BR9" s="44">
        <v>2.6070000000000002</v>
      </c>
      <c r="BS9" s="57">
        <v>0.998</v>
      </c>
      <c r="BT9" s="44">
        <f t="shared" si="5"/>
        <v>49.743672159999996</v>
      </c>
      <c r="BV9" s="17">
        <v>2018</v>
      </c>
      <c r="BW9" s="44">
        <v>1716844.9999999998</v>
      </c>
      <c r="BX9" s="44">
        <v>36139343</v>
      </c>
      <c r="BY9" s="44">
        <v>474093.147</v>
      </c>
      <c r="BZ9" s="44">
        <v>1013.223</v>
      </c>
      <c r="CA9" s="44">
        <v>3851</v>
      </c>
      <c r="CB9" s="44">
        <v>48.436999999999998</v>
      </c>
      <c r="CC9" s="44">
        <v>3.39</v>
      </c>
      <c r="CD9" s="44">
        <v>2.5529999999999999</v>
      </c>
      <c r="CE9" s="57">
        <v>0.93</v>
      </c>
      <c r="CF9" s="44">
        <f t="shared" si="6"/>
        <v>50.592716899999992</v>
      </c>
      <c r="CH9" t="s">
        <v>145</v>
      </c>
      <c r="CI9" s="42">
        <f t="shared" si="9"/>
        <v>1593158.4562038966</v>
      </c>
      <c r="CJ9" s="42">
        <f t="shared" si="10"/>
        <v>35256968.316288263</v>
      </c>
      <c r="CK9" s="42">
        <f t="shared" si="11"/>
        <v>752640.29329705331</v>
      </c>
      <c r="CL9" s="42">
        <f t="shared" si="12"/>
        <v>1010.6937499999999</v>
      </c>
      <c r="CM9" s="42">
        <f t="shared" si="13"/>
        <v>3830</v>
      </c>
      <c r="CN9" s="42">
        <f t="shared" si="14"/>
        <v>47.5</v>
      </c>
      <c r="CO9" s="42">
        <f t="shared" si="8"/>
        <v>3.1537500000000001</v>
      </c>
      <c r="CP9" s="42">
        <f t="shared" si="8"/>
        <v>2.3125</v>
      </c>
      <c r="CQ9" s="43">
        <f t="shared" si="8"/>
        <v>0.98099999999999998</v>
      </c>
      <c r="CR9" s="42">
        <f t="shared" si="8"/>
        <v>49.488518774999996</v>
      </c>
    </row>
    <row r="10" spans="1:270" x14ac:dyDescent="0.3">
      <c r="A10" s="40" t="s">
        <v>9</v>
      </c>
      <c r="B10" s="17">
        <v>2012</v>
      </c>
      <c r="C10" s="44">
        <v>1440112.0191304348</v>
      </c>
      <c r="D10" s="44">
        <v>54338407.410434783</v>
      </c>
      <c r="E10" s="44">
        <v>40463.168143065232</v>
      </c>
      <c r="F10" s="44">
        <v>798.6</v>
      </c>
      <c r="G10" s="44">
        <v>10365</v>
      </c>
      <c r="H10" s="44">
        <v>149.423</v>
      </c>
      <c r="I10" s="44">
        <v>108.749</v>
      </c>
      <c r="J10" s="44">
        <v>0</v>
      </c>
      <c r="K10" s="57">
        <v>0.41199999999999998</v>
      </c>
      <c r="L10" s="44">
        <f t="shared" si="0"/>
        <v>196.37429326</v>
      </c>
      <c r="N10" s="17">
        <v>2013</v>
      </c>
      <c r="O10" s="44">
        <v>1710636.0761881433</v>
      </c>
      <c r="P10" s="44">
        <v>55886137.38094072</v>
      </c>
      <c r="Q10" s="44">
        <v>100646.79991562126</v>
      </c>
      <c r="R10" s="44">
        <v>808.8</v>
      </c>
      <c r="S10" s="44">
        <v>10399</v>
      </c>
      <c r="T10" s="44">
        <v>152.32400000000001</v>
      </c>
      <c r="U10" s="44">
        <v>105.045</v>
      </c>
      <c r="V10" s="44">
        <v>0</v>
      </c>
      <c r="W10" s="57">
        <v>0.41499999999999998</v>
      </c>
      <c r="X10" s="44">
        <f t="shared" si="1"/>
        <v>197.67612830000002</v>
      </c>
      <c r="Z10" s="17">
        <v>2014</v>
      </c>
      <c r="AA10" s="44">
        <v>1507920.8043161975</v>
      </c>
      <c r="AB10" s="44">
        <v>56835506.008486897</v>
      </c>
      <c r="AC10" s="44">
        <v>51529.259446575757</v>
      </c>
      <c r="AD10" s="44">
        <v>829</v>
      </c>
      <c r="AE10" s="44">
        <v>10512</v>
      </c>
      <c r="AF10" s="44">
        <v>142.893</v>
      </c>
      <c r="AG10" s="44">
        <v>107.87400000000001</v>
      </c>
      <c r="AH10" s="44">
        <v>0</v>
      </c>
      <c r="AI10" s="57">
        <v>0.41199999999999998</v>
      </c>
      <c r="AJ10" s="44">
        <f t="shared" si="2"/>
        <v>189.46652076000001</v>
      </c>
      <c r="AL10" s="17">
        <v>2015</v>
      </c>
      <c r="AM10" s="44">
        <v>1509038.1205346296</v>
      </c>
      <c r="AN10" s="44">
        <v>58981471.378371812</v>
      </c>
      <c r="AO10" s="44">
        <v>38130.803670427049</v>
      </c>
      <c r="AP10" s="44">
        <v>852.28099999999995</v>
      </c>
      <c r="AQ10" s="44">
        <v>10525</v>
      </c>
      <c r="AR10" s="44">
        <v>125.58499999999999</v>
      </c>
      <c r="AS10" s="44">
        <v>114.687</v>
      </c>
      <c r="AT10" s="44">
        <v>0</v>
      </c>
      <c r="AU10" s="57">
        <v>0.41299999999999998</v>
      </c>
      <c r="AV10" s="44">
        <f t="shared" si="3"/>
        <v>175.09996537999999</v>
      </c>
      <c r="AX10" s="17">
        <v>2016</v>
      </c>
      <c r="AY10" s="44">
        <v>1530843.7101343989</v>
      </c>
      <c r="AZ10" s="44">
        <v>61766024.830366872</v>
      </c>
      <c r="BA10" s="44">
        <v>28686.841766315534</v>
      </c>
      <c r="BB10" s="44">
        <v>877.01700000000005</v>
      </c>
      <c r="BC10" s="44">
        <v>10554</v>
      </c>
      <c r="BD10" s="44">
        <v>139.60900000000001</v>
      </c>
      <c r="BE10" s="44">
        <v>106.827</v>
      </c>
      <c r="BF10" s="44">
        <v>0</v>
      </c>
      <c r="BG10" s="57">
        <v>0.41199999999999998</v>
      </c>
      <c r="BH10" s="44">
        <f t="shared" si="4"/>
        <v>185.73048898000002</v>
      </c>
      <c r="BJ10" s="17">
        <v>2017</v>
      </c>
      <c r="BK10" s="44">
        <v>1421472.4272148095</v>
      </c>
      <c r="BL10" s="44">
        <v>62788812.014424801</v>
      </c>
      <c r="BM10" s="44">
        <v>26019.945554513757</v>
      </c>
      <c r="BN10" s="44">
        <v>889.375</v>
      </c>
      <c r="BO10" s="44">
        <v>10595</v>
      </c>
      <c r="BP10" s="44">
        <v>138.74299999999999</v>
      </c>
      <c r="BQ10" s="44">
        <v>97.961000000000013</v>
      </c>
      <c r="BR10" s="44">
        <v>0</v>
      </c>
      <c r="BS10" s="57">
        <v>0.41199999999999998</v>
      </c>
      <c r="BT10" s="44">
        <f t="shared" si="5"/>
        <v>181.03668214000001</v>
      </c>
      <c r="BV10" s="17">
        <v>2018</v>
      </c>
      <c r="BW10" s="44">
        <v>1424252</v>
      </c>
      <c r="BX10" s="44">
        <v>63312778</v>
      </c>
      <c r="BY10" s="44">
        <v>24637.014999999996</v>
      </c>
      <c r="BZ10" s="44">
        <v>907.83799999999997</v>
      </c>
      <c r="CA10" s="44">
        <v>10586</v>
      </c>
      <c r="CB10" s="44">
        <v>141.79499999999999</v>
      </c>
      <c r="CC10" s="44">
        <v>83.5</v>
      </c>
      <c r="CD10" s="44">
        <v>0</v>
      </c>
      <c r="CE10" s="57">
        <v>0.41199999999999998</v>
      </c>
      <c r="CF10" s="44">
        <f t="shared" si="6"/>
        <v>177.84528999999998</v>
      </c>
      <c r="CH10" t="s">
        <v>145</v>
      </c>
      <c r="CI10" s="42">
        <f t="shared" si="9"/>
        <v>1471401.5644709596</v>
      </c>
      <c r="CJ10" s="42">
        <f t="shared" si="10"/>
        <v>61712271.555790871</v>
      </c>
      <c r="CK10" s="42">
        <f t="shared" si="11"/>
        <v>29368.651497814084</v>
      </c>
      <c r="CL10" s="42">
        <f t="shared" si="12"/>
        <v>881.62774999999988</v>
      </c>
      <c r="CM10" s="42">
        <f t="shared" si="13"/>
        <v>10565</v>
      </c>
      <c r="CN10" s="42">
        <f t="shared" si="14"/>
        <v>136.43299999999999</v>
      </c>
      <c r="CO10" s="42">
        <f t="shared" si="8"/>
        <v>100.74375000000001</v>
      </c>
      <c r="CP10" s="42">
        <f t="shared" si="8"/>
        <v>0</v>
      </c>
      <c r="CQ10" s="43">
        <f t="shared" si="8"/>
        <v>0.41224999999999995</v>
      </c>
      <c r="CR10" s="42">
        <f t="shared" si="8"/>
        <v>179.928106625</v>
      </c>
    </row>
    <row r="11" spans="1:270" x14ac:dyDescent="0.3">
      <c r="A11" s="40" t="s">
        <v>10</v>
      </c>
      <c r="B11" s="17">
        <v>2012</v>
      </c>
      <c r="C11" s="44">
        <v>1185269.2052173913</v>
      </c>
      <c r="D11" s="44">
        <v>41577030.533913054</v>
      </c>
      <c r="E11" s="44">
        <v>122307.92025524948</v>
      </c>
      <c r="F11" s="44">
        <v>469.9</v>
      </c>
      <c r="G11" s="44">
        <v>7566</v>
      </c>
      <c r="H11" s="44">
        <v>96.01</v>
      </c>
      <c r="I11" s="44">
        <v>69.037999999999997</v>
      </c>
      <c r="J11" s="44">
        <v>0</v>
      </c>
      <c r="K11" s="57">
        <v>0.437</v>
      </c>
      <c r="L11" s="44">
        <f t="shared" si="0"/>
        <v>125.81646612</v>
      </c>
      <c r="N11" s="17">
        <v>2013</v>
      </c>
      <c r="O11" s="44">
        <v>1101522.8706516414</v>
      </c>
      <c r="P11" s="44">
        <v>45401502.893679582</v>
      </c>
      <c r="Q11" s="44">
        <v>74264.73729880531</v>
      </c>
      <c r="R11" s="44">
        <v>451.5</v>
      </c>
      <c r="S11" s="44">
        <v>7527</v>
      </c>
      <c r="T11" s="44">
        <v>94.088999999999999</v>
      </c>
      <c r="U11" s="44">
        <v>61.816000000000003</v>
      </c>
      <c r="V11" s="44">
        <v>0</v>
      </c>
      <c r="W11" s="57">
        <v>0.48299999999999998</v>
      </c>
      <c r="X11" s="44">
        <f t="shared" si="1"/>
        <v>120.77743984</v>
      </c>
      <c r="Z11" s="17">
        <v>2014</v>
      </c>
      <c r="AA11" s="44">
        <v>1405406.2931619785</v>
      </c>
      <c r="AB11" s="44">
        <v>45096771.239573218</v>
      </c>
      <c r="AC11" s="44">
        <v>27723.791270595004</v>
      </c>
      <c r="AD11" s="44">
        <v>454.1</v>
      </c>
      <c r="AE11" s="44">
        <v>7593</v>
      </c>
      <c r="AF11" s="44">
        <v>92.186999999999998</v>
      </c>
      <c r="AG11" s="44">
        <v>58.465000000000003</v>
      </c>
      <c r="AH11" s="44">
        <v>0</v>
      </c>
      <c r="AI11" s="57">
        <v>0.434</v>
      </c>
      <c r="AJ11" s="44">
        <f t="shared" si="2"/>
        <v>117.4286791</v>
      </c>
      <c r="AL11" s="17">
        <v>2015</v>
      </c>
      <c r="AM11" s="44">
        <v>1527899.5890643988</v>
      </c>
      <c r="AN11" s="44">
        <v>40594382.737302557</v>
      </c>
      <c r="AO11" s="44">
        <v>42880.115413558713</v>
      </c>
      <c r="AP11" s="44">
        <v>456.41500000000002</v>
      </c>
      <c r="AQ11" s="44">
        <v>7690</v>
      </c>
      <c r="AR11" s="44">
        <v>88.24</v>
      </c>
      <c r="AS11" s="44">
        <v>67.344999999999999</v>
      </c>
      <c r="AT11" s="44">
        <v>0</v>
      </c>
      <c r="AU11" s="57">
        <v>0.41199999999999998</v>
      </c>
      <c r="AV11" s="44">
        <f t="shared" si="3"/>
        <v>117.31553029999999</v>
      </c>
      <c r="AX11" s="17">
        <v>2016</v>
      </c>
      <c r="AY11" s="44">
        <v>1836958.864995762</v>
      </c>
      <c r="AZ11" s="44">
        <v>40645325.097469427</v>
      </c>
      <c r="BA11" s="44">
        <v>44977.567268434417</v>
      </c>
      <c r="BB11" s="44">
        <v>438.35599999999999</v>
      </c>
      <c r="BC11" s="44">
        <v>7681</v>
      </c>
      <c r="BD11" s="44">
        <v>93.534000000000006</v>
      </c>
      <c r="BE11" s="44">
        <v>69.424000000000007</v>
      </c>
      <c r="BF11" s="44">
        <v>0</v>
      </c>
      <c r="BG11" s="57">
        <v>0.41099999999999998</v>
      </c>
      <c r="BH11" s="44">
        <f t="shared" si="4"/>
        <v>123.50711776000001</v>
      </c>
      <c r="BJ11" s="17">
        <v>2017</v>
      </c>
      <c r="BK11" s="44">
        <v>1713492.540449573</v>
      </c>
      <c r="BL11" s="44">
        <v>40570943.594903223</v>
      </c>
      <c r="BM11" s="44">
        <v>84688.534339944701</v>
      </c>
      <c r="BN11" s="44">
        <v>441.49</v>
      </c>
      <c r="BO11" s="44">
        <v>7765</v>
      </c>
      <c r="BP11" s="44">
        <v>88.323999999999998</v>
      </c>
      <c r="BQ11" s="44">
        <v>72.004000000000005</v>
      </c>
      <c r="BR11" s="44">
        <v>0</v>
      </c>
      <c r="BS11" s="57">
        <v>0.40899999999999997</v>
      </c>
      <c r="BT11" s="44">
        <f t="shared" si="5"/>
        <v>119.41100696000001</v>
      </c>
      <c r="BV11" s="17">
        <v>2018</v>
      </c>
      <c r="BW11" s="44">
        <v>1813234.0000000002</v>
      </c>
      <c r="BX11" s="44">
        <v>40426520</v>
      </c>
      <c r="BY11" s="44">
        <v>139525.872</v>
      </c>
      <c r="BZ11" s="44">
        <v>446.56</v>
      </c>
      <c r="CA11" s="44">
        <v>7803</v>
      </c>
      <c r="CB11" s="44">
        <v>82.825000000000003</v>
      </c>
      <c r="CC11" s="44">
        <v>75.085999999999999</v>
      </c>
      <c r="CD11" s="44">
        <v>0</v>
      </c>
      <c r="CE11" s="57">
        <v>0.40799999999999997</v>
      </c>
      <c r="CF11" s="44">
        <f t="shared" si="6"/>
        <v>115.24262964</v>
      </c>
      <c r="CH11" t="s">
        <v>145</v>
      </c>
      <c r="CI11" s="42">
        <f t="shared" si="9"/>
        <v>1722896.2486274333</v>
      </c>
      <c r="CJ11" s="42">
        <f t="shared" si="10"/>
        <v>40559292.857418805</v>
      </c>
      <c r="CK11" s="42">
        <f t="shared" si="11"/>
        <v>78018.022255484451</v>
      </c>
      <c r="CL11" s="42">
        <f t="shared" si="12"/>
        <v>445.70524999999998</v>
      </c>
      <c r="CM11" s="42">
        <f t="shared" si="13"/>
        <v>7734.75</v>
      </c>
      <c r="CN11" s="42">
        <f t="shared" si="14"/>
        <v>88.23075</v>
      </c>
      <c r="CO11" s="42">
        <f t="shared" si="8"/>
        <v>70.964750000000009</v>
      </c>
      <c r="CP11" s="42">
        <f t="shared" si="8"/>
        <v>0</v>
      </c>
      <c r="CQ11" s="43">
        <f t="shared" si="8"/>
        <v>0.41</v>
      </c>
      <c r="CR11" s="42">
        <f t="shared" si="8"/>
        <v>118.86907116500001</v>
      </c>
    </row>
    <row r="12" spans="1:270" x14ac:dyDescent="0.3">
      <c r="A12" s="40" t="s">
        <v>11</v>
      </c>
      <c r="B12" s="17">
        <v>2012</v>
      </c>
      <c r="C12" s="44">
        <v>1836446.7976486955</v>
      </c>
      <c r="D12" s="44">
        <v>42415966.956521742</v>
      </c>
      <c r="E12" s="44">
        <v>582421.21860232996</v>
      </c>
      <c r="F12" s="44">
        <v>878.4</v>
      </c>
      <c r="G12" s="44">
        <v>9405</v>
      </c>
      <c r="H12" s="44">
        <v>143.37299999999999</v>
      </c>
      <c r="I12" s="44">
        <v>1.9059999999999999</v>
      </c>
      <c r="J12" s="44">
        <v>0</v>
      </c>
      <c r="K12" s="57">
        <v>0.70699999999999996</v>
      </c>
      <c r="L12" s="44">
        <f t="shared" si="0"/>
        <v>144.19589643999998</v>
      </c>
      <c r="N12" s="17">
        <v>2013</v>
      </c>
      <c r="O12" s="44">
        <v>1499285.3419892211</v>
      </c>
      <c r="P12" s="44">
        <v>43729855.256981879</v>
      </c>
      <c r="Q12" s="44">
        <v>174949.28717840282</v>
      </c>
      <c r="R12" s="44">
        <v>879.1</v>
      </c>
      <c r="S12" s="44">
        <v>9464</v>
      </c>
      <c r="T12" s="44">
        <v>136.81399999999999</v>
      </c>
      <c r="U12" s="44">
        <v>2.2109999999999999</v>
      </c>
      <c r="V12" s="44">
        <v>0</v>
      </c>
      <c r="W12" s="57">
        <v>0.70599999999999996</v>
      </c>
      <c r="X12" s="44">
        <f t="shared" si="1"/>
        <v>137.76857713999999</v>
      </c>
      <c r="Z12" s="17">
        <v>2014</v>
      </c>
      <c r="AA12" s="44">
        <v>1679127.5460717746</v>
      </c>
      <c r="AB12" s="44">
        <v>44042699.43258971</v>
      </c>
      <c r="AC12" s="44">
        <v>122515.35480267105</v>
      </c>
      <c r="AD12" s="44">
        <v>882.7</v>
      </c>
      <c r="AE12" s="44">
        <v>9543</v>
      </c>
      <c r="AF12" s="44">
        <v>133.32499999999999</v>
      </c>
      <c r="AG12" s="44">
        <v>3.411</v>
      </c>
      <c r="AH12" s="44">
        <v>0</v>
      </c>
      <c r="AI12" s="57">
        <v>0.70799999999999996</v>
      </c>
      <c r="AJ12" s="44">
        <f t="shared" si="2"/>
        <v>134.79766513999999</v>
      </c>
      <c r="AL12" s="17">
        <v>2015</v>
      </c>
      <c r="AM12" s="44">
        <v>1642928.0680437426</v>
      </c>
      <c r="AN12" s="44">
        <v>44753466.898663431</v>
      </c>
      <c r="AO12" s="44">
        <v>89016.093394040057</v>
      </c>
      <c r="AP12" s="44">
        <v>886.53800000000001</v>
      </c>
      <c r="AQ12" s="44">
        <v>9615</v>
      </c>
      <c r="AR12" s="44">
        <v>131.523</v>
      </c>
      <c r="AS12" s="44">
        <v>3.274</v>
      </c>
      <c r="AT12" s="44">
        <v>0</v>
      </c>
      <c r="AU12" s="57">
        <v>0.70599999999999996</v>
      </c>
      <c r="AV12" s="44">
        <f t="shared" si="3"/>
        <v>132.93651675999999</v>
      </c>
      <c r="AX12" s="17">
        <v>2016</v>
      </c>
      <c r="AY12" s="44">
        <v>1738017.1933648142</v>
      </c>
      <c r="AZ12" s="44">
        <v>47112705.090204619</v>
      </c>
      <c r="BA12" s="44">
        <v>114522.6881017072</v>
      </c>
      <c r="BB12" s="44">
        <v>893.60699999999997</v>
      </c>
      <c r="BC12" s="44">
        <v>9622</v>
      </c>
      <c r="BD12" s="44">
        <v>139.059</v>
      </c>
      <c r="BE12" s="44">
        <v>3.1739999999999999</v>
      </c>
      <c r="BF12" s="44">
        <v>0</v>
      </c>
      <c r="BG12" s="57">
        <v>0.70799999999999996</v>
      </c>
      <c r="BH12" s="44">
        <f t="shared" si="4"/>
        <v>140.42934276</v>
      </c>
      <c r="BJ12" s="17">
        <v>2017</v>
      </c>
      <c r="BK12" s="44">
        <v>1713344.8731818725</v>
      </c>
      <c r="BL12" s="44">
        <v>47660392.477701642</v>
      </c>
      <c r="BM12" s="44">
        <v>158423.17852698642</v>
      </c>
      <c r="BN12" s="44">
        <v>905.35299999999995</v>
      </c>
      <c r="BO12" s="44">
        <v>9711</v>
      </c>
      <c r="BP12" s="44">
        <v>138.024</v>
      </c>
      <c r="BQ12" s="44">
        <v>3.351</v>
      </c>
      <c r="BR12" s="44">
        <v>0</v>
      </c>
      <c r="BS12" s="57">
        <v>0.70499999999999996</v>
      </c>
      <c r="BT12" s="44">
        <f t="shared" si="5"/>
        <v>139.47076074</v>
      </c>
      <c r="BV12" s="17">
        <v>2018</v>
      </c>
      <c r="BW12" s="44">
        <v>1493000</v>
      </c>
      <c r="BX12" s="44">
        <v>48296627</v>
      </c>
      <c r="BY12" s="44">
        <v>81491.764999999999</v>
      </c>
      <c r="BZ12" s="44">
        <v>911.93899999999996</v>
      </c>
      <c r="CA12" s="44">
        <v>9832</v>
      </c>
      <c r="CB12" s="44">
        <v>139.83699999999999</v>
      </c>
      <c r="CC12" s="44">
        <v>3.653</v>
      </c>
      <c r="CD12" s="44">
        <v>0</v>
      </c>
      <c r="CE12" s="57">
        <v>0.69899999999999995</v>
      </c>
      <c r="CF12" s="44">
        <f t="shared" si="6"/>
        <v>141.41414621999999</v>
      </c>
      <c r="CH12" t="s">
        <v>145</v>
      </c>
      <c r="CI12" s="42">
        <f t="shared" si="9"/>
        <v>1646822.5336476073</v>
      </c>
      <c r="CJ12" s="42">
        <f t="shared" si="10"/>
        <v>46955797.866642423</v>
      </c>
      <c r="CK12" s="42">
        <f t="shared" si="11"/>
        <v>110863.43125568342</v>
      </c>
      <c r="CL12" s="42">
        <f t="shared" si="12"/>
        <v>899.35924999999997</v>
      </c>
      <c r="CM12" s="42">
        <f t="shared" si="13"/>
        <v>9695</v>
      </c>
      <c r="CN12" s="42">
        <f t="shared" si="14"/>
        <v>137.11075</v>
      </c>
      <c r="CO12" s="42">
        <f t="shared" si="8"/>
        <v>3.363</v>
      </c>
      <c r="CP12" s="42">
        <f t="shared" si="8"/>
        <v>0</v>
      </c>
      <c r="CQ12" s="43">
        <f t="shared" si="8"/>
        <v>0.7044999999999999</v>
      </c>
      <c r="CR12" s="42">
        <f t="shared" si="8"/>
        <v>138.56269161999998</v>
      </c>
    </row>
    <row r="13" spans="1:270" x14ac:dyDescent="0.3">
      <c r="A13" s="40" t="s">
        <v>12</v>
      </c>
      <c r="B13" s="17">
        <v>2012</v>
      </c>
      <c r="C13" s="44">
        <v>30737230.434782609</v>
      </c>
      <c r="D13" s="44">
        <v>992166753.3878262</v>
      </c>
      <c r="E13" s="44">
        <v>474809.71523518668</v>
      </c>
      <c r="F13" s="44">
        <v>6302.9</v>
      </c>
      <c r="G13" s="44">
        <v>356263</v>
      </c>
      <c r="H13" s="44">
        <v>2511.4720000000002</v>
      </c>
      <c r="I13" s="44">
        <v>1769.1690000000001</v>
      </c>
      <c r="J13" s="44">
        <v>1330.0540000000001</v>
      </c>
      <c r="K13" s="57">
        <v>0.09</v>
      </c>
      <c r="L13" s="44">
        <f t="shared" si="0"/>
        <v>3635.8706634600003</v>
      </c>
      <c r="N13" s="17">
        <v>2013</v>
      </c>
      <c r="O13" s="44">
        <v>30686633.027927492</v>
      </c>
      <c r="P13" s="44">
        <v>1005118493.7748654</v>
      </c>
      <c r="Q13" s="44">
        <v>442800.74130590807</v>
      </c>
      <c r="R13" s="44">
        <v>6211.3</v>
      </c>
      <c r="S13" s="44">
        <v>365170</v>
      </c>
      <c r="T13" s="44">
        <v>2445.5</v>
      </c>
      <c r="U13" s="44">
        <v>1737.6</v>
      </c>
      <c r="V13" s="44">
        <v>1392.3999999999999</v>
      </c>
      <c r="W13" s="57">
        <v>9.1999999999999998E-2</v>
      </c>
      <c r="X13" s="44">
        <f t="shared" si="1"/>
        <v>3573.1710640000001</v>
      </c>
      <c r="Z13" s="17">
        <v>2014</v>
      </c>
      <c r="AA13" s="44">
        <v>30359673.70247332</v>
      </c>
      <c r="AB13" s="44">
        <v>1004224408.5096991</v>
      </c>
      <c r="AC13" s="44">
        <v>303808.47604805918</v>
      </c>
      <c r="AD13" s="44">
        <v>6256.6</v>
      </c>
      <c r="AE13" s="44">
        <v>368598</v>
      </c>
      <c r="AF13" s="44">
        <v>2408.4</v>
      </c>
      <c r="AG13" s="44">
        <v>1717.3</v>
      </c>
      <c r="AH13" s="44">
        <v>1205.1999999999998</v>
      </c>
      <c r="AI13" s="57">
        <v>9.0999999999999998E-2</v>
      </c>
      <c r="AJ13" s="44">
        <f t="shared" si="2"/>
        <v>3476.556822</v>
      </c>
      <c r="AL13" s="17">
        <v>2015</v>
      </c>
      <c r="AM13" s="44">
        <v>29504730.737302553</v>
      </c>
      <c r="AN13" s="44">
        <v>1039998541.4051033</v>
      </c>
      <c r="AO13" s="44">
        <v>528398.98686419369</v>
      </c>
      <c r="AP13" s="44">
        <v>6286.06</v>
      </c>
      <c r="AQ13" s="44">
        <v>373683</v>
      </c>
      <c r="AR13" s="44">
        <v>2375.6</v>
      </c>
      <c r="AS13" s="44">
        <v>1629.4</v>
      </c>
      <c r="AT13" s="44">
        <v>1313.2</v>
      </c>
      <c r="AU13" s="57">
        <v>9.0999999999999998E-2</v>
      </c>
      <c r="AV13" s="44">
        <f t="shared" si="3"/>
        <v>3435.0856759999997</v>
      </c>
      <c r="AX13" s="17">
        <v>2016</v>
      </c>
      <c r="AY13" s="44">
        <v>29323454.236348227</v>
      </c>
      <c r="AZ13" s="44">
        <v>1094458110.0581183</v>
      </c>
      <c r="BA13" s="44">
        <v>219537.1649967308</v>
      </c>
      <c r="BB13" s="44">
        <v>6315.9520000000002</v>
      </c>
      <c r="BC13" s="44">
        <v>379025</v>
      </c>
      <c r="BD13" s="44">
        <v>2461</v>
      </c>
      <c r="BE13" s="44">
        <v>1604</v>
      </c>
      <c r="BF13" s="44">
        <v>1117</v>
      </c>
      <c r="BG13" s="57">
        <v>9.0999999999999998E-2</v>
      </c>
      <c r="BH13" s="44">
        <f t="shared" si="4"/>
        <v>3456.3296600000003</v>
      </c>
      <c r="BJ13" s="17">
        <v>2017</v>
      </c>
      <c r="BK13" s="44">
        <v>28319726.707296543</v>
      </c>
      <c r="BL13" s="44">
        <v>1106552523.1753817</v>
      </c>
      <c r="BM13" s="44">
        <v>385826.49450342584</v>
      </c>
      <c r="BN13" s="44">
        <v>6363.1310000000003</v>
      </c>
      <c r="BO13" s="44">
        <v>383621</v>
      </c>
      <c r="BP13" s="44">
        <v>2438.8000000000002</v>
      </c>
      <c r="BQ13" s="44">
        <v>1572.3</v>
      </c>
      <c r="BR13" s="44">
        <v>1116.2</v>
      </c>
      <c r="BS13" s="57">
        <v>9.0999999999999998E-2</v>
      </c>
      <c r="BT13" s="44">
        <f t="shared" si="5"/>
        <v>3420.2266220000001</v>
      </c>
      <c r="BV13" s="17">
        <v>2018</v>
      </c>
      <c r="BW13" s="44">
        <v>26403712.999999996</v>
      </c>
      <c r="BX13" s="44">
        <v>1100200262</v>
      </c>
      <c r="BY13" s="44">
        <v>433111.97299999994</v>
      </c>
      <c r="BZ13" s="44">
        <v>6408.4350000000004</v>
      </c>
      <c r="CA13" s="44">
        <v>389870</v>
      </c>
      <c r="CB13" s="44">
        <v>2427.0479999999998</v>
      </c>
      <c r="CC13" s="44">
        <v>1606.0719999999999</v>
      </c>
      <c r="CD13" s="44">
        <v>1300.2809999999999</v>
      </c>
      <c r="CE13" s="57">
        <v>0.09</v>
      </c>
      <c r="CF13" s="44">
        <f t="shared" si="6"/>
        <v>3472.9597043799995</v>
      </c>
      <c r="CH13" t="s">
        <v>145</v>
      </c>
      <c r="CI13" s="42">
        <f t="shared" si="9"/>
        <v>28387906.170236833</v>
      </c>
      <c r="CJ13" s="42">
        <f t="shared" si="10"/>
        <v>1085302359.1596508</v>
      </c>
      <c r="CK13" s="42">
        <f t="shared" si="11"/>
        <v>391718.65484108758</v>
      </c>
      <c r="CL13" s="42">
        <f t="shared" si="12"/>
        <v>6343.3945000000003</v>
      </c>
      <c r="CM13" s="42">
        <f t="shared" si="13"/>
        <v>381549.75</v>
      </c>
      <c r="CN13" s="42">
        <f t="shared" si="14"/>
        <v>2425.6120000000001</v>
      </c>
      <c r="CO13" s="42">
        <f t="shared" si="8"/>
        <v>1602.943</v>
      </c>
      <c r="CP13" s="42">
        <f t="shared" si="8"/>
        <v>1211.6702499999999</v>
      </c>
      <c r="CQ13" s="43">
        <f t="shared" si="8"/>
        <v>9.0749999999999997E-2</v>
      </c>
      <c r="CR13" s="42">
        <f t="shared" si="8"/>
        <v>3446.1504155949997</v>
      </c>
    </row>
    <row r="14" spans="1:270" x14ac:dyDescent="0.3">
      <c r="A14" s="40" t="s">
        <v>13</v>
      </c>
      <c r="B14" s="17">
        <v>2012</v>
      </c>
      <c r="C14" s="44">
        <v>2521274.4365217392</v>
      </c>
      <c r="D14" s="44">
        <v>146917399.60347825</v>
      </c>
      <c r="E14" s="44">
        <v>982172.46171901689</v>
      </c>
      <c r="F14" s="44">
        <v>2847</v>
      </c>
      <c r="G14" s="44">
        <v>15775</v>
      </c>
      <c r="H14" s="44">
        <v>261.3</v>
      </c>
      <c r="I14" s="44">
        <v>68</v>
      </c>
      <c r="J14" s="44">
        <v>761.69999999999993</v>
      </c>
      <c r="K14" s="57">
        <v>0.71599999999999997</v>
      </c>
      <c r="L14" s="44">
        <f t="shared" si="0"/>
        <v>497.15519</v>
      </c>
      <c r="N14" s="17">
        <v>2013</v>
      </c>
      <c r="O14" s="44">
        <v>2813459.5921117105</v>
      </c>
      <c r="P14" s="44">
        <v>166298347.3760412</v>
      </c>
      <c r="Q14" s="44">
        <v>1437111.3468769963</v>
      </c>
      <c r="R14" s="44">
        <v>2783.8</v>
      </c>
      <c r="S14" s="44">
        <v>16080</v>
      </c>
      <c r="T14" s="44">
        <v>256.2</v>
      </c>
      <c r="U14" s="44">
        <v>65.400000000000006</v>
      </c>
      <c r="V14" s="44">
        <v>765.19999999999993</v>
      </c>
      <c r="W14" s="57">
        <v>0.73299999999999998</v>
      </c>
      <c r="X14" s="44">
        <f t="shared" si="1"/>
        <v>491.88151599999998</v>
      </c>
      <c r="Z14" s="17">
        <v>2014</v>
      </c>
      <c r="AA14" s="44">
        <v>3017505.4342870996</v>
      </c>
      <c r="AB14" s="44">
        <v>169455085.28467503</v>
      </c>
      <c r="AC14" s="44">
        <v>1347646.540095303</v>
      </c>
      <c r="AD14" s="44">
        <v>2837.8</v>
      </c>
      <c r="AE14" s="44">
        <v>16223</v>
      </c>
      <c r="AF14" s="44">
        <v>252.69499999999999</v>
      </c>
      <c r="AG14" s="44">
        <v>65.572000000000003</v>
      </c>
      <c r="AH14" s="44">
        <v>759.48799999999994</v>
      </c>
      <c r="AI14" s="57">
        <v>0.73199999999999998</v>
      </c>
      <c r="AJ14" s="44">
        <f t="shared" si="2"/>
        <v>486.90225207999993</v>
      </c>
      <c r="AL14" s="17">
        <v>2015</v>
      </c>
      <c r="AM14" s="44">
        <v>3922629.2918590526</v>
      </c>
      <c r="AN14" s="44">
        <v>232643594.33705953</v>
      </c>
      <c r="AO14" s="44">
        <v>2174192.1692241188</v>
      </c>
      <c r="AP14" s="44">
        <v>4106.9059999999999</v>
      </c>
      <c r="AQ14" s="44">
        <v>32150</v>
      </c>
      <c r="AR14" s="44">
        <v>405.37799999999999</v>
      </c>
      <c r="AS14" s="44">
        <v>170.541</v>
      </c>
      <c r="AT14" s="44">
        <v>630.03400000000011</v>
      </c>
      <c r="AU14" s="57">
        <v>0.64500000000000002</v>
      </c>
      <c r="AV14" s="44">
        <f t="shared" si="3"/>
        <v>649.80958873999998</v>
      </c>
      <c r="AX14" s="17">
        <v>2016</v>
      </c>
      <c r="AY14" s="44">
        <v>4714446.0070226416</v>
      </c>
      <c r="AZ14" s="44">
        <v>243629484.9611333</v>
      </c>
      <c r="BA14" s="44">
        <v>1110650.886168059</v>
      </c>
      <c r="BB14" s="44">
        <v>4019.9740000000002</v>
      </c>
      <c r="BC14" s="44">
        <v>32239</v>
      </c>
      <c r="BD14" s="44">
        <v>398.04399999999998</v>
      </c>
      <c r="BE14" s="44">
        <v>202.89400000000001</v>
      </c>
      <c r="BF14" s="44">
        <v>535.98199999999997</v>
      </c>
      <c r="BG14" s="57">
        <v>0.64600000000000002</v>
      </c>
      <c r="BH14" s="44">
        <f t="shared" si="4"/>
        <v>630.94617575999996</v>
      </c>
      <c r="BJ14" s="17">
        <v>2017</v>
      </c>
      <c r="BK14" s="44">
        <v>3900606.6022358448</v>
      </c>
      <c r="BL14" s="44">
        <v>246137910.77773768</v>
      </c>
      <c r="BM14" s="44">
        <v>280639.0590989301</v>
      </c>
      <c r="BN14" s="44">
        <v>4037.6970000000001</v>
      </c>
      <c r="BO14" s="44">
        <v>32434</v>
      </c>
      <c r="BP14" s="44">
        <v>410.00400000000002</v>
      </c>
      <c r="BQ14" s="44">
        <v>200.04300000000001</v>
      </c>
      <c r="BR14" s="44">
        <v>748.26300000000003</v>
      </c>
      <c r="BS14" s="57">
        <v>0.64600000000000002</v>
      </c>
      <c r="BT14" s="44">
        <f t="shared" si="5"/>
        <v>699.22466412000006</v>
      </c>
      <c r="BV14" s="17">
        <v>2018</v>
      </c>
      <c r="BW14" s="44">
        <v>4095484.9999999986</v>
      </c>
      <c r="BX14" s="44">
        <v>247706458</v>
      </c>
      <c r="BY14" s="44">
        <v>970123.63699999987</v>
      </c>
      <c r="BZ14" s="44">
        <v>4103.0659999999998</v>
      </c>
      <c r="CA14" s="44">
        <v>32741</v>
      </c>
      <c r="CB14" s="44">
        <v>414.27100000000002</v>
      </c>
      <c r="CC14" s="44">
        <v>207.221</v>
      </c>
      <c r="CD14" s="44">
        <v>483.61400000000003</v>
      </c>
      <c r="CE14" s="57">
        <v>0.64100000000000001</v>
      </c>
      <c r="CF14" s="44">
        <f t="shared" si="6"/>
        <v>634.84434994000003</v>
      </c>
      <c r="CH14" t="s">
        <v>145</v>
      </c>
      <c r="CI14" s="42">
        <f t="shared" si="9"/>
        <v>4158291.7252793843</v>
      </c>
      <c r="CJ14" s="42">
        <f t="shared" si="10"/>
        <v>242529362.01898265</v>
      </c>
      <c r="CK14" s="42">
        <f t="shared" si="11"/>
        <v>1133901.437872777</v>
      </c>
      <c r="CL14" s="42">
        <f t="shared" si="12"/>
        <v>4066.91075</v>
      </c>
      <c r="CM14" s="42">
        <f t="shared" si="13"/>
        <v>32391</v>
      </c>
      <c r="CN14" s="42">
        <f t="shared" si="14"/>
        <v>406.92424999999997</v>
      </c>
      <c r="CO14" s="42">
        <f t="shared" si="8"/>
        <v>195.17475000000002</v>
      </c>
      <c r="CP14" s="42">
        <f t="shared" si="8"/>
        <v>599.47325000000001</v>
      </c>
      <c r="CQ14" s="43">
        <f t="shared" si="8"/>
        <v>0.64449999999999996</v>
      </c>
      <c r="CR14" s="42">
        <f t="shared" si="8"/>
        <v>653.70619464000004</v>
      </c>
    </row>
    <row r="15" spans="1:270" x14ac:dyDescent="0.3">
      <c r="A15" s="40" t="s">
        <v>14</v>
      </c>
      <c r="B15" s="17">
        <v>2012</v>
      </c>
      <c r="C15" s="44">
        <v>938154.7286956521</v>
      </c>
      <c r="D15" s="44">
        <v>22118968.826086961</v>
      </c>
      <c r="E15" s="44">
        <v>24258.84322520535</v>
      </c>
      <c r="F15" s="44">
        <v>599.29999999999995</v>
      </c>
      <c r="G15" s="44">
        <v>4828</v>
      </c>
      <c r="H15" s="44">
        <v>67.643000000000001</v>
      </c>
      <c r="I15" s="44">
        <v>0</v>
      </c>
      <c r="J15" s="44">
        <v>0</v>
      </c>
      <c r="K15" s="57">
        <v>0.81899999999999995</v>
      </c>
      <c r="L15" s="44">
        <f t="shared" si="0"/>
        <v>67.643000000000001</v>
      </c>
      <c r="N15" s="17">
        <v>2013</v>
      </c>
      <c r="O15" s="44">
        <v>1030347.0369402255</v>
      </c>
      <c r="P15" s="44">
        <v>22652202.955414012</v>
      </c>
      <c r="Q15" s="44">
        <v>257728.47000025553</v>
      </c>
      <c r="R15" s="44">
        <v>621.70000000000005</v>
      </c>
      <c r="S15" s="44">
        <v>4772</v>
      </c>
      <c r="T15" s="44">
        <v>65.784000000000006</v>
      </c>
      <c r="U15" s="44">
        <v>1E-3</v>
      </c>
      <c r="V15" s="44">
        <v>0</v>
      </c>
      <c r="W15" s="57">
        <v>0.83099999999999996</v>
      </c>
      <c r="X15" s="44">
        <f t="shared" si="1"/>
        <v>65.784431740000002</v>
      </c>
      <c r="Z15" s="17">
        <v>2014</v>
      </c>
      <c r="AA15" s="44">
        <v>1055059.2890397671</v>
      </c>
      <c r="AB15" s="44">
        <v>22956782.899127055</v>
      </c>
      <c r="AC15" s="44">
        <v>92375.560945494988</v>
      </c>
      <c r="AD15" s="44">
        <v>622.9</v>
      </c>
      <c r="AE15" s="44">
        <v>4880</v>
      </c>
      <c r="AF15" s="44">
        <v>62.228999999999999</v>
      </c>
      <c r="AG15" s="44">
        <v>0.11</v>
      </c>
      <c r="AH15" s="44">
        <v>0</v>
      </c>
      <c r="AI15" s="57">
        <v>0.82</v>
      </c>
      <c r="AJ15" s="44">
        <f t="shared" si="2"/>
        <v>62.276491399999998</v>
      </c>
      <c r="AL15" s="17">
        <v>2015</v>
      </c>
      <c r="AM15" s="44">
        <v>1114452.1912515191</v>
      </c>
      <c r="AN15" s="44">
        <v>24586936.873390038</v>
      </c>
      <c r="AO15" s="44">
        <v>107775.5652805336</v>
      </c>
      <c r="AP15" s="44">
        <v>648.36500000000001</v>
      </c>
      <c r="AQ15" s="44">
        <v>4835</v>
      </c>
      <c r="AR15" s="44">
        <v>61.392000000000003</v>
      </c>
      <c r="AS15" s="44">
        <v>0.25600000000000001</v>
      </c>
      <c r="AT15" s="44">
        <v>0</v>
      </c>
      <c r="AU15" s="57">
        <v>0.83299999999999996</v>
      </c>
      <c r="AV15" s="44">
        <f t="shared" si="3"/>
        <v>61.502525440000007</v>
      </c>
      <c r="AX15" s="17">
        <v>2016</v>
      </c>
      <c r="AY15" s="44">
        <v>1065923.0921419058</v>
      </c>
      <c r="AZ15" s="44">
        <v>23899292.066594016</v>
      </c>
      <c r="BA15" s="44">
        <v>105402.79944811721</v>
      </c>
      <c r="BB15" s="44">
        <v>643.15</v>
      </c>
      <c r="BC15" s="44">
        <v>4882</v>
      </c>
      <c r="BD15" s="44">
        <v>62.683</v>
      </c>
      <c r="BE15" s="44">
        <v>9.6000000000000002E-2</v>
      </c>
      <c r="BF15" s="44">
        <v>0</v>
      </c>
      <c r="BG15" s="57">
        <v>0.83299999999999996</v>
      </c>
      <c r="BH15" s="44">
        <f t="shared" si="4"/>
        <v>62.724447040000001</v>
      </c>
      <c r="BJ15" s="17">
        <v>2017</v>
      </c>
      <c r="BK15" s="44">
        <v>1096670.1805505469</v>
      </c>
      <c r="BL15" s="44">
        <v>25253637.394398365</v>
      </c>
      <c r="BM15" s="44">
        <v>92316.339646832537</v>
      </c>
      <c r="BN15" s="44">
        <v>659.4</v>
      </c>
      <c r="BO15" s="44">
        <v>4836</v>
      </c>
      <c r="BP15" s="44">
        <v>65.613</v>
      </c>
      <c r="BQ15" s="44">
        <v>7.0999999999999994E-2</v>
      </c>
      <c r="BR15" s="44">
        <v>0</v>
      </c>
      <c r="BS15" s="57">
        <v>0.84499999999999997</v>
      </c>
      <c r="BT15" s="44">
        <f t="shared" si="5"/>
        <v>65.643653540000003</v>
      </c>
      <c r="BV15" s="17">
        <v>2018</v>
      </c>
      <c r="BW15" s="44">
        <v>1139369.0000000002</v>
      </c>
      <c r="BX15" s="44">
        <v>25035069</v>
      </c>
      <c r="BY15" s="44">
        <v>90160.789000000019</v>
      </c>
      <c r="BZ15" s="44">
        <v>670.40499999999997</v>
      </c>
      <c r="CA15" s="44">
        <v>4919</v>
      </c>
      <c r="CB15" s="44">
        <v>66.376000000000005</v>
      </c>
      <c r="CC15" s="44">
        <v>4.0000000000000001E-3</v>
      </c>
      <c r="CD15" s="44">
        <v>0</v>
      </c>
      <c r="CE15" s="57">
        <v>0.83299999999999996</v>
      </c>
      <c r="CF15" s="44">
        <f t="shared" si="6"/>
        <v>66.377726960000004</v>
      </c>
      <c r="CH15" t="s">
        <v>145</v>
      </c>
      <c r="CI15" s="42">
        <f t="shared" si="9"/>
        <v>1104103.6159859931</v>
      </c>
      <c r="CJ15" s="42">
        <f t="shared" si="10"/>
        <v>24693733.833595604</v>
      </c>
      <c r="CK15" s="42">
        <f t="shared" si="11"/>
        <v>98913.87334387083</v>
      </c>
      <c r="CL15" s="42">
        <f t="shared" si="12"/>
        <v>655.32999999999993</v>
      </c>
      <c r="CM15" s="42">
        <f t="shared" si="13"/>
        <v>4868</v>
      </c>
      <c r="CN15" s="42">
        <f t="shared" si="14"/>
        <v>64.015999999999991</v>
      </c>
      <c r="CO15" s="42">
        <f t="shared" si="8"/>
        <v>0.10675</v>
      </c>
      <c r="CP15" s="42">
        <f t="shared" si="8"/>
        <v>0</v>
      </c>
      <c r="CQ15" s="43">
        <f t="shared" si="8"/>
        <v>0.83600000000000008</v>
      </c>
      <c r="CR15" s="42">
        <f t="shared" si="8"/>
        <v>64.062088244999998</v>
      </c>
    </row>
    <row r="16" spans="1:270" x14ac:dyDescent="0.3">
      <c r="A16" s="40" t="s">
        <v>15</v>
      </c>
      <c r="B16" s="17">
        <v>2012</v>
      </c>
      <c r="C16" s="44">
        <v>2739514.7826086958</v>
      </c>
      <c r="D16" s="44">
        <v>113461624.5826087</v>
      </c>
      <c r="E16" s="44">
        <v>455034.6035757176</v>
      </c>
      <c r="F16" s="44">
        <v>2834.4</v>
      </c>
      <c r="G16" s="44">
        <v>24760</v>
      </c>
      <c r="H16" s="44">
        <v>252.96600000000001</v>
      </c>
      <c r="I16" s="44">
        <v>18.100000000000001</v>
      </c>
      <c r="J16" s="44">
        <v>0</v>
      </c>
      <c r="K16" s="57">
        <v>0.56499999999999995</v>
      </c>
      <c r="L16" s="44">
        <f t="shared" si="0"/>
        <v>260.78049400000003</v>
      </c>
      <c r="N16" s="17">
        <v>2013</v>
      </c>
      <c r="O16" s="44">
        <v>3555572.7410548758</v>
      </c>
      <c r="P16" s="44">
        <v>114942548.14233223</v>
      </c>
      <c r="Q16" s="44">
        <v>1496743.8535090883</v>
      </c>
      <c r="R16" s="44">
        <v>2852.6</v>
      </c>
      <c r="S16" s="44">
        <v>24835</v>
      </c>
      <c r="T16" s="44">
        <v>237.95400000000001</v>
      </c>
      <c r="U16" s="44">
        <v>16.376000000000001</v>
      </c>
      <c r="V16" s="44">
        <v>0</v>
      </c>
      <c r="W16" s="57">
        <v>0.56499999999999995</v>
      </c>
      <c r="X16" s="44">
        <f t="shared" si="1"/>
        <v>245.02417424000001</v>
      </c>
      <c r="Z16" s="17">
        <v>2014</v>
      </c>
      <c r="AA16" s="44">
        <v>2793105.2376333652</v>
      </c>
      <c r="AB16" s="44">
        <v>116658895.02982539</v>
      </c>
      <c r="AC16" s="44">
        <v>372068.29849049111</v>
      </c>
      <c r="AD16" s="44">
        <v>2880.8</v>
      </c>
      <c r="AE16" s="44">
        <v>24901</v>
      </c>
      <c r="AF16" s="44">
        <v>242.042</v>
      </c>
      <c r="AG16" s="44">
        <v>18.626000000000001</v>
      </c>
      <c r="AH16" s="44">
        <v>0</v>
      </c>
      <c r="AI16" s="57">
        <v>0.56699999999999995</v>
      </c>
      <c r="AJ16" s="44">
        <f t="shared" si="2"/>
        <v>250.08358924000001</v>
      </c>
      <c r="AL16" s="17">
        <v>2015</v>
      </c>
      <c r="AM16" s="44">
        <v>3326750.42527339</v>
      </c>
      <c r="AN16" s="44">
        <v>119817603.05176185</v>
      </c>
      <c r="AO16" s="44">
        <v>874742.6770621551</v>
      </c>
      <c r="AP16" s="44">
        <v>2891.6570000000002</v>
      </c>
      <c r="AQ16" s="44">
        <v>24877</v>
      </c>
      <c r="AR16" s="44">
        <v>230.76300000000001</v>
      </c>
      <c r="AS16" s="44">
        <v>18.420999999999999</v>
      </c>
      <c r="AT16" s="44">
        <v>0</v>
      </c>
      <c r="AU16" s="57">
        <v>0.56799999999999995</v>
      </c>
      <c r="AV16" s="44">
        <f t="shared" si="3"/>
        <v>238.71608254</v>
      </c>
      <c r="AX16" s="17">
        <v>2016</v>
      </c>
      <c r="AY16" s="44">
        <v>3366007.5069621014</v>
      </c>
      <c r="AZ16" s="44">
        <v>126419398.47124347</v>
      </c>
      <c r="BA16" s="44">
        <v>568691.20127981575</v>
      </c>
      <c r="BB16" s="44">
        <v>2741.4450000000002</v>
      </c>
      <c r="BC16" s="44">
        <v>24894</v>
      </c>
      <c r="BD16" s="44">
        <v>241.51</v>
      </c>
      <c r="BE16" s="44">
        <v>20.99</v>
      </c>
      <c r="BF16" s="44">
        <v>0</v>
      </c>
      <c r="BG16" s="57">
        <v>0.56899999999999995</v>
      </c>
      <c r="BH16" s="44">
        <f t="shared" si="4"/>
        <v>250.5722226</v>
      </c>
      <c r="BJ16" s="17">
        <v>2017</v>
      </c>
      <c r="BK16" s="44">
        <v>2654976.5596826538</v>
      </c>
      <c r="BL16" s="44">
        <v>127064985.38862842</v>
      </c>
      <c r="BM16" s="44">
        <v>260358.11188724602</v>
      </c>
      <c r="BN16" s="44">
        <v>2764.759</v>
      </c>
      <c r="BO16" s="44">
        <v>24947</v>
      </c>
      <c r="BP16" s="44">
        <v>235.88</v>
      </c>
      <c r="BQ16" s="44">
        <v>23.83</v>
      </c>
      <c r="BR16" s="44">
        <v>0</v>
      </c>
      <c r="BS16" s="57">
        <v>0.56899999999999995</v>
      </c>
      <c r="BT16" s="44">
        <f t="shared" si="5"/>
        <v>246.16836419999998</v>
      </c>
      <c r="BV16" s="17">
        <v>2018</v>
      </c>
      <c r="BW16" s="44">
        <v>3315000</v>
      </c>
      <c r="BX16" s="44">
        <v>126848800</v>
      </c>
      <c r="BY16" s="44">
        <v>574250.70499999996</v>
      </c>
      <c r="BZ16" s="44">
        <v>2772.9679999999998</v>
      </c>
      <c r="CA16" s="44">
        <v>24907</v>
      </c>
      <c r="CB16" s="44">
        <v>235.68</v>
      </c>
      <c r="CC16" s="44">
        <v>24.94</v>
      </c>
      <c r="CD16" s="44">
        <v>0</v>
      </c>
      <c r="CE16" s="57">
        <v>0.56999999999999995</v>
      </c>
      <c r="CF16" s="44">
        <f t="shared" si="6"/>
        <v>246.4475956</v>
      </c>
      <c r="CH16" t="s">
        <v>145</v>
      </c>
      <c r="CI16" s="42">
        <f t="shared" si="9"/>
        <v>3165683.6229795362</v>
      </c>
      <c r="CJ16" s="42">
        <f t="shared" si="10"/>
        <v>125037696.72790843</v>
      </c>
      <c r="CK16" s="42">
        <f t="shared" si="11"/>
        <v>569510.67380730424</v>
      </c>
      <c r="CL16" s="42">
        <f t="shared" si="12"/>
        <v>2792.7072500000004</v>
      </c>
      <c r="CM16" s="42">
        <f t="shared" si="13"/>
        <v>24906.25</v>
      </c>
      <c r="CN16" s="42">
        <f t="shared" si="14"/>
        <v>235.95825000000002</v>
      </c>
      <c r="CO16" s="42">
        <f t="shared" si="8"/>
        <v>22.045249999999999</v>
      </c>
      <c r="CP16" s="42">
        <f t="shared" si="8"/>
        <v>0</v>
      </c>
      <c r="CQ16" s="43">
        <f t="shared" si="8"/>
        <v>0.56899999999999995</v>
      </c>
      <c r="CR16" s="42">
        <f t="shared" si="8"/>
        <v>245.47606623499999</v>
      </c>
    </row>
    <row r="17" spans="1:96" x14ac:dyDescent="0.3">
      <c r="A17" s="40" t="s">
        <v>16</v>
      </c>
      <c r="B17" s="17">
        <v>2012</v>
      </c>
      <c r="C17" s="44">
        <v>167117.71826086953</v>
      </c>
      <c r="D17" s="44">
        <v>4177761.0886956519</v>
      </c>
      <c r="E17" s="44">
        <v>72248.056662958566</v>
      </c>
      <c r="F17" s="44">
        <v>134.80000000000001</v>
      </c>
      <c r="G17" s="44">
        <v>742</v>
      </c>
      <c r="H17" s="44">
        <v>15.05</v>
      </c>
      <c r="I17" s="44">
        <v>14.21</v>
      </c>
      <c r="J17" s="44">
        <v>0</v>
      </c>
      <c r="K17" s="57">
        <v>1</v>
      </c>
      <c r="L17" s="44">
        <f t="shared" si="0"/>
        <v>21.185025400000001</v>
      </c>
      <c r="N17" s="17">
        <v>2013</v>
      </c>
      <c r="O17" s="44">
        <v>188276.13277805</v>
      </c>
      <c r="P17" s="44">
        <v>4338750.625183735</v>
      </c>
      <c r="Q17" s="44">
        <v>64673.203531578198</v>
      </c>
      <c r="R17" s="44">
        <v>137.5</v>
      </c>
      <c r="S17" s="44">
        <v>742</v>
      </c>
      <c r="T17" s="44">
        <v>14.388999999999999</v>
      </c>
      <c r="U17" s="44">
        <v>15.71</v>
      </c>
      <c r="V17" s="44">
        <v>0</v>
      </c>
      <c r="W17" s="57">
        <v>1</v>
      </c>
      <c r="X17" s="44">
        <f t="shared" si="1"/>
        <v>21.1716354</v>
      </c>
      <c r="Z17" s="17">
        <v>2014</v>
      </c>
      <c r="AA17" s="44">
        <v>244706.82662463625</v>
      </c>
      <c r="AB17" s="44">
        <v>4385767.9163433546</v>
      </c>
      <c r="AC17" s="44">
        <v>65857.559045292612</v>
      </c>
      <c r="AD17" s="44">
        <v>138.1</v>
      </c>
      <c r="AE17" s="44">
        <v>742</v>
      </c>
      <c r="AF17" s="44">
        <v>16.247</v>
      </c>
      <c r="AG17" s="44">
        <v>17.119</v>
      </c>
      <c r="AH17" s="44">
        <v>0</v>
      </c>
      <c r="AI17" s="57">
        <v>0.99299999999999999</v>
      </c>
      <c r="AJ17" s="44">
        <f t="shared" si="2"/>
        <v>23.637957059999998</v>
      </c>
      <c r="AL17" s="17">
        <v>2015</v>
      </c>
      <c r="AM17" s="44">
        <v>222721.54483596596</v>
      </c>
      <c r="AN17" s="44">
        <v>4623480.7317132438</v>
      </c>
      <c r="AO17" s="44">
        <v>66368.963318091512</v>
      </c>
      <c r="AP17" s="44">
        <v>138.1</v>
      </c>
      <c r="AQ17" s="44">
        <v>757</v>
      </c>
      <c r="AR17" s="44">
        <v>17.367999999999999</v>
      </c>
      <c r="AS17" s="44">
        <v>17.114999999999998</v>
      </c>
      <c r="AT17" s="44">
        <v>0</v>
      </c>
      <c r="AU17" s="57">
        <v>1</v>
      </c>
      <c r="AV17" s="44">
        <f t="shared" si="3"/>
        <v>24.757230099999997</v>
      </c>
      <c r="AX17" s="17">
        <v>2016</v>
      </c>
      <c r="AY17" s="44">
        <v>264024.77951325825</v>
      </c>
      <c r="AZ17" s="44">
        <v>4867185.7290228847</v>
      </c>
      <c r="BA17" s="44">
        <v>63933.352645840896</v>
      </c>
      <c r="BB17" s="44">
        <v>133.608</v>
      </c>
      <c r="BC17" s="44">
        <v>756</v>
      </c>
      <c r="BD17" s="44">
        <v>19.306000000000001</v>
      </c>
      <c r="BE17" s="44">
        <v>17.951000000000001</v>
      </c>
      <c r="BF17" s="44">
        <v>0</v>
      </c>
      <c r="BG17" s="57">
        <v>1</v>
      </c>
      <c r="BH17" s="44">
        <f t="shared" si="4"/>
        <v>27.05616474</v>
      </c>
      <c r="BJ17" s="17">
        <v>2017</v>
      </c>
      <c r="BK17" s="44">
        <v>232988.60584204827</v>
      </c>
      <c r="BL17" s="44">
        <v>4970823.1020555338</v>
      </c>
      <c r="BM17" s="44">
        <v>42683.943859598505</v>
      </c>
      <c r="BN17" s="44">
        <v>137.18</v>
      </c>
      <c r="BO17" s="44">
        <v>756</v>
      </c>
      <c r="BP17" s="44">
        <v>18.11</v>
      </c>
      <c r="BQ17" s="44">
        <v>12.013</v>
      </c>
      <c r="BR17" s="44">
        <v>0</v>
      </c>
      <c r="BS17" s="57">
        <v>1</v>
      </c>
      <c r="BT17" s="44">
        <f t="shared" si="5"/>
        <v>23.296492619999999</v>
      </c>
      <c r="BV17" s="17">
        <v>2018</v>
      </c>
      <c r="BW17" s="44">
        <v>270751</v>
      </c>
      <c r="BX17" s="44">
        <v>5023446</v>
      </c>
      <c r="BY17" s="44">
        <v>37263.014000000003</v>
      </c>
      <c r="BZ17" s="44">
        <v>138.92400000000001</v>
      </c>
      <c r="CA17" s="44">
        <v>759</v>
      </c>
      <c r="CB17" s="44">
        <v>15.872</v>
      </c>
      <c r="CC17" s="44">
        <v>3.4169999999999998</v>
      </c>
      <c r="CD17" s="44">
        <v>0</v>
      </c>
      <c r="CE17" s="57">
        <v>1</v>
      </c>
      <c r="CF17" s="44">
        <f t="shared" si="6"/>
        <v>17.347255579999999</v>
      </c>
      <c r="CH17" t="s">
        <v>145</v>
      </c>
      <c r="CI17" s="42">
        <f t="shared" si="9"/>
        <v>247621.48254781813</v>
      </c>
      <c r="CJ17" s="42">
        <f t="shared" si="10"/>
        <v>4871233.890697916</v>
      </c>
      <c r="CK17" s="42">
        <f t="shared" si="11"/>
        <v>52562.318455882727</v>
      </c>
      <c r="CL17" s="42">
        <f t="shared" si="12"/>
        <v>136.953</v>
      </c>
      <c r="CM17" s="42">
        <f t="shared" si="13"/>
        <v>757</v>
      </c>
      <c r="CN17" s="42">
        <f t="shared" si="14"/>
        <v>17.664000000000001</v>
      </c>
      <c r="CO17" s="42">
        <f t="shared" si="8"/>
        <v>12.624000000000001</v>
      </c>
      <c r="CP17" s="42">
        <f t="shared" si="8"/>
        <v>0</v>
      </c>
      <c r="CQ17" s="43">
        <f t="shared" si="8"/>
        <v>1</v>
      </c>
      <c r="CR17" s="42">
        <f t="shared" si="8"/>
        <v>23.114285759999998</v>
      </c>
    </row>
    <row r="18" spans="1:96" x14ac:dyDescent="0.3">
      <c r="A18" s="40" t="s">
        <v>17</v>
      </c>
      <c r="B18" s="17">
        <v>2012</v>
      </c>
      <c r="C18" s="44">
        <v>3870562.2904347824</v>
      </c>
      <c r="D18" s="44">
        <v>130086813.73565218</v>
      </c>
      <c r="E18" s="44">
        <v>146824.95706972462</v>
      </c>
      <c r="F18" s="44">
        <v>1305.5</v>
      </c>
      <c r="G18" s="44">
        <v>49497</v>
      </c>
      <c r="H18" s="44">
        <v>408.72399999999999</v>
      </c>
      <c r="I18" s="44">
        <v>244.947</v>
      </c>
      <c r="J18" s="44">
        <v>266.983</v>
      </c>
      <c r="K18" s="57">
        <v>0.19500000000000001</v>
      </c>
      <c r="L18" s="44">
        <f t="shared" si="0"/>
        <v>586.85650908000002</v>
      </c>
      <c r="N18" s="17">
        <v>2013</v>
      </c>
      <c r="O18" s="44">
        <v>3853190.4755022055</v>
      </c>
      <c r="P18" s="44">
        <v>130589227.28319453</v>
      </c>
      <c r="Q18" s="44">
        <v>174903.06731319905</v>
      </c>
      <c r="R18" s="44">
        <v>1314.7</v>
      </c>
      <c r="S18" s="44">
        <v>50485</v>
      </c>
      <c r="T18" s="44">
        <v>393.245</v>
      </c>
      <c r="U18" s="44">
        <v>247.251</v>
      </c>
      <c r="V18" s="44">
        <v>305.505</v>
      </c>
      <c r="W18" s="57">
        <v>0.19500000000000001</v>
      </c>
      <c r="X18" s="44">
        <f t="shared" si="1"/>
        <v>582.81555223999999</v>
      </c>
      <c r="Z18" s="17">
        <v>2014</v>
      </c>
      <c r="AA18" s="44">
        <v>4832420.9442289025</v>
      </c>
      <c r="AB18" s="44">
        <v>131580493.59190103</v>
      </c>
      <c r="AC18" s="44">
        <v>418048.94680057536</v>
      </c>
      <c r="AD18" s="44">
        <v>1318.2</v>
      </c>
      <c r="AE18" s="44">
        <v>51446</v>
      </c>
      <c r="AF18" s="44">
        <v>390.834</v>
      </c>
      <c r="AG18" s="44">
        <v>248.20099999999999</v>
      </c>
      <c r="AH18" s="44">
        <v>317.416</v>
      </c>
      <c r="AI18" s="57">
        <v>0.191</v>
      </c>
      <c r="AJ18" s="44">
        <f t="shared" si="2"/>
        <v>584.04377734000002</v>
      </c>
      <c r="AL18" s="17">
        <v>2015</v>
      </c>
      <c r="AM18" s="44">
        <v>4748380.0697448365</v>
      </c>
      <c r="AN18" s="44">
        <v>133418778.84447144</v>
      </c>
      <c r="AO18" s="44">
        <v>174435.8360881914</v>
      </c>
      <c r="AP18" s="44">
        <v>1319.9570000000001</v>
      </c>
      <c r="AQ18" s="44">
        <v>51864</v>
      </c>
      <c r="AR18" s="44">
        <v>384.34500000000003</v>
      </c>
      <c r="AS18" s="44">
        <v>243.47399999999999</v>
      </c>
      <c r="AT18" s="44">
        <v>433.60400000000004</v>
      </c>
      <c r="AU18" s="57">
        <v>0.191</v>
      </c>
      <c r="AV18" s="44">
        <f t="shared" si="3"/>
        <v>607.01250916000004</v>
      </c>
      <c r="AX18" s="17">
        <v>2016</v>
      </c>
      <c r="AY18" s="44">
        <v>4563584.8921176894</v>
      </c>
      <c r="AZ18" s="44">
        <v>136570770.78484076</v>
      </c>
      <c r="BA18" s="44">
        <v>169285.09554667634</v>
      </c>
      <c r="BB18" s="44">
        <v>1334.9059999999999</v>
      </c>
      <c r="BC18" s="44">
        <v>53784</v>
      </c>
      <c r="BD18" s="44">
        <v>401.34899999999999</v>
      </c>
      <c r="BE18" s="44">
        <v>247.23599999999999</v>
      </c>
      <c r="BF18" s="44">
        <v>307.91499999999996</v>
      </c>
      <c r="BG18" s="57">
        <v>0.186</v>
      </c>
      <c r="BH18" s="44">
        <f t="shared" si="4"/>
        <v>591.56642713999997</v>
      </c>
      <c r="BJ18" s="17">
        <v>2017</v>
      </c>
      <c r="BK18" s="44">
        <v>4402783.5343190283</v>
      </c>
      <c r="BL18" s="44">
        <v>138374920.54093039</v>
      </c>
      <c r="BM18" s="44">
        <v>110629.28978218534</v>
      </c>
      <c r="BN18" s="44">
        <v>1337.586</v>
      </c>
      <c r="BO18" s="44">
        <v>55324</v>
      </c>
      <c r="BP18" s="44">
        <v>403.36599999999999</v>
      </c>
      <c r="BQ18" s="44">
        <v>246.29400000000001</v>
      </c>
      <c r="BR18" s="44">
        <v>274.892</v>
      </c>
      <c r="BS18" s="57">
        <v>0.183</v>
      </c>
      <c r="BT18" s="44">
        <f t="shared" si="5"/>
        <v>584.22419275999994</v>
      </c>
      <c r="BV18" s="17">
        <v>2018</v>
      </c>
      <c r="BW18" s="44">
        <v>4405170</v>
      </c>
      <c r="BX18" s="44">
        <v>138577983</v>
      </c>
      <c r="BY18" s="44">
        <v>127144.973</v>
      </c>
      <c r="BZ18" s="44">
        <v>1341.1990000000001</v>
      </c>
      <c r="CA18" s="44">
        <v>57087</v>
      </c>
      <c r="CB18" s="44">
        <v>408.738</v>
      </c>
      <c r="CC18" s="44">
        <v>250.06800000000001</v>
      </c>
      <c r="CD18" s="44">
        <v>409.25900000000001</v>
      </c>
      <c r="CE18" s="57">
        <v>0.17899999999999999</v>
      </c>
      <c r="CF18" s="44">
        <f t="shared" si="6"/>
        <v>627.65247322000005</v>
      </c>
      <c r="CH18" t="s">
        <v>145</v>
      </c>
      <c r="CI18" s="42">
        <f t="shared" si="9"/>
        <v>4529979.6240453888</v>
      </c>
      <c r="CJ18" s="42">
        <f t="shared" si="10"/>
        <v>136735613.29256064</v>
      </c>
      <c r="CK18" s="42">
        <f t="shared" si="11"/>
        <v>145373.79860426328</v>
      </c>
      <c r="CL18" s="42">
        <f t="shared" si="12"/>
        <v>1333.4120000000003</v>
      </c>
      <c r="CM18" s="42">
        <f t="shared" si="13"/>
        <v>54514.75</v>
      </c>
      <c r="CN18" s="42">
        <f t="shared" si="14"/>
        <v>399.4495</v>
      </c>
      <c r="CO18" s="42">
        <f t="shared" si="14"/>
        <v>246.768</v>
      </c>
      <c r="CP18" s="42">
        <f t="shared" si="14"/>
        <v>356.41750000000002</v>
      </c>
      <c r="CQ18" s="43">
        <f t="shared" si="14"/>
        <v>0.18475000000000003</v>
      </c>
      <c r="CR18" s="42">
        <f t="shared" si="14"/>
        <v>602.61390056999994</v>
      </c>
    </row>
    <row r="19" spans="1:96" x14ac:dyDescent="0.3">
      <c r="A19" s="40" t="s">
        <v>18</v>
      </c>
      <c r="B19" s="17">
        <v>2012</v>
      </c>
      <c r="C19" s="44">
        <v>1353101.852173913</v>
      </c>
      <c r="D19" s="44">
        <v>33938756.389565222</v>
      </c>
      <c r="E19" s="44">
        <v>202759.80128572453</v>
      </c>
      <c r="F19" s="44">
        <v>887.8</v>
      </c>
      <c r="G19" s="44">
        <v>5326</v>
      </c>
      <c r="H19" s="44">
        <v>73.072000000000003</v>
      </c>
      <c r="I19" s="44">
        <v>7.3280000000000003</v>
      </c>
      <c r="J19" s="44">
        <v>0</v>
      </c>
      <c r="K19" s="57">
        <v>1</v>
      </c>
      <c r="L19" s="44">
        <f t="shared" si="0"/>
        <v>76.235790719999997</v>
      </c>
      <c r="N19" s="17">
        <v>2013</v>
      </c>
      <c r="O19" s="44">
        <v>1531827.2393434595</v>
      </c>
      <c r="P19" s="44">
        <v>35013611.885840274</v>
      </c>
      <c r="Q19" s="44">
        <v>145301.55169568176</v>
      </c>
      <c r="R19" s="44">
        <v>857.7</v>
      </c>
      <c r="S19" s="44">
        <v>5411</v>
      </c>
      <c r="T19" s="44">
        <v>68.980999999999995</v>
      </c>
      <c r="U19" s="44">
        <v>7.0519999999999996</v>
      </c>
      <c r="V19" s="44">
        <v>0</v>
      </c>
      <c r="W19" s="57">
        <v>1</v>
      </c>
      <c r="X19" s="44">
        <f t="shared" si="1"/>
        <v>72.02563047999999</v>
      </c>
      <c r="Z19" s="17">
        <v>2014</v>
      </c>
      <c r="AA19" s="44">
        <v>1587892.5691076622</v>
      </c>
      <c r="AB19" s="44">
        <v>36549773.320562556</v>
      </c>
      <c r="AC19" s="44">
        <v>112561.79447747928</v>
      </c>
      <c r="AD19" s="44">
        <v>885.6</v>
      </c>
      <c r="AE19" s="44">
        <v>5465</v>
      </c>
      <c r="AF19" s="44">
        <v>68.412000000000006</v>
      </c>
      <c r="AG19" s="44">
        <v>6.7560000000000002</v>
      </c>
      <c r="AH19" s="44">
        <v>0</v>
      </c>
      <c r="AI19" s="57">
        <v>1</v>
      </c>
      <c r="AJ19" s="44">
        <f t="shared" si="2"/>
        <v>71.328835440000006</v>
      </c>
      <c r="AL19" s="17">
        <v>2015</v>
      </c>
      <c r="AM19" s="44">
        <v>1400114.1365735114</v>
      </c>
      <c r="AN19" s="44">
        <v>38232302.012636699</v>
      </c>
      <c r="AO19" s="44">
        <v>364167.13895891479</v>
      </c>
      <c r="AP19" s="44">
        <v>882.05</v>
      </c>
      <c r="AQ19" s="44">
        <v>5494</v>
      </c>
      <c r="AR19" s="44">
        <v>67.849000000000004</v>
      </c>
      <c r="AS19" s="44">
        <v>4.8369999999999997</v>
      </c>
      <c r="AT19" s="44">
        <v>0</v>
      </c>
      <c r="AU19" s="57">
        <v>1</v>
      </c>
      <c r="AV19" s="44">
        <f t="shared" si="3"/>
        <v>69.937326380000002</v>
      </c>
      <c r="AX19" s="17">
        <v>2016</v>
      </c>
      <c r="AY19" s="44">
        <v>1052030.1610364453</v>
      </c>
      <c r="AZ19" s="44">
        <v>38425739.607942849</v>
      </c>
      <c r="BA19" s="44">
        <v>203104.59752754567</v>
      </c>
      <c r="BB19" s="44">
        <v>905.20299999999997</v>
      </c>
      <c r="BC19" s="44">
        <v>5509</v>
      </c>
      <c r="BD19" s="44">
        <v>71.322999999999993</v>
      </c>
      <c r="BE19" s="44">
        <v>4.9429999999999996</v>
      </c>
      <c r="BF19" s="44">
        <v>0</v>
      </c>
      <c r="BG19" s="57">
        <v>1</v>
      </c>
      <c r="BH19" s="44">
        <f t="shared" si="4"/>
        <v>73.457090819999991</v>
      </c>
      <c r="BJ19" s="17">
        <v>2017</v>
      </c>
      <c r="BK19" s="44">
        <v>1071105.5376848176</v>
      </c>
      <c r="BL19" s="44">
        <v>40411237.399206631</v>
      </c>
      <c r="BM19" s="44">
        <v>152127.47256208677</v>
      </c>
      <c r="BN19" s="44">
        <v>944.29499999999996</v>
      </c>
      <c r="BO19" s="44">
        <v>5501</v>
      </c>
      <c r="BP19" s="44">
        <v>70.222999999999999</v>
      </c>
      <c r="BQ19" s="44">
        <v>5.0949999999999998</v>
      </c>
      <c r="BR19" s="44">
        <v>0</v>
      </c>
      <c r="BS19" s="57">
        <v>1</v>
      </c>
      <c r="BT19" s="44">
        <f t="shared" si="5"/>
        <v>72.422715299999993</v>
      </c>
      <c r="BV19" s="17">
        <v>2018</v>
      </c>
      <c r="BW19" s="44">
        <v>1398518</v>
      </c>
      <c r="BX19" s="44">
        <v>40414311</v>
      </c>
      <c r="BY19" s="44">
        <v>308902.64799999999</v>
      </c>
      <c r="BZ19" s="44">
        <v>941.20399999999995</v>
      </c>
      <c r="CA19" s="44">
        <v>5499</v>
      </c>
      <c r="CB19" s="44">
        <v>70.067999999999998</v>
      </c>
      <c r="CC19" s="44">
        <v>4.6470000000000002</v>
      </c>
      <c r="CD19" s="44">
        <v>0</v>
      </c>
      <c r="CE19" s="57">
        <v>1</v>
      </c>
      <c r="CF19" s="44">
        <f t="shared" si="6"/>
        <v>72.07429578</v>
      </c>
      <c r="CH19" t="s">
        <v>145</v>
      </c>
      <c r="CI19" s="42">
        <f t="shared" si="9"/>
        <v>1230441.9588236937</v>
      </c>
      <c r="CJ19" s="42">
        <f t="shared" si="10"/>
        <v>39370897.504946545</v>
      </c>
      <c r="CK19" s="42">
        <f t="shared" si="11"/>
        <v>257075.46426213678</v>
      </c>
      <c r="CL19" s="42">
        <f t="shared" si="12"/>
        <v>918.18799999999987</v>
      </c>
      <c r="CM19" s="42">
        <f t="shared" si="13"/>
        <v>5500.75</v>
      </c>
      <c r="CN19" s="42">
        <f t="shared" si="14"/>
        <v>69.865749999999991</v>
      </c>
      <c r="CO19" s="42">
        <f t="shared" si="14"/>
        <v>4.8804999999999996</v>
      </c>
      <c r="CP19" s="42">
        <f t="shared" si="14"/>
        <v>0</v>
      </c>
      <c r="CQ19" s="43">
        <f t="shared" si="14"/>
        <v>1</v>
      </c>
      <c r="CR19" s="42">
        <f t="shared" si="14"/>
        <v>71.972857070000003</v>
      </c>
    </row>
    <row r="20" spans="1:96" x14ac:dyDescent="0.3">
      <c r="A20" s="40" t="s">
        <v>19</v>
      </c>
      <c r="B20" s="17">
        <v>2012</v>
      </c>
      <c r="C20" s="44">
        <v>17009766.439999998</v>
      </c>
      <c r="D20" s="44">
        <v>847337684.54434776</v>
      </c>
      <c r="E20" s="44">
        <v>10296676.566760244</v>
      </c>
      <c r="F20" s="44">
        <v>27091.8</v>
      </c>
      <c r="G20" s="44">
        <v>100636</v>
      </c>
      <c r="H20" s="44">
        <v>923.48599999999999</v>
      </c>
      <c r="I20" s="44">
        <v>263.17700000000002</v>
      </c>
      <c r="J20" s="44">
        <v>13.968</v>
      </c>
      <c r="K20" s="57">
        <v>0.77700000000000002</v>
      </c>
      <c r="L20" s="44">
        <f t="shared" si="0"/>
        <v>1040.89676278</v>
      </c>
      <c r="N20" s="17">
        <v>2013</v>
      </c>
      <c r="O20" s="44">
        <v>20455015.37297722</v>
      </c>
      <c r="P20" s="44">
        <v>859821427.53086734</v>
      </c>
      <c r="Q20" s="44">
        <v>19343950.216741282</v>
      </c>
      <c r="R20" s="44">
        <v>27321.9</v>
      </c>
      <c r="S20" s="44">
        <v>101373</v>
      </c>
      <c r="T20" s="44">
        <v>893.34100000000001</v>
      </c>
      <c r="U20" s="44">
        <v>242.024</v>
      </c>
      <c r="V20" s="44">
        <v>8.93</v>
      </c>
      <c r="W20" s="57">
        <v>0.77600000000000002</v>
      </c>
      <c r="X20" s="44">
        <f t="shared" si="1"/>
        <v>1000.2533647600001</v>
      </c>
      <c r="Z20" s="17">
        <v>2014</v>
      </c>
      <c r="AA20" s="44">
        <v>19023507.212415129</v>
      </c>
      <c r="AB20" s="44">
        <v>871132793.97793376</v>
      </c>
      <c r="AC20" s="44">
        <v>4518854.8633735497</v>
      </c>
      <c r="AD20" s="44">
        <v>27465.9</v>
      </c>
      <c r="AE20" s="44">
        <v>101720</v>
      </c>
      <c r="AF20" s="44">
        <v>880.74599999999998</v>
      </c>
      <c r="AG20" s="44">
        <v>227.435</v>
      </c>
      <c r="AH20" s="44">
        <v>12.792</v>
      </c>
      <c r="AI20" s="57">
        <v>0.77700000000000002</v>
      </c>
      <c r="AJ20" s="44">
        <f t="shared" si="2"/>
        <v>982.40669809999997</v>
      </c>
      <c r="AL20" s="17">
        <v>2015</v>
      </c>
      <c r="AM20" s="44">
        <v>19161816.636695016</v>
      </c>
      <c r="AN20" s="44">
        <v>892943819.46561372</v>
      </c>
      <c r="AO20" s="44">
        <v>12873983.837943748</v>
      </c>
      <c r="AP20" s="44">
        <v>27534.418000000001</v>
      </c>
      <c r="AQ20" s="44">
        <v>102158</v>
      </c>
      <c r="AR20" s="44">
        <v>856.61699999999996</v>
      </c>
      <c r="AS20" s="44">
        <v>223.35599999999999</v>
      </c>
      <c r="AT20" s="44">
        <v>6.4009999999999998</v>
      </c>
      <c r="AU20" s="57">
        <v>0.77300000000000002</v>
      </c>
      <c r="AV20" s="44">
        <f t="shared" si="3"/>
        <v>954.78403054</v>
      </c>
      <c r="AX20" s="17">
        <v>2016</v>
      </c>
      <c r="AY20" s="44">
        <v>17660791.415425595</v>
      </c>
      <c r="AZ20" s="44">
        <v>898560999.53650558</v>
      </c>
      <c r="BA20" s="44">
        <v>11168949.753697058</v>
      </c>
      <c r="BB20" s="44">
        <v>26992.728999999999</v>
      </c>
      <c r="BC20" s="44">
        <v>102548</v>
      </c>
      <c r="BD20" s="44">
        <v>919.54899999999998</v>
      </c>
      <c r="BE20" s="44">
        <v>233.03200000000001</v>
      </c>
      <c r="BF20" s="44">
        <v>10.393000000000001</v>
      </c>
      <c r="BG20" s="57">
        <v>0.77400000000000002</v>
      </c>
      <c r="BH20" s="44">
        <f t="shared" si="4"/>
        <v>1022.97577798</v>
      </c>
      <c r="BJ20" s="17">
        <v>2017</v>
      </c>
      <c r="BK20" s="44">
        <v>15935155.151340304</v>
      </c>
      <c r="BL20" s="44">
        <v>918702503.84132707</v>
      </c>
      <c r="BM20" s="44">
        <v>5483109.2240293296</v>
      </c>
      <c r="BN20" s="44">
        <v>27168.352999999999</v>
      </c>
      <c r="BO20" s="44">
        <v>102670</v>
      </c>
      <c r="BP20" s="44">
        <v>909.64700000000005</v>
      </c>
      <c r="BQ20" s="44">
        <v>230.61799999999999</v>
      </c>
      <c r="BR20" s="44">
        <v>10.835000000000001</v>
      </c>
      <c r="BS20" s="57">
        <v>0.77500000000000002</v>
      </c>
      <c r="BT20" s="44">
        <f t="shared" si="5"/>
        <v>1012.1513838200001</v>
      </c>
      <c r="BV20" s="17">
        <v>2018</v>
      </c>
      <c r="BW20" s="44">
        <v>15971446</v>
      </c>
      <c r="BX20" s="44">
        <v>929515968</v>
      </c>
      <c r="BY20" s="44">
        <v>8953730.8910000008</v>
      </c>
      <c r="BZ20" s="44">
        <v>27368.651999999998</v>
      </c>
      <c r="CA20" s="44">
        <v>102683</v>
      </c>
      <c r="CB20" s="44">
        <v>913.75199999999995</v>
      </c>
      <c r="CC20" s="44">
        <v>233.626</v>
      </c>
      <c r="CD20" s="44">
        <v>10.487</v>
      </c>
      <c r="CE20" s="57">
        <v>0.77600000000000002</v>
      </c>
      <c r="CF20" s="44">
        <f t="shared" si="6"/>
        <v>1017.46071494</v>
      </c>
      <c r="CH20" t="s">
        <v>145</v>
      </c>
      <c r="CI20" s="42">
        <f t="shared" si="9"/>
        <v>17182302.300865229</v>
      </c>
      <c r="CJ20" s="42">
        <f t="shared" si="10"/>
        <v>909930822.71086156</v>
      </c>
      <c r="CK20" s="42">
        <f t="shared" si="11"/>
        <v>9619943.4266675338</v>
      </c>
      <c r="CL20" s="42">
        <f t="shared" si="12"/>
        <v>27266.038</v>
      </c>
      <c r="CM20" s="42">
        <f t="shared" si="13"/>
        <v>102514.75</v>
      </c>
      <c r="CN20" s="42">
        <f t="shared" si="14"/>
        <v>899.89125000000001</v>
      </c>
      <c r="CO20" s="42">
        <f t="shared" si="14"/>
        <v>230.15800000000002</v>
      </c>
      <c r="CP20" s="42">
        <f t="shared" si="14"/>
        <v>9.5289999999999999</v>
      </c>
      <c r="CQ20" s="43">
        <f t="shared" si="14"/>
        <v>0.77449999999999997</v>
      </c>
      <c r="CR20" s="42">
        <f t="shared" si="14"/>
        <v>1001.84297682</v>
      </c>
    </row>
    <row r="21" spans="1:96" s="17" customFormat="1" x14ac:dyDescent="0.3">
      <c r="A21" s="53" t="s">
        <v>104</v>
      </c>
      <c r="B21" s="17">
        <v>2012</v>
      </c>
      <c r="C21" s="44">
        <v>11813530.892173916</v>
      </c>
      <c r="D21" s="44">
        <v>498758500.85913044</v>
      </c>
      <c r="E21" s="44">
        <v>1980946.5728150667</v>
      </c>
      <c r="F21" s="44">
        <v>13063</v>
      </c>
      <c r="G21" s="44">
        <v>57817</v>
      </c>
      <c r="H21" s="44">
        <v>646.63499999999999</v>
      </c>
      <c r="I21" s="44">
        <v>62.081000000000003</v>
      </c>
      <c r="J21" s="44">
        <v>146.98599999999999</v>
      </c>
      <c r="K21" s="57">
        <v>0.64300000000000002</v>
      </c>
      <c r="L21" s="44">
        <f t="shared" si="0"/>
        <v>713.28575553999997</v>
      </c>
      <c r="N21" s="17">
        <v>2013</v>
      </c>
      <c r="O21" s="44">
        <v>12668013.894904461</v>
      </c>
      <c r="P21" s="44">
        <v>508994646.45124948</v>
      </c>
      <c r="Q21" s="44">
        <v>3688677.654562253</v>
      </c>
      <c r="R21" s="44">
        <v>13167</v>
      </c>
      <c r="S21" s="44">
        <v>58108</v>
      </c>
      <c r="T21" s="44">
        <v>614.44100000000003</v>
      </c>
      <c r="U21" s="44">
        <v>78.765000000000001</v>
      </c>
      <c r="V21" s="44">
        <v>97.52600000000001</v>
      </c>
      <c r="W21" s="57">
        <v>0.64100000000000001</v>
      </c>
      <c r="X21" s="44">
        <f t="shared" si="1"/>
        <v>674.88629970000011</v>
      </c>
      <c r="Z21" s="17">
        <v>2014</v>
      </c>
      <c r="AA21" s="44">
        <v>13955623.824199803</v>
      </c>
      <c r="AB21" s="44">
        <v>511265381.49975741</v>
      </c>
      <c r="AC21" s="44">
        <v>3586413.3332592594</v>
      </c>
      <c r="AD21" s="44">
        <v>13183</v>
      </c>
      <c r="AE21" s="44">
        <v>58292</v>
      </c>
      <c r="AF21" s="44">
        <v>607.97500000000002</v>
      </c>
      <c r="AG21" s="44">
        <v>79.38</v>
      </c>
      <c r="AH21" s="44">
        <v>93.88</v>
      </c>
      <c r="AI21" s="57">
        <v>0.64</v>
      </c>
      <c r="AJ21" s="44">
        <f t="shared" si="2"/>
        <v>667.69738920000009</v>
      </c>
      <c r="AL21" s="17">
        <v>2015</v>
      </c>
      <c r="AM21" s="44">
        <v>12782774.740947753</v>
      </c>
      <c r="AN21" s="44">
        <v>520576506.88505471</v>
      </c>
      <c r="AO21" s="44">
        <v>3055792.3127564564</v>
      </c>
      <c r="AP21" s="44">
        <v>13215</v>
      </c>
      <c r="AQ21" s="44">
        <v>58381</v>
      </c>
      <c r="AR21" s="44">
        <v>599.72199999999998</v>
      </c>
      <c r="AS21" s="44">
        <v>79.19</v>
      </c>
      <c r="AT21" s="44">
        <v>113.333</v>
      </c>
      <c r="AU21" s="57">
        <v>0.64</v>
      </c>
      <c r="AV21" s="44">
        <f t="shared" si="3"/>
        <v>664.63606689999995</v>
      </c>
      <c r="AX21" s="17">
        <v>2016</v>
      </c>
      <c r="AY21" s="44">
        <v>11777939.409129433</v>
      </c>
      <c r="AZ21" s="44">
        <v>541613089.01053405</v>
      </c>
      <c r="BA21" s="44">
        <v>1941666.0877539653</v>
      </c>
      <c r="BB21" s="44">
        <v>13310.5</v>
      </c>
      <c r="BC21" s="44">
        <v>58588</v>
      </c>
      <c r="BD21" s="44">
        <v>625.56399999999996</v>
      </c>
      <c r="BE21" s="44">
        <v>64.634</v>
      </c>
      <c r="BF21" s="44">
        <v>97.97699999999999</v>
      </c>
      <c r="BG21" s="57">
        <v>0.63800000000000001</v>
      </c>
      <c r="BH21" s="44">
        <f t="shared" si="4"/>
        <v>680.03064785999993</v>
      </c>
      <c r="BJ21" s="17">
        <v>2017</v>
      </c>
      <c r="BK21" s="44">
        <v>13443488.475537922</v>
      </c>
      <c r="BL21" s="44">
        <v>544403094.26445484</v>
      </c>
      <c r="BM21" s="44">
        <v>4050853.2792888563</v>
      </c>
      <c r="BN21" s="44">
        <v>13363.5</v>
      </c>
      <c r="BO21" s="44">
        <v>58313</v>
      </c>
      <c r="BP21" s="44">
        <v>630.41600000000005</v>
      </c>
      <c r="BQ21" s="44">
        <v>66.753</v>
      </c>
      <c r="BR21" s="44">
        <v>85.756</v>
      </c>
      <c r="BS21" s="57">
        <v>0.64100000000000001</v>
      </c>
      <c r="BT21" s="44">
        <f t="shared" si="5"/>
        <v>682.48439182000004</v>
      </c>
      <c r="BV21" s="17">
        <v>2018</v>
      </c>
      <c r="BW21" s="44">
        <v>20364995</v>
      </c>
      <c r="BX21" s="44">
        <v>546952927</v>
      </c>
      <c r="BY21" s="44">
        <v>6473192.2850000001</v>
      </c>
      <c r="BZ21" s="44">
        <v>13390.5</v>
      </c>
      <c r="CA21" s="44">
        <v>58417</v>
      </c>
      <c r="CB21" s="44">
        <v>603.54499999999996</v>
      </c>
      <c r="CC21" s="44">
        <v>75.302000000000007</v>
      </c>
      <c r="CD21" s="44">
        <v>101.486</v>
      </c>
      <c r="CE21" s="57">
        <v>0.64</v>
      </c>
      <c r="CF21" s="44">
        <f t="shared" si="6"/>
        <v>663.56874007999988</v>
      </c>
      <c r="CH21" t="s">
        <v>145</v>
      </c>
      <c r="CI21" s="42">
        <f t="shared" si="9"/>
        <v>14592299.406403776</v>
      </c>
      <c r="CJ21" s="42">
        <f t="shared" si="10"/>
        <v>538386404.29001093</v>
      </c>
      <c r="CK21" s="42">
        <f t="shared" si="11"/>
        <v>3880375.9911998194</v>
      </c>
      <c r="CL21" s="42">
        <f t="shared" si="12"/>
        <v>13319.875</v>
      </c>
      <c r="CM21" s="42">
        <f t="shared" si="13"/>
        <v>58424.75</v>
      </c>
      <c r="CN21" s="42">
        <f t="shared" si="14"/>
        <v>614.81175000000007</v>
      </c>
      <c r="CO21" s="42">
        <f t="shared" si="14"/>
        <v>71.469750000000005</v>
      </c>
      <c r="CP21" s="42">
        <f t="shared" si="14"/>
        <v>99.638000000000005</v>
      </c>
      <c r="CQ21" s="43">
        <f t="shared" si="14"/>
        <v>0.63975000000000004</v>
      </c>
      <c r="CR21" s="42">
        <f t="shared" si="14"/>
        <v>672.67996166499995</v>
      </c>
    </row>
    <row r="22" spans="1:96" x14ac:dyDescent="0.3">
      <c r="A22" s="40" t="s">
        <v>20</v>
      </c>
      <c r="B22" s="17">
        <v>2012</v>
      </c>
      <c r="C22" s="44">
        <v>2160493.6139130434</v>
      </c>
      <c r="D22" s="44">
        <v>52720474.646956526</v>
      </c>
      <c r="E22" s="44">
        <v>55400.252669943839</v>
      </c>
      <c r="F22" s="44">
        <v>824.5</v>
      </c>
      <c r="G22" s="44">
        <v>15004</v>
      </c>
      <c r="H22" s="44">
        <v>160.88800000000001</v>
      </c>
      <c r="I22" s="44">
        <v>13.584</v>
      </c>
      <c r="J22" s="44">
        <v>0</v>
      </c>
      <c r="K22" s="57">
        <v>0.39700000000000002</v>
      </c>
      <c r="L22" s="44">
        <f t="shared" si="0"/>
        <v>166.75275616000002</v>
      </c>
      <c r="N22" s="17">
        <v>2013</v>
      </c>
      <c r="O22" s="44">
        <v>2420636.8931896132</v>
      </c>
      <c r="P22" s="44">
        <v>53792062.42136208</v>
      </c>
      <c r="Q22" s="44">
        <v>160744.76325187759</v>
      </c>
      <c r="R22" s="44">
        <v>827.5</v>
      </c>
      <c r="S22" s="44">
        <v>14939</v>
      </c>
      <c r="T22" s="44">
        <v>152.709</v>
      </c>
      <c r="U22" s="44">
        <v>14.113</v>
      </c>
      <c r="V22" s="44">
        <v>0</v>
      </c>
      <c r="W22" s="57">
        <v>0.39300000000000002</v>
      </c>
      <c r="X22" s="44">
        <f t="shared" si="1"/>
        <v>158.80214662</v>
      </c>
      <c r="Z22" s="17">
        <v>2014</v>
      </c>
      <c r="AA22" s="44">
        <v>2165531.8273520847</v>
      </c>
      <c r="AB22" s="44">
        <v>53610410.015276425</v>
      </c>
      <c r="AC22" s="44">
        <v>34939.268175337435</v>
      </c>
      <c r="AD22" s="44">
        <v>828.2</v>
      </c>
      <c r="AE22" s="44">
        <v>14925</v>
      </c>
      <c r="AF22" s="44">
        <v>147.83099999999999</v>
      </c>
      <c r="AG22" s="44">
        <v>15.163</v>
      </c>
      <c r="AH22" s="44">
        <v>0</v>
      </c>
      <c r="AI22" s="57">
        <v>0.39300000000000002</v>
      </c>
      <c r="AJ22" s="44">
        <f t="shared" si="2"/>
        <v>154.37747361999999</v>
      </c>
      <c r="AL22" s="17">
        <v>2015</v>
      </c>
      <c r="AM22" s="44">
        <v>2028157.3839611183</v>
      </c>
      <c r="AN22" s="44">
        <v>54436436.116889425</v>
      </c>
      <c r="AO22" s="44">
        <v>187631.32977574872</v>
      </c>
      <c r="AP22" s="44">
        <v>824.56</v>
      </c>
      <c r="AQ22" s="44">
        <v>14975</v>
      </c>
      <c r="AR22" s="44">
        <v>144.477</v>
      </c>
      <c r="AS22" s="44">
        <v>15.086</v>
      </c>
      <c r="AT22" s="44">
        <v>0</v>
      </c>
      <c r="AU22" s="57">
        <v>0.39300000000000002</v>
      </c>
      <c r="AV22" s="44">
        <f t="shared" si="3"/>
        <v>150.99022964</v>
      </c>
      <c r="AX22" s="17">
        <v>2016</v>
      </c>
      <c r="AY22" s="44">
        <v>2021220.2692819952</v>
      </c>
      <c r="AZ22" s="44">
        <v>54331341.48662065</v>
      </c>
      <c r="BA22" s="44">
        <v>34269.226664245063</v>
      </c>
      <c r="BB22" s="44">
        <v>826.73</v>
      </c>
      <c r="BC22" s="44">
        <v>14964</v>
      </c>
      <c r="BD22" s="44">
        <v>148.87200000000001</v>
      </c>
      <c r="BE22" s="44">
        <v>15.497999999999999</v>
      </c>
      <c r="BF22" s="44">
        <v>0</v>
      </c>
      <c r="BG22" s="57">
        <v>0.39200000000000002</v>
      </c>
      <c r="BH22" s="44">
        <f t="shared" si="4"/>
        <v>155.56310652000002</v>
      </c>
      <c r="BJ22" s="17">
        <v>2017</v>
      </c>
      <c r="BK22" s="44">
        <v>1848497.8456545256</v>
      </c>
      <c r="BL22" s="44">
        <v>54992685.23933164</v>
      </c>
      <c r="BM22" s="44">
        <v>26307.561946628193</v>
      </c>
      <c r="BN22" s="44">
        <v>839.42</v>
      </c>
      <c r="BO22" s="44">
        <v>14970</v>
      </c>
      <c r="BP22" s="44">
        <v>150.828</v>
      </c>
      <c r="BQ22" s="44">
        <v>17.311</v>
      </c>
      <c r="BR22" s="44">
        <v>0</v>
      </c>
      <c r="BS22" s="57">
        <v>0.39400000000000002</v>
      </c>
      <c r="BT22" s="44">
        <f t="shared" si="5"/>
        <v>158.30185114</v>
      </c>
      <c r="BV22" s="17">
        <v>2018</v>
      </c>
      <c r="BW22" s="44">
        <v>1904380</v>
      </c>
      <c r="BX22" s="44">
        <v>55023806</v>
      </c>
      <c r="BY22" s="44">
        <v>36798.366999999998</v>
      </c>
      <c r="BZ22" s="44">
        <v>842.63</v>
      </c>
      <c r="CA22" s="44">
        <v>15007</v>
      </c>
      <c r="CB22" s="44">
        <v>149.57599999999999</v>
      </c>
      <c r="CC22" s="44">
        <v>15.105</v>
      </c>
      <c r="CD22" s="44">
        <v>0</v>
      </c>
      <c r="CE22" s="57">
        <v>0.39500000000000002</v>
      </c>
      <c r="CF22" s="44">
        <f t="shared" si="6"/>
        <v>156.09743269999998</v>
      </c>
      <c r="CH22" t="s">
        <v>145</v>
      </c>
      <c r="CI22" s="42">
        <f t="shared" si="9"/>
        <v>1950563.8747244098</v>
      </c>
      <c r="CJ22" s="42">
        <f t="shared" si="10"/>
        <v>54696067.210710429</v>
      </c>
      <c r="CK22" s="42">
        <f t="shared" si="11"/>
        <v>71251.621346655505</v>
      </c>
      <c r="CL22" s="42">
        <f t="shared" si="12"/>
        <v>833.33500000000004</v>
      </c>
      <c r="CM22" s="42">
        <f t="shared" si="13"/>
        <v>14979</v>
      </c>
      <c r="CN22" s="42">
        <f t="shared" si="14"/>
        <v>148.43825000000001</v>
      </c>
      <c r="CO22" s="42">
        <f t="shared" si="14"/>
        <v>15.75</v>
      </c>
      <c r="CP22" s="42">
        <f t="shared" si="14"/>
        <v>0</v>
      </c>
      <c r="CQ22" s="43">
        <f t="shared" si="14"/>
        <v>0.39350000000000002</v>
      </c>
      <c r="CR22" s="42">
        <f t="shared" si="14"/>
        <v>155.23815500000001</v>
      </c>
    </row>
    <row r="23" spans="1:96" x14ac:dyDescent="0.3">
      <c r="A23" s="40" t="s">
        <v>21</v>
      </c>
      <c r="B23" s="17">
        <v>2012</v>
      </c>
      <c r="C23" s="44">
        <v>917700.86956521741</v>
      </c>
      <c r="D23" s="44">
        <v>27709511.589565217</v>
      </c>
      <c r="E23" s="44">
        <v>43641.972560145252</v>
      </c>
      <c r="F23" s="44">
        <v>766.9</v>
      </c>
      <c r="G23" s="44">
        <v>5227</v>
      </c>
      <c r="H23" s="44">
        <v>71.91</v>
      </c>
      <c r="I23" s="44">
        <v>0</v>
      </c>
      <c r="J23" s="44">
        <v>0</v>
      </c>
      <c r="K23" s="57">
        <v>1</v>
      </c>
      <c r="L23" s="44">
        <f t="shared" si="0"/>
        <v>71.91</v>
      </c>
      <c r="N23" s="17">
        <v>2013</v>
      </c>
      <c r="O23" s="44">
        <v>1132653.7698878003</v>
      </c>
      <c r="P23" s="44">
        <v>29036488.293728568</v>
      </c>
      <c r="Q23" s="44">
        <v>301501.39842596912</v>
      </c>
      <c r="R23" s="44">
        <v>747.5</v>
      </c>
      <c r="S23" s="44">
        <v>5197</v>
      </c>
      <c r="T23" s="44">
        <v>70.861000000000004</v>
      </c>
      <c r="U23" s="44">
        <v>0</v>
      </c>
      <c r="V23" s="44">
        <v>0</v>
      </c>
      <c r="W23" s="57">
        <v>1</v>
      </c>
      <c r="X23" s="44">
        <f t="shared" si="1"/>
        <v>70.861000000000004</v>
      </c>
      <c r="Z23" s="17">
        <v>2014</v>
      </c>
      <c r="AA23" s="44">
        <v>1086434.2870999028</v>
      </c>
      <c r="AB23" s="44">
        <v>28600436.674587775</v>
      </c>
      <c r="AC23" s="44">
        <v>33128.301386790037</v>
      </c>
      <c r="AD23" s="44">
        <v>750.8</v>
      </c>
      <c r="AE23" s="44">
        <v>5213</v>
      </c>
      <c r="AF23" s="44">
        <v>67.53</v>
      </c>
      <c r="AG23" s="44">
        <v>0</v>
      </c>
      <c r="AH23" s="44">
        <v>0</v>
      </c>
      <c r="AI23" s="57">
        <v>1</v>
      </c>
      <c r="AJ23" s="44">
        <f t="shared" si="2"/>
        <v>67.53</v>
      </c>
      <c r="AL23" s="17">
        <v>2015</v>
      </c>
      <c r="AM23" s="44">
        <v>1406763.5479951398</v>
      </c>
      <c r="AN23" s="44">
        <v>29088350.196597815</v>
      </c>
      <c r="AO23" s="44">
        <v>807594.47309900366</v>
      </c>
      <c r="AP23" s="44">
        <v>752.42899999999997</v>
      </c>
      <c r="AQ23" s="44">
        <v>5227</v>
      </c>
      <c r="AR23" s="44">
        <v>68.210999999999999</v>
      </c>
      <c r="AS23" s="44">
        <v>0</v>
      </c>
      <c r="AT23" s="44">
        <v>0</v>
      </c>
      <c r="AU23" s="57">
        <v>1</v>
      </c>
      <c r="AV23" s="44">
        <f t="shared" si="3"/>
        <v>68.210999999999999</v>
      </c>
      <c r="AX23" s="17">
        <v>2016</v>
      </c>
      <c r="AY23" s="44">
        <v>987185.61569197231</v>
      </c>
      <c r="AZ23" s="44">
        <v>28072354.886790168</v>
      </c>
      <c r="BA23" s="44">
        <v>344961.03924107022</v>
      </c>
      <c r="BB23" s="44">
        <v>742.49900000000002</v>
      </c>
      <c r="BC23" s="44">
        <v>5230</v>
      </c>
      <c r="BD23" s="44">
        <v>70.94</v>
      </c>
      <c r="BE23" s="44">
        <v>0</v>
      </c>
      <c r="BF23" s="44">
        <v>0</v>
      </c>
      <c r="BG23" s="57">
        <v>0.999</v>
      </c>
      <c r="BH23" s="44">
        <f t="shared" si="4"/>
        <v>70.94</v>
      </c>
      <c r="BJ23" s="17">
        <v>2017</v>
      </c>
      <c r="BK23" s="44">
        <v>959837.24005289085</v>
      </c>
      <c r="BL23" s="44">
        <v>28552493.812237043</v>
      </c>
      <c r="BM23" s="44">
        <v>190915.43200721237</v>
      </c>
      <c r="BN23" s="44">
        <v>749.68600000000004</v>
      </c>
      <c r="BO23" s="44">
        <v>5274</v>
      </c>
      <c r="BP23" s="44">
        <v>70.688999999999993</v>
      </c>
      <c r="BQ23" s="44">
        <v>3.5999999999999997E-2</v>
      </c>
      <c r="BR23" s="44">
        <v>0</v>
      </c>
      <c r="BS23" s="57">
        <v>1</v>
      </c>
      <c r="BT23" s="44">
        <f t="shared" si="5"/>
        <v>70.70454264</v>
      </c>
      <c r="BV23" s="17">
        <v>2018</v>
      </c>
      <c r="BW23" s="44">
        <v>993000</v>
      </c>
      <c r="BX23" s="44">
        <v>28718391</v>
      </c>
      <c r="BY23" s="44">
        <v>139390.67199999999</v>
      </c>
      <c r="BZ23" s="44">
        <v>753.73599999999999</v>
      </c>
      <c r="CA23" s="44">
        <v>5330</v>
      </c>
      <c r="CB23" s="44">
        <v>70.77</v>
      </c>
      <c r="CC23" s="44">
        <v>0</v>
      </c>
      <c r="CD23" s="44">
        <v>0</v>
      </c>
      <c r="CE23" s="57">
        <v>1</v>
      </c>
      <c r="CF23" s="44">
        <f t="shared" si="6"/>
        <v>70.77</v>
      </c>
      <c r="CH23" t="s">
        <v>145</v>
      </c>
      <c r="CI23" s="42">
        <f t="shared" si="9"/>
        <v>1086696.6009350009</v>
      </c>
      <c r="CJ23" s="42">
        <f t="shared" si="10"/>
        <v>28607897.473906256</v>
      </c>
      <c r="CK23" s="42">
        <f t="shared" si="11"/>
        <v>370715.4040868216</v>
      </c>
      <c r="CL23" s="42">
        <f t="shared" si="12"/>
        <v>749.58749999999998</v>
      </c>
      <c r="CM23" s="42">
        <f t="shared" si="13"/>
        <v>5265.25</v>
      </c>
      <c r="CN23" s="42">
        <f t="shared" si="14"/>
        <v>70.152500000000003</v>
      </c>
      <c r="CO23" s="42">
        <f t="shared" si="14"/>
        <v>8.9999999999999993E-3</v>
      </c>
      <c r="CP23" s="42">
        <f t="shared" si="14"/>
        <v>0</v>
      </c>
      <c r="CQ23" s="43">
        <f t="shared" si="14"/>
        <v>0.99975000000000003</v>
      </c>
      <c r="CR23" s="42">
        <f t="shared" si="14"/>
        <v>70.156385659999998</v>
      </c>
    </row>
    <row r="24" spans="1:96" x14ac:dyDescent="0.3">
      <c r="A24" s="40" t="s">
        <v>22</v>
      </c>
      <c r="B24" s="17">
        <v>2012</v>
      </c>
      <c r="C24" s="44">
        <v>2072004.4643478259</v>
      </c>
      <c r="D24" s="44">
        <v>54990860.326956518</v>
      </c>
      <c r="E24" s="44">
        <v>195688.4125459296</v>
      </c>
      <c r="F24" s="44">
        <v>477.7</v>
      </c>
      <c r="G24" s="44">
        <v>18479</v>
      </c>
      <c r="H24" s="44">
        <v>174.56899999999999</v>
      </c>
      <c r="I24" s="44">
        <v>106.544</v>
      </c>
      <c r="J24" s="44">
        <v>2.0289999999999999</v>
      </c>
      <c r="K24" s="57">
        <v>0.26</v>
      </c>
      <c r="L24" s="44">
        <f t="shared" si="0"/>
        <v>221.11836846</v>
      </c>
      <c r="N24" s="17">
        <v>2013</v>
      </c>
      <c r="O24" s="44">
        <v>2210114.7792748655</v>
      </c>
      <c r="P24" s="44">
        <v>56287885.26849585</v>
      </c>
      <c r="Q24" s="44">
        <v>278495.0636072983</v>
      </c>
      <c r="R24" s="44">
        <v>479.8</v>
      </c>
      <c r="S24" s="44">
        <v>18927</v>
      </c>
      <c r="T24" s="44">
        <v>170.863</v>
      </c>
      <c r="U24" s="44">
        <v>104.491</v>
      </c>
      <c r="V24" s="44">
        <v>1.222</v>
      </c>
      <c r="W24" s="57">
        <v>0.254</v>
      </c>
      <c r="X24" s="44">
        <f t="shared" si="1"/>
        <v>216.30722854000001</v>
      </c>
      <c r="Z24" s="17">
        <v>2014</v>
      </c>
      <c r="AA24" s="44">
        <v>2212236.2601842866</v>
      </c>
      <c r="AB24" s="44">
        <v>57261126.076624617</v>
      </c>
      <c r="AC24" s="44">
        <v>259028.94975747148</v>
      </c>
      <c r="AD24" s="44">
        <v>483.2</v>
      </c>
      <c r="AE24" s="44">
        <v>19136</v>
      </c>
      <c r="AF24" s="44">
        <v>166.42099999999999</v>
      </c>
      <c r="AG24" s="44">
        <v>104.855</v>
      </c>
      <c r="AH24" s="44">
        <v>3.016</v>
      </c>
      <c r="AI24" s="57">
        <v>0.25</v>
      </c>
      <c r="AJ24" s="44">
        <f t="shared" si="2"/>
        <v>212.50873530000001</v>
      </c>
      <c r="AL24" s="17">
        <v>2015</v>
      </c>
      <c r="AM24" s="44">
        <v>2248918.0476306197</v>
      </c>
      <c r="AN24" s="44">
        <v>58293087.584933169</v>
      </c>
      <c r="AO24" s="44">
        <v>89115.638771453494</v>
      </c>
      <c r="AP24" s="44">
        <v>486.7</v>
      </c>
      <c r="AQ24" s="44">
        <v>19359</v>
      </c>
      <c r="AR24" s="44">
        <v>161.03800000000001</v>
      </c>
      <c r="AS24" s="44">
        <v>101.84</v>
      </c>
      <c r="AT24" s="44">
        <v>16.056999999999999</v>
      </c>
      <c r="AU24" s="57">
        <v>0.25</v>
      </c>
      <c r="AV24" s="44">
        <f t="shared" si="3"/>
        <v>209.35945430000001</v>
      </c>
      <c r="AX24" s="17">
        <v>2016</v>
      </c>
      <c r="AY24" s="44">
        <v>2172236.2368325461</v>
      </c>
      <c r="AZ24" s="44">
        <v>53697144.514105819</v>
      </c>
      <c r="BA24" s="44">
        <v>194529.82889962464</v>
      </c>
      <c r="BB24" s="44">
        <v>496.3</v>
      </c>
      <c r="BC24" s="44">
        <v>19731</v>
      </c>
      <c r="BD24" s="44">
        <v>159.59800000000001</v>
      </c>
      <c r="BE24" s="44">
        <v>100.72799999999999</v>
      </c>
      <c r="BF24" s="44">
        <v>16.827999999999999</v>
      </c>
      <c r="BG24" s="57">
        <v>0.247</v>
      </c>
      <c r="BH24" s="44">
        <f t="shared" si="4"/>
        <v>207.64837752</v>
      </c>
      <c r="BJ24" s="17">
        <v>2017</v>
      </c>
      <c r="BK24" s="44">
        <v>2264333.9285971872</v>
      </c>
      <c r="BL24" s="44">
        <v>54876953.546820521</v>
      </c>
      <c r="BM24" s="44">
        <v>146331.9601353528</v>
      </c>
      <c r="BN24" s="44">
        <v>503.3</v>
      </c>
      <c r="BO24" s="44">
        <v>20305</v>
      </c>
      <c r="BP24" s="44">
        <v>171.64599999999999</v>
      </c>
      <c r="BQ24" s="44">
        <v>97.56</v>
      </c>
      <c r="BR24" s="44">
        <v>15.888</v>
      </c>
      <c r="BS24" s="57">
        <v>0.24299999999999999</v>
      </c>
      <c r="BT24" s="44">
        <f t="shared" si="5"/>
        <v>218.07379119999999</v>
      </c>
      <c r="BV24" s="17">
        <v>2018</v>
      </c>
      <c r="BW24" s="44">
        <v>2184288.9999999995</v>
      </c>
      <c r="BX24" s="44">
        <v>55276007</v>
      </c>
      <c r="BY24" s="44">
        <v>133126.46799999999</v>
      </c>
      <c r="BZ24" s="44">
        <v>511.6</v>
      </c>
      <c r="CA24" s="44">
        <v>20949</v>
      </c>
      <c r="CB24" s="44">
        <v>179.82499999999999</v>
      </c>
      <c r="CC24" s="44">
        <v>93.801000000000002</v>
      </c>
      <c r="CD24" s="44">
        <v>12.367000000000001</v>
      </c>
      <c r="CE24" s="57">
        <v>0.24</v>
      </c>
      <c r="CF24" s="44">
        <f t="shared" si="6"/>
        <v>223.67533743999999</v>
      </c>
      <c r="CH24" t="s">
        <v>145</v>
      </c>
      <c r="CI24" s="42">
        <f t="shared" si="9"/>
        <v>2217444.3032650882</v>
      </c>
      <c r="CJ24" s="42">
        <f t="shared" si="10"/>
        <v>55535798.161464877</v>
      </c>
      <c r="CK24" s="42">
        <f t="shared" si="11"/>
        <v>140775.97395160774</v>
      </c>
      <c r="CL24" s="42">
        <f t="shared" si="12"/>
        <v>499.47500000000002</v>
      </c>
      <c r="CM24" s="42">
        <f t="shared" si="13"/>
        <v>20086</v>
      </c>
      <c r="CN24" s="42">
        <f t="shared" si="14"/>
        <v>168.02674999999999</v>
      </c>
      <c r="CO24" s="42">
        <f t="shared" si="14"/>
        <v>98.482249999999993</v>
      </c>
      <c r="CP24" s="42">
        <f t="shared" si="14"/>
        <v>15.285</v>
      </c>
      <c r="CQ24" s="43">
        <f t="shared" si="14"/>
        <v>0.245</v>
      </c>
      <c r="CR24" s="42">
        <f t="shared" si="14"/>
        <v>214.68924011499999</v>
      </c>
    </row>
    <row r="25" spans="1:96" x14ac:dyDescent="0.3">
      <c r="A25" s="40" t="s">
        <v>23</v>
      </c>
      <c r="B25" s="17">
        <v>2012</v>
      </c>
      <c r="C25" s="44">
        <v>1853170.1787043479</v>
      </c>
      <c r="D25" s="44">
        <v>54203800.133913048</v>
      </c>
      <c r="E25" s="44">
        <v>1053959.4280480987</v>
      </c>
      <c r="F25" s="44">
        <v>1585.9</v>
      </c>
      <c r="G25" s="44">
        <v>8925</v>
      </c>
      <c r="H25" s="44">
        <v>90.917000000000002</v>
      </c>
      <c r="I25" s="44">
        <v>21.209</v>
      </c>
      <c r="J25" s="44">
        <v>0</v>
      </c>
      <c r="K25" s="57">
        <v>0.625</v>
      </c>
      <c r="L25" s="44">
        <f t="shared" si="0"/>
        <v>100.07377366</v>
      </c>
      <c r="N25" s="17">
        <v>2013</v>
      </c>
      <c r="O25" s="44">
        <v>1868518.1283684471</v>
      </c>
      <c r="P25" s="44">
        <v>55750634.260166593</v>
      </c>
      <c r="Q25" s="44">
        <v>660080.15076315391</v>
      </c>
      <c r="R25" s="44">
        <v>1593.8</v>
      </c>
      <c r="S25" s="44">
        <v>8956</v>
      </c>
      <c r="T25" s="44">
        <v>88.891000000000005</v>
      </c>
      <c r="U25" s="44">
        <v>16.585999999999999</v>
      </c>
      <c r="V25" s="44">
        <v>0</v>
      </c>
      <c r="W25" s="57">
        <v>0.623</v>
      </c>
      <c r="X25" s="44">
        <f t="shared" si="1"/>
        <v>96.051839640000011</v>
      </c>
      <c r="Z25" s="17">
        <v>2014</v>
      </c>
      <c r="AA25" s="44">
        <v>1841327.5945683799</v>
      </c>
      <c r="AB25" s="44">
        <v>56594661.379243441</v>
      </c>
      <c r="AC25" s="44">
        <v>393056.91902517143</v>
      </c>
      <c r="AD25" s="44">
        <v>1593.7</v>
      </c>
      <c r="AE25" s="44">
        <v>8965</v>
      </c>
      <c r="AF25" s="44">
        <v>84.197000000000003</v>
      </c>
      <c r="AG25" s="44">
        <v>19.318000000000001</v>
      </c>
      <c r="AH25" s="44">
        <v>0</v>
      </c>
      <c r="AI25" s="57">
        <v>0.624</v>
      </c>
      <c r="AJ25" s="44">
        <f t="shared" si="2"/>
        <v>92.537353320000008</v>
      </c>
      <c r="AL25" s="17">
        <v>2015</v>
      </c>
      <c r="AM25" s="44">
        <v>2027334.3863912516</v>
      </c>
      <c r="AN25" s="44">
        <v>57795429.644471444</v>
      </c>
      <c r="AO25" s="44">
        <v>1043521.4218207075</v>
      </c>
      <c r="AP25" s="44">
        <v>1627.354</v>
      </c>
      <c r="AQ25" s="44">
        <v>8954</v>
      </c>
      <c r="AR25" s="44">
        <v>81.95</v>
      </c>
      <c r="AS25" s="44">
        <v>18.457000000000001</v>
      </c>
      <c r="AT25" s="44">
        <v>0</v>
      </c>
      <c r="AU25" s="57">
        <v>0.622</v>
      </c>
      <c r="AV25" s="44">
        <f t="shared" si="3"/>
        <v>89.918625180000006</v>
      </c>
      <c r="AX25" s="17">
        <v>2016</v>
      </c>
      <c r="AY25" s="44">
        <v>1987615.207652258</v>
      </c>
      <c r="AZ25" s="44">
        <v>59617799.922508776</v>
      </c>
      <c r="BA25" s="44">
        <v>543185.80915486137</v>
      </c>
      <c r="BB25" s="44">
        <v>1595.61</v>
      </c>
      <c r="BC25" s="44">
        <v>8888</v>
      </c>
      <c r="BD25" s="44">
        <v>89.619</v>
      </c>
      <c r="BE25" s="44">
        <v>17.207000000000001</v>
      </c>
      <c r="BF25" s="44">
        <v>0</v>
      </c>
      <c r="BG25" s="57">
        <v>0.63</v>
      </c>
      <c r="BH25" s="44">
        <f t="shared" si="4"/>
        <v>97.047950180000001</v>
      </c>
      <c r="BJ25" s="17">
        <v>2017</v>
      </c>
      <c r="BK25" s="44">
        <v>1792235.6052410144</v>
      </c>
      <c r="BL25" s="44">
        <v>59494387.637456417</v>
      </c>
      <c r="BM25" s="44">
        <v>192242.43177136674</v>
      </c>
      <c r="BN25" s="44">
        <v>1555.654</v>
      </c>
      <c r="BO25" s="44">
        <v>8897</v>
      </c>
      <c r="BP25" s="44">
        <v>86.884</v>
      </c>
      <c r="BQ25" s="44">
        <v>17.21</v>
      </c>
      <c r="BR25" s="44">
        <v>0</v>
      </c>
      <c r="BS25" s="57">
        <v>0.63100000000000001</v>
      </c>
      <c r="BT25" s="44">
        <f t="shared" si="5"/>
        <v>94.314245400000004</v>
      </c>
      <c r="BV25" s="17">
        <v>2018</v>
      </c>
      <c r="BW25" s="44">
        <v>1937000</v>
      </c>
      <c r="BX25" s="44">
        <v>59285580</v>
      </c>
      <c r="BY25" s="44">
        <v>491897.64899999992</v>
      </c>
      <c r="BZ25" s="44">
        <v>1550.6510000000001</v>
      </c>
      <c r="CA25" s="44">
        <v>8939</v>
      </c>
      <c r="CB25" s="44">
        <v>86.548000000000002</v>
      </c>
      <c r="CC25" s="44">
        <v>17.244</v>
      </c>
      <c r="CD25" s="44">
        <v>0</v>
      </c>
      <c r="CE25" s="57">
        <v>0.63800000000000001</v>
      </c>
      <c r="CF25" s="44">
        <f t="shared" si="6"/>
        <v>93.992924560000006</v>
      </c>
      <c r="CH25" t="s">
        <v>145</v>
      </c>
      <c r="CI25" s="42">
        <f t="shared" si="9"/>
        <v>1936046.2998211309</v>
      </c>
      <c r="CJ25" s="42">
        <f t="shared" si="10"/>
        <v>59048299.301109158</v>
      </c>
      <c r="CK25" s="42">
        <f t="shared" si="11"/>
        <v>567711.82793673384</v>
      </c>
      <c r="CL25" s="42">
        <f t="shared" si="12"/>
        <v>1582.3172500000001</v>
      </c>
      <c r="CM25" s="42">
        <f t="shared" si="13"/>
        <v>8919.5</v>
      </c>
      <c r="CN25" s="42">
        <f t="shared" si="14"/>
        <v>86.250250000000008</v>
      </c>
      <c r="CO25" s="42">
        <f t="shared" si="14"/>
        <v>17.529499999999999</v>
      </c>
      <c r="CP25" s="42">
        <f t="shared" si="14"/>
        <v>0</v>
      </c>
      <c r="CQ25" s="43">
        <f t="shared" si="14"/>
        <v>0.63024999999999998</v>
      </c>
      <c r="CR25" s="42">
        <f t="shared" si="14"/>
        <v>93.818436329999997</v>
      </c>
    </row>
    <row r="26" spans="1:96" x14ac:dyDescent="0.3">
      <c r="A26" s="40" t="s">
        <v>24</v>
      </c>
      <c r="B26" s="17">
        <v>2012</v>
      </c>
      <c r="C26" s="44">
        <v>3389617.0052173911</v>
      </c>
      <c r="D26" s="44">
        <v>143022726.23826087</v>
      </c>
      <c r="E26" s="44">
        <v>279630.69588888832</v>
      </c>
      <c r="F26" s="44">
        <v>3618</v>
      </c>
      <c r="G26" s="44">
        <v>12611</v>
      </c>
      <c r="H26" s="44">
        <v>157.16499999999999</v>
      </c>
      <c r="I26" s="44">
        <v>1.839</v>
      </c>
      <c r="J26" s="44">
        <v>2.5710000000000002</v>
      </c>
      <c r="K26" s="57">
        <v>0.74199999999999999</v>
      </c>
      <c r="L26" s="44">
        <f t="shared" si="0"/>
        <v>158.65596796</v>
      </c>
      <c r="N26" s="17">
        <v>2013</v>
      </c>
      <c r="O26" s="44">
        <v>3285315.9144100938</v>
      </c>
      <c r="P26" s="44">
        <v>143940660.18618327</v>
      </c>
      <c r="Q26" s="44">
        <v>1348120.0029672347</v>
      </c>
      <c r="R26" s="44">
        <v>3618</v>
      </c>
      <c r="S26" s="44">
        <v>12628</v>
      </c>
      <c r="T26" s="44">
        <v>147.22300000000001</v>
      </c>
      <c r="U26" s="44">
        <v>2.3769999999999998</v>
      </c>
      <c r="V26" s="44">
        <v>2.0979999999999999</v>
      </c>
      <c r="W26" s="57">
        <v>0.74199999999999999</v>
      </c>
      <c r="X26" s="44">
        <f t="shared" si="1"/>
        <v>148.81801378</v>
      </c>
      <c r="Z26" s="17">
        <v>2014</v>
      </c>
      <c r="AA26" s="44">
        <v>3349002.5484966044</v>
      </c>
      <c r="AB26" s="44">
        <v>144708889.00775942</v>
      </c>
      <c r="AC26" s="44">
        <v>470838.79139704374</v>
      </c>
      <c r="AD26" s="44">
        <v>3619</v>
      </c>
      <c r="AE26" s="44">
        <v>12596</v>
      </c>
      <c r="AF26" s="44">
        <v>143.82499999999999</v>
      </c>
      <c r="AG26" s="44">
        <v>3.9369999999999998</v>
      </c>
      <c r="AH26" s="44">
        <v>2.97</v>
      </c>
      <c r="AI26" s="57">
        <v>0.746</v>
      </c>
      <c r="AJ26" s="44">
        <f t="shared" si="2"/>
        <v>146.32992737999999</v>
      </c>
      <c r="AL26" s="17">
        <v>2015</v>
      </c>
      <c r="AM26" s="44">
        <v>3349453.9122721748</v>
      </c>
      <c r="AN26" s="44">
        <v>142777173.15650061</v>
      </c>
      <c r="AO26" s="44">
        <v>525059.36780416418</v>
      </c>
      <c r="AP26" s="44">
        <v>3620</v>
      </c>
      <c r="AQ26" s="44">
        <v>12597</v>
      </c>
      <c r="AR26" s="44">
        <v>141.68199999999999</v>
      </c>
      <c r="AS26" s="44">
        <v>4.0150000000000006</v>
      </c>
      <c r="AT26" s="44">
        <v>12.223000000000001</v>
      </c>
      <c r="AU26" s="57">
        <v>0.747</v>
      </c>
      <c r="AV26" s="44">
        <f t="shared" si="3"/>
        <v>146.72909139999999</v>
      </c>
      <c r="AX26" s="17">
        <v>2016</v>
      </c>
      <c r="AY26" s="44">
        <v>3056504.950478266</v>
      </c>
      <c r="AZ26" s="44">
        <v>152002732.41530451</v>
      </c>
      <c r="BA26" s="44">
        <v>797574.94392178219</v>
      </c>
      <c r="BB26" s="44">
        <v>3631.25</v>
      </c>
      <c r="BC26" s="44">
        <v>12554</v>
      </c>
      <c r="BD26" s="44">
        <v>144.37799999999999</v>
      </c>
      <c r="BE26" s="44">
        <v>3.7159999999999997</v>
      </c>
      <c r="BF26" s="44">
        <v>16.402999999999999</v>
      </c>
      <c r="BG26" s="57">
        <v>0.749</v>
      </c>
      <c r="BH26" s="44">
        <f t="shared" si="4"/>
        <v>150.42919913999998</v>
      </c>
      <c r="BJ26" s="17">
        <v>2017</v>
      </c>
      <c r="BK26" s="44">
        <v>3129803.6932323589</v>
      </c>
      <c r="BL26" s="44">
        <v>151931652.61666062</v>
      </c>
      <c r="BM26" s="44">
        <v>392439.50000408693</v>
      </c>
      <c r="BN26" s="44">
        <v>3649.55</v>
      </c>
      <c r="BO26" s="44">
        <v>12520</v>
      </c>
      <c r="BP26" s="44">
        <v>147.56200000000001</v>
      </c>
      <c r="BQ26" s="44">
        <v>3.7510000000000003</v>
      </c>
      <c r="BR26" s="44">
        <v>21.922000000000001</v>
      </c>
      <c r="BS26" s="57">
        <v>0.752</v>
      </c>
      <c r="BT26" s="44">
        <f t="shared" si="5"/>
        <v>155.12451094000002</v>
      </c>
      <c r="BV26" s="17">
        <v>2018</v>
      </c>
      <c r="BW26" s="44">
        <v>3079242</v>
      </c>
      <c r="BX26" s="44">
        <v>154970504</v>
      </c>
      <c r="BY26" s="44">
        <v>453950.054</v>
      </c>
      <c r="BZ26" s="44">
        <v>3661.35</v>
      </c>
      <c r="CA26" s="44">
        <v>12522</v>
      </c>
      <c r="CB26" s="44">
        <v>144.67599999999999</v>
      </c>
      <c r="CC26" s="44">
        <v>4.0670000000000002</v>
      </c>
      <c r="CD26" s="44">
        <v>23.524999999999999</v>
      </c>
      <c r="CE26" s="57">
        <v>0.755</v>
      </c>
      <c r="CF26" s="44">
        <f t="shared" si="6"/>
        <v>152.80951407999999</v>
      </c>
      <c r="CH26" t="s">
        <v>145</v>
      </c>
      <c r="CI26" s="42">
        <f t="shared" si="9"/>
        <v>3153751.1389957001</v>
      </c>
      <c r="CJ26" s="42">
        <f t="shared" si="10"/>
        <v>150420515.54711643</v>
      </c>
      <c r="CK26" s="42">
        <f t="shared" si="11"/>
        <v>542255.96643250831</v>
      </c>
      <c r="CL26" s="42">
        <f t="shared" si="12"/>
        <v>3640.5374999999999</v>
      </c>
      <c r="CM26" s="42">
        <f t="shared" si="13"/>
        <v>12548.25</v>
      </c>
      <c r="CN26" s="42">
        <f t="shared" si="14"/>
        <v>144.5745</v>
      </c>
      <c r="CO26" s="42">
        <f t="shared" si="14"/>
        <v>3.8872499999999999</v>
      </c>
      <c r="CP26" s="42">
        <f t="shared" si="14"/>
        <v>18.518250000000002</v>
      </c>
      <c r="CQ26" s="43">
        <f t="shared" si="14"/>
        <v>0.75075000000000003</v>
      </c>
      <c r="CR26" s="42">
        <f t="shared" si="14"/>
        <v>151.27307888999999</v>
      </c>
    </row>
    <row r="27" spans="1:96" x14ac:dyDescent="0.3">
      <c r="A27" s="40" t="s">
        <v>25</v>
      </c>
      <c r="B27" s="17">
        <v>2012</v>
      </c>
      <c r="C27" s="44">
        <v>2938480.2747826087</v>
      </c>
      <c r="D27" s="44">
        <v>113492213.91478261</v>
      </c>
      <c r="E27" s="44">
        <v>941022.40965681779</v>
      </c>
      <c r="F27" s="44">
        <v>3884.8</v>
      </c>
      <c r="G27" s="44">
        <v>15986</v>
      </c>
      <c r="H27" s="44">
        <v>172.53100000000001</v>
      </c>
      <c r="I27" s="44">
        <v>7.6239999999999997</v>
      </c>
      <c r="J27" s="44">
        <v>0</v>
      </c>
      <c r="K27" s="57">
        <v>0.78200000000000003</v>
      </c>
      <c r="L27" s="44">
        <f t="shared" si="0"/>
        <v>175.82258576000001</v>
      </c>
      <c r="N27" s="17">
        <v>2013</v>
      </c>
      <c r="O27" s="44">
        <v>3059233.1092601675</v>
      </c>
      <c r="P27" s="44">
        <v>115486452.84786871</v>
      </c>
      <c r="Q27" s="44">
        <v>864657.79990859923</v>
      </c>
      <c r="R27" s="44">
        <v>3909.4</v>
      </c>
      <c r="S27" s="44">
        <v>16023</v>
      </c>
      <c r="T27" s="44">
        <v>164.26599999999999</v>
      </c>
      <c r="U27" s="44">
        <v>7.6109999999999998</v>
      </c>
      <c r="V27" s="44">
        <v>0</v>
      </c>
      <c r="W27" s="57">
        <v>0.78200000000000003</v>
      </c>
      <c r="X27" s="44">
        <f t="shared" si="1"/>
        <v>167.55197314</v>
      </c>
      <c r="Z27" s="17">
        <v>2014</v>
      </c>
      <c r="AA27" s="44">
        <v>2779111.1479146457</v>
      </c>
      <c r="AB27" s="44">
        <v>117086049.36760424</v>
      </c>
      <c r="AC27" s="44">
        <v>709150.15707913646</v>
      </c>
      <c r="AD27" s="44">
        <v>3928.6</v>
      </c>
      <c r="AE27" s="44">
        <v>16104</v>
      </c>
      <c r="AF27" s="44">
        <v>161.648</v>
      </c>
      <c r="AG27" s="44">
        <v>7.3929999999999998</v>
      </c>
      <c r="AH27" s="44">
        <v>0</v>
      </c>
      <c r="AI27" s="57">
        <v>0.78300000000000003</v>
      </c>
      <c r="AJ27" s="44">
        <f t="shared" si="2"/>
        <v>164.83985382</v>
      </c>
      <c r="AL27" s="17">
        <v>2015</v>
      </c>
      <c r="AM27" s="44">
        <v>3134298.8332928303</v>
      </c>
      <c r="AN27" s="44">
        <v>120091762.45589308</v>
      </c>
      <c r="AO27" s="44">
        <v>1133894.1640704949</v>
      </c>
      <c r="AP27" s="44">
        <v>3958.4</v>
      </c>
      <c r="AQ27" s="44">
        <v>16083</v>
      </c>
      <c r="AR27" s="44">
        <v>157.047</v>
      </c>
      <c r="AS27" s="44">
        <v>6.9660000000000002</v>
      </c>
      <c r="AT27" s="44">
        <v>0</v>
      </c>
      <c r="AU27" s="57">
        <v>0.78500000000000003</v>
      </c>
      <c r="AV27" s="44">
        <f t="shared" si="3"/>
        <v>160.05450084</v>
      </c>
      <c r="AX27" s="17">
        <v>2016</v>
      </c>
      <c r="AY27" s="44">
        <v>3085827.113936312</v>
      </c>
      <c r="AZ27" s="44">
        <v>123871918.61726601</v>
      </c>
      <c r="BA27" s="44">
        <v>863743.70249618602</v>
      </c>
      <c r="BB27" s="44">
        <v>3994.9</v>
      </c>
      <c r="BC27" s="44">
        <v>16045</v>
      </c>
      <c r="BD27" s="44">
        <v>166.74299999999999</v>
      </c>
      <c r="BE27" s="44">
        <v>7.1970000000000001</v>
      </c>
      <c r="BF27" s="44">
        <v>0</v>
      </c>
      <c r="BG27" s="57">
        <v>0.78800000000000003</v>
      </c>
      <c r="BH27" s="44">
        <f t="shared" si="4"/>
        <v>169.85023278</v>
      </c>
      <c r="BJ27" s="17">
        <v>2017</v>
      </c>
      <c r="BK27" s="44">
        <v>2758700.6782065146</v>
      </c>
      <c r="BL27" s="44">
        <v>124151545.59658611</v>
      </c>
      <c r="BM27" s="44">
        <v>234263.38196441875</v>
      </c>
      <c r="BN27" s="44">
        <v>3996.6</v>
      </c>
      <c r="BO27" s="44">
        <v>16052</v>
      </c>
      <c r="BP27" s="44">
        <v>164.11</v>
      </c>
      <c r="BQ27" s="44">
        <v>8.0229999999999997</v>
      </c>
      <c r="BR27" s="44">
        <v>0</v>
      </c>
      <c r="BS27" s="57">
        <v>0.78400000000000003</v>
      </c>
      <c r="BT27" s="44">
        <f t="shared" si="5"/>
        <v>167.57385002000001</v>
      </c>
      <c r="BV27" s="17">
        <v>2018</v>
      </c>
      <c r="BW27" s="44">
        <v>2481080.9999999995</v>
      </c>
      <c r="BX27" s="44">
        <v>123938277</v>
      </c>
      <c r="BY27" s="44">
        <v>396872.98599999992</v>
      </c>
      <c r="BZ27" s="44">
        <v>4003.4</v>
      </c>
      <c r="CA27" s="44">
        <v>15963</v>
      </c>
      <c r="CB27" s="44">
        <v>165.95099999999999</v>
      </c>
      <c r="CC27" s="44">
        <v>7.7539999999999996</v>
      </c>
      <c r="CD27" s="44">
        <v>0</v>
      </c>
      <c r="CE27" s="57">
        <v>0.78700000000000003</v>
      </c>
      <c r="CF27" s="44">
        <f t="shared" si="6"/>
        <v>169.29871195999999</v>
      </c>
      <c r="CH27" t="s">
        <v>145</v>
      </c>
      <c r="CI27" s="42">
        <f t="shared" si="9"/>
        <v>2864976.9063589144</v>
      </c>
      <c r="CJ27" s="42">
        <f t="shared" si="10"/>
        <v>123013375.9174363</v>
      </c>
      <c r="CK27" s="42">
        <f t="shared" si="11"/>
        <v>657193.55863277486</v>
      </c>
      <c r="CL27" s="42">
        <f t="shared" si="12"/>
        <v>3988.3249999999998</v>
      </c>
      <c r="CM27" s="42">
        <f t="shared" si="13"/>
        <v>16035.75</v>
      </c>
      <c r="CN27" s="42">
        <f t="shared" si="14"/>
        <v>163.46275</v>
      </c>
      <c r="CO27" s="42">
        <f t="shared" si="14"/>
        <v>7.4849999999999994</v>
      </c>
      <c r="CP27" s="42">
        <f t="shared" si="14"/>
        <v>0</v>
      </c>
      <c r="CQ27" s="43">
        <f t="shared" si="14"/>
        <v>0.78600000000000003</v>
      </c>
      <c r="CR27" s="42">
        <f t="shared" si="14"/>
        <v>166.6943239</v>
      </c>
    </row>
    <row r="28" spans="1:96" x14ac:dyDescent="0.3">
      <c r="A28" s="40" t="s">
        <v>26</v>
      </c>
      <c r="B28" s="17">
        <v>2012</v>
      </c>
      <c r="C28" s="44">
        <v>1105533.751304348</v>
      </c>
      <c r="D28" s="44">
        <v>34070403.610434785</v>
      </c>
      <c r="E28" s="44">
        <v>187567.49776727537</v>
      </c>
      <c r="F28" s="44">
        <v>1000.1</v>
      </c>
      <c r="G28" s="44">
        <v>5806</v>
      </c>
      <c r="H28" s="44">
        <v>62.314999999999998</v>
      </c>
      <c r="I28" s="44">
        <v>19.847999999999999</v>
      </c>
      <c r="J28" s="44">
        <v>0</v>
      </c>
      <c r="K28" s="57">
        <v>0.80300000000000005</v>
      </c>
      <c r="L28" s="44">
        <f t="shared" si="0"/>
        <v>70.884175519999999</v>
      </c>
      <c r="N28" s="17">
        <v>2013</v>
      </c>
      <c r="O28" s="44">
        <v>904165.05131406186</v>
      </c>
      <c r="P28" s="44">
        <v>34747782.459823623</v>
      </c>
      <c r="Q28" s="44">
        <v>420952.76089448284</v>
      </c>
      <c r="R28" s="44">
        <v>981.6</v>
      </c>
      <c r="S28" s="44">
        <v>5791</v>
      </c>
      <c r="T28" s="44">
        <v>58.478000000000002</v>
      </c>
      <c r="U28" s="44">
        <v>19.396000000000001</v>
      </c>
      <c r="V28" s="44">
        <v>0</v>
      </c>
      <c r="W28" s="57">
        <v>0.80200000000000005</v>
      </c>
      <c r="X28" s="44">
        <f t="shared" si="1"/>
        <v>66.852029040000005</v>
      </c>
      <c r="Z28" s="17">
        <v>2014</v>
      </c>
      <c r="AA28" s="44">
        <v>967150.94325897167</v>
      </c>
      <c r="AB28" s="44">
        <v>34990793.165130936</v>
      </c>
      <c r="AC28" s="44">
        <v>138027.82887344857</v>
      </c>
      <c r="AD28" s="44">
        <v>981.8</v>
      </c>
      <c r="AE28" s="44">
        <v>5791</v>
      </c>
      <c r="AF28" s="44">
        <v>57.070999999999998</v>
      </c>
      <c r="AG28" s="44">
        <v>20.579000000000001</v>
      </c>
      <c r="AH28" s="44">
        <v>0</v>
      </c>
      <c r="AI28" s="57">
        <v>0.80200000000000005</v>
      </c>
      <c r="AJ28" s="44">
        <f t="shared" si="2"/>
        <v>65.955777459999993</v>
      </c>
      <c r="AL28" s="17">
        <v>2015</v>
      </c>
      <c r="AM28" s="44">
        <v>941209.66925880942</v>
      </c>
      <c r="AN28" s="44">
        <v>35707789.171324424</v>
      </c>
      <c r="AO28" s="44">
        <v>123890.42175841182</v>
      </c>
      <c r="AP28" s="44">
        <v>964.25</v>
      </c>
      <c r="AQ28" s="44">
        <v>5810</v>
      </c>
      <c r="AR28" s="44">
        <v>55.771999999999998</v>
      </c>
      <c r="AS28" s="44">
        <v>19.867999999999999</v>
      </c>
      <c r="AT28" s="44">
        <v>0</v>
      </c>
      <c r="AU28" s="57">
        <v>0.79600000000000004</v>
      </c>
      <c r="AV28" s="44">
        <f t="shared" si="3"/>
        <v>64.349810320000003</v>
      </c>
      <c r="AX28" s="17">
        <v>2016</v>
      </c>
      <c r="AY28" s="44">
        <v>897272.26080639299</v>
      </c>
      <c r="AZ28" s="44">
        <v>37140439.217822976</v>
      </c>
      <c r="BA28" s="44">
        <v>82167.783461678177</v>
      </c>
      <c r="BB28" s="44">
        <v>920.25</v>
      </c>
      <c r="BC28" s="44">
        <v>5804</v>
      </c>
      <c r="BD28" s="44">
        <v>56.94</v>
      </c>
      <c r="BE28" s="44">
        <v>21.623000000000001</v>
      </c>
      <c r="BF28" s="44">
        <v>0</v>
      </c>
      <c r="BG28" s="57">
        <v>0.79600000000000004</v>
      </c>
      <c r="BH28" s="44">
        <f t="shared" si="4"/>
        <v>66.275514020000003</v>
      </c>
      <c r="BJ28" s="17">
        <v>2017</v>
      </c>
      <c r="BK28" s="44">
        <v>939760.56016348104</v>
      </c>
      <c r="BL28" s="44">
        <v>37769486.162759945</v>
      </c>
      <c r="BM28" s="44">
        <v>109520.9012936651</v>
      </c>
      <c r="BN28" s="44">
        <v>919.95</v>
      </c>
      <c r="BO28" s="44">
        <v>5804</v>
      </c>
      <c r="BP28" s="44">
        <v>55.518000000000001</v>
      </c>
      <c r="BQ28" s="44">
        <v>22.437000000000001</v>
      </c>
      <c r="BR28" s="44">
        <v>0</v>
      </c>
      <c r="BS28" s="57">
        <v>0.79600000000000004</v>
      </c>
      <c r="BT28" s="44">
        <f t="shared" si="5"/>
        <v>65.20495038</v>
      </c>
      <c r="BV28" s="17">
        <v>2018</v>
      </c>
      <c r="BW28" s="44">
        <v>1025621.0000000001</v>
      </c>
      <c r="BX28" s="44">
        <v>38401863</v>
      </c>
      <c r="BY28" s="44">
        <v>135952.28899999999</v>
      </c>
      <c r="BZ28" s="44">
        <v>918.2</v>
      </c>
      <c r="CA28" s="44">
        <v>5809</v>
      </c>
      <c r="CB28" s="44">
        <v>55.875999999999998</v>
      </c>
      <c r="CC28" s="44">
        <v>22.033999999999999</v>
      </c>
      <c r="CD28" s="44">
        <v>0</v>
      </c>
      <c r="CE28" s="57">
        <v>0.79700000000000004</v>
      </c>
      <c r="CF28" s="44">
        <f t="shared" si="6"/>
        <v>65.388959159999999</v>
      </c>
      <c r="CH28" t="s">
        <v>145</v>
      </c>
      <c r="CI28" s="42">
        <f t="shared" si="9"/>
        <v>950965.87255717092</v>
      </c>
      <c r="CJ28" s="42">
        <f t="shared" si="10"/>
        <v>37254894.38797684</v>
      </c>
      <c r="CK28" s="42">
        <f t="shared" si="11"/>
        <v>112882.84887843877</v>
      </c>
      <c r="CL28" s="42">
        <f t="shared" si="12"/>
        <v>930.66249999999991</v>
      </c>
      <c r="CM28" s="42">
        <f t="shared" si="13"/>
        <v>5806.75</v>
      </c>
      <c r="CN28" s="42">
        <f t="shared" si="14"/>
        <v>56.026499999999999</v>
      </c>
      <c r="CO28" s="42">
        <f t="shared" si="14"/>
        <v>21.490499999999997</v>
      </c>
      <c r="CP28" s="42">
        <f t="shared" si="14"/>
        <v>0</v>
      </c>
      <c r="CQ28" s="43">
        <f t="shared" si="14"/>
        <v>0.79625000000000001</v>
      </c>
      <c r="CR28" s="42">
        <f t="shared" si="14"/>
        <v>65.304808470000012</v>
      </c>
    </row>
    <row r="29" spans="1:96" x14ac:dyDescent="0.3">
      <c r="A29" s="40" t="s">
        <v>27</v>
      </c>
      <c r="B29" s="17">
        <v>2012</v>
      </c>
      <c r="C29" s="44">
        <v>2089215.0139130435</v>
      </c>
      <c r="D29" s="44">
        <v>76267849.057391301</v>
      </c>
      <c r="E29" s="44">
        <v>575476.67999986722</v>
      </c>
      <c r="F29" s="44">
        <v>1394.3</v>
      </c>
      <c r="G29" s="44">
        <v>21794</v>
      </c>
      <c r="H29" s="44">
        <v>296.60000000000002</v>
      </c>
      <c r="I29" s="44">
        <v>118.8</v>
      </c>
      <c r="J29" s="44">
        <v>0</v>
      </c>
      <c r="K29" s="57">
        <v>0.52600000000000002</v>
      </c>
      <c r="L29" s="44">
        <f t="shared" si="0"/>
        <v>347.89071200000001</v>
      </c>
      <c r="N29" s="17">
        <v>2013</v>
      </c>
      <c r="O29" s="44">
        <v>2381265.0622244002</v>
      </c>
      <c r="P29" s="44">
        <v>80765595.394169554</v>
      </c>
      <c r="Q29" s="44">
        <v>393374.83076166309</v>
      </c>
      <c r="R29" s="44">
        <v>1414.1</v>
      </c>
      <c r="S29" s="44">
        <v>22035</v>
      </c>
      <c r="T29" s="44">
        <v>284.745</v>
      </c>
      <c r="U29" s="44">
        <v>114.29</v>
      </c>
      <c r="V29" s="44">
        <v>0</v>
      </c>
      <c r="W29" s="57">
        <v>0.52500000000000002</v>
      </c>
      <c r="X29" s="44">
        <f t="shared" si="1"/>
        <v>334.08856460000004</v>
      </c>
      <c r="Z29" s="17">
        <v>2014</v>
      </c>
      <c r="AA29" s="44">
        <v>2330438.2703685733</v>
      </c>
      <c r="AB29" s="44">
        <v>84152158.882880673</v>
      </c>
      <c r="AC29" s="44">
        <v>315844.01618755463</v>
      </c>
      <c r="AD29" s="44">
        <v>1460.6</v>
      </c>
      <c r="AE29" s="44">
        <v>22218</v>
      </c>
      <c r="AF29" s="44">
        <v>277.21300000000002</v>
      </c>
      <c r="AG29" s="44">
        <v>159.97999999999999</v>
      </c>
      <c r="AH29" s="44">
        <v>0</v>
      </c>
      <c r="AI29" s="57">
        <v>0.52500000000000002</v>
      </c>
      <c r="AJ29" s="44">
        <f t="shared" si="2"/>
        <v>346.28276520000003</v>
      </c>
      <c r="AL29" s="17">
        <v>2015</v>
      </c>
      <c r="AM29" s="44">
        <v>2270617.5798298903</v>
      </c>
      <c r="AN29" s="44">
        <v>89468707.860510334</v>
      </c>
      <c r="AO29" s="44">
        <v>185209.79279907668</v>
      </c>
      <c r="AP29" s="44">
        <v>1473.4590000000001</v>
      </c>
      <c r="AQ29" s="44">
        <v>22383</v>
      </c>
      <c r="AR29" s="44">
        <v>274.72900000000004</v>
      </c>
      <c r="AS29" s="44">
        <v>140.363</v>
      </c>
      <c r="AT29" s="44">
        <v>60.026000000000003</v>
      </c>
      <c r="AU29" s="57">
        <v>0.52700000000000002</v>
      </c>
      <c r="AV29" s="44">
        <f t="shared" si="3"/>
        <v>351.60237022000001</v>
      </c>
      <c r="AX29" s="17">
        <v>2016</v>
      </c>
      <c r="AY29" s="44">
        <v>2333755.6963312752</v>
      </c>
      <c r="AZ29" s="44">
        <v>101792603.58178957</v>
      </c>
      <c r="BA29" s="44">
        <v>290782.72884392779</v>
      </c>
      <c r="BB29" s="44">
        <v>1471.9849999999999</v>
      </c>
      <c r="BC29" s="44">
        <v>22690</v>
      </c>
      <c r="BD29" s="44">
        <v>294.14400000000001</v>
      </c>
      <c r="BE29" s="44">
        <v>116.337</v>
      </c>
      <c r="BF29" s="44">
        <v>79.698999999999998</v>
      </c>
      <c r="BG29" s="57">
        <v>0.52400000000000002</v>
      </c>
      <c r="BH29" s="44">
        <f t="shared" si="4"/>
        <v>365.97773527999999</v>
      </c>
      <c r="BJ29" s="17">
        <v>2017</v>
      </c>
      <c r="BK29" s="44">
        <v>2192897.3592979922</v>
      </c>
      <c r="BL29" s="44">
        <v>104212737.3756461</v>
      </c>
      <c r="BM29" s="44">
        <v>142412.7939826902</v>
      </c>
      <c r="BN29" s="44">
        <v>1470.3389999999999</v>
      </c>
      <c r="BO29" s="44">
        <v>22858</v>
      </c>
      <c r="BP29" s="44">
        <v>268.94600000000003</v>
      </c>
      <c r="BQ29" s="44">
        <v>127.93</v>
      </c>
      <c r="BR29" s="44">
        <v>82.724000000000004</v>
      </c>
      <c r="BS29" s="57">
        <v>0.52400000000000002</v>
      </c>
      <c r="BT29" s="44">
        <f t="shared" si="5"/>
        <v>346.60497460000005</v>
      </c>
      <c r="BV29" s="17">
        <v>2018</v>
      </c>
      <c r="BW29" s="44">
        <v>2212176</v>
      </c>
      <c r="BX29" s="44">
        <v>105114375</v>
      </c>
      <c r="BY29" s="44">
        <v>112999.02500000001</v>
      </c>
      <c r="BZ29" s="44">
        <v>1479.3689999999999</v>
      </c>
      <c r="CA29" s="44">
        <v>23450</v>
      </c>
      <c r="CB29" s="44">
        <v>276.89100000000002</v>
      </c>
      <c r="CC29" s="44">
        <v>136.297</v>
      </c>
      <c r="CD29" s="44">
        <v>108.182</v>
      </c>
      <c r="CE29" s="57">
        <v>0.51300000000000001</v>
      </c>
      <c r="CF29" s="44">
        <f t="shared" si="6"/>
        <v>365.06400698000004</v>
      </c>
      <c r="CH29" t="s">
        <v>145</v>
      </c>
      <c r="CI29" s="42">
        <f t="shared" si="9"/>
        <v>2252361.6588647896</v>
      </c>
      <c r="CJ29" s="42">
        <f t="shared" si="10"/>
        <v>100147105.9544865</v>
      </c>
      <c r="CK29" s="42">
        <f t="shared" si="11"/>
        <v>182851.08515642368</v>
      </c>
      <c r="CL29" s="42">
        <f t="shared" si="12"/>
        <v>1473.7879999999998</v>
      </c>
      <c r="CM29" s="42">
        <f t="shared" si="13"/>
        <v>22845.25</v>
      </c>
      <c r="CN29" s="42">
        <f t="shared" si="14"/>
        <v>278.67750000000001</v>
      </c>
      <c r="CO29" s="42">
        <f t="shared" si="14"/>
        <v>130.23175000000001</v>
      </c>
      <c r="CP29" s="42">
        <f t="shared" si="14"/>
        <v>82.657750000000007</v>
      </c>
      <c r="CQ29" s="43">
        <f t="shared" si="14"/>
        <v>0.52200000000000002</v>
      </c>
      <c r="CR29" s="42">
        <f t="shared" si="14"/>
        <v>357.31227177000005</v>
      </c>
    </row>
    <row r="30" spans="1:96" x14ac:dyDescent="0.3">
      <c r="A30" s="40" t="s">
        <v>28</v>
      </c>
      <c r="B30" s="17">
        <v>2012</v>
      </c>
      <c r="C30" s="44">
        <v>569240.02434782614</v>
      </c>
      <c r="D30" s="44">
        <v>21163721.657391302</v>
      </c>
      <c r="E30" s="44">
        <v>92833.649811269774</v>
      </c>
      <c r="F30" s="44">
        <v>695.4</v>
      </c>
      <c r="G30" s="44">
        <v>3151</v>
      </c>
      <c r="H30" s="44">
        <v>45.25</v>
      </c>
      <c r="I30" s="44">
        <v>0</v>
      </c>
      <c r="J30" s="44">
        <v>0</v>
      </c>
      <c r="K30" s="57">
        <v>0.85399999999999998</v>
      </c>
      <c r="L30" s="44">
        <f t="shared" si="0"/>
        <v>45.25</v>
      </c>
      <c r="N30" s="17">
        <v>2013</v>
      </c>
      <c r="O30" s="44">
        <v>703034.8412542874</v>
      </c>
      <c r="P30" s="44">
        <v>21489491.011513967</v>
      </c>
      <c r="Q30" s="44">
        <v>193863.50852576873</v>
      </c>
      <c r="R30" s="44">
        <v>674.5</v>
      </c>
      <c r="S30" s="44">
        <v>3181</v>
      </c>
      <c r="T30" s="44">
        <v>48.09</v>
      </c>
      <c r="U30" s="44">
        <v>0</v>
      </c>
      <c r="V30" s="44">
        <v>0</v>
      </c>
      <c r="W30" s="57">
        <v>0.85899999999999999</v>
      </c>
      <c r="X30" s="44">
        <f t="shared" si="1"/>
        <v>48.09</v>
      </c>
      <c r="Z30" s="17">
        <v>2014</v>
      </c>
      <c r="AA30" s="44">
        <v>634456.20101842843</v>
      </c>
      <c r="AB30" s="44">
        <v>22007836.105965078</v>
      </c>
      <c r="AC30" s="44">
        <v>154852.08325845466</v>
      </c>
      <c r="AD30" s="44">
        <v>683.2</v>
      </c>
      <c r="AE30" s="44">
        <v>3202</v>
      </c>
      <c r="AF30" s="44">
        <v>45.938000000000002</v>
      </c>
      <c r="AG30" s="44">
        <v>0</v>
      </c>
      <c r="AH30" s="44">
        <v>0</v>
      </c>
      <c r="AI30" s="57">
        <v>0.86199999999999999</v>
      </c>
      <c r="AJ30" s="44">
        <f t="shared" si="2"/>
        <v>45.938000000000002</v>
      </c>
      <c r="AL30" s="17">
        <v>2015</v>
      </c>
      <c r="AM30" s="44">
        <v>775937.44422843261</v>
      </c>
      <c r="AN30" s="44">
        <v>22822765.416767921</v>
      </c>
      <c r="AO30" s="44">
        <v>94823.42088904338</v>
      </c>
      <c r="AP30" s="44">
        <v>687.14</v>
      </c>
      <c r="AQ30" s="44">
        <v>3223</v>
      </c>
      <c r="AR30" s="44">
        <v>44.816000000000003</v>
      </c>
      <c r="AS30" s="44">
        <v>0</v>
      </c>
      <c r="AT30" s="44">
        <v>0</v>
      </c>
      <c r="AU30" s="57">
        <v>0.86299999999999999</v>
      </c>
      <c r="AV30" s="44">
        <f t="shared" si="3"/>
        <v>44.816000000000003</v>
      </c>
      <c r="AX30" s="17">
        <v>2016</v>
      </c>
      <c r="AY30" s="44">
        <v>748118.60007264791</v>
      </c>
      <c r="AZ30" s="44">
        <v>23963208.514832303</v>
      </c>
      <c r="BA30" s="44">
        <v>69814.078484562284</v>
      </c>
      <c r="BB30" s="44">
        <v>689.07799999999997</v>
      </c>
      <c r="BC30" s="44">
        <v>3210</v>
      </c>
      <c r="BD30" s="44">
        <v>47.591999999999999</v>
      </c>
      <c r="BE30" s="44">
        <v>0</v>
      </c>
      <c r="BF30" s="44">
        <v>0</v>
      </c>
      <c r="BG30" s="57">
        <v>0.87</v>
      </c>
      <c r="BH30" s="44">
        <f t="shared" si="4"/>
        <v>47.591999999999999</v>
      </c>
      <c r="BJ30" s="17">
        <v>2017</v>
      </c>
      <c r="BK30" s="44">
        <v>724694.31037384283</v>
      </c>
      <c r="BL30" s="44">
        <v>24400735.530231997</v>
      </c>
      <c r="BM30" s="44">
        <v>57021.736662339215</v>
      </c>
      <c r="BN30" s="44">
        <v>702.29499999999996</v>
      </c>
      <c r="BO30" s="44">
        <v>3241</v>
      </c>
      <c r="BP30" s="44">
        <v>46.838999999999999</v>
      </c>
      <c r="BQ30" s="44">
        <v>0</v>
      </c>
      <c r="BR30" s="44">
        <v>0</v>
      </c>
      <c r="BS30" s="57">
        <v>0.86599999999999999</v>
      </c>
      <c r="BT30" s="44">
        <f t="shared" si="5"/>
        <v>46.838999999999999</v>
      </c>
      <c r="BV30" s="17">
        <v>2018</v>
      </c>
      <c r="BW30" s="44">
        <v>672817</v>
      </c>
      <c r="BX30" s="44">
        <v>25124488</v>
      </c>
      <c r="BY30" s="44">
        <v>72007.472999999998</v>
      </c>
      <c r="BZ30" s="44">
        <v>714.97799999999995</v>
      </c>
      <c r="CA30" s="44">
        <v>3254</v>
      </c>
      <c r="CB30" s="44">
        <v>46.935000000000002</v>
      </c>
      <c r="CC30" s="44">
        <v>0</v>
      </c>
      <c r="CD30" s="44">
        <v>0</v>
      </c>
      <c r="CE30" s="57">
        <v>0.86599999999999999</v>
      </c>
      <c r="CF30" s="44">
        <f t="shared" si="6"/>
        <v>46.935000000000002</v>
      </c>
      <c r="CH30" t="s">
        <v>145</v>
      </c>
      <c r="CI30" s="42">
        <f t="shared" si="9"/>
        <v>730391.83866873081</v>
      </c>
      <c r="CJ30" s="42">
        <f t="shared" si="10"/>
        <v>24077799.365458056</v>
      </c>
      <c r="CK30" s="42">
        <f t="shared" si="11"/>
        <v>73416.677258986223</v>
      </c>
      <c r="CL30" s="42">
        <f t="shared" si="12"/>
        <v>698.37275</v>
      </c>
      <c r="CM30" s="42">
        <f t="shared" si="13"/>
        <v>3232</v>
      </c>
      <c r="CN30" s="42">
        <f t="shared" si="14"/>
        <v>46.545500000000004</v>
      </c>
      <c r="CO30" s="42">
        <f t="shared" si="14"/>
        <v>0</v>
      </c>
      <c r="CP30" s="42">
        <f t="shared" si="14"/>
        <v>0</v>
      </c>
      <c r="CQ30" s="43">
        <f t="shared" si="14"/>
        <v>0.86625000000000008</v>
      </c>
      <c r="CR30" s="42">
        <f t="shared" si="14"/>
        <v>46.545500000000004</v>
      </c>
    </row>
    <row r="31" spans="1:96" x14ac:dyDescent="0.3">
      <c r="A31" s="40" t="s">
        <v>29</v>
      </c>
      <c r="B31" s="17">
        <v>2012</v>
      </c>
      <c r="C31" s="44">
        <v>5956725.7838121736</v>
      </c>
      <c r="D31" s="44">
        <v>198573638.08347827</v>
      </c>
      <c r="E31" s="44">
        <v>3781977.9490143494</v>
      </c>
      <c r="F31" s="44">
        <v>4426.6000000000004</v>
      </c>
      <c r="G31" s="44">
        <v>50520</v>
      </c>
      <c r="H31" s="44">
        <v>510.4</v>
      </c>
      <c r="I31" s="44">
        <v>133.4</v>
      </c>
      <c r="J31" s="44">
        <v>132.69999999999999</v>
      </c>
      <c r="K31" s="57">
        <v>0.51700000000000002</v>
      </c>
      <c r="L31" s="44">
        <f t="shared" si="0"/>
        <v>603.96908599999995</v>
      </c>
      <c r="N31" s="17">
        <v>2013</v>
      </c>
      <c r="O31" s="44">
        <v>5450024.0438637929</v>
      </c>
      <c r="P31" s="44">
        <v>199235675.93410099</v>
      </c>
      <c r="Q31" s="44">
        <v>2232231.0425728774</v>
      </c>
      <c r="R31" s="44">
        <v>4394.2</v>
      </c>
      <c r="S31" s="44">
        <v>50863</v>
      </c>
      <c r="T31" s="44">
        <v>499.67</v>
      </c>
      <c r="U31" s="44">
        <v>127.2</v>
      </c>
      <c r="V31" s="44">
        <v>217</v>
      </c>
      <c r="W31" s="57">
        <v>0.51500000000000001</v>
      </c>
      <c r="X31" s="44">
        <f t="shared" si="1"/>
        <v>613.4160280000001</v>
      </c>
      <c r="Z31" s="17">
        <v>2014</v>
      </c>
      <c r="AA31" s="44">
        <v>5792712.7963200761</v>
      </c>
      <c r="AB31" s="44">
        <v>200093102.43137729</v>
      </c>
      <c r="AC31" s="44">
        <v>1922027.6400017638</v>
      </c>
      <c r="AD31" s="44">
        <v>4402.5</v>
      </c>
      <c r="AE31" s="44">
        <v>50846</v>
      </c>
      <c r="AF31" s="44">
        <v>490.65</v>
      </c>
      <c r="AG31" s="44">
        <v>123.3</v>
      </c>
      <c r="AH31" s="44">
        <v>200.7</v>
      </c>
      <c r="AI31" s="57">
        <v>0.51700000000000002</v>
      </c>
      <c r="AJ31" s="44">
        <f t="shared" si="2"/>
        <v>598.29331200000001</v>
      </c>
      <c r="AL31" s="17">
        <v>2015</v>
      </c>
      <c r="AM31" s="44">
        <v>5772754.41020656</v>
      </c>
      <c r="AN31" s="44">
        <v>206549954.40704739</v>
      </c>
      <c r="AO31" s="44">
        <v>939594.43671100633</v>
      </c>
      <c r="AP31" s="44">
        <v>4424.7</v>
      </c>
      <c r="AQ31" s="44">
        <v>51353</v>
      </c>
      <c r="AR31" s="44">
        <v>475</v>
      </c>
      <c r="AS31" s="44">
        <v>123.4</v>
      </c>
      <c r="AT31" s="44">
        <v>221.001</v>
      </c>
      <c r="AU31" s="57">
        <v>0.51300000000000001</v>
      </c>
      <c r="AV31" s="44">
        <f t="shared" si="3"/>
        <v>588.19008710000003</v>
      </c>
      <c r="AX31" s="17">
        <v>2016</v>
      </c>
      <c r="AY31" s="44">
        <v>5793917.6868870314</v>
      </c>
      <c r="AZ31" s="44">
        <v>215165015.66896719</v>
      </c>
      <c r="BA31" s="44">
        <v>680888.48146531056</v>
      </c>
      <c r="BB31" s="44">
        <v>4441.8999999999996</v>
      </c>
      <c r="BC31" s="44">
        <v>51473</v>
      </c>
      <c r="BD31" s="44">
        <v>495.7</v>
      </c>
      <c r="BE31" s="44">
        <v>128.80000000000001</v>
      </c>
      <c r="BF31" s="44">
        <v>225.59300000000002</v>
      </c>
      <c r="BG31" s="57">
        <v>0.51200000000000001</v>
      </c>
      <c r="BH31" s="44">
        <f t="shared" si="4"/>
        <v>612.46637429999998</v>
      </c>
      <c r="BJ31" s="17">
        <v>2017</v>
      </c>
      <c r="BK31" s="44">
        <v>6035281.5898545496</v>
      </c>
      <c r="BL31" s="44">
        <v>218732654.0824618</v>
      </c>
      <c r="BM31" s="44">
        <v>3085424.7152407742</v>
      </c>
      <c r="BN31" s="44">
        <v>4487.8999999999996</v>
      </c>
      <c r="BO31" s="44">
        <v>51471</v>
      </c>
      <c r="BP31" s="44">
        <v>497.55700000000002</v>
      </c>
      <c r="BQ31" s="44">
        <v>113.994</v>
      </c>
      <c r="BR31" s="44">
        <v>159.86799999999999</v>
      </c>
      <c r="BS31" s="57">
        <v>0.51400000000000001</v>
      </c>
      <c r="BT31" s="44">
        <f t="shared" si="5"/>
        <v>590.11298436000004</v>
      </c>
      <c r="BV31" s="17">
        <v>2018</v>
      </c>
      <c r="BW31" s="44">
        <v>5338687</v>
      </c>
      <c r="BX31" s="44">
        <v>218803925</v>
      </c>
      <c r="BY31" s="44">
        <v>729149.42399999988</v>
      </c>
      <c r="BZ31" s="44">
        <v>4504.3</v>
      </c>
      <c r="CA31" s="44">
        <v>51696</v>
      </c>
      <c r="CB31" s="44">
        <v>485.642</v>
      </c>
      <c r="CC31" s="44">
        <v>128.72999999999999</v>
      </c>
      <c r="CD31" s="44">
        <v>159.268</v>
      </c>
      <c r="CE31" s="57">
        <v>0.51200000000000001</v>
      </c>
      <c r="CF31" s="44">
        <f t="shared" si="6"/>
        <v>584.39744500000006</v>
      </c>
      <c r="CH31" t="s">
        <v>145</v>
      </c>
      <c r="CI31" s="42">
        <f t="shared" si="9"/>
        <v>5735160.1717370357</v>
      </c>
      <c r="CJ31" s="42">
        <f t="shared" si="10"/>
        <v>214812887.28961909</v>
      </c>
      <c r="CK31" s="42">
        <f t="shared" si="11"/>
        <v>1358764.2643542727</v>
      </c>
      <c r="CL31" s="42">
        <f t="shared" si="12"/>
        <v>4464.7</v>
      </c>
      <c r="CM31" s="42">
        <f t="shared" si="13"/>
        <v>51498.25</v>
      </c>
      <c r="CN31" s="42">
        <f t="shared" si="14"/>
        <v>488.47475000000003</v>
      </c>
      <c r="CO31" s="42">
        <f t="shared" si="14"/>
        <v>123.73099999999999</v>
      </c>
      <c r="CP31" s="42">
        <f t="shared" si="14"/>
        <v>191.4325</v>
      </c>
      <c r="CQ31" s="43">
        <f t="shared" si="14"/>
        <v>0.51275000000000004</v>
      </c>
      <c r="CR31" s="42">
        <f t="shared" si="14"/>
        <v>593.79172269000003</v>
      </c>
    </row>
    <row r="32" spans="1:96" x14ac:dyDescent="0.3">
      <c r="A32" s="40" t="s">
        <v>30</v>
      </c>
      <c r="B32" s="17">
        <v>2012</v>
      </c>
      <c r="C32" s="44">
        <v>4450525.2</v>
      </c>
      <c r="D32" s="44">
        <v>152707401.20173913</v>
      </c>
      <c r="E32" s="44">
        <v>147575.85394793993</v>
      </c>
      <c r="F32" s="44">
        <v>1543.3</v>
      </c>
      <c r="G32" s="44">
        <v>52212</v>
      </c>
      <c r="H32" s="44">
        <v>385.74400000000003</v>
      </c>
      <c r="I32" s="44">
        <v>197.89099999999999</v>
      </c>
      <c r="J32" s="44">
        <v>182.71600000000001</v>
      </c>
      <c r="K32" s="57">
        <v>0.2</v>
      </c>
      <c r="L32" s="44">
        <f t="shared" si="0"/>
        <v>520.71576794000009</v>
      </c>
      <c r="N32" s="17">
        <v>2013</v>
      </c>
      <c r="O32" s="44">
        <v>4825288.8353748173</v>
      </c>
      <c r="P32" s="44">
        <v>158491302.45859873</v>
      </c>
      <c r="Q32" s="44">
        <v>168543.66812671369</v>
      </c>
      <c r="R32" s="44">
        <v>1558.1</v>
      </c>
      <c r="S32" s="44">
        <v>53015</v>
      </c>
      <c r="T32" s="44">
        <v>375.24900000000002</v>
      </c>
      <c r="U32" s="44">
        <v>202.839</v>
      </c>
      <c r="V32" s="44">
        <v>157.77900000000002</v>
      </c>
      <c r="W32" s="57">
        <v>0.19900000000000001</v>
      </c>
      <c r="X32" s="44">
        <f t="shared" si="1"/>
        <v>505.59659676000001</v>
      </c>
      <c r="Z32" s="17">
        <v>2014</v>
      </c>
      <c r="AA32" s="44">
        <v>4786775.4022793397</v>
      </c>
      <c r="AB32" s="44">
        <v>158940944.55989328</v>
      </c>
      <c r="AC32" s="44">
        <v>130619.05986161406</v>
      </c>
      <c r="AD32" s="44">
        <v>1560.7</v>
      </c>
      <c r="AE32" s="44">
        <v>53984</v>
      </c>
      <c r="AF32" s="44">
        <v>379.44400000000002</v>
      </c>
      <c r="AG32" s="44">
        <v>197.25899999999999</v>
      </c>
      <c r="AH32" s="44">
        <v>159.32900000000001</v>
      </c>
      <c r="AI32" s="57">
        <v>0.19900000000000001</v>
      </c>
      <c r="AJ32" s="44">
        <f t="shared" si="2"/>
        <v>507.80269255999997</v>
      </c>
      <c r="AL32" s="17">
        <v>2015</v>
      </c>
      <c r="AM32" s="44">
        <v>4858711.8396111792</v>
      </c>
      <c r="AN32" s="44">
        <v>161440452.62551638</v>
      </c>
      <c r="AO32" s="44">
        <v>372302.58039722888</v>
      </c>
      <c r="AP32" s="44">
        <v>1582.644</v>
      </c>
      <c r="AQ32" s="44">
        <v>54758</v>
      </c>
      <c r="AR32" s="44">
        <v>377.22300000000001</v>
      </c>
      <c r="AS32" s="44">
        <v>201.471</v>
      </c>
      <c r="AT32" s="44">
        <v>116.181</v>
      </c>
      <c r="AU32" s="57">
        <v>0.19700000000000001</v>
      </c>
      <c r="AV32" s="44">
        <f t="shared" si="3"/>
        <v>495.70275864000001</v>
      </c>
      <c r="AX32" s="17">
        <v>2016</v>
      </c>
      <c r="AY32" s="44">
        <v>4649158.2978568831</v>
      </c>
      <c r="AZ32" s="44">
        <v>168617505.41615206</v>
      </c>
      <c r="BA32" s="44">
        <v>221764.03976704204</v>
      </c>
      <c r="BB32" s="44">
        <v>1627.07</v>
      </c>
      <c r="BC32" s="44">
        <v>55684</v>
      </c>
      <c r="BD32" s="44">
        <v>391.89600000000002</v>
      </c>
      <c r="BE32" s="44">
        <v>209.40899999999999</v>
      </c>
      <c r="BF32" s="44">
        <v>100.39999999999999</v>
      </c>
      <c r="BG32" s="57">
        <v>0.19600000000000001</v>
      </c>
      <c r="BH32" s="44">
        <f t="shared" si="4"/>
        <v>509.52468166</v>
      </c>
      <c r="BJ32" s="17">
        <v>2017</v>
      </c>
      <c r="BK32" s="44">
        <v>4812959.7129462669</v>
      </c>
      <c r="BL32" s="44">
        <v>171346111.56413025</v>
      </c>
      <c r="BM32" s="44">
        <v>266801.80776271183</v>
      </c>
      <c r="BN32" s="44">
        <v>1631.7280000000001</v>
      </c>
      <c r="BO32" s="44">
        <v>56729</v>
      </c>
      <c r="BP32" s="44">
        <v>389.87299999999999</v>
      </c>
      <c r="BQ32" s="44">
        <v>207.21</v>
      </c>
      <c r="BR32" s="44">
        <v>96.984000000000009</v>
      </c>
      <c r="BS32" s="57">
        <v>0.19500000000000001</v>
      </c>
      <c r="BT32" s="44">
        <f t="shared" si="5"/>
        <v>505.62620779999997</v>
      </c>
      <c r="BV32" s="17">
        <v>2018</v>
      </c>
      <c r="BW32" s="44">
        <v>5058236.0000000009</v>
      </c>
      <c r="BX32" s="44">
        <v>171573688</v>
      </c>
      <c r="BY32" s="44">
        <v>74730.312999999995</v>
      </c>
      <c r="BZ32" s="44">
        <v>1643.2149999999999</v>
      </c>
      <c r="CA32" s="44">
        <v>58143</v>
      </c>
      <c r="CB32" s="44">
        <v>394.16300000000001</v>
      </c>
      <c r="CC32" s="44">
        <v>207.15199999999999</v>
      </c>
      <c r="CD32" s="44">
        <v>114.56399999999999</v>
      </c>
      <c r="CE32" s="57">
        <v>0.192</v>
      </c>
      <c r="CF32" s="44">
        <f t="shared" si="6"/>
        <v>514.65710488000002</v>
      </c>
      <c r="CH32" t="s">
        <v>145</v>
      </c>
      <c r="CI32" s="42">
        <f t="shared" si="9"/>
        <v>4844766.4626035821</v>
      </c>
      <c r="CJ32" s="42">
        <f t="shared" si="10"/>
        <v>168244439.40144968</v>
      </c>
      <c r="CK32" s="42">
        <f t="shared" si="11"/>
        <v>233899.68523174568</v>
      </c>
      <c r="CL32" s="42">
        <f t="shared" si="12"/>
        <v>1621.16425</v>
      </c>
      <c r="CM32" s="42">
        <f t="shared" si="13"/>
        <v>56328.5</v>
      </c>
      <c r="CN32" s="42">
        <f t="shared" si="14"/>
        <v>388.28874999999999</v>
      </c>
      <c r="CO32" s="42">
        <f t="shared" si="14"/>
        <v>206.31049999999999</v>
      </c>
      <c r="CP32" s="42">
        <f t="shared" si="14"/>
        <v>107.03225</v>
      </c>
      <c r="CQ32" s="43">
        <f t="shared" si="14"/>
        <v>0.19500000000000001</v>
      </c>
      <c r="CR32" s="42">
        <f t="shared" si="14"/>
        <v>506.37768824500006</v>
      </c>
    </row>
    <row r="33" spans="1:270" x14ac:dyDescent="0.3">
      <c r="A33" s="40" t="s">
        <v>31</v>
      </c>
      <c r="B33" s="17">
        <v>2012</v>
      </c>
      <c r="C33" s="44">
        <v>509536.1617391305</v>
      </c>
      <c r="D33" s="44">
        <v>23431411.721739132</v>
      </c>
      <c r="E33" s="44">
        <v>23098.112176189832</v>
      </c>
      <c r="F33" s="44">
        <v>642.6</v>
      </c>
      <c r="G33" s="44">
        <v>2249</v>
      </c>
      <c r="H33" s="44">
        <v>16.940999999999999</v>
      </c>
      <c r="I33" s="44">
        <v>16.37</v>
      </c>
      <c r="J33" s="44">
        <v>0</v>
      </c>
      <c r="K33" s="57">
        <v>0.85299999999999998</v>
      </c>
      <c r="L33" s="44">
        <f t="shared" si="0"/>
        <v>24.0085838</v>
      </c>
      <c r="N33" s="17">
        <v>2013</v>
      </c>
      <c r="O33" s="44">
        <v>605042.24767270952</v>
      </c>
      <c r="P33" s="44">
        <v>23767853.595786382</v>
      </c>
      <c r="Q33" s="44">
        <v>69711.605314344139</v>
      </c>
      <c r="R33" s="44">
        <v>645.29999999999995</v>
      </c>
      <c r="S33" s="44">
        <v>2275</v>
      </c>
      <c r="T33" s="44">
        <v>15.756</v>
      </c>
      <c r="U33" s="44">
        <v>16.053000000000001</v>
      </c>
      <c r="V33" s="44">
        <v>0</v>
      </c>
      <c r="W33" s="57">
        <v>0.85499999999999998</v>
      </c>
      <c r="X33" s="44">
        <f t="shared" si="1"/>
        <v>22.68672222</v>
      </c>
      <c r="Z33" s="17">
        <v>2014</v>
      </c>
      <c r="AA33" s="44">
        <v>581087.28443258954</v>
      </c>
      <c r="AB33" s="44">
        <v>24156421.598690588</v>
      </c>
      <c r="AC33" s="44">
        <v>28623.748423598245</v>
      </c>
      <c r="AD33" s="44">
        <v>655.9</v>
      </c>
      <c r="AE33" s="44">
        <v>2304</v>
      </c>
      <c r="AF33" s="44">
        <v>17.225999999999999</v>
      </c>
      <c r="AG33" s="44">
        <v>13.826000000000001</v>
      </c>
      <c r="AH33" s="44">
        <v>0</v>
      </c>
      <c r="AI33" s="57">
        <v>0.85299999999999998</v>
      </c>
      <c r="AJ33" s="44">
        <f t="shared" si="2"/>
        <v>23.195237239999997</v>
      </c>
      <c r="AL33" s="17">
        <v>2015</v>
      </c>
      <c r="AM33" s="44">
        <v>570038.78760631848</v>
      </c>
      <c r="AN33" s="44">
        <v>24296662.052247874</v>
      </c>
      <c r="AO33" s="44">
        <v>91065.503901838019</v>
      </c>
      <c r="AP33" s="44">
        <v>644.79999999999995</v>
      </c>
      <c r="AQ33" s="44">
        <v>2310</v>
      </c>
      <c r="AR33" s="44">
        <v>17.067</v>
      </c>
      <c r="AS33" s="44">
        <v>13.701000000000001</v>
      </c>
      <c r="AT33" s="44">
        <v>0</v>
      </c>
      <c r="AU33" s="57">
        <v>0.85299999999999998</v>
      </c>
      <c r="AV33" s="44">
        <f t="shared" si="3"/>
        <v>22.98226974</v>
      </c>
      <c r="AX33" s="17">
        <v>2016</v>
      </c>
      <c r="AY33" s="44">
        <v>636808.0733745005</v>
      </c>
      <c r="AZ33" s="44">
        <v>25123005.929531422</v>
      </c>
      <c r="BA33" s="44">
        <v>17692.484250635669</v>
      </c>
      <c r="BB33" s="44">
        <v>646.79999999999995</v>
      </c>
      <c r="BC33" s="44">
        <v>2311</v>
      </c>
      <c r="BD33" s="44">
        <v>17.963999999999999</v>
      </c>
      <c r="BE33" s="44">
        <v>14.436999999999999</v>
      </c>
      <c r="BF33" s="44">
        <v>0</v>
      </c>
      <c r="BG33" s="57">
        <v>0.85699999999999998</v>
      </c>
      <c r="BH33" s="44">
        <f t="shared" si="4"/>
        <v>24.197030379999998</v>
      </c>
      <c r="BJ33" s="17">
        <v>2017</v>
      </c>
      <c r="BK33" s="44">
        <v>588292.23464358691</v>
      </c>
      <c r="BL33" s="44">
        <v>25482299.14701286</v>
      </c>
      <c r="BM33" s="44">
        <v>6725.714059862963</v>
      </c>
      <c r="BN33" s="44">
        <v>658.1</v>
      </c>
      <c r="BO33" s="44">
        <v>2347</v>
      </c>
      <c r="BP33" s="44">
        <v>17.582999999999998</v>
      </c>
      <c r="BQ33" s="44">
        <v>14.861000000000001</v>
      </c>
      <c r="BR33" s="44">
        <v>0</v>
      </c>
      <c r="BS33" s="57">
        <v>0.84699999999999998</v>
      </c>
      <c r="BT33" s="44">
        <f t="shared" si="5"/>
        <v>23.999088139999998</v>
      </c>
      <c r="BV33" s="17">
        <v>2018</v>
      </c>
      <c r="BW33" s="44">
        <v>594356</v>
      </c>
      <c r="BX33" s="44">
        <v>25328687</v>
      </c>
      <c r="BY33" s="44">
        <v>19208.166000000005</v>
      </c>
      <c r="BZ33" s="44">
        <v>660.7</v>
      </c>
      <c r="CA33" s="44">
        <v>2355</v>
      </c>
      <c r="CB33" s="44">
        <v>17.617000000000001</v>
      </c>
      <c r="CC33" s="44">
        <v>14.573</v>
      </c>
      <c r="CD33" s="44">
        <v>0</v>
      </c>
      <c r="CE33" s="57">
        <v>0.84499999999999997</v>
      </c>
      <c r="CF33" s="44">
        <f t="shared" si="6"/>
        <v>23.90874702</v>
      </c>
      <c r="CH33" t="s">
        <v>145</v>
      </c>
      <c r="CI33" s="42">
        <f t="shared" si="9"/>
        <v>597373.77390610147</v>
      </c>
      <c r="CJ33" s="42">
        <f t="shared" si="10"/>
        <v>25057663.532198038</v>
      </c>
      <c r="CK33" s="42">
        <f t="shared" si="11"/>
        <v>33672.967053084161</v>
      </c>
      <c r="CL33" s="42">
        <f t="shared" si="12"/>
        <v>652.59999999999991</v>
      </c>
      <c r="CM33" s="42">
        <f t="shared" si="13"/>
        <v>2330.75</v>
      </c>
      <c r="CN33" s="42">
        <f t="shared" si="14"/>
        <v>17.557749999999999</v>
      </c>
      <c r="CO33" s="42">
        <f t="shared" si="14"/>
        <v>14.392999999999999</v>
      </c>
      <c r="CP33" s="42">
        <f t="shared" si="14"/>
        <v>0</v>
      </c>
      <c r="CQ33" s="43">
        <f t="shared" si="14"/>
        <v>0.85050000000000003</v>
      </c>
      <c r="CR33" s="42">
        <f t="shared" si="14"/>
        <v>23.771783819999996</v>
      </c>
    </row>
    <row r="34" spans="1:270" x14ac:dyDescent="0.3">
      <c r="A34" s="40" t="s">
        <v>32</v>
      </c>
      <c r="B34" s="17">
        <v>2012</v>
      </c>
      <c r="C34" s="44">
        <v>13508309.083478259</v>
      </c>
      <c r="D34" s="44">
        <v>547208131.5373913</v>
      </c>
      <c r="E34" s="44">
        <v>5932731.59987038</v>
      </c>
      <c r="F34" s="44">
        <v>12888</v>
      </c>
      <c r="G34" s="44">
        <v>101830</v>
      </c>
      <c r="H34" s="44">
        <v>1190.415</v>
      </c>
      <c r="I34" s="44">
        <v>157.14400000000001</v>
      </c>
      <c r="J34" s="44">
        <v>92.707999999999998</v>
      </c>
      <c r="K34" s="57">
        <v>0.627</v>
      </c>
      <c r="L34" s="44">
        <f t="shared" ref="L34:L65" si="15">H34*$B$95+I34*$C$95+J34*$D$95</f>
        <v>1283.3934893600001</v>
      </c>
      <c r="N34" s="17">
        <v>2013</v>
      </c>
      <c r="O34" s="44">
        <v>14067203.143312102</v>
      </c>
      <c r="P34" s="44">
        <v>561604431.59603143</v>
      </c>
      <c r="Q34" s="44">
        <v>7433700.4380577141</v>
      </c>
      <c r="R34" s="44">
        <v>12972.5</v>
      </c>
      <c r="S34" s="44">
        <v>102136</v>
      </c>
      <c r="T34" s="44">
        <v>1124.884</v>
      </c>
      <c r="U34" s="44">
        <v>163.82900000000001</v>
      </c>
      <c r="V34" s="44">
        <v>72.671999999999997</v>
      </c>
      <c r="W34" s="57">
        <v>0.628</v>
      </c>
      <c r="X34" s="44">
        <f t="shared" ref="X34:X65" si="16">T34*$B$95+U34*$C$95+V34*$D$95</f>
        <v>1215.31691166</v>
      </c>
      <c r="Z34" s="17">
        <v>2014</v>
      </c>
      <c r="AA34" s="44">
        <v>12760415.53225024</v>
      </c>
      <c r="AB34" s="44">
        <v>567907683.78758478</v>
      </c>
      <c r="AC34" s="44">
        <v>4885146.7532345606</v>
      </c>
      <c r="AD34" s="44">
        <v>13031.2</v>
      </c>
      <c r="AE34" s="44">
        <v>102316</v>
      </c>
      <c r="AF34" s="44">
        <v>1108.578</v>
      </c>
      <c r="AG34" s="44">
        <v>163.369</v>
      </c>
      <c r="AH34" s="44">
        <v>74.382000000000005</v>
      </c>
      <c r="AI34" s="57">
        <v>0.629</v>
      </c>
      <c r="AJ34" s="44">
        <f t="shared" ref="AJ34:AJ65" si="17">AF34*$B$95+AG34*$C$95+AH34*$D$95</f>
        <v>1199.2758922599999</v>
      </c>
      <c r="AL34" s="17">
        <v>2015</v>
      </c>
      <c r="AM34" s="44">
        <v>12658991.817010937</v>
      </c>
      <c r="AN34" s="44">
        <v>581582616.69380319</v>
      </c>
      <c r="AO34" s="44">
        <v>6153951.3281194996</v>
      </c>
      <c r="AP34" s="44">
        <v>13070.897000000001</v>
      </c>
      <c r="AQ34" s="44">
        <v>102655</v>
      </c>
      <c r="AR34" s="44">
        <v>1075.692</v>
      </c>
      <c r="AS34" s="44">
        <v>154.643</v>
      </c>
      <c r="AT34" s="44">
        <v>61.013000000000005</v>
      </c>
      <c r="AU34" s="57">
        <v>0.628</v>
      </c>
      <c r="AV34" s="44">
        <f t="shared" ref="AV34:AV65" si="18">AR34*$B$95+AS34*$C$95+AT34*$D$95</f>
        <v>1158.99819312</v>
      </c>
      <c r="AX34" s="17">
        <v>2016</v>
      </c>
      <c r="AY34" s="44">
        <v>12721238.562537838</v>
      </c>
      <c r="AZ34" s="44">
        <v>596293798.4409734</v>
      </c>
      <c r="BA34" s="44">
        <v>5063013.4971410567</v>
      </c>
      <c r="BB34" s="44">
        <v>13101.624</v>
      </c>
      <c r="BC34" s="44">
        <v>102879</v>
      </c>
      <c r="BD34" s="44">
        <v>1146.0119999999999</v>
      </c>
      <c r="BE34" s="44">
        <v>153.24</v>
      </c>
      <c r="BF34" s="44">
        <v>101.57599999999999</v>
      </c>
      <c r="BG34" s="57">
        <v>0.628</v>
      </c>
      <c r="BH34" s="44">
        <f t="shared" ref="BH34:BH65" si="19">BD34*$B$95+BE34*$C$95+BF34*$D$95</f>
        <v>1239.7090911999999</v>
      </c>
      <c r="BJ34" s="17">
        <v>2017</v>
      </c>
      <c r="BK34" s="44">
        <v>13206707.046039185</v>
      </c>
      <c r="BL34" s="44">
        <v>601120216.61617982</v>
      </c>
      <c r="BM34" s="44">
        <v>6171743.8106652237</v>
      </c>
      <c r="BN34" s="44">
        <v>13154.884</v>
      </c>
      <c r="BO34" s="44">
        <v>102826</v>
      </c>
      <c r="BP34" s="44">
        <v>1125.202</v>
      </c>
      <c r="BQ34" s="44">
        <v>155.15</v>
      </c>
      <c r="BR34" s="44">
        <v>190.7</v>
      </c>
      <c r="BS34" s="57">
        <v>0.629</v>
      </c>
      <c r="BT34" s="44">
        <f t="shared" ref="BT34:BT65" si="20">BP34*$B$95+BQ34*$C$95+BR34*$D$95</f>
        <v>1243.885231</v>
      </c>
      <c r="BV34" s="17">
        <v>2018</v>
      </c>
      <c r="BW34" s="44">
        <v>11852093</v>
      </c>
      <c r="BX34" s="44">
        <v>593793883</v>
      </c>
      <c r="BY34" s="44">
        <v>3135691.0580000002</v>
      </c>
      <c r="BZ34" s="44">
        <v>13175.82</v>
      </c>
      <c r="CA34" s="44">
        <v>103086</v>
      </c>
      <c r="CB34" s="44">
        <v>1135.58</v>
      </c>
      <c r="CC34" s="44">
        <v>166.81399999999999</v>
      </c>
      <c r="CD34" s="44">
        <v>160.52599999999998</v>
      </c>
      <c r="CE34" s="57">
        <v>0.629</v>
      </c>
      <c r="CF34" s="44">
        <f t="shared" ref="CF34:CF65" si="21">CB34*$B$95+CC34*$C$95+CD34*$D$95</f>
        <v>1251.1188749599999</v>
      </c>
      <c r="CH34" t="s">
        <v>145</v>
      </c>
      <c r="CI34" s="42">
        <f t="shared" si="9"/>
        <v>12609757.60639699</v>
      </c>
      <c r="CJ34" s="42">
        <f t="shared" si="10"/>
        <v>593197628.68773913</v>
      </c>
      <c r="CK34" s="42">
        <f t="shared" si="11"/>
        <v>5131099.9234814458</v>
      </c>
      <c r="CL34" s="42">
        <f t="shared" si="12"/>
        <v>13125.80625</v>
      </c>
      <c r="CM34" s="42">
        <f t="shared" si="13"/>
        <v>102861.5</v>
      </c>
      <c r="CN34" s="42">
        <f t="shared" si="14"/>
        <v>1120.6215</v>
      </c>
      <c r="CO34" s="42">
        <f t="shared" si="14"/>
        <v>157.46174999999999</v>
      </c>
      <c r="CP34" s="42">
        <f t="shared" si="14"/>
        <v>128.45374999999999</v>
      </c>
      <c r="CQ34" s="43">
        <f t="shared" si="14"/>
        <v>0.62850000000000006</v>
      </c>
      <c r="CR34" s="42">
        <f t="shared" si="14"/>
        <v>1223.4278475699998</v>
      </c>
    </row>
    <row r="35" spans="1:270" x14ac:dyDescent="0.3">
      <c r="A35" s="40" t="s">
        <v>33</v>
      </c>
      <c r="B35" s="17">
        <v>2012</v>
      </c>
      <c r="C35" s="44">
        <v>989882.5373913045</v>
      </c>
      <c r="D35" s="44">
        <v>38496243.911304355</v>
      </c>
      <c r="E35" s="44">
        <v>177810.3401852329</v>
      </c>
      <c r="F35" s="44">
        <v>922</v>
      </c>
      <c r="G35" s="44">
        <v>6288</v>
      </c>
      <c r="H35" s="44">
        <v>80.209999999999994</v>
      </c>
      <c r="I35" s="44">
        <v>40.317</v>
      </c>
      <c r="J35" s="44">
        <v>0</v>
      </c>
      <c r="K35" s="57">
        <v>0.76</v>
      </c>
      <c r="L35" s="44">
        <f t="shared" si="15"/>
        <v>97.616461579999992</v>
      </c>
      <c r="N35" s="17">
        <v>2013</v>
      </c>
      <c r="O35" s="44">
        <v>1076233.4620284175</v>
      </c>
      <c r="P35" s="44">
        <v>39140947.878245965</v>
      </c>
      <c r="Q35" s="44">
        <v>293955.36390547495</v>
      </c>
      <c r="R35" s="44">
        <v>896.3</v>
      </c>
      <c r="S35" s="44">
        <v>6321</v>
      </c>
      <c r="T35" s="44">
        <v>77.570999999999998</v>
      </c>
      <c r="U35" s="44">
        <v>40.817</v>
      </c>
      <c r="V35" s="44">
        <v>0</v>
      </c>
      <c r="W35" s="57">
        <v>0.76300000000000001</v>
      </c>
      <c r="X35" s="44">
        <f t="shared" si="16"/>
        <v>95.193331580000006</v>
      </c>
      <c r="Z35" s="17">
        <v>2014</v>
      </c>
      <c r="AA35" s="44">
        <v>954045.38336566417</v>
      </c>
      <c r="AB35" s="44">
        <v>39804027.577837043</v>
      </c>
      <c r="AC35" s="44">
        <v>145801.97066565265</v>
      </c>
      <c r="AD35" s="44">
        <v>899.7</v>
      </c>
      <c r="AE35" s="44">
        <v>6337</v>
      </c>
      <c r="AF35" s="44">
        <v>84.257999999999996</v>
      </c>
      <c r="AG35" s="44">
        <v>36.845999999999997</v>
      </c>
      <c r="AH35" s="44">
        <v>0</v>
      </c>
      <c r="AI35" s="57">
        <v>0.76300000000000001</v>
      </c>
      <c r="AJ35" s="44">
        <f t="shared" si="17"/>
        <v>100.16589203999999</v>
      </c>
      <c r="AL35" s="17">
        <v>2015</v>
      </c>
      <c r="AM35" s="44">
        <v>910616.65151883336</v>
      </c>
      <c r="AN35" s="44">
        <v>41183613.21482382</v>
      </c>
      <c r="AO35" s="44">
        <v>113560.49902772941</v>
      </c>
      <c r="AP35" s="44">
        <v>916.798</v>
      </c>
      <c r="AQ35" s="44">
        <v>6333</v>
      </c>
      <c r="AR35" s="44">
        <v>84.540999999999997</v>
      </c>
      <c r="AS35" s="44">
        <v>39.796999999999997</v>
      </c>
      <c r="AT35" s="44">
        <v>0</v>
      </c>
      <c r="AU35" s="57">
        <v>0.78700000000000003</v>
      </c>
      <c r="AV35" s="44">
        <f t="shared" si="18"/>
        <v>101.72295678</v>
      </c>
      <c r="AX35" s="17">
        <v>2016</v>
      </c>
      <c r="AY35" s="44">
        <v>913927.07034749968</v>
      </c>
      <c r="AZ35" s="44">
        <v>44326105.244702749</v>
      </c>
      <c r="BA35" s="44">
        <v>165794.44490398353</v>
      </c>
      <c r="BB35" s="44">
        <v>954.351</v>
      </c>
      <c r="BC35" s="44">
        <v>6352</v>
      </c>
      <c r="BD35" s="44">
        <v>80.432000000000002</v>
      </c>
      <c r="BE35" s="44">
        <v>45.311</v>
      </c>
      <c r="BF35" s="44">
        <v>0</v>
      </c>
      <c r="BG35" s="57">
        <v>0.78700000000000003</v>
      </c>
      <c r="BH35" s="44">
        <f t="shared" si="19"/>
        <v>99.994571140000005</v>
      </c>
      <c r="BJ35" s="17">
        <v>2017</v>
      </c>
      <c r="BK35" s="44">
        <v>1034975.6052410144</v>
      </c>
      <c r="BL35" s="44">
        <v>45369491.589373715</v>
      </c>
      <c r="BM35" s="44">
        <v>76243.404866209865</v>
      </c>
      <c r="BN35" s="44">
        <v>995.33699999999999</v>
      </c>
      <c r="BO35" s="44">
        <v>6369</v>
      </c>
      <c r="BP35" s="44">
        <v>79.790000000000006</v>
      </c>
      <c r="BQ35" s="44">
        <v>46.421999999999997</v>
      </c>
      <c r="BR35" s="44">
        <v>129.96100000000001</v>
      </c>
      <c r="BS35" s="57">
        <v>0.78800000000000003</v>
      </c>
      <c r="BT35" s="44">
        <f t="shared" si="20"/>
        <v>135.06466138000002</v>
      </c>
      <c r="BV35" s="17">
        <v>2018</v>
      </c>
      <c r="BW35" s="44">
        <v>1190846.9999999995</v>
      </c>
      <c r="BX35" s="44">
        <v>46209015</v>
      </c>
      <c r="BY35" s="44">
        <v>129822.75199999998</v>
      </c>
      <c r="BZ35" s="44">
        <v>1001.977</v>
      </c>
      <c r="CA35" s="44">
        <v>6385</v>
      </c>
      <c r="CB35" s="44">
        <v>86.650999999999996</v>
      </c>
      <c r="CC35" s="44">
        <v>47.51</v>
      </c>
      <c r="CD35" s="44">
        <v>138.89099999999999</v>
      </c>
      <c r="CE35" s="57">
        <v>0.79</v>
      </c>
      <c r="CF35" s="44">
        <f t="shared" si="21"/>
        <v>144.8163175</v>
      </c>
      <c r="CH35" t="s">
        <v>145</v>
      </c>
      <c r="CI35" s="42">
        <f t="shared" si="9"/>
        <v>1012591.5817768368</v>
      </c>
      <c r="CJ35" s="42">
        <f t="shared" si="10"/>
        <v>44272056.262225069</v>
      </c>
      <c r="CK35" s="42">
        <f t="shared" si="11"/>
        <v>121355.2751994807</v>
      </c>
      <c r="CL35" s="42">
        <f t="shared" si="12"/>
        <v>967.11574999999993</v>
      </c>
      <c r="CM35" s="42">
        <f t="shared" si="13"/>
        <v>6359.75</v>
      </c>
      <c r="CN35" s="42">
        <f t="shared" si="14"/>
        <v>82.853500000000011</v>
      </c>
      <c r="CO35" s="42">
        <f t="shared" si="14"/>
        <v>44.76</v>
      </c>
      <c r="CP35" s="42">
        <f t="shared" si="14"/>
        <v>67.212999999999994</v>
      </c>
      <c r="CQ35" s="43">
        <f t="shared" si="14"/>
        <v>0.78800000000000003</v>
      </c>
      <c r="CR35" s="42">
        <f t="shared" si="14"/>
        <v>120.3996267</v>
      </c>
    </row>
    <row r="36" spans="1:270" x14ac:dyDescent="0.3">
      <c r="A36" s="40" t="s">
        <v>34</v>
      </c>
      <c r="B36" s="17">
        <v>2012</v>
      </c>
      <c r="C36" s="44">
        <v>1163649.9286956524</v>
      </c>
      <c r="D36" s="44">
        <v>35409914.500869572</v>
      </c>
      <c r="E36" s="44">
        <v>109076.53373725784</v>
      </c>
      <c r="F36" s="44">
        <v>831.6</v>
      </c>
      <c r="G36" s="44">
        <v>7387</v>
      </c>
      <c r="H36" s="44">
        <v>96.819000000000003</v>
      </c>
      <c r="I36" s="44">
        <v>8.3710000000000004</v>
      </c>
      <c r="J36" s="44">
        <v>0</v>
      </c>
      <c r="K36" s="57">
        <v>0.67700000000000005</v>
      </c>
      <c r="L36" s="44">
        <f t="shared" si="15"/>
        <v>100.43309554</v>
      </c>
      <c r="N36" s="17">
        <v>2013</v>
      </c>
      <c r="O36" s="44">
        <v>1194688.0296423323</v>
      </c>
      <c r="P36" s="44">
        <v>36584909.89588438</v>
      </c>
      <c r="Q36" s="44">
        <v>262257.47791874653</v>
      </c>
      <c r="R36" s="44">
        <v>804.9</v>
      </c>
      <c r="S36" s="44">
        <v>7443</v>
      </c>
      <c r="T36" s="44">
        <v>93.051000000000002</v>
      </c>
      <c r="U36" s="44">
        <v>8.5449999999999999</v>
      </c>
      <c r="V36" s="44">
        <v>0</v>
      </c>
      <c r="W36" s="57">
        <v>0.69899999999999995</v>
      </c>
      <c r="X36" s="44">
        <f t="shared" si="16"/>
        <v>96.740218300000009</v>
      </c>
      <c r="Z36" s="17">
        <v>2014</v>
      </c>
      <c r="AA36" s="44">
        <v>1015531.4432589718</v>
      </c>
      <c r="AB36" s="44">
        <v>37529316.755577102</v>
      </c>
      <c r="AC36" s="44">
        <v>126713.38476831466</v>
      </c>
      <c r="AD36" s="44">
        <v>808.5</v>
      </c>
      <c r="AE36" s="44">
        <v>7461</v>
      </c>
      <c r="AF36" s="44">
        <v>90.605000000000004</v>
      </c>
      <c r="AG36" s="44">
        <v>7.82</v>
      </c>
      <c r="AH36" s="44">
        <v>0</v>
      </c>
      <c r="AI36" s="57">
        <v>0.69899999999999995</v>
      </c>
      <c r="AJ36" s="44">
        <f t="shared" si="17"/>
        <v>93.98120680000001</v>
      </c>
      <c r="AL36" s="17">
        <v>2015</v>
      </c>
      <c r="AM36" s="44">
        <v>1102617.3839611181</v>
      </c>
      <c r="AN36" s="44">
        <v>38242016.45103281</v>
      </c>
      <c r="AO36" s="44">
        <v>96072.396236411369</v>
      </c>
      <c r="AP36" s="44">
        <v>812.4</v>
      </c>
      <c r="AQ36" s="44">
        <v>7553</v>
      </c>
      <c r="AR36" s="44">
        <v>90.289000000000001</v>
      </c>
      <c r="AS36" s="44">
        <v>7.4950000000000001</v>
      </c>
      <c r="AT36" s="44">
        <v>0</v>
      </c>
      <c r="AU36" s="57">
        <v>0.69399999999999995</v>
      </c>
      <c r="AV36" s="44">
        <f t="shared" si="18"/>
        <v>93.524891300000007</v>
      </c>
      <c r="AX36" s="17">
        <v>2016</v>
      </c>
      <c r="AY36" s="44">
        <v>1044664.4726964523</v>
      </c>
      <c r="AZ36" s="44">
        <v>42522529.350042373</v>
      </c>
      <c r="BA36" s="44">
        <v>61480.082288896956</v>
      </c>
      <c r="BB36" s="44">
        <v>823.375</v>
      </c>
      <c r="BC36" s="44">
        <v>7602</v>
      </c>
      <c r="BD36" s="44">
        <v>96.05</v>
      </c>
      <c r="BE36" s="44">
        <v>7.3929999999999998</v>
      </c>
      <c r="BF36" s="44">
        <v>29.495000000000001</v>
      </c>
      <c r="BG36" s="57">
        <v>0.69099999999999995</v>
      </c>
      <c r="BH36" s="44">
        <f t="shared" si="19"/>
        <v>107.23794832</v>
      </c>
      <c r="BJ36" s="17">
        <v>2017</v>
      </c>
      <c r="BK36" s="44">
        <v>1213009.7362663781</v>
      </c>
      <c r="BL36" s="44">
        <v>42717060.77292943</v>
      </c>
      <c r="BM36" s="44">
        <v>62136.818547902389</v>
      </c>
      <c r="BN36" s="44">
        <v>827.36500000000001</v>
      </c>
      <c r="BO36" s="44">
        <v>7605</v>
      </c>
      <c r="BP36" s="44">
        <v>91.992999999999995</v>
      </c>
      <c r="BQ36" s="44">
        <v>11.239000000000001</v>
      </c>
      <c r="BR36" s="44">
        <v>261.66899999999998</v>
      </c>
      <c r="BS36" s="57">
        <v>0.69199999999999995</v>
      </c>
      <c r="BT36" s="44">
        <f t="shared" si="20"/>
        <v>167.78379175999999</v>
      </c>
      <c r="BV36" s="17">
        <v>2018</v>
      </c>
      <c r="BW36" s="44">
        <v>1291469.0000000002</v>
      </c>
      <c r="BX36" s="44">
        <v>44445555</v>
      </c>
      <c r="BY36" s="44">
        <v>67653.296000000002</v>
      </c>
      <c r="BZ36" s="44">
        <v>833.83500000000004</v>
      </c>
      <c r="CA36" s="44">
        <v>7632</v>
      </c>
      <c r="CB36" s="44">
        <v>97.01</v>
      </c>
      <c r="CC36" s="44">
        <v>7.319</v>
      </c>
      <c r="CD36" s="44">
        <v>283.68599999999998</v>
      </c>
      <c r="CE36" s="57">
        <v>0.69299999999999995</v>
      </c>
      <c r="CF36" s="44">
        <f t="shared" si="21"/>
        <v>177.07717966000001</v>
      </c>
      <c r="CH36" t="s">
        <v>145</v>
      </c>
      <c r="CI36" s="42">
        <f t="shared" si="9"/>
        <v>1162940.1482309871</v>
      </c>
      <c r="CJ36" s="42">
        <f t="shared" si="10"/>
        <v>41981790.393501155</v>
      </c>
      <c r="CK36" s="42">
        <f t="shared" si="11"/>
        <v>71835.64826830267</v>
      </c>
      <c r="CL36" s="42">
        <f t="shared" si="12"/>
        <v>824.24375000000009</v>
      </c>
      <c r="CM36" s="42">
        <f t="shared" si="13"/>
        <v>7598</v>
      </c>
      <c r="CN36" s="42">
        <f t="shared" si="14"/>
        <v>93.835499999999996</v>
      </c>
      <c r="CO36" s="42">
        <f t="shared" si="14"/>
        <v>8.3615000000000013</v>
      </c>
      <c r="CP36" s="42">
        <f t="shared" si="14"/>
        <v>143.71249999999998</v>
      </c>
      <c r="CQ36" s="43">
        <f t="shared" si="14"/>
        <v>0.6925</v>
      </c>
      <c r="CR36" s="42">
        <f t="shared" si="14"/>
        <v>136.40595275999999</v>
      </c>
    </row>
    <row r="37" spans="1:270" x14ac:dyDescent="0.3">
      <c r="A37" s="40" t="s">
        <v>35</v>
      </c>
      <c r="B37" s="17">
        <v>2012</v>
      </c>
      <c r="C37" s="44">
        <v>1048491.7145600002</v>
      </c>
      <c r="D37" s="44">
        <v>28784191.568695657</v>
      </c>
      <c r="E37" s="44">
        <v>581058.18189417955</v>
      </c>
      <c r="F37" s="44">
        <v>1090</v>
      </c>
      <c r="G37" s="44">
        <v>3549</v>
      </c>
      <c r="H37" s="44">
        <v>25.363</v>
      </c>
      <c r="I37" s="44">
        <v>0.91400000000000003</v>
      </c>
      <c r="J37" s="44">
        <v>0</v>
      </c>
      <c r="K37" s="57">
        <v>0.97199999999999998</v>
      </c>
      <c r="L37" s="44">
        <f t="shared" si="15"/>
        <v>25.757610360000001</v>
      </c>
      <c r="N37" s="17">
        <v>2013</v>
      </c>
      <c r="O37" s="44">
        <v>814382.3615482609</v>
      </c>
      <c r="P37" s="44">
        <v>29104945.315041654</v>
      </c>
      <c r="Q37" s="44">
        <v>455005.30528001528</v>
      </c>
      <c r="R37" s="44">
        <v>1093.5</v>
      </c>
      <c r="S37" s="44">
        <v>3560</v>
      </c>
      <c r="T37" s="44">
        <v>23.224</v>
      </c>
      <c r="U37" s="44">
        <v>1.081</v>
      </c>
      <c r="V37" s="44">
        <v>0</v>
      </c>
      <c r="W37" s="57">
        <v>0.97399999999999998</v>
      </c>
      <c r="X37" s="44">
        <f t="shared" si="16"/>
        <v>23.690710939999999</v>
      </c>
      <c r="Z37" s="17">
        <v>2014</v>
      </c>
      <c r="AA37" s="44">
        <v>825928.76770126075</v>
      </c>
      <c r="AB37" s="44">
        <v>29497188.716294855</v>
      </c>
      <c r="AC37" s="44">
        <v>240568.12815932155</v>
      </c>
      <c r="AD37" s="44">
        <v>1114.2</v>
      </c>
      <c r="AE37" s="44">
        <v>3537</v>
      </c>
      <c r="AF37" s="44">
        <v>22.422999999999998</v>
      </c>
      <c r="AG37" s="44">
        <v>1.288</v>
      </c>
      <c r="AH37" s="44">
        <v>0</v>
      </c>
      <c r="AI37" s="57">
        <v>0.97699999999999998</v>
      </c>
      <c r="AJ37" s="44">
        <f t="shared" si="17"/>
        <v>22.979081119999996</v>
      </c>
      <c r="AL37" s="17">
        <v>2015</v>
      </c>
      <c r="AM37" s="44">
        <v>689830.42891859054</v>
      </c>
      <c r="AN37" s="44">
        <v>30391690.04252734</v>
      </c>
      <c r="AO37" s="44">
        <v>227180.78706054762</v>
      </c>
      <c r="AP37" s="44">
        <v>1118.0999999999999</v>
      </c>
      <c r="AQ37" s="44">
        <v>3522</v>
      </c>
      <c r="AR37" s="44">
        <v>21.757999999999999</v>
      </c>
      <c r="AS37" s="44">
        <v>1.1539999999999999</v>
      </c>
      <c r="AT37" s="44">
        <v>0</v>
      </c>
      <c r="AU37" s="57">
        <v>0.97599999999999998</v>
      </c>
      <c r="AV37" s="44">
        <f t="shared" si="18"/>
        <v>22.25622796</v>
      </c>
      <c r="AX37" s="17">
        <v>2016</v>
      </c>
      <c r="AY37" s="44">
        <v>685880.06175081723</v>
      </c>
      <c r="AZ37" s="44">
        <v>31026502.238527663</v>
      </c>
      <c r="BA37" s="44">
        <v>99154.759058965967</v>
      </c>
      <c r="BB37" s="44">
        <v>1111.68</v>
      </c>
      <c r="BC37" s="44">
        <v>3515</v>
      </c>
      <c r="BD37" s="44">
        <v>23.760999999999999</v>
      </c>
      <c r="BE37" s="44">
        <v>1.4029999999999998</v>
      </c>
      <c r="BF37" s="44">
        <v>0</v>
      </c>
      <c r="BG37" s="57">
        <v>0.97699999999999998</v>
      </c>
      <c r="BH37" s="44">
        <f t="shared" si="19"/>
        <v>24.366731219999998</v>
      </c>
      <c r="BJ37" s="17">
        <v>2017</v>
      </c>
      <c r="BK37" s="44">
        <v>655400.93929558829</v>
      </c>
      <c r="BL37" s="44">
        <v>30743728.397643942</v>
      </c>
      <c r="BM37" s="44">
        <v>173295.49851905272</v>
      </c>
      <c r="BN37" s="44">
        <v>1092.5899999999999</v>
      </c>
      <c r="BO37" s="44">
        <v>3517</v>
      </c>
      <c r="BP37" s="44">
        <v>22.911999999999999</v>
      </c>
      <c r="BQ37" s="44">
        <v>0.88900000000000001</v>
      </c>
      <c r="BR37" s="44">
        <v>0</v>
      </c>
      <c r="BS37" s="57">
        <v>0.97699999999999998</v>
      </c>
      <c r="BT37" s="44">
        <f t="shared" si="20"/>
        <v>23.295816859999999</v>
      </c>
      <c r="BV37" s="17">
        <v>2018</v>
      </c>
      <c r="BW37" s="44">
        <v>773078.00000000012</v>
      </c>
      <c r="BX37" s="44">
        <v>30803779</v>
      </c>
      <c r="BY37" s="44">
        <v>247772.628</v>
      </c>
      <c r="BZ37" s="44">
        <v>1087.68</v>
      </c>
      <c r="CA37" s="44">
        <v>3522</v>
      </c>
      <c r="CB37" s="44">
        <v>23.318999999999999</v>
      </c>
      <c r="CC37" s="44">
        <v>1.3049999999999999</v>
      </c>
      <c r="CD37" s="44">
        <v>0</v>
      </c>
      <c r="CE37" s="57">
        <v>0.97699999999999998</v>
      </c>
      <c r="CF37" s="44">
        <f t="shared" si="21"/>
        <v>23.882420699999997</v>
      </c>
      <c r="CH37" t="s">
        <v>145</v>
      </c>
      <c r="CI37" s="42">
        <f t="shared" si="9"/>
        <v>701047.3574912491</v>
      </c>
      <c r="CJ37" s="42">
        <f t="shared" si="10"/>
        <v>30741424.919674736</v>
      </c>
      <c r="CK37" s="42">
        <f t="shared" si="11"/>
        <v>186850.91815964159</v>
      </c>
      <c r="CL37" s="42">
        <f t="shared" si="12"/>
        <v>1102.5125</v>
      </c>
      <c r="CM37" s="42">
        <f t="shared" si="13"/>
        <v>3519</v>
      </c>
      <c r="CN37" s="42">
        <f t="shared" si="14"/>
        <v>22.9375</v>
      </c>
      <c r="CO37" s="42">
        <f t="shared" si="14"/>
        <v>1.1877499999999999</v>
      </c>
      <c r="CP37" s="42">
        <f t="shared" si="14"/>
        <v>0</v>
      </c>
      <c r="CQ37" s="43">
        <f t="shared" si="14"/>
        <v>0.9767499999999999</v>
      </c>
      <c r="CR37" s="42">
        <f t="shared" si="14"/>
        <v>23.450299184999999</v>
      </c>
    </row>
    <row r="38" spans="1:270" x14ac:dyDescent="0.3">
      <c r="A38" s="40" t="s">
        <v>36</v>
      </c>
      <c r="B38" s="17">
        <v>2012</v>
      </c>
      <c r="C38" s="44">
        <v>8341712.7652173908</v>
      </c>
      <c r="D38" s="44">
        <v>279375313.03130442</v>
      </c>
      <c r="E38" s="44">
        <v>2762308.1900869249</v>
      </c>
      <c r="F38" s="44">
        <v>6122.5</v>
      </c>
      <c r="G38" s="44">
        <v>55128</v>
      </c>
      <c r="H38" s="44">
        <v>536.45899999999995</v>
      </c>
      <c r="I38" s="44">
        <v>145.75399999999999</v>
      </c>
      <c r="J38" s="44">
        <v>110.03400000000001</v>
      </c>
      <c r="K38" s="57">
        <v>0.5</v>
      </c>
      <c r="L38" s="44">
        <f t="shared" si="15"/>
        <v>629.21704936000003</v>
      </c>
      <c r="N38" s="17">
        <v>2013</v>
      </c>
      <c r="O38" s="44">
        <v>7745851.9587481655</v>
      </c>
      <c r="P38" s="44">
        <v>288886140.98848611</v>
      </c>
      <c r="Q38" s="44">
        <v>6470840.559536106</v>
      </c>
      <c r="R38" s="44">
        <v>6171.4</v>
      </c>
      <c r="S38" s="44">
        <v>55639</v>
      </c>
      <c r="T38" s="44">
        <v>522.29999999999995</v>
      </c>
      <c r="U38" s="44">
        <v>135.5</v>
      </c>
      <c r="V38" s="44">
        <v>111.4</v>
      </c>
      <c r="W38" s="57">
        <v>0.499</v>
      </c>
      <c r="X38" s="44">
        <f t="shared" si="16"/>
        <v>611.00130999999999</v>
      </c>
      <c r="Z38" s="17">
        <v>2014</v>
      </c>
      <c r="AA38" s="44">
        <v>6895824.8882153239</v>
      </c>
      <c r="AB38" s="44">
        <v>284843424.48933071</v>
      </c>
      <c r="AC38" s="44">
        <v>1684229.0930042034</v>
      </c>
      <c r="AD38" s="44">
        <v>5978.7</v>
      </c>
      <c r="AE38" s="44">
        <v>55915</v>
      </c>
      <c r="AF38" s="44">
        <v>507.71100000000001</v>
      </c>
      <c r="AG38" s="44">
        <v>140.40100000000001</v>
      </c>
      <c r="AH38" s="44">
        <v>95.652000000000001</v>
      </c>
      <c r="AI38" s="57">
        <v>0.5</v>
      </c>
      <c r="AJ38" s="44">
        <f t="shared" si="17"/>
        <v>594.25898494</v>
      </c>
      <c r="AL38" s="17">
        <v>2015</v>
      </c>
      <c r="AM38" s="44">
        <v>6878177.1424058331</v>
      </c>
      <c r="AN38" s="44">
        <v>292321649.836209</v>
      </c>
      <c r="AO38" s="44">
        <v>2931383.8508497477</v>
      </c>
      <c r="AP38" s="44">
        <v>6060.8149999999996</v>
      </c>
      <c r="AQ38" s="44">
        <v>56306</v>
      </c>
      <c r="AR38" s="44">
        <v>487.09300000000002</v>
      </c>
      <c r="AS38" s="44">
        <v>141.84100000000001</v>
      </c>
      <c r="AT38" s="44">
        <v>88.923000000000002</v>
      </c>
      <c r="AU38" s="57">
        <v>0.498</v>
      </c>
      <c r="AV38" s="44">
        <f t="shared" si="18"/>
        <v>572.43845864000002</v>
      </c>
      <c r="AX38" s="17">
        <v>2016</v>
      </c>
      <c r="AY38" s="44">
        <v>5605931.6689671865</v>
      </c>
      <c r="AZ38" s="44">
        <v>287996409.15946239</v>
      </c>
      <c r="BA38" s="44">
        <v>1334807.3667090447</v>
      </c>
      <c r="BB38" s="44">
        <v>6085.326</v>
      </c>
      <c r="BC38" s="44">
        <v>56791</v>
      </c>
      <c r="BD38" s="44">
        <v>514.89499999999998</v>
      </c>
      <c r="BE38" s="44">
        <v>142.274</v>
      </c>
      <c r="BF38" s="44">
        <v>105</v>
      </c>
      <c r="BG38" s="57">
        <v>0.495</v>
      </c>
      <c r="BH38" s="44">
        <f t="shared" si="19"/>
        <v>604.78587675999995</v>
      </c>
      <c r="BJ38" s="17">
        <v>2017</v>
      </c>
      <c r="BK38" s="44">
        <v>5730447.801178026</v>
      </c>
      <c r="BL38" s="44">
        <v>290416210.03534073</v>
      </c>
      <c r="BM38" s="44">
        <v>934980.03465560754</v>
      </c>
      <c r="BN38" s="44">
        <v>6157.9880000000003</v>
      </c>
      <c r="BO38" s="44">
        <v>57070</v>
      </c>
      <c r="BP38" s="44">
        <v>505.55200000000002</v>
      </c>
      <c r="BQ38" s="44">
        <v>140.18100000000001</v>
      </c>
      <c r="BR38" s="44">
        <v>108.613</v>
      </c>
      <c r="BS38" s="57">
        <v>0.496</v>
      </c>
      <c r="BT38" s="44">
        <f t="shared" si="20"/>
        <v>595.51872923999997</v>
      </c>
      <c r="BV38" s="17">
        <v>2018</v>
      </c>
      <c r="BW38" s="44">
        <v>5881625.9999999991</v>
      </c>
      <c r="BX38" s="44">
        <v>290742323</v>
      </c>
      <c r="BY38" s="44">
        <v>1244113.152</v>
      </c>
      <c r="BZ38" s="44">
        <v>6201.4279999999999</v>
      </c>
      <c r="CA38" s="44">
        <v>57742</v>
      </c>
      <c r="CB38" s="44">
        <v>502.512</v>
      </c>
      <c r="CC38" s="44">
        <v>144.017</v>
      </c>
      <c r="CD38" s="44">
        <v>102.748</v>
      </c>
      <c r="CE38" s="57">
        <v>0.49099999999999999</v>
      </c>
      <c r="CF38" s="44">
        <f t="shared" si="21"/>
        <v>592.54488237999999</v>
      </c>
      <c r="CH38" t="s">
        <v>145</v>
      </c>
      <c r="CI38" s="42">
        <f t="shared" si="9"/>
        <v>6024045.6531377612</v>
      </c>
      <c r="CJ38" s="42">
        <f t="shared" si="10"/>
        <v>290369148.00775301</v>
      </c>
      <c r="CK38" s="42">
        <f t="shared" si="11"/>
        <v>1611321.1010535997</v>
      </c>
      <c r="CL38" s="42">
        <f t="shared" si="12"/>
        <v>6126.3892500000002</v>
      </c>
      <c r="CM38" s="42">
        <f t="shared" si="13"/>
        <v>56977.25</v>
      </c>
      <c r="CN38" s="42">
        <f t="shared" si="14"/>
        <v>502.51299999999998</v>
      </c>
      <c r="CO38" s="42">
        <f t="shared" si="14"/>
        <v>142.07825000000003</v>
      </c>
      <c r="CP38" s="42">
        <f t="shared" si="14"/>
        <v>101.321</v>
      </c>
      <c r="CQ38" s="43">
        <f t="shared" si="14"/>
        <v>0.495</v>
      </c>
      <c r="CR38" s="42">
        <f t="shared" si="14"/>
        <v>591.3219867549999</v>
      </c>
    </row>
    <row r="39" spans="1:270" x14ac:dyDescent="0.3">
      <c r="A39" s="40" t="s">
        <v>37</v>
      </c>
      <c r="B39" s="17">
        <v>2012</v>
      </c>
      <c r="C39" s="44">
        <v>382196.28173913044</v>
      </c>
      <c r="D39" s="44">
        <v>13936201.224347828</v>
      </c>
      <c r="E39" s="44">
        <v>72681.340419201821</v>
      </c>
      <c r="F39" s="44">
        <v>455.1</v>
      </c>
      <c r="G39" s="44">
        <v>1785</v>
      </c>
      <c r="H39" s="44">
        <v>17.414000000000001</v>
      </c>
      <c r="I39" s="44">
        <v>0</v>
      </c>
      <c r="J39" s="44">
        <v>0</v>
      </c>
      <c r="K39" s="57">
        <v>0.93700000000000006</v>
      </c>
      <c r="L39" s="44">
        <f t="shared" si="15"/>
        <v>17.414000000000001</v>
      </c>
      <c r="N39" s="17">
        <v>2013</v>
      </c>
      <c r="O39" s="44">
        <v>423516.69059284672</v>
      </c>
      <c r="P39" s="44">
        <v>13941386.841009313</v>
      </c>
      <c r="Q39" s="44">
        <v>92464.151318263932</v>
      </c>
      <c r="R39" s="44">
        <v>455.8</v>
      </c>
      <c r="S39" s="44">
        <v>1792</v>
      </c>
      <c r="T39" s="44">
        <v>16.672000000000001</v>
      </c>
      <c r="U39" s="44">
        <v>0</v>
      </c>
      <c r="V39" s="44">
        <v>0</v>
      </c>
      <c r="W39" s="57">
        <v>0.93700000000000006</v>
      </c>
      <c r="X39" s="44">
        <f t="shared" si="16"/>
        <v>16.672000000000001</v>
      </c>
      <c r="Z39" s="17">
        <v>2014</v>
      </c>
      <c r="AA39" s="44">
        <v>403426.20489815704</v>
      </c>
      <c r="AB39" s="44">
        <v>13931062.248302616</v>
      </c>
      <c r="AC39" s="44">
        <v>77126.974065030256</v>
      </c>
      <c r="AD39" s="44">
        <v>456.7</v>
      </c>
      <c r="AE39" s="44">
        <v>1783</v>
      </c>
      <c r="AF39" s="44">
        <v>16.382999999999999</v>
      </c>
      <c r="AG39" s="44">
        <v>0</v>
      </c>
      <c r="AH39" s="44">
        <v>0</v>
      </c>
      <c r="AI39" s="57">
        <v>0.93899999999999995</v>
      </c>
      <c r="AJ39" s="44">
        <f t="shared" si="17"/>
        <v>16.382999999999999</v>
      </c>
      <c r="AL39" s="17">
        <v>2015</v>
      </c>
      <c r="AM39" s="44">
        <v>473543.60048602679</v>
      </c>
      <c r="AN39" s="44">
        <v>14402413.511300122</v>
      </c>
      <c r="AO39" s="44">
        <v>95925.404459140002</v>
      </c>
      <c r="AP39" s="44">
        <v>462.52</v>
      </c>
      <c r="AQ39" s="44">
        <v>1786</v>
      </c>
      <c r="AR39" s="44">
        <v>15.836</v>
      </c>
      <c r="AS39" s="44">
        <v>0</v>
      </c>
      <c r="AT39" s="44">
        <v>0</v>
      </c>
      <c r="AU39" s="57">
        <v>0.93700000000000006</v>
      </c>
      <c r="AV39" s="44">
        <f t="shared" si="18"/>
        <v>15.836</v>
      </c>
      <c r="AX39" s="17">
        <v>2016</v>
      </c>
      <c r="AY39" s="44">
        <v>419986.86281632155</v>
      </c>
      <c r="AZ39" s="44">
        <v>13795359.675989829</v>
      </c>
      <c r="BA39" s="44">
        <v>88086.587769705744</v>
      </c>
      <c r="BB39" s="44">
        <v>461.58300000000003</v>
      </c>
      <c r="BC39" s="44">
        <v>1789</v>
      </c>
      <c r="BD39" s="44">
        <v>16.943999999999999</v>
      </c>
      <c r="BE39" s="44">
        <v>0</v>
      </c>
      <c r="BF39" s="44">
        <v>0</v>
      </c>
      <c r="BG39" s="57">
        <v>0.93700000000000006</v>
      </c>
      <c r="BH39" s="44">
        <f t="shared" si="19"/>
        <v>16.943999999999999</v>
      </c>
      <c r="BJ39" s="17">
        <v>2017</v>
      </c>
      <c r="BK39" s="44">
        <v>452087.38574347872</v>
      </c>
      <c r="BL39" s="44">
        <v>13741773.322033897</v>
      </c>
      <c r="BM39" s="44">
        <v>66139.157783387403</v>
      </c>
      <c r="BN39" s="44">
        <v>462.17700000000002</v>
      </c>
      <c r="BO39" s="44">
        <v>1789</v>
      </c>
      <c r="BP39" s="44">
        <v>16.872</v>
      </c>
      <c r="BQ39" s="44">
        <v>0</v>
      </c>
      <c r="BR39" s="44">
        <v>0</v>
      </c>
      <c r="BS39" s="57">
        <v>0.93799999999999994</v>
      </c>
      <c r="BT39" s="44">
        <f t="shared" si="20"/>
        <v>16.872</v>
      </c>
      <c r="BV39" s="17">
        <v>2018</v>
      </c>
      <c r="BW39" s="44">
        <v>451176</v>
      </c>
      <c r="BX39" s="44">
        <v>13927689</v>
      </c>
      <c r="BY39" s="44">
        <v>72920.370999999999</v>
      </c>
      <c r="BZ39" s="44">
        <v>469.19799999999998</v>
      </c>
      <c r="CA39" s="44">
        <v>1787</v>
      </c>
      <c r="CB39" s="44">
        <v>17.058</v>
      </c>
      <c r="CC39" s="44">
        <v>0</v>
      </c>
      <c r="CD39" s="44">
        <v>0</v>
      </c>
      <c r="CE39" s="57">
        <v>0.93899999999999995</v>
      </c>
      <c r="CF39" s="44">
        <f t="shared" si="21"/>
        <v>17.058</v>
      </c>
      <c r="CH39" t="s">
        <v>145</v>
      </c>
      <c r="CI39" s="42">
        <f t="shared" si="9"/>
        <v>449198.46226145676</v>
      </c>
      <c r="CJ39" s="42">
        <f t="shared" si="10"/>
        <v>13966808.877330963</v>
      </c>
      <c r="CK39" s="42">
        <f t="shared" si="11"/>
        <v>80767.880253058291</v>
      </c>
      <c r="CL39" s="42">
        <f t="shared" si="12"/>
        <v>463.86950000000002</v>
      </c>
      <c r="CM39" s="42">
        <f t="shared" si="13"/>
        <v>1787.75</v>
      </c>
      <c r="CN39" s="42">
        <f t="shared" si="14"/>
        <v>16.677500000000002</v>
      </c>
      <c r="CO39" s="42">
        <f t="shared" si="14"/>
        <v>0</v>
      </c>
      <c r="CP39" s="42">
        <f t="shared" si="14"/>
        <v>0</v>
      </c>
      <c r="CQ39" s="43">
        <f t="shared" si="14"/>
        <v>0.93775000000000008</v>
      </c>
      <c r="CR39" s="42">
        <f t="shared" si="14"/>
        <v>16.677500000000002</v>
      </c>
    </row>
    <row r="40" spans="1:270" x14ac:dyDescent="0.3">
      <c r="A40" s="40" t="s">
        <v>38</v>
      </c>
      <c r="B40" s="17">
        <v>2012</v>
      </c>
      <c r="C40" s="44">
        <v>4700807.7304347828</v>
      </c>
      <c r="D40" s="44">
        <v>134563392.02434781</v>
      </c>
      <c r="E40" s="44">
        <v>1214003.4823830938</v>
      </c>
      <c r="F40" s="44">
        <v>4203.5</v>
      </c>
      <c r="G40" s="44">
        <v>28470</v>
      </c>
      <c r="H40" s="44">
        <v>321.392</v>
      </c>
      <c r="I40" s="44">
        <v>53.720999999999997</v>
      </c>
      <c r="J40" s="44">
        <v>0</v>
      </c>
      <c r="K40" s="57">
        <v>0.65300000000000002</v>
      </c>
      <c r="L40" s="44">
        <f t="shared" si="15"/>
        <v>344.58550453999999</v>
      </c>
      <c r="N40" s="17">
        <v>2013</v>
      </c>
      <c r="O40" s="44">
        <v>4396331.4899559049</v>
      </c>
      <c r="P40" s="44">
        <v>138701379.67099464</v>
      </c>
      <c r="Q40" s="44">
        <v>920008.04590714839</v>
      </c>
      <c r="R40" s="44">
        <v>4126.7</v>
      </c>
      <c r="S40" s="44">
        <v>28604</v>
      </c>
      <c r="T40" s="44">
        <v>308.69900000000001</v>
      </c>
      <c r="U40" s="44">
        <v>49.094999999999999</v>
      </c>
      <c r="V40" s="44">
        <v>0</v>
      </c>
      <c r="W40" s="57">
        <v>0.65700000000000003</v>
      </c>
      <c r="X40" s="44">
        <f t="shared" si="16"/>
        <v>329.89527530000004</v>
      </c>
      <c r="Z40" s="17">
        <v>2014</v>
      </c>
      <c r="AA40" s="44">
        <v>3858705.4895732291</v>
      </c>
      <c r="AB40" s="44">
        <v>143477068.39039761</v>
      </c>
      <c r="AC40" s="44">
        <v>501471.71262882702</v>
      </c>
      <c r="AD40" s="44">
        <v>4153.7</v>
      </c>
      <c r="AE40" s="44">
        <v>28937</v>
      </c>
      <c r="AF40" s="44">
        <v>316.67500000000001</v>
      </c>
      <c r="AG40" s="44">
        <v>48.180999999999997</v>
      </c>
      <c r="AH40" s="44">
        <v>0</v>
      </c>
      <c r="AI40" s="57">
        <v>0.65500000000000003</v>
      </c>
      <c r="AJ40" s="44">
        <f t="shared" si="17"/>
        <v>337.47666494000003</v>
      </c>
      <c r="AL40" s="17">
        <v>2015</v>
      </c>
      <c r="AM40" s="44">
        <v>3931170.0641555288</v>
      </c>
      <c r="AN40" s="44">
        <v>152373323.79878497</v>
      </c>
      <c r="AO40" s="44">
        <v>543086.81629919005</v>
      </c>
      <c r="AP40" s="44">
        <v>4199.3950000000004</v>
      </c>
      <c r="AQ40" s="44">
        <v>29226</v>
      </c>
      <c r="AR40" s="44">
        <v>310.72699999999998</v>
      </c>
      <c r="AS40" s="44">
        <v>49</v>
      </c>
      <c r="AT40" s="44">
        <v>0</v>
      </c>
      <c r="AU40" s="57">
        <v>0.65200000000000002</v>
      </c>
      <c r="AV40" s="44">
        <f t="shared" si="18"/>
        <v>331.88225999999997</v>
      </c>
      <c r="AX40" s="17">
        <v>2016</v>
      </c>
      <c r="AY40" s="44">
        <v>4036275.9769947929</v>
      </c>
      <c r="AZ40" s="44">
        <v>156922086.16684827</v>
      </c>
      <c r="BA40" s="44">
        <v>1331774.5205940187</v>
      </c>
      <c r="BB40" s="44">
        <v>4212.2520000000004</v>
      </c>
      <c r="BC40" s="44">
        <v>29370</v>
      </c>
      <c r="BD40" s="44">
        <v>327.81299999999999</v>
      </c>
      <c r="BE40" s="44">
        <v>48.383000000000003</v>
      </c>
      <c r="BF40" s="44">
        <v>0</v>
      </c>
      <c r="BG40" s="57">
        <v>0.65200000000000002</v>
      </c>
      <c r="BH40" s="44">
        <f t="shared" si="19"/>
        <v>348.70187641999996</v>
      </c>
      <c r="BJ40" s="17">
        <v>2017</v>
      </c>
      <c r="BK40" s="44">
        <v>3564050.6479144124</v>
      </c>
      <c r="BL40" s="44">
        <v>158213517.30376244</v>
      </c>
      <c r="BM40" s="44">
        <v>310850.42575670144</v>
      </c>
      <c r="BN40" s="44">
        <v>4237.4160000000002</v>
      </c>
      <c r="BO40" s="44">
        <v>29470</v>
      </c>
      <c r="BP40" s="44">
        <v>323.71800000000002</v>
      </c>
      <c r="BQ40" s="44">
        <v>46.962000000000003</v>
      </c>
      <c r="BR40" s="44">
        <v>0</v>
      </c>
      <c r="BS40" s="57">
        <v>0.65200000000000002</v>
      </c>
      <c r="BT40" s="44">
        <f t="shared" si="20"/>
        <v>343.99337388000004</v>
      </c>
      <c r="BV40" s="17">
        <v>2018</v>
      </c>
      <c r="BW40" s="44">
        <v>4449137.0000000009</v>
      </c>
      <c r="BX40" s="44">
        <v>158334847</v>
      </c>
      <c r="BY40" s="44">
        <v>509975.48200000008</v>
      </c>
      <c r="BZ40" s="44">
        <v>4253.6390000000001</v>
      </c>
      <c r="CA40" s="44">
        <v>29750</v>
      </c>
      <c r="CB40" s="44">
        <v>327.81700000000001</v>
      </c>
      <c r="CC40" s="44">
        <v>46.973999999999997</v>
      </c>
      <c r="CD40" s="44">
        <v>0</v>
      </c>
      <c r="CE40" s="57">
        <v>0.65100000000000002</v>
      </c>
      <c r="CF40" s="44">
        <f t="shared" si="21"/>
        <v>348.09755475999998</v>
      </c>
      <c r="CH40" t="s">
        <v>145</v>
      </c>
      <c r="CI40" s="42">
        <f t="shared" si="9"/>
        <v>3995158.4222661834</v>
      </c>
      <c r="CJ40" s="42">
        <f t="shared" si="10"/>
        <v>156460943.56734893</v>
      </c>
      <c r="CK40" s="42">
        <f t="shared" si="11"/>
        <v>673921.81116247759</v>
      </c>
      <c r="CL40" s="42">
        <f t="shared" si="12"/>
        <v>4225.6755000000003</v>
      </c>
      <c r="CM40" s="42">
        <f t="shared" si="13"/>
        <v>29454</v>
      </c>
      <c r="CN40" s="42">
        <f t="shared" si="14"/>
        <v>322.51875000000001</v>
      </c>
      <c r="CO40" s="42">
        <f t="shared" si="14"/>
        <v>47.829750000000004</v>
      </c>
      <c r="CP40" s="42">
        <f t="shared" si="14"/>
        <v>0</v>
      </c>
      <c r="CQ40" s="43">
        <f t="shared" si="14"/>
        <v>0.65175000000000005</v>
      </c>
      <c r="CR40" s="42">
        <f t="shared" si="14"/>
        <v>343.16876626500004</v>
      </c>
    </row>
    <row r="41" spans="1:270" s="7" customFormat="1" x14ac:dyDescent="0.3">
      <c r="A41" s="40" t="s">
        <v>39</v>
      </c>
      <c r="B41" s="17">
        <v>2012</v>
      </c>
      <c r="C41" s="44">
        <v>7068334.8695652178</v>
      </c>
      <c r="D41" s="44">
        <v>309329426.87826091</v>
      </c>
      <c r="E41" s="44">
        <v>1080411.406052833</v>
      </c>
      <c r="F41" s="44">
        <v>4531.6000000000004</v>
      </c>
      <c r="G41" s="44">
        <v>82496</v>
      </c>
      <c r="H41" s="44">
        <v>880.08399999999995</v>
      </c>
      <c r="I41" s="44">
        <v>325.00400000000002</v>
      </c>
      <c r="J41" s="44">
        <v>95.917000000000002</v>
      </c>
      <c r="K41" s="57">
        <v>0.33500000000000002</v>
      </c>
      <c r="L41" s="44">
        <f t="shared" si="15"/>
        <v>1046.4043256599998</v>
      </c>
      <c r="M41"/>
      <c r="N41" s="17">
        <v>2013</v>
      </c>
      <c r="O41" s="44">
        <v>7277697.7511024028</v>
      </c>
      <c r="P41" s="44">
        <v>312655234.42283195</v>
      </c>
      <c r="Q41" s="44">
        <v>880105.26968720998</v>
      </c>
      <c r="R41" s="44">
        <v>4464.5</v>
      </c>
      <c r="S41" s="44">
        <v>83161</v>
      </c>
      <c r="T41" s="44">
        <v>847.75</v>
      </c>
      <c r="U41" s="44">
        <v>316.87799999999999</v>
      </c>
      <c r="V41" s="44">
        <v>96.103999999999999</v>
      </c>
      <c r="W41" s="57">
        <v>0.33500000000000002</v>
      </c>
      <c r="X41" s="44">
        <f t="shared" si="16"/>
        <v>1010.61270212</v>
      </c>
      <c r="Y41"/>
      <c r="Z41" s="17">
        <v>2014</v>
      </c>
      <c r="AA41" s="44">
        <v>6788373.9869059157</v>
      </c>
      <c r="AB41" s="44">
        <v>313724073.47914642</v>
      </c>
      <c r="AC41" s="44">
        <v>385296.81188884884</v>
      </c>
      <c r="AD41" s="44">
        <v>4476.8</v>
      </c>
      <c r="AE41" s="44">
        <v>83799</v>
      </c>
      <c r="AF41" s="44">
        <v>841.23099999999999</v>
      </c>
      <c r="AG41" s="44">
        <v>314.45100000000002</v>
      </c>
      <c r="AH41" s="44">
        <v>86.51</v>
      </c>
      <c r="AI41" s="57">
        <v>0.33500000000000002</v>
      </c>
      <c r="AJ41" s="44">
        <f t="shared" si="17"/>
        <v>1000.44493574</v>
      </c>
      <c r="AK41"/>
      <c r="AL41" s="17">
        <v>2015</v>
      </c>
      <c r="AM41" s="44">
        <v>7044420.6068043746</v>
      </c>
      <c r="AN41" s="44">
        <v>321852861.67047387</v>
      </c>
      <c r="AO41" s="44">
        <v>254868.16388033095</v>
      </c>
      <c r="AP41" s="44">
        <v>4537.7</v>
      </c>
      <c r="AQ41" s="44">
        <v>84706</v>
      </c>
      <c r="AR41" s="44">
        <v>826.11400000000003</v>
      </c>
      <c r="AS41" s="44">
        <v>306.27999999999997</v>
      </c>
      <c r="AT41" s="44">
        <v>87.694000000000003</v>
      </c>
      <c r="AU41" s="57">
        <v>0.33400000000000002</v>
      </c>
      <c r="AV41" s="44">
        <f t="shared" si="18"/>
        <v>982.12117060000003</v>
      </c>
      <c r="AW41"/>
      <c r="AX41" s="17">
        <v>2016</v>
      </c>
      <c r="AY41" s="44">
        <v>6921400.8182588685</v>
      </c>
      <c r="AZ41" s="44">
        <v>322266074.91245914</v>
      </c>
      <c r="BA41" s="44">
        <v>343244.70141808933</v>
      </c>
      <c r="BB41" s="44">
        <v>4598.6000000000004</v>
      </c>
      <c r="BC41" s="44">
        <v>85529</v>
      </c>
      <c r="BD41" s="44">
        <v>864.553</v>
      </c>
      <c r="BE41" s="44">
        <v>311.18700000000001</v>
      </c>
      <c r="BF41" s="44">
        <v>87.051999999999992</v>
      </c>
      <c r="BG41" s="57">
        <v>0.33300000000000002</v>
      </c>
      <c r="BH41" s="44">
        <f t="shared" si="19"/>
        <v>1022.50467258</v>
      </c>
      <c r="BI41"/>
      <c r="BJ41" s="17">
        <v>2017</v>
      </c>
      <c r="BK41" s="44">
        <v>6976795.9516768837</v>
      </c>
      <c r="BL41" s="44">
        <v>322943751.94686854</v>
      </c>
      <c r="BM41" s="44">
        <v>286087.7638218535</v>
      </c>
      <c r="BN41" s="44">
        <v>4629.5</v>
      </c>
      <c r="BO41" s="44">
        <v>86623</v>
      </c>
      <c r="BP41" s="44">
        <v>854.84799999999996</v>
      </c>
      <c r="BQ41" s="44">
        <v>311.16500000000002</v>
      </c>
      <c r="BR41" s="44">
        <v>84.747</v>
      </c>
      <c r="BS41" s="57">
        <v>0.33100000000000002</v>
      </c>
      <c r="BT41" s="44">
        <f t="shared" si="20"/>
        <v>1012.1652888</v>
      </c>
      <c r="BU41"/>
      <c r="BV41" s="17">
        <v>2018</v>
      </c>
      <c r="BW41" s="44">
        <v>7330687</v>
      </c>
      <c r="BX41" s="44">
        <v>321448765</v>
      </c>
      <c r="BY41" s="44">
        <v>403375.701</v>
      </c>
      <c r="BZ41" s="44">
        <v>4738.2</v>
      </c>
      <c r="CA41" s="44">
        <v>88017</v>
      </c>
      <c r="CB41" s="44">
        <v>852.71</v>
      </c>
      <c r="CC41" s="44">
        <v>318.375</v>
      </c>
      <c r="CD41" s="44">
        <v>83.453000000000003</v>
      </c>
      <c r="CE41" s="57">
        <v>0.32800000000000001</v>
      </c>
      <c r="CF41" s="44">
        <f t="shared" si="21"/>
        <v>1012.7893308</v>
      </c>
      <c r="CG41"/>
      <c r="CH41" t="s">
        <v>145</v>
      </c>
      <c r="CI41" s="42">
        <f t="shared" si="9"/>
        <v>7068326.094185032</v>
      </c>
      <c r="CJ41" s="42">
        <f t="shared" si="10"/>
        <v>322127863.38245034</v>
      </c>
      <c r="CK41" s="42">
        <f t="shared" si="11"/>
        <v>321894.08253006847</v>
      </c>
      <c r="CL41" s="42">
        <f t="shared" si="12"/>
        <v>4626</v>
      </c>
      <c r="CM41" s="42">
        <f t="shared" si="13"/>
        <v>86218.75</v>
      </c>
      <c r="CN41" s="42">
        <f t="shared" si="14"/>
        <v>849.55624999999998</v>
      </c>
      <c r="CO41" s="42">
        <f t="shared" si="14"/>
        <v>311.75175000000002</v>
      </c>
      <c r="CP41" s="42">
        <f t="shared" si="14"/>
        <v>85.736500000000007</v>
      </c>
      <c r="CQ41" s="43">
        <f t="shared" si="14"/>
        <v>0.33150000000000002</v>
      </c>
      <c r="CR41" s="42">
        <f t="shared" si="14"/>
        <v>1007.395115695</v>
      </c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</row>
    <row r="42" spans="1:270" x14ac:dyDescent="0.3">
      <c r="A42" s="40" t="s">
        <v>40</v>
      </c>
      <c r="B42" s="17">
        <v>2012</v>
      </c>
      <c r="C42" s="44">
        <v>769280.00000000012</v>
      </c>
      <c r="D42" s="44">
        <v>26145180.709565219</v>
      </c>
      <c r="E42" s="44">
        <v>237790.66496272391</v>
      </c>
      <c r="F42" s="44">
        <v>642.20000000000005</v>
      </c>
      <c r="G42" s="44">
        <v>2365</v>
      </c>
      <c r="H42" s="44">
        <v>41</v>
      </c>
      <c r="I42" s="44">
        <v>0</v>
      </c>
      <c r="J42" s="44">
        <v>0</v>
      </c>
      <c r="K42" s="57">
        <v>1</v>
      </c>
      <c r="L42" s="44">
        <f t="shared" si="15"/>
        <v>41</v>
      </c>
      <c r="N42" s="17">
        <v>2013</v>
      </c>
      <c r="O42" s="44">
        <v>872937.04066634015</v>
      </c>
      <c r="P42" s="44">
        <v>26388669.278049979</v>
      </c>
      <c r="Q42" s="44">
        <v>200138.49623600798</v>
      </c>
      <c r="R42" s="44">
        <v>645.5</v>
      </c>
      <c r="S42" s="44">
        <v>2383</v>
      </c>
      <c r="T42" s="44">
        <v>38.869999999999997</v>
      </c>
      <c r="U42" s="44">
        <v>3.3000000000000002E-2</v>
      </c>
      <c r="V42" s="44">
        <v>0</v>
      </c>
      <c r="W42" s="57">
        <v>0.997</v>
      </c>
      <c r="X42" s="44">
        <f t="shared" si="16"/>
        <v>38.884247419999994</v>
      </c>
      <c r="Z42" s="17">
        <v>2014</v>
      </c>
      <c r="AA42" s="44">
        <v>624316.94133026176</v>
      </c>
      <c r="AB42" s="44">
        <v>26400325.633123178</v>
      </c>
      <c r="AC42" s="44">
        <v>733514.21372884454</v>
      </c>
      <c r="AD42" s="44">
        <v>648</v>
      </c>
      <c r="AE42" s="44">
        <v>2395</v>
      </c>
      <c r="AF42" s="44">
        <v>39.491999999999997</v>
      </c>
      <c r="AG42" s="44">
        <v>0.17799999999999999</v>
      </c>
      <c r="AH42" s="44">
        <v>0</v>
      </c>
      <c r="AI42" s="57">
        <v>0.996</v>
      </c>
      <c r="AJ42" s="44">
        <f t="shared" si="17"/>
        <v>39.568849719999996</v>
      </c>
      <c r="AL42" s="17">
        <v>2015</v>
      </c>
      <c r="AM42" s="44">
        <v>735074.8481166464</v>
      </c>
      <c r="AN42" s="44">
        <v>25590964.260267317</v>
      </c>
      <c r="AO42" s="44">
        <v>819744.40165159595</v>
      </c>
      <c r="AP42" s="44">
        <v>625.904</v>
      </c>
      <c r="AQ42" s="44">
        <v>2414</v>
      </c>
      <c r="AR42" s="44">
        <v>38.994999999999997</v>
      </c>
      <c r="AS42" s="44">
        <v>0.13500000000000001</v>
      </c>
      <c r="AT42" s="44">
        <v>0</v>
      </c>
      <c r="AU42" s="57">
        <v>0.99199999999999999</v>
      </c>
      <c r="AV42" s="44">
        <f t="shared" si="18"/>
        <v>39.053284899999994</v>
      </c>
      <c r="AX42" s="17">
        <v>2016</v>
      </c>
      <c r="AY42" s="44">
        <v>617373.04758445325</v>
      </c>
      <c r="AZ42" s="44">
        <v>26388350.703717154</v>
      </c>
      <c r="BA42" s="44">
        <v>583486.60749122163</v>
      </c>
      <c r="BB42" s="44">
        <v>623.91800000000001</v>
      </c>
      <c r="BC42" s="44">
        <v>2424</v>
      </c>
      <c r="BD42" s="44">
        <v>40.026000000000003</v>
      </c>
      <c r="BE42" s="44">
        <v>0.10199999999999999</v>
      </c>
      <c r="BF42" s="44">
        <v>0</v>
      </c>
      <c r="BG42" s="57">
        <v>0.99399999999999999</v>
      </c>
      <c r="BH42" s="44">
        <f t="shared" si="19"/>
        <v>40.070037480000003</v>
      </c>
      <c r="BJ42" s="17">
        <v>2017</v>
      </c>
      <c r="BK42" s="44">
        <v>606851.78507032082</v>
      </c>
      <c r="BL42" s="44">
        <v>26404846.356292818</v>
      </c>
      <c r="BM42" s="44">
        <v>167120.97782137277</v>
      </c>
      <c r="BN42" s="44">
        <v>628.01300000000003</v>
      </c>
      <c r="BO42" s="44">
        <v>2440</v>
      </c>
      <c r="BP42" s="44">
        <v>42.74</v>
      </c>
      <c r="BQ42" s="44">
        <v>0.13500000000000001</v>
      </c>
      <c r="BR42" s="44">
        <v>0</v>
      </c>
      <c r="BS42" s="57">
        <v>0.99299999999999999</v>
      </c>
      <c r="BT42" s="44">
        <f t="shared" si="20"/>
        <v>42.798284899999999</v>
      </c>
      <c r="BV42" s="17">
        <v>2018</v>
      </c>
      <c r="BW42" s="44">
        <v>1089300</v>
      </c>
      <c r="BX42" s="44">
        <v>26342955</v>
      </c>
      <c r="BY42" s="44">
        <v>249714.82899999997</v>
      </c>
      <c r="BZ42" s="44">
        <v>629.66499999999996</v>
      </c>
      <c r="CA42" s="44">
        <v>2454</v>
      </c>
      <c r="CB42" s="44">
        <v>41.85</v>
      </c>
      <c r="CC42" s="44">
        <v>9.6000000000000002E-2</v>
      </c>
      <c r="CD42" s="44">
        <v>0</v>
      </c>
      <c r="CE42" s="57">
        <v>0.99299999999999999</v>
      </c>
      <c r="CF42" s="44">
        <f t="shared" si="21"/>
        <v>41.891447040000003</v>
      </c>
      <c r="CH42" t="s">
        <v>145</v>
      </c>
      <c r="CI42" s="42">
        <f t="shared" si="9"/>
        <v>762149.92019285518</v>
      </c>
      <c r="CJ42" s="42">
        <f t="shared" si="10"/>
        <v>26181779.080069322</v>
      </c>
      <c r="CK42" s="42">
        <f t="shared" si="11"/>
        <v>455016.70399104751</v>
      </c>
      <c r="CL42" s="42">
        <f t="shared" si="12"/>
        <v>626.875</v>
      </c>
      <c r="CM42" s="42">
        <f t="shared" si="13"/>
        <v>2433</v>
      </c>
      <c r="CN42" s="42">
        <f t="shared" si="14"/>
        <v>40.902749999999997</v>
      </c>
      <c r="CO42" s="42">
        <f t="shared" si="14"/>
        <v>0.11699999999999999</v>
      </c>
      <c r="CP42" s="42">
        <f t="shared" si="14"/>
        <v>0</v>
      </c>
      <c r="CQ42" s="43">
        <f t="shared" si="14"/>
        <v>0.99299999999999999</v>
      </c>
      <c r="CR42" s="42">
        <f t="shared" si="14"/>
        <v>40.953263579999998</v>
      </c>
    </row>
    <row r="43" spans="1:270" x14ac:dyDescent="0.3">
      <c r="A43" s="40" t="s">
        <v>41</v>
      </c>
      <c r="B43" s="17">
        <v>2012</v>
      </c>
      <c r="C43" s="44">
        <v>1150484.3704347827</v>
      </c>
      <c r="D43" s="44">
        <v>29772728.911304347</v>
      </c>
      <c r="E43" s="44">
        <v>44939.218792723077</v>
      </c>
      <c r="F43" s="44">
        <v>447.8</v>
      </c>
      <c r="G43" s="44">
        <v>5854</v>
      </c>
      <c r="H43" s="44">
        <v>89.153000000000006</v>
      </c>
      <c r="I43" s="44">
        <v>35.046999999999997</v>
      </c>
      <c r="J43" s="44">
        <v>0</v>
      </c>
      <c r="K43" s="57">
        <v>0.54800000000000004</v>
      </c>
      <c r="L43" s="44">
        <f t="shared" si="15"/>
        <v>104.28419178</v>
      </c>
      <c r="N43" s="17">
        <v>2013</v>
      </c>
      <c r="O43" s="44">
        <v>1168223.7116609507</v>
      </c>
      <c r="P43" s="44">
        <v>30568958.641352285</v>
      </c>
      <c r="Q43" s="44">
        <v>58673.816002201333</v>
      </c>
      <c r="R43" s="44">
        <v>453</v>
      </c>
      <c r="S43" s="44">
        <v>5892</v>
      </c>
      <c r="T43" s="44">
        <v>87.016999999999996</v>
      </c>
      <c r="U43" s="44">
        <v>35.103000000000002</v>
      </c>
      <c r="V43" s="44">
        <v>0</v>
      </c>
      <c r="W43" s="57">
        <v>0.55000000000000004</v>
      </c>
      <c r="X43" s="44">
        <f t="shared" si="16"/>
        <v>102.17236921999999</v>
      </c>
      <c r="Z43" s="17">
        <v>2014</v>
      </c>
      <c r="AA43" s="44">
        <v>1154000.2984966049</v>
      </c>
      <c r="AB43" s="44">
        <v>30978166.970417064</v>
      </c>
      <c r="AC43" s="44">
        <v>43713.052403019588</v>
      </c>
      <c r="AD43" s="44">
        <v>460.1</v>
      </c>
      <c r="AE43" s="44">
        <v>5967</v>
      </c>
      <c r="AF43" s="44">
        <v>85.983999999999995</v>
      </c>
      <c r="AG43" s="44">
        <v>34.265999999999998</v>
      </c>
      <c r="AH43" s="44">
        <v>0</v>
      </c>
      <c r="AI43" s="57">
        <v>0.54700000000000004</v>
      </c>
      <c r="AJ43" s="44">
        <f t="shared" si="17"/>
        <v>100.77800284</v>
      </c>
      <c r="AL43" s="17">
        <v>2015</v>
      </c>
      <c r="AM43" s="44">
        <v>1050063.1105710813</v>
      </c>
      <c r="AN43" s="44">
        <v>32027274.518590521</v>
      </c>
      <c r="AO43" s="44">
        <v>27921.855026068028</v>
      </c>
      <c r="AP43" s="44">
        <v>471.98</v>
      </c>
      <c r="AQ43" s="44">
        <v>6068</v>
      </c>
      <c r="AR43" s="44">
        <v>83.884</v>
      </c>
      <c r="AS43" s="44">
        <v>33.161000000000001</v>
      </c>
      <c r="AT43" s="44">
        <v>0</v>
      </c>
      <c r="AU43" s="57">
        <v>0.54400000000000004</v>
      </c>
      <c r="AV43" s="44">
        <f t="shared" si="18"/>
        <v>98.200930139999997</v>
      </c>
      <c r="AX43" s="17">
        <v>2016</v>
      </c>
      <c r="AY43" s="44">
        <v>1095643.5936554063</v>
      </c>
      <c r="AZ43" s="44">
        <v>33302229.962223027</v>
      </c>
      <c r="BA43" s="44">
        <v>7837.1749139120957</v>
      </c>
      <c r="BB43" s="44">
        <v>481.5</v>
      </c>
      <c r="BC43" s="44">
        <v>6163</v>
      </c>
      <c r="BD43" s="44">
        <v>89.837999999999994</v>
      </c>
      <c r="BE43" s="44">
        <v>32.273000000000003</v>
      </c>
      <c r="BF43" s="44">
        <v>0</v>
      </c>
      <c r="BG43" s="57">
        <v>0.54100000000000004</v>
      </c>
      <c r="BH43" s="44">
        <f t="shared" si="19"/>
        <v>103.77154501999999</v>
      </c>
      <c r="BJ43" s="17">
        <v>2017</v>
      </c>
      <c r="BK43" s="44">
        <v>1060586.7734102656</v>
      </c>
      <c r="BL43" s="44">
        <v>34563918.035581201</v>
      </c>
      <c r="BM43" s="44">
        <v>53426.251091958162</v>
      </c>
      <c r="BN43" s="44">
        <v>491.8</v>
      </c>
      <c r="BO43" s="44">
        <v>6274</v>
      </c>
      <c r="BP43" s="44">
        <v>90.22</v>
      </c>
      <c r="BQ43" s="44">
        <v>27.777000000000001</v>
      </c>
      <c r="BR43" s="44">
        <v>2.3479999999999999</v>
      </c>
      <c r="BS43" s="57">
        <v>0.53700000000000003</v>
      </c>
      <c r="BT43" s="44">
        <f t="shared" si="20"/>
        <v>102.84898477999999</v>
      </c>
      <c r="BV43" s="17">
        <v>2018</v>
      </c>
      <c r="BW43" s="44">
        <v>1138120</v>
      </c>
      <c r="BX43" s="44">
        <v>35013647</v>
      </c>
      <c r="BY43" s="44">
        <v>17921.682000000001</v>
      </c>
      <c r="BZ43" s="44">
        <v>504.5</v>
      </c>
      <c r="CA43" s="44">
        <v>6548</v>
      </c>
      <c r="CB43" s="44">
        <v>93.417000000000002</v>
      </c>
      <c r="CC43" s="44">
        <v>18.431000000000001</v>
      </c>
      <c r="CD43" s="44">
        <v>15.552</v>
      </c>
      <c r="CE43" s="57">
        <v>0.52100000000000002</v>
      </c>
      <c r="CF43" s="44">
        <f t="shared" si="21"/>
        <v>105.59054714</v>
      </c>
      <c r="CH43" t="s">
        <v>145</v>
      </c>
      <c r="CI43" s="42">
        <f t="shared" si="9"/>
        <v>1086103.3694091882</v>
      </c>
      <c r="CJ43" s="42">
        <f t="shared" si="10"/>
        <v>33726767.379098684</v>
      </c>
      <c r="CK43" s="42">
        <f t="shared" si="11"/>
        <v>26776.740757984571</v>
      </c>
      <c r="CL43" s="42">
        <f t="shared" si="12"/>
        <v>487.44499999999999</v>
      </c>
      <c r="CM43" s="42">
        <f t="shared" si="13"/>
        <v>6263.25</v>
      </c>
      <c r="CN43" s="42">
        <f t="shared" si="14"/>
        <v>89.339750000000009</v>
      </c>
      <c r="CO43" s="42">
        <f t="shared" si="14"/>
        <v>27.910499999999999</v>
      </c>
      <c r="CP43" s="42">
        <f t="shared" si="14"/>
        <v>4.4749999999999996</v>
      </c>
      <c r="CQ43" s="43">
        <f t="shared" si="14"/>
        <v>0.53574999999999995</v>
      </c>
      <c r="CR43" s="42">
        <f t="shared" si="14"/>
        <v>102.60300176999999</v>
      </c>
    </row>
    <row r="44" spans="1:270" x14ac:dyDescent="0.3">
      <c r="A44" s="40" t="s">
        <v>42</v>
      </c>
      <c r="B44" s="17">
        <v>2012</v>
      </c>
      <c r="C44" s="44">
        <v>3609047.8539130441</v>
      </c>
      <c r="D44" s="44">
        <v>100129639.49217391</v>
      </c>
      <c r="E44" s="44">
        <v>547707.06171624584</v>
      </c>
      <c r="F44" s="44">
        <v>2205.3000000000002</v>
      </c>
      <c r="G44" s="44">
        <v>13931</v>
      </c>
      <c r="H44" s="44">
        <v>199.7</v>
      </c>
      <c r="I44" s="44">
        <v>78.727000000000004</v>
      </c>
      <c r="J44" s="44">
        <v>50.923999999999999</v>
      </c>
      <c r="K44" s="57">
        <v>0.747</v>
      </c>
      <c r="L44" s="44">
        <f t="shared" si="15"/>
        <v>247.49509137999999</v>
      </c>
      <c r="N44" s="17">
        <v>2013</v>
      </c>
      <c r="O44" s="44">
        <v>3791889.0644292017</v>
      </c>
      <c r="P44" s="44">
        <v>101776917.87873593</v>
      </c>
      <c r="Q44" s="44">
        <v>388972.43695463461</v>
      </c>
      <c r="R44" s="44">
        <v>2210.4</v>
      </c>
      <c r="S44" s="44">
        <v>13928</v>
      </c>
      <c r="T44" s="44">
        <v>189.572</v>
      </c>
      <c r="U44" s="44">
        <v>91.918999999999997</v>
      </c>
      <c r="V44" s="44">
        <v>55.606999999999999</v>
      </c>
      <c r="W44" s="57">
        <v>0.754</v>
      </c>
      <c r="X44" s="44">
        <f t="shared" si="16"/>
        <v>244.33216676000001</v>
      </c>
      <c r="Z44" s="17">
        <v>2014</v>
      </c>
      <c r="AA44" s="44">
        <v>3679866.1644034912</v>
      </c>
      <c r="AB44" s="44">
        <v>111679942.15373421</v>
      </c>
      <c r="AC44" s="44">
        <v>265202.17898499419</v>
      </c>
      <c r="AD44" s="44">
        <v>2222.8000000000002</v>
      </c>
      <c r="AE44" s="44">
        <v>14242</v>
      </c>
      <c r="AF44" s="44">
        <v>190.94</v>
      </c>
      <c r="AG44" s="44">
        <v>95.849000000000004</v>
      </c>
      <c r="AH44" s="44">
        <v>49.427</v>
      </c>
      <c r="AI44" s="57">
        <v>0.75900000000000001</v>
      </c>
      <c r="AJ44" s="44">
        <f t="shared" si="17"/>
        <v>245.72150696</v>
      </c>
      <c r="AL44" s="17">
        <v>2015</v>
      </c>
      <c r="AM44" s="44">
        <v>3891878.8311057109</v>
      </c>
      <c r="AN44" s="44">
        <v>115574688.66464154</v>
      </c>
      <c r="AO44" s="44">
        <v>390642.60862521944</v>
      </c>
      <c r="AP44" s="44">
        <v>2232.4899999999998</v>
      </c>
      <c r="AQ44" s="44">
        <v>14340</v>
      </c>
      <c r="AR44" s="44">
        <v>186.01</v>
      </c>
      <c r="AS44" s="44">
        <v>99.915999999999997</v>
      </c>
      <c r="AT44" s="44">
        <v>79</v>
      </c>
      <c r="AU44" s="57">
        <v>0.76300000000000001</v>
      </c>
      <c r="AV44" s="44">
        <f t="shared" si="18"/>
        <v>250.56463384</v>
      </c>
      <c r="AX44" s="17">
        <v>2016</v>
      </c>
      <c r="AY44" s="44">
        <v>3926382.5557573554</v>
      </c>
      <c r="AZ44" s="44">
        <v>121032397.88013077</v>
      </c>
      <c r="BA44" s="44">
        <v>172670.21513016097</v>
      </c>
      <c r="BB44" s="44">
        <v>2250.6799999999998</v>
      </c>
      <c r="BC44" s="44">
        <v>14574</v>
      </c>
      <c r="BD44" s="44">
        <v>195.71100000000001</v>
      </c>
      <c r="BE44" s="44">
        <v>109.13200000000001</v>
      </c>
      <c r="BF44" s="44">
        <v>113.018</v>
      </c>
      <c r="BG44" s="57">
        <v>0.74</v>
      </c>
      <c r="BH44" s="44">
        <f t="shared" si="19"/>
        <v>273.46682948</v>
      </c>
      <c r="BJ44" s="17">
        <v>2017</v>
      </c>
      <c r="BK44" s="44">
        <v>4230031.0366630591</v>
      </c>
      <c r="BL44" s="44">
        <v>122340278.10794565</v>
      </c>
      <c r="BM44" s="44">
        <v>448361.70416828943</v>
      </c>
      <c r="BN44" s="44">
        <v>2253.36</v>
      </c>
      <c r="BO44" s="44">
        <v>14749</v>
      </c>
      <c r="BP44" s="44">
        <v>192.82</v>
      </c>
      <c r="BQ44" s="44">
        <v>112.72</v>
      </c>
      <c r="BR44" s="44">
        <v>170.81</v>
      </c>
      <c r="BS44" s="57">
        <v>0.73499999999999999</v>
      </c>
      <c r="BT44" s="44">
        <f t="shared" si="20"/>
        <v>287.79232380000002</v>
      </c>
      <c r="BV44" s="17">
        <v>2018</v>
      </c>
      <c r="BW44" s="44">
        <v>3771123.9999999991</v>
      </c>
      <c r="BX44" s="44">
        <v>126533339</v>
      </c>
      <c r="BY44" s="44">
        <v>111487.46100000001</v>
      </c>
      <c r="BZ44" s="44">
        <v>2272.4050000000002</v>
      </c>
      <c r="CA44" s="44">
        <v>15071</v>
      </c>
      <c r="CB44" s="44">
        <v>200.06</v>
      </c>
      <c r="CC44" s="44">
        <v>111.568</v>
      </c>
      <c r="CD44" s="44">
        <v>183.15299999999999</v>
      </c>
      <c r="CE44" s="57">
        <v>0.72199999999999998</v>
      </c>
      <c r="CF44" s="44">
        <f t="shared" si="21"/>
        <v>297.88114662000004</v>
      </c>
      <c r="CH44" t="s">
        <v>145</v>
      </c>
      <c r="CI44" s="42">
        <f t="shared" si="9"/>
        <v>3954854.1058815308</v>
      </c>
      <c r="CJ44" s="42">
        <f t="shared" si="10"/>
        <v>121370175.91317949</v>
      </c>
      <c r="CK44" s="42">
        <f t="shared" si="11"/>
        <v>280790.49723091745</v>
      </c>
      <c r="CL44" s="42">
        <f t="shared" si="12"/>
        <v>2252.2337500000003</v>
      </c>
      <c r="CM44" s="42">
        <f t="shared" si="13"/>
        <v>14683.5</v>
      </c>
      <c r="CN44" s="42">
        <f t="shared" si="14"/>
        <v>193.65024999999997</v>
      </c>
      <c r="CO44" s="42">
        <f t="shared" si="14"/>
        <v>108.334</v>
      </c>
      <c r="CP44" s="42">
        <f t="shared" si="14"/>
        <v>136.49525</v>
      </c>
      <c r="CQ44" s="43">
        <f t="shared" si="14"/>
        <v>0.74</v>
      </c>
      <c r="CR44" s="42">
        <f t="shared" si="14"/>
        <v>277.42623343500003</v>
      </c>
    </row>
    <row r="45" spans="1:270" x14ac:dyDescent="0.3">
      <c r="A45" s="40" t="s">
        <v>43</v>
      </c>
      <c r="B45" s="17">
        <v>2012</v>
      </c>
      <c r="C45" s="44">
        <v>3437854.8330434789</v>
      </c>
      <c r="D45" s="44">
        <v>104439524.42086957</v>
      </c>
      <c r="E45" s="44">
        <v>357654.6470151025</v>
      </c>
      <c r="F45" s="44">
        <v>2270.6</v>
      </c>
      <c r="G45" s="44">
        <v>23204</v>
      </c>
      <c r="H45" s="44">
        <v>355.56400000000002</v>
      </c>
      <c r="I45" s="44">
        <v>58.256999999999998</v>
      </c>
      <c r="J45" s="44">
        <v>0</v>
      </c>
      <c r="K45" s="57">
        <v>0.58699999999999997</v>
      </c>
      <c r="L45" s="44">
        <f t="shared" si="15"/>
        <v>380.71587718000001</v>
      </c>
      <c r="N45" s="17">
        <v>2013</v>
      </c>
      <c r="O45" s="44">
        <v>3826442.7364037242</v>
      </c>
      <c r="P45" s="44">
        <v>105562560.34174426</v>
      </c>
      <c r="Q45" s="44">
        <v>580767.44748856162</v>
      </c>
      <c r="R45" s="44">
        <v>2039.3</v>
      </c>
      <c r="S45" s="44">
        <v>23474</v>
      </c>
      <c r="T45" s="44">
        <v>343.79399999999998</v>
      </c>
      <c r="U45" s="44">
        <v>53.972999999999999</v>
      </c>
      <c r="V45" s="44">
        <v>0</v>
      </c>
      <c r="W45" s="57">
        <v>0.58199999999999996</v>
      </c>
      <c r="X45" s="44">
        <f t="shared" si="16"/>
        <v>367.09630301999999</v>
      </c>
      <c r="Z45" s="17">
        <v>2014</v>
      </c>
      <c r="AA45" s="44">
        <v>3645680.7189621716</v>
      </c>
      <c r="AB45" s="44">
        <v>110970142.49999997</v>
      </c>
      <c r="AC45" s="44">
        <v>336261.90355898993</v>
      </c>
      <c r="AD45" s="44">
        <v>2055.3000000000002</v>
      </c>
      <c r="AE45" s="44">
        <v>23776</v>
      </c>
      <c r="AF45" s="44">
        <v>341.72399999999999</v>
      </c>
      <c r="AG45" s="44">
        <v>58.253999999999998</v>
      </c>
      <c r="AH45" s="44">
        <v>0</v>
      </c>
      <c r="AI45" s="57">
        <v>0.58099999999999996</v>
      </c>
      <c r="AJ45" s="44">
        <f t="shared" si="17"/>
        <v>366.87458196</v>
      </c>
      <c r="AL45" s="17">
        <v>2015</v>
      </c>
      <c r="AM45" s="44">
        <v>3566583.1630619685</v>
      </c>
      <c r="AN45" s="44">
        <v>114528112.8145808</v>
      </c>
      <c r="AO45" s="44">
        <v>486305.0985331533</v>
      </c>
      <c r="AP45" s="44">
        <v>2062.12</v>
      </c>
      <c r="AQ45" s="44">
        <v>23998</v>
      </c>
      <c r="AR45" s="44">
        <v>332.00700000000001</v>
      </c>
      <c r="AS45" s="44">
        <v>61.546999999999997</v>
      </c>
      <c r="AT45" s="44">
        <v>0</v>
      </c>
      <c r="AU45" s="57">
        <v>0.57799999999999996</v>
      </c>
      <c r="AV45" s="44">
        <f t="shared" si="18"/>
        <v>358.57930177999998</v>
      </c>
      <c r="AX45" s="17">
        <v>2016</v>
      </c>
      <c r="AY45" s="44">
        <v>3604972.645840901</v>
      </c>
      <c r="AZ45" s="44">
        <v>115667332.37002058</v>
      </c>
      <c r="BA45" s="44">
        <v>522333.24900302693</v>
      </c>
      <c r="BB45" s="44">
        <v>2083.92</v>
      </c>
      <c r="BC45" s="44">
        <v>24524</v>
      </c>
      <c r="BD45" s="44">
        <v>358.245</v>
      </c>
      <c r="BE45" s="44">
        <v>64.02</v>
      </c>
      <c r="BF45" s="44">
        <v>0</v>
      </c>
      <c r="BG45" s="57">
        <v>0.56899999999999995</v>
      </c>
      <c r="BH45" s="44">
        <f t="shared" si="19"/>
        <v>385.88499480000002</v>
      </c>
      <c r="BJ45" s="17">
        <v>2017</v>
      </c>
      <c r="BK45" s="44">
        <v>3619928.5488640452</v>
      </c>
      <c r="BL45" s="44">
        <v>119010724.09255919</v>
      </c>
      <c r="BM45" s="44">
        <v>550980.59489001078</v>
      </c>
      <c r="BN45" s="44">
        <v>2110.92</v>
      </c>
      <c r="BO45" s="44">
        <v>24825</v>
      </c>
      <c r="BP45" s="44">
        <v>356.00400000000002</v>
      </c>
      <c r="BQ45" s="44">
        <v>67.644000000000005</v>
      </c>
      <c r="BR45" s="44">
        <v>0</v>
      </c>
      <c r="BS45" s="57">
        <v>0.56399999999999995</v>
      </c>
      <c r="BT45" s="44">
        <f t="shared" si="20"/>
        <v>385.20862056000004</v>
      </c>
      <c r="BV45" s="17">
        <v>2018</v>
      </c>
      <c r="BW45" s="44">
        <v>3665450.9999999995</v>
      </c>
      <c r="BX45" s="44">
        <v>120221584</v>
      </c>
      <c r="BY45" s="44">
        <v>464122.076</v>
      </c>
      <c r="BZ45" s="44">
        <v>2130.92</v>
      </c>
      <c r="CA45" s="44">
        <v>25686</v>
      </c>
      <c r="CB45" s="44">
        <v>360.77499999999998</v>
      </c>
      <c r="CC45" s="44">
        <v>75.613</v>
      </c>
      <c r="CD45" s="44">
        <v>0</v>
      </c>
      <c r="CE45" s="57">
        <v>0.55200000000000005</v>
      </c>
      <c r="CF45" s="44">
        <f t="shared" si="21"/>
        <v>393.42015662</v>
      </c>
      <c r="CH45" t="s">
        <v>145</v>
      </c>
      <c r="CI45" s="42">
        <f t="shared" si="9"/>
        <v>3614233.8394417288</v>
      </c>
      <c r="CJ45" s="42">
        <f t="shared" si="10"/>
        <v>117356938.31929013</v>
      </c>
      <c r="CK45" s="42">
        <f t="shared" si="11"/>
        <v>505935.25460654777</v>
      </c>
      <c r="CL45" s="42">
        <f t="shared" si="12"/>
        <v>2096.9700000000003</v>
      </c>
      <c r="CM45" s="42">
        <f t="shared" si="13"/>
        <v>24758.25</v>
      </c>
      <c r="CN45" s="42">
        <f t="shared" si="14"/>
        <v>351.75774999999999</v>
      </c>
      <c r="CO45" s="42">
        <f t="shared" si="14"/>
        <v>67.206000000000003</v>
      </c>
      <c r="CP45" s="42">
        <f t="shared" si="14"/>
        <v>0</v>
      </c>
      <c r="CQ45" s="43">
        <f t="shared" si="14"/>
        <v>0.56574999999999998</v>
      </c>
      <c r="CR45" s="42">
        <f t="shared" si="14"/>
        <v>380.77326843999998</v>
      </c>
    </row>
    <row r="46" spans="1:270" x14ac:dyDescent="0.3">
      <c r="A46" s="40" t="s">
        <v>44</v>
      </c>
      <c r="B46" s="17">
        <v>2012</v>
      </c>
      <c r="C46" s="44">
        <v>1174824.3478260869</v>
      </c>
      <c r="D46" s="44">
        <v>30294741.833043478</v>
      </c>
      <c r="E46" s="44">
        <v>247096.33761606333</v>
      </c>
      <c r="F46" s="44">
        <v>830.5</v>
      </c>
      <c r="G46" s="44">
        <v>4990</v>
      </c>
      <c r="H46" s="44">
        <v>65.900000000000006</v>
      </c>
      <c r="I46" s="44">
        <v>41</v>
      </c>
      <c r="J46" s="44">
        <v>0</v>
      </c>
      <c r="K46" s="57">
        <v>0.85699999999999998</v>
      </c>
      <c r="L46" s="44">
        <f t="shared" si="15"/>
        <v>83.601340000000008</v>
      </c>
      <c r="N46" s="17">
        <v>2013</v>
      </c>
      <c r="O46" s="44">
        <v>1355268.1519176876</v>
      </c>
      <c r="P46" s="44">
        <v>32630854.482606571</v>
      </c>
      <c r="Q46" s="44">
        <v>557562.79969129071</v>
      </c>
      <c r="R46" s="44">
        <v>841.9</v>
      </c>
      <c r="S46" s="44">
        <v>5053</v>
      </c>
      <c r="T46" s="44">
        <v>68.400000000000006</v>
      </c>
      <c r="U46" s="44">
        <v>37.700000000000003</v>
      </c>
      <c r="V46" s="44">
        <v>0</v>
      </c>
      <c r="W46" s="57">
        <v>0.85399999999999998</v>
      </c>
      <c r="X46" s="44">
        <f t="shared" si="16"/>
        <v>84.676598000000013</v>
      </c>
      <c r="Z46" s="17">
        <v>2014</v>
      </c>
      <c r="AA46" s="44">
        <v>1231292.1920465564</v>
      </c>
      <c r="AB46" s="44">
        <v>32885345.744422883</v>
      </c>
      <c r="AC46" s="44">
        <v>440253.8793862976</v>
      </c>
      <c r="AD46" s="44">
        <v>856.8</v>
      </c>
      <c r="AE46" s="44">
        <v>5105</v>
      </c>
      <c r="AF46" s="44">
        <v>67.42</v>
      </c>
      <c r="AG46" s="44">
        <v>42.959999999999994</v>
      </c>
      <c r="AH46" s="44">
        <v>0</v>
      </c>
      <c r="AI46" s="57">
        <v>0.85499999999999998</v>
      </c>
      <c r="AJ46" s="44">
        <f t="shared" si="17"/>
        <v>85.967550399999993</v>
      </c>
      <c r="AL46" s="17">
        <v>2015</v>
      </c>
      <c r="AM46" s="44">
        <v>1467082.62454435</v>
      </c>
      <c r="AN46" s="44">
        <v>33976587.713001214</v>
      </c>
      <c r="AO46" s="44">
        <v>344657.17671276093</v>
      </c>
      <c r="AP46" s="44">
        <v>874.35</v>
      </c>
      <c r="AQ46" s="44">
        <v>5157</v>
      </c>
      <c r="AR46" s="44">
        <v>62.012999999999998</v>
      </c>
      <c r="AS46" s="44">
        <v>48.182999999999993</v>
      </c>
      <c r="AT46" s="44">
        <v>0</v>
      </c>
      <c r="AU46" s="57">
        <v>0.85499999999999998</v>
      </c>
      <c r="AV46" s="44">
        <f t="shared" si="18"/>
        <v>82.815528419999993</v>
      </c>
      <c r="AX46" s="17">
        <v>2016</v>
      </c>
      <c r="AY46" s="44">
        <v>1433405.7391936069</v>
      </c>
      <c r="AZ46" s="44">
        <v>36660695.534084022</v>
      </c>
      <c r="BA46" s="44">
        <v>209129.11729168182</v>
      </c>
      <c r="BB46" s="44">
        <v>885.55</v>
      </c>
      <c r="BC46" s="44">
        <v>5231</v>
      </c>
      <c r="BD46" s="44">
        <v>62.533000000000001</v>
      </c>
      <c r="BE46" s="44">
        <v>55.975999999999999</v>
      </c>
      <c r="BF46" s="44">
        <v>0</v>
      </c>
      <c r="BG46" s="57">
        <v>0.85499999999999998</v>
      </c>
      <c r="BH46" s="44">
        <f t="shared" si="19"/>
        <v>86.700078239999996</v>
      </c>
      <c r="BJ46" s="17">
        <v>2017</v>
      </c>
      <c r="BK46" s="44">
        <v>1279445.8468565932</v>
      </c>
      <c r="BL46" s="44">
        <v>37921767.526866205</v>
      </c>
      <c r="BM46" s="44">
        <v>129013.1090804183</v>
      </c>
      <c r="BN46" s="44">
        <v>884.68</v>
      </c>
      <c r="BO46" s="44">
        <v>5264</v>
      </c>
      <c r="BP46" s="44">
        <v>63.38</v>
      </c>
      <c r="BQ46" s="44">
        <v>49.713999999999999</v>
      </c>
      <c r="BR46" s="44">
        <v>0</v>
      </c>
      <c r="BS46" s="57">
        <v>0.85599999999999998</v>
      </c>
      <c r="BT46" s="44">
        <f t="shared" si="20"/>
        <v>84.843522360000009</v>
      </c>
      <c r="BV46" s="17">
        <v>2018</v>
      </c>
      <c r="BW46" s="44">
        <v>1409000</v>
      </c>
      <c r="BX46" s="44">
        <v>38624128</v>
      </c>
      <c r="BY46" s="44">
        <v>186877.17</v>
      </c>
      <c r="BZ46" s="44">
        <v>898.31</v>
      </c>
      <c r="CA46" s="44">
        <v>5312</v>
      </c>
      <c r="CB46" s="44">
        <v>69.718999999999994</v>
      </c>
      <c r="CC46" s="44">
        <v>31.097000000000001</v>
      </c>
      <c r="CD46" s="44">
        <v>0</v>
      </c>
      <c r="CE46" s="57">
        <v>0.85699999999999998</v>
      </c>
      <c r="CF46" s="44">
        <f t="shared" si="21"/>
        <v>83.144818779999994</v>
      </c>
      <c r="CH46" t="s">
        <v>145</v>
      </c>
      <c r="CI46" s="42">
        <f t="shared" si="9"/>
        <v>1397233.5526486374</v>
      </c>
      <c r="CJ46" s="42">
        <f t="shared" si="10"/>
        <v>36795794.69348786</v>
      </c>
      <c r="CK46" s="42">
        <f t="shared" si="11"/>
        <v>217419.14327121529</v>
      </c>
      <c r="CL46" s="42">
        <f t="shared" si="12"/>
        <v>885.72249999999997</v>
      </c>
      <c r="CM46" s="42">
        <f t="shared" si="13"/>
        <v>5241</v>
      </c>
      <c r="CN46" s="42">
        <f t="shared" si="14"/>
        <v>64.411249999999995</v>
      </c>
      <c r="CO46" s="42">
        <f t="shared" si="14"/>
        <v>46.2425</v>
      </c>
      <c r="CP46" s="42">
        <f t="shared" si="14"/>
        <v>0</v>
      </c>
      <c r="CQ46" s="43">
        <f t="shared" si="14"/>
        <v>0.85575000000000001</v>
      </c>
      <c r="CR46" s="42">
        <f t="shared" si="14"/>
        <v>84.375986949999998</v>
      </c>
    </row>
    <row r="47" spans="1:270" x14ac:dyDescent="0.3">
      <c r="A47" s="40" t="s">
        <v>45</v>
      </c>
      <c r="B47" s="17">
        <v>2012</v>
      </c>
      <c r="C47" s="44">
        <v>6237280.4313043486</v>
      </c>
      <c r="D47" s="44">
        <v>268983842.20869565</v>
      </c>
      <c r="E47" s="44">
        <v>370416.17383385554</v>
      </c>
      <c r="F47" s="44">
        <v>3536.2</v>
      </c>
      <c r="G47" s="44">
        <v>93362</v>
      </c>
      <c r="H47" s="44">
        <v>849.23900000000003</v>
      </c>
      <c r="I47" s="44">
        <v>342.36599999999999</v>
      </c>
      <c r="J47" s="44">
        <v>43.78</v>
      </c>
      <c r="K47" s="57">
        <v>0.27500000000000002</v>
      </c>
      <c r="L47" s="44">
        <f t="shared" si="15"/>
        <v>1008.9208548399999</v>
      </c>
      <c r="N47" s="17">
        <v>2013</v>
      </c>
      <c r="O47" s="44">
        <v>6881221.4963253317</v>
      </c>
      <c r="P47" s="44">
        <v>288676927.76482123</v>
      </c>
      <c r="Q47" s="44">
        <v>772404.93585651647</v>
      </c>
      <c r="R47" s="44">
        <v>3930</v>
      </c>
      <c r="S47" s="44">
        <v>95578</v>
      </c>
      <c r="T47" s="44">
        <v>839.09500000000003</v>
      </c>
      <c r="U47" s="44">
        <v>333.529</v>
      </c>
      <c r="V47" s="44">
        <v>140.43599999999998</v>
      </c>
      <c r="W47" s="57">
        <v>0.28699999999999998</v>
      </c>
      <c r="X47" s="44">
        <f t="shared" si="16"/>
        <v>1021.16501006</v>
      </c>
      <c r="Z47" s="17">
        <v>2014</v>
      </c>
      <c r="AA47" s="44">
        <v>5663144.3045586795</v>
      </c>
      <c r="AB47" s="44">
        <v>292507193.15809882</v>
      </c>
      <c r="AC47" s="44">
        <v>656496.97691833449</v>
      </c>
      <c r="AD47" s="44">
        <v>3948.3</v>
      </c>
      <c r="AE47" s="44">
        <v>97413</v>
      </c>
      <c r="AF47" s="44">
        <v>823.07100000000003</v>
      </c>
      <c r="AG47" s="44">
        <v>331.22500000000002</v>
      </c>
      <c r="AH47" s="44">
        <v>89.997</v>
      </c>
      <c r="AI47" s="57">
        <v>0.28199999999999997</v>
      </c>
      <c r="AJ47" s="44">
        <f t="shared" si="17"/>
        <v>990.47226820000003</v>
      </c>
      <c r="AL47" s="17">
        <v>2015</v>
      </c>
      <c r="AM47" s="44">
        <v>6429435.9283110583</v>
      </c>
      <c r="AN47" s="44">
        <v>299338294.01944113</v>
      </c>
      <c r="AO47" s="44">
        <v>323762.06062300404</v>
      </c>
      <c r="AP47" s="44">
        <v>3992.5</v>
      </c>
      <c r="AQ47" s="44">
        <v>98691</v>
      </c>
      <c r="AR47" s="44">
        <v>802.31600000000003</v>
      </c>
      <c r="AS47" s="44">
        <v>342.15300000000002</v>
      </c>
      <c r="AT47" s="44">
        <v>96.996000000000009</v>
      </c>
      <c r="AU47" s="57">
        <v>0.27600000000000002</v>
      </c>
      <c r="AV47" s="44">
        <f t="shared" si="18"/>
        <v>976.33275182000011</v>
      </c>
      <c r="AX47" s="17">
        <v>2016</v>
      </c>
      <c r="AY47" s="44">
        <v>6429105.9200871773</v>
      </c>
      <c r="AZ47" s="44">
        <v>318374651.3602131</v>
      </c>
      <c r="BA47" s="44">
        <v>525604.43880881462</v>
      </c>
      <c r="BB47" s="44">
        <v>4017.3</v>
      </c>
      <c r="BC47" s="44">
        <v>100824</v>
      </c>
      <c r="BD47" s="44">
        <v>831.12199999999996</v>
      </c>
      <c r="BE47" s="44">
        <v>360.37900000000002</v>
      </c>
      <c r="BF47" s="44">
        <v>108.30800000000001</v>
      </c>
      <c r="BG47" s="57">
        <v>0.27200000000000002</v>
      </c>
      <c r="BH47" s="44">
        <f t="shared" si="19"/>
        <v>1016.0743282599999</v>
      </c>
      <c r="BJ47" s="17">
        <v>2017</v>
      </c>
      <c r="BK47" s="44">
        <v>6299570.5993508827</v>
      </c>
      <c r="BL47" s="44">
        <v>319618469.15662932</v>
      </c>
      <c r="BM47" s="44">
        <v>386804.94692198577</v>
      </c>
      <c r="BN47" s="44">
        <v>4085.5</v>
      </c>
      <c r="BO47" s="44">
        <v>103271</v>
      </c>
      <c r="BP47" s="44">
        <v>868.10400000000004</v>
      </c>
      <c r="BQ47" s="44">
        <v>323.49799999999999</v>
      </c>
      <c r="BR47" s="44">
        <v>115.319</v>
      </c>
      <c r="BS47" s="57">
        <v>0.26800000000000002</v>
      </c>
      <c r="BT47" s="44">
        <f t="shared" si="20"/>
        <v>1039.0340074200001</v>
      </c>
      <c r="BV47" s="17">
        <v>2018</v>
      </c>
      <c r="BW47" s="44">
        <v>6498541.9999999991</v>
      </c>
      <c r="BX47" s="44">
        <v>320850297</v>
      </c>
      <c r="BY47" s="44">
        <v>340900.86300000001</v>
      </c>
      <c r="BZ47" s="44">
        <v>4085.7</v>
      </c>
      <c r="CA47" s="44">
        <v>106575</v>
      </c>
      <c r="CB47" s="44">
        <v>845.20799999999997</v>
      </c>
      <c r="CC47" s="44">
        <v>360.38</v>
      </c>
      <c r="CD47" s="44">
        <v>109.208</v>
      </c>
      <c r="CE47" s="57">
        <v>0.26200000000000001</v>
      </c>
      <c r="CF47" s="44">
        <f t="shared" si="21"/>
        <v>1030.4047499999999</v>
      </c>
      <c r="CH47" t="s">
        <v>145</v>
      </c>
      <c r="CI47" s="42">
        <f t="shared" si="9"/>
        <v>6414163.6119372789</v>
      </c>
      <c r="CJ47" s="42">
        <f t="shared" si="10"/>
        <v>314545427.88407087</v>
      </c>
      <c r="CK47" s="42">
        <f t="shared" si="11"/>
        <v>394268.07733845117</v>
      </c>
      <c r="CL47" s="42">
        <f t="shared" si="12"/>
        <v>4045.25</v>
      </c>
      <c r="CM47" s="42">
        <f t="shared" si="13"/>
        <v>102340.25</v>
      </c>
      <c r="CN47" s="42">
        <f t="shared" si="14"/>
        <v>836.68750000000011</v>
      </c>
      <c r="CO47" s="42">
        <f t="shared" si="14"/>
        <v>346.60249999999996</v>
      </c>
      <c r="CP47" s="42">
        <f t="shared" si="14"/>
        <v>107.45775</v>
      </c>
      <c r="CQ47" s="43">
        <f t="shared" si="14"/>
        <v>0.26950000000000002</v>
      </c>
      <c r="CR47" s="42">
        <f t="shared" si="14"/>
        <v>1015.461459375</v>
      </c>
    </row>
    <row r="48" spans="1:270" x14ac:dyDescent="0.3">
      <c r="A48" s="40" t="s">
        <v>46</v>
      </c>
      <c r="B48" s="17">
        <v>2012</v>
      </c>
      <c r="C48" s="44">
        <v>2479016.2973913043</v>
      </c>
      <c r="D48" s="44">
        <v>137688379.84521741</v>
      </c>
      <c r="E48" s="44">
        <v>802539.83377934259</v>
      </c>
      <c r="F48" s="44">
        <v>3390.2</v>
      </c>
      <c r="G48" s="44">
        <v>28458</v>
      </c>
      <c r="H48" s="44">
        <v>431.541</v>
      </c>
      <c r="I48" s="44">
        <v>16.434000000000001</v>
      </c>
      <c r="J48" s="44">
        <v>0</v>
      </c>
      <c r="K48" s="57">
        <v>0.71399999999999997</v>
      </c>
      <c r="L48" s="44">
        <f t="shared" si="15"/>
        <v>438.63621516000001</v>
      </c>
      <c r="N48" s="17">
        <v>2013</v>
      </c>
      <c r="O48" s="44">
        <v>2919673.4593336601</v>
      </c>
      <c r="P48" s="44">
        <v>141074231.76384127</v>
      </c>
      <c r="Q48" s="44">
        <v>1260178.1728033344</v>
      </c>
      <c r="R48" s="44">
        <v>3472</v>
      </c>
      <c r="S48" s="44">
        <v>28836</v>
      </c>
      <c r="T48" s="44">
        <v>414.33699999999999</v>
      </c>
      <c r="U48" s="44">
        <v>16.172000000000001</v>
      </c>
      <c r="V48" s="44">
        <v>0</v>
      </c>
      <c r="W48" s="57">
        <v>0.71199999999999997</v>
      </c>
      <c r="X48" s="44">
        <f t="shared" si="16"/>
        <v>421.31909927999999</v>
      </c>
      <c r="Z48" s="17">
        <v>2014</v>
      </c>
      <c r="AA48" s="44">
        <v>3197220.027643064</v>
      </c>
      <c r="AB48" s="44">
        <v>143426300.79534432</v>
      </c>
      <c r="AC48" s="44">
        <v>709883.05852603505</v>
      </c>
      <c r="AD48" s="44">
        <v>3498.4</v>
      </c>
      <c r="AE48" s="44">
        <v>28995</v>
      </c>
      <c r="AF48" s="44">
        <v>414.51900000000001</v>
      </c>
      <c r="AG48" s="44">
        <v>16.29</v>
      </c>
      <c r="AH48" s="44">
        <v>0</v>
      </c>
      <c r="AI48" s="57">
        <v>0.71399999999999997</v>
      </c>
      <c r="AJ48" s="44">
        <f t="shared" si="17"/>
        <v>421.55204459999999</v>
      </c>
      <c r="AL48" s="17">
        <v>2015</v>
      </c>
      <c r="AM48" s="44">
        <v>3760842.2826245441</v>
      </c>
      <c r="AN48" s="44">
        <v>147685674.81555286</v>
      </c>
      <c r="AO48" s="44">
        <v>1313819.445254063</v>
      </c>
      <c r="AP48" s="44">
        <v>3526.2910000000002</v>
      </c>
      <c r="AQ48" s="44">
        <v>29355</v>
      </c>
      <c r="AR48" s="44">
        <v>410.44499999999999</v>
      </c>
      <c r="AS48" s="44">
        <v>15.965999999999999</v>
      </c>
      <c r="AT48" s="44">
        <v>0</v>
      </c>
      <c r="AU48" s="57">
        <v>0.71199999999999997</v>
      </c>
      <c r="AV48" s="44">
        <f t="shared" si="18"/>
        <v>417.33816084</v>
      </c>
      <c r="AX48" s="17">
        <v>2016</v>
      </c>
      <c r="AY48" s="44">
        <v>3163393.007870202</v>
      </c>
      <c r="AZ48" s="44">
        <v>146955300.24433947</v>
      </c>
      <c r="BA48" s="44">
        <v>659517.54698849726</v>
      </c>
      <c r="BB48" s="44">
        <v>3522.6149999999998</v>
      </c>
      <c r="BC48" s="44">
        <v>29745</v>
      </c>
      <c r="BD48" s="44">
        <v>433.82900000000001</v>
      </c>
      <c r="BE48" s="44">
        <v>16.189</v>
      </c>
      <c r="BF48" s="44">
        <v>0</v>
      </c>
      <c r="BG48" s="57">
        <v>0.70799999999999996</v>
      </c>
      <c r="BH48" s="44">
        <f t="shared" si="19"/>
        <v>440.81843886000001</v>
      </c>
      <c r="BJ48" s="17">
        <v>2017</v>
      </c>
      <c r="BK48" s="44">
        <v>3138933.7783387424</v>
      </c>
      <c r="BL48" s="44">
        <v>155894368.47625914</v>
      </c>
      <c r="BM48" s="44">
        <v>464518.03656689503</v>
      </c>
      <c r="BN48" s="44">
        <v>3533.4090000000001</v>
      </c>
      <c r="BO48" s="44">
        <v>30128</v>
      </c>
      <c r="BP48" s="44">
        <v>441.25400000000002</v>
      </c>
      <c r="BQ48" s="44">
        <v>15.843999999999999</v>
      </c>
      <c r="BR48" s="44">
        <v>0</v>
      </c>
      <c r="BS48" s="57">
        <v>0.69899999999999995</v>
      </c>
      <c r="BT48" s="44">
        <f t="shared" si="20"/>
        <v>448.09448856</v>
      </c>
      <c r="BV48" s="17">
        <v>2018</v>
      </c>
      <c r="BW48" s="44">
        <v>3234487</v>
      </c>
      <c r="BX48" s="44">
        <v>157955423</v>
      </c>
      <c r="BY48" s="44">
        <v>408739.73800000001</v>
      </c>
      <c r="BZ48" s="44">
        <v>3565.8020000000001</v>
      </c>
      <c r="CA48" s="44">
        <v>30550</v>
      </c>
      <c r="CB48" s="44">
        <v>446.21699999999998</v>
      </c>
      <c r="CC48" s="44">
        <v>16.283000000000001</v>
      </c>
      <c r="CD48" s="44">
        <v>0</v>
      </c>
      <c r="CE48" s="57">
        <v>0.69599999999999995</v>
      </c>
      <c r="CF48" s="44">
        <f t="shared" si="21"/>
        <v>453.24702242000001</v>
      </c>
      <c r="CH48" t="s">
        <v>145</v>
      </c>
      <c r="CI48" s="42">
        <f t="shared" si="9"/>
        <v>3324414.0172083722</v>
      </c>
      <c r="CJ48" s="42">
        <f t="shared" si="10"/>
        <v>152122691.63403785</v>
      </c>
      <c r="CK48" s="42">
        <f t="shared" si="11"/>
        <v>711648.69170236378</v>
      </c>
      <c r="CL48" s="42">
        <f t="shared" si="12"/>
        <v>3537.02925</v>
      </c>
      <c r="CM48" s="42">
        <f t="shared" si="13"/>
        <v>29944.5</v>
      </c>
      <c r="CN48" s="42">
        <f t="shared" si="14"/>
        <v>432.93624999999997</v>
      </c>
      <c r="CO48" s="42">
        <f t="shared" si="14"/>
        <v>16.070500000000003</v>
      </c>
      <c r="CP48" s="42">
        <f t="shared" si="14"/>
        <v>0</v>
      </c>
      <c r="CQ48" s="43">
        <f t="shared" si="14"/>
        <v>0.70374999999999988</v>
      </c>
      <c r="CR48" s="42">
        <f t="shared" si="14"/>
        <v>439.87452767000002</v>
      </c>
    </row>
    <row r="49" spans="1:96" x14ac:dyDescent="0.3">
      <c r="A49" s="40" t="s">
        <v>47</v>
      </c>
      <c r="B49" s="17">
        <v>2012</v>
      </c>
      <c r="C49" s="44">
        <v>1234194.7860869567</v>
      </c>
      <c r="D49" s="44">
        <v>36287530.238260873</v>
      </c>
      <c r="E49" s="44">
        <v>375976.09738087648</v>
      </c>
      <c r="F49" s="44">
        <v>868.4</v>
      </c>
      <c r="G49" s="44">
        <v>5466</v>
      </c>
      <c r="H49" s="44">
        <v>83.225999999999999</v>
      </c>
      <c r="I49" s="44">
        <v>104.471</v>
      </c>
      <c r="J49" s="44">
        <v>0</v>
      </c>
      <c r="K49" s="57">
        <v>0.61299999999999999</v>
      </c>
      <c r="L49" s="44">
        <f t="shared" si="15"/>
        <v>128.33030954</v>
      </c>
      <c r="N49" s="17">
        <v>2013</v>
      </c>
      <c r="O49" s="44">
        <v>1230773.2062714358</v>
      </c>
      <c r="P49" s="44">
        <v>38234195.091131806</v>
      </c>
      <c r="Q49" s="44">
        <v>473331.82573881326</v>
      </c>
      <c r="R49" s="44">
        <v>873.9</v>
      </c>
      <c r="S49" s="44">
        <v>5470</v>
      </c>
      <c r="T49" s="44">
        <v>72.06</v>
      </c>
      <c r="U49" s="44">
        <v>93.73</v>
      </c>
      <c r="V49" s="44">
        <v>0</v>
      </c>
      <c r="W49" s="57">
        <v>0.61199999999999999</v>
      </c>
      <c r="X49" s="44">
        <f t="shared" si="16"/>
        <v>112.5269902</v>
      </c>
      <c r="Z49" s="17">
        <v>2014</v>
      </c>
      <c r="AA49" s="44">
        <v>1164589.4480727445</v>
      </c>
      <c r="AB49" s="44">
        <v>38833077.685014538</v>
      </c>
      <c r="AC49" s="44">
        <v>621836.60257189244</v>
      </c>
      <c r="AD49" s="44">
        <v>882.5</v>
      </c>
      <c r="AE49" s="44">
        <v>5464</v>
      </c>
      <c r="AF49" s="44">
        <v>70.221000000000004</v>
      </c>
      <c r="AG49" s="44">
        <v>93.475999999999999</v>
      </c>
      <c r="AH49" s="44">
        <v>0</v>
      </c>
      <c r="AI49" s="57">
        <v>0.61399999999999999</v>
      </c>
      <c r="AJ49" s="44">
        <f t="shared" si="17"/>
        <v>110.57832824</v>
      </c>
      <c r="AL49" s="17">
        <v>2015</v>
      </c>
      <c r="AM49" s="44">
        <v>1328437.6935601458</v>
      </c>
      <c r="AN49" s="44">
        <v>40685271.317375459</v>
      </c>
      <c r="AO49" s="44">
        <v>118525.17091053353</v>
      </c>
      <c r="AP49" s="44">
        <v>892.65</v>
      </c>
      <c r="AQ49" s="44">
        <v>5471</v>
      </c>
      <c r="AR49" s="44">
        <v>72.06</v>
      </c>
      <c r="AS49" s="44">
        <v>81.301000000000002</v>
      </c>
      <c r="AT49" s="44">
        <v>0</v>
      </c>
      <c r="AU49" s="57">
        <v>0.61199999999999999</v>
      </c>
      <c r="AV49" s="44">
        <f t="shared" si="18"/>
        <v>107.16089374000001</v>
      </c>
      <c r="AX49" s="17">
        <v>2016</v>
      </c>
      <c r="AY49" s="44">
        <v>898620.09008354519</v>
      </c>
      <c r="AZ49" s="44">
        <v>43791219.756386973</v>
      </c>
      <c r="BA49" s="44">
        <v>151227.21712216974</v>
      </c>
      <c r="BB49" s="44">
        <v>905.221</v>
      </c>
      <c r="BC49" s="44">
        <v>5463</v>
      </c>
      <c r="BD49" s="44">
        <v>74.031000000000006</v>
      </c>
      <c r="BE49" s="44">
        <v>88.397000000000006</v>
      </c>
      <c r="BF49" s="44">
        <v>0</v>
      </c>
      <c r="BG49" s="57">
        <v>0.60799999999999998</v>
      </c>
      <c r="BH49" s="44">
        <f t="shared" si="19"/>
        <v>112.19552078000001</v>
      </c>
      <c r="BJ49" s="17">
        <v>2017</v>
      </c>
      <c r="BK49" s="44">
        <v>1155994.9996393796</v>
      </c>
      <c r="BL49" s="44">
        <v>44223768.567616291</v>
      </c>
      <c r="BM49" s="44">
        <v>178522.88136170211</v>
      </c>
      <c r="BN49" s="44">
        <v>915.32299999999998</v>
      </c>
      <c r="BO49" s="44">
        <v>5437</v>
      </c>
      <c r="BP49" s="44">
        <v>69.561999999999998</v>
      </c>
      <c r="BQ49" s="44">
        <v>90.89</v>
      </c>
      <c r="BR49" s="44">
        <v>0</v>
      </c>
      <c r="BS49" s="57">
        <v>0.61</v>
      </c>
      <c r="BT49" s="44">
        <f t="shared" si="20"/>
        <v>108.8028486</v>
      </c>
      <c r="BV49" s="17">
        <v>2018</v>
      </c>
      <c r="BW49" s="44">
        <v>1181162.9999999998</v>
      </c>
      <c r="BX49" s="44">
        <v>44420237</v>
      </c>
      <c r="BY49" s="44">
        <v>258528.28499999997</v>
      </c>
      <c r="BZ49" s="44">
        <v>928.22799999999995</v>
      </c>
      <c r="CA49" s="44">
        <v>5395</v>
      </c>
      <c r="CB49" s="44">
        <v>66.902000000000001</v>
      </c>
      <c r="CC49" s="44">
        <v>95.61</v>
      </c>
      <c r="CD49" s="44">
        <v>0</v>
      </c>
      <c r="CE49" s="57">
        <v>0.61399999999999999</v>
      </c>
      <c r="CF49" s="44">
        <f t="shared" si="21"/>
        <v>108.18066140000001</v>
      </c>
      <c r="CH49" t="s">
        <v>145</v>
      </c>
      <c r="CI49" s="42">
        <f t="shared" si="9"/>
        <v>1141053.9458207677</v>
      </c>
      <c r="CJ49" s="42">
        <f t="shared" si="10"/>
        <v>43280124.160344683</v>
      </c>
      <c r="CK49" s="42">
        <f t="shared" si="11"/>
        <v>176700.88859860133</v>
      </c>
      <c r="CL49" s="42">
        <f t="shared" si="12"/>
        <v>910.35550000000001</v>
      </c>
      <c r="CM49" s="42">
        <f t="shared" si="13"/>
        <v>5441.5</v>
      </c>
      <c r="CN49" s="42">
        <f t="shared" si="14"/>
        <v>70.638750000000002</v>
      </c>
      <c r="CO49" s="42">
        <f t="shared" si="14"/>
        <v>89.049500000000009</v>
      </c>
      <c r="CP49" s="42">
        <f t="shared" si="14"/>
        <v>0</v>
      </c>
      <c r="CQ49" s="43">
        <f t="shared" si="14"/>
        <v>0.61099999999999999</v>
      </c>
      <c r="CR49" s="42">
        <f t="shared" si="14"/>
        <v>109.08498113</v>
      </c>
    </row>
    <row r="50" spans="1:96" x14ac:dyDescent="0.3">
      <c r="A50" s="40" t="s">
        <v>48</v>
      </c>
      <c r="B50" s="17">
        <v>2012</v>
      </c>
      <c r="C50" s="44">
        <v>1406864.6991304348</v>
      </c>
      <c r="D50" s="44">
        <v>57948832.860869564</v>
      </c>
      <c r="E50" s="44">
        <v>272362.71531618707</v>
      </c>
      <c r="F50" s="44">
        <v>1473.2</v>
      </c>
      <c r="G50" s="44">
        <v>9432</v>
      </c>
      <c r="H50" s="44">
        <v>135.71199999999999</v>
      </c>
      <c r="I50" s="44">
        <v>27.98</v>
      </c>
      <c r="J50" s="44">
        <v>0</v>
      </c>
      <c r="K50" s="57">
        <v>0.75</v>
      </c>
      <c r="L50" s="44">
        <f t="shared" si="15"/>
        <v>147.7920852</v>
      </c>
      <c r="N50" s="17">
        <v>2013</v>
      </c>
      <c r="O50" s="44">
        <v>1386277.692292749</v>
      </c>
      <c r="P50" s="44">
        <v>57858557.690837838</v>
      </c>
      <c r="Q50" s="44">
        <v>747686.27640741633</v>
      </c>
      <c r="R50" s="44">
        <v>1415.7</v>
      </c>
      <c r="S50" s="44">
        <v>9477</v>
      </c>
      <c r="T50" s="44">
        <v>127.40600000000001</v>
      </c>
      <c r="U50" s="44">
        <v>28.890999999999998</v>
      </c>
      <c r="V50" s="44">
        <v>0</v>
      </c>
      <c r="W50" s="57">
        <v>0.749</v>
      </c>
      <c r="X50" s="44">
        <f t="shared" si="16"/>
        <v>139.87940034000002</v>
      </c>
      <c r="Z50" s="17">
        <v>2014</v>
      </c>
      <c r="AA50" s="44">
        <v>1313683.6959262849</v>
      </c>
      <c r="AB50" s="44">
        <v>59451057.279825397</v>
      </c>
      <c r="AC50" s="44">
        <v>154509.02940162321</v>
      </c>
      <c r="AD50" s="44">
        <v>1425.3</v>
      </c>
      <c r="AE50" s="44">
        <v>9538</v>
      </c>
      <c r="AF50" s="44">
        <v>124.202</v>
      </c>
      <c r="AG50" s="44">
        <v>28.312000000000001</v>
      </c>
      <c r="AH50" s="44">
        <v>0</v>
      </c>
      <c r="AI50" s="57">
        <v>0.748</v>
      </c>
      <c r="AJ50" s="44">
        <f t="shared" si="17"/>
        <v>136.42542287999999</v>
      </c>
      <c r="AL50" s="17">
        <v>2015</v>
      </c>
      <c r="AM50" s="44">
        <v>1147388.4517618469</v>
      </c>
      <c r="AN50" s="44">
        <v>64111292.930498175</v>
      </c>
      <c r="AO50" s="44">
        <v>248002.86706838201</v>
      </c>
      <c r="AP50" s="44">
        <v>1438.61</v>
      </c>
      <c r="AQ50" s="44">
        <v>9571</v>
      </c>
      <c r="AR50" s="44">
        <v>123.294</v>
      </c>
      <c r="AS50" s="44">
        <v>27.268999999999998</v>
      </c>
      <c r="AT50" s="44">
        <v>0</v>
      </c>
      <c r="AU50" s="57">
        <v>0.748</v>
      </c>
      <c r="AV50" s="44">
        <f t="shared" si="18"/>
        <v>135.06711805999998</v>
      </c>
      <c r="AX50" s="17">
        <v>2016</v>
      </c>
      <c r="AY50" s="44">
        <v>1128037.3408402954</v>
      </c>
      <c r="AZ50" s="44">
        <v>69543920.725269392</v>
      </c>
      <c r="BA50" s="44">
        <v>152031.14380070227</v>
      </c>
      <c r="BB50" s="44">
        <v>1469.567</v>
      </c>
      <c r="BC50" s="44">
        <v>9595</v>
      </c>
      <c r="BD50" s="44">
        <v>130.46899999999999</v>
      </c>
      <c r="BE50" s="44">
        <v>28.468</v>
      </c>
      <c r="BF50" s="44">
        <v>0</v>
      </c>
      <c r="BG50" s="57">
        <v>0.749</v>
      </c>
      <c r="BH50" s="44">
        <f t="shared" si="19"/>
        <v>142.75977431999999</v>
      </c>
      <c r="BJ50" s="17">
        <v>2017</v>
      </c>
      <c r="BK50" s="44">
        <v>1289824.0238009372</v>
      </c>
      <c r="BL50" s="44">
        <v>70999977.873782903</v>
      </c>
      <c r="BM50" s="44">
        <v>102095.17763120568</v>
      </c>
      <c r="BN50" s="44">
        <v>1477.7339999999999</v>
      </c>
      <c r="BO50" s="44">
        <v>9625</v>
      </c>
      <c r="BP50" s="44">
        <v>128.24</v>
      </c>
      <c r="BQ50" s="44">
        <v>26.721</v>
      </c>
      <c r="BR50" s="44">
        <v>182.52099999999999</v>
      </c>
      <c r="BS50" s="57">
        <v>0.748</v>
      </c>
      <c r="BT50" s="44">
        <f t="shared" si="20"/>
        <v>189.25796764</v>
      </c>
      <c r="BV50" s="17">
        <v>2018</v>
      </c>
      <c r="BW50" s="44">
        <v>1402770</v>
      </c>
      <c r="BX50" s="44">
        <v>73278223</v>
      </c>
      <c r="BY50" s="44">
        <v>235254.54</v>
      </c>
      <c r="BZ50" s="44">
        <v>1514.001</v>
      </c>
      <c r="CA50" s="44">
        <v>9639</v>
      </c>
      <c r="CB50" s="44">
        <v>128.09</v>
      </c>
      <c r="CC50" s="44">
        <v>18.254999999999999</v>
      </c>
      <c r="CD50" s="44">
        <v>206.44200000000001</v>
      </c>
      <c r="CE50" s="57">
        <v>0.749</v>
      </c>
      <c r="CF50" s="44">
        <f t="shared" si="21"/>
        <v>191.9378399</v>
      </c>
      <c r="CH50" t="s">
        <v>145</v>
      </c>
      <c r="CI50" s="42">
        <f t="shared" si="9"/>
        <v>1242004.9541007699</v>
      </c>
      <c r="CJ50" s="42">
        <f t="shared" si="10"/>
        <v>69483353.632387608</v>
      </c>
      <c r="CK50" s="42">
        <f t="shared" si="11"/>
        <v>184345.93212507249</v>
      </c>
      <c r="CL50" s="42">
        <f t="shared" si="12"/>
        <v>1474.9780000000001</v>
      </c>
      <c r="CM50" s="42">
        <f t="shared" si="13"/>
        <v>9607.5</v>
      </c>
      <c r="CN50" s="42">
        <f t="shared" si="14"/>
        <v>127.52324999999999</v>
      </c>
      <c r="CO50" s="42">
        <f t="shared" si="14"/>
        <v>25.178249999999998</v>
      </c>
      <c r="CP50" s="42">
        <f t="shared" si="14"/>
        <v>97.240749999999991</v>
      </c>
      <c r="CQ50" s="43">
        <f t="shared" si="14"/>
        <v>0.74850000000000005</v>
      </c>
      <c r="CR50" s="42">
        <f t="shared" si="14"/>
        <v>164.75567498000001</v>
      </c>
    </row>
    <row r="51" spans="1:96" x14ac:dyDescent="0.3">
      <c r="A51" s="40" t="s">
        <v>49</v>
      </c>
      <c r="B51" s="17">
        <v>2012</v>
      </c>
      <c r="C51" s="44">
        <v>2424279.3078260869</v>
      </c>
      <c r="D51" s="44">
        <v>76120638.549565226</v>
      </c>
      <c r="E51" s="44">
        <v>1120481.1359905759</v>
      </c>
      <c r="F51" s="44">
        <v>2604.8000000000002</v>
      </c>
      <c r="G51" s="44">
        <v>10130</v>
      </c>
      <c r="H51" s="44">
        <v>94.769000000000005</v>
      </c>
      <c r="I51" s="44">
        <v>44.616999999999997</v>
      </c>
      <c r="J51" s="44">
        <v>0</v>
      </c>
      <c r="K51" s="57">
        <v>0.78200000000000003</v>
      </c>
      <c r="L51" s="44">
        <f t="shared" si="15"/>
        <v>114.03194358</v>
      </c>
      <c r="N51" s="17">
        <v>2013</v>
      </c>
      <c r="O51" s="44">
        <v>2631400.7457354246</v>
      </c>
      <c r="P51" s="44">
        <v>77142334.680058807</v>
      </c>
      <c r="Q51" s="44">
        <v>2606634.9049935434</v>
      </c>
      <c r="R51" s="44">
        <v>2611.1</v>
      </c>
      <c r="S51" s="44">
        <v>10164</v>
      </c>
      <c r="T51" s="44">
        <v>88.561000000000007</v>
      </c>
      <c r="U51" s="44">
        <v>48.395000000000003</v>
      </c>
      <c r="V51" s="44">
        <v>0</v>
      </c>
      <c r="W51" s="57">
        <v>0.78100000000000003</v>
      </c>
      <c r="X51" s="44">
        <f t="shared" si="16"/>
        <v>109.45505730000001</v>
      </c>
      <c r="Z51" s="17">
        <v>2014</v>
      </c>
      <c r="AA51" s="44">
        <v>2300602.6425800188</v>
      </c>
      <c r="AB51" s="44">
        <v>78324539.648642078</v>
      </c>
      <c r="AC51" s="44">
        <v>455086.26612683153</v>
      </c>
      <c r="AD51" s="44">
        <v>2632.7</v>
      </c>
      <c r="AE51" s="44">
        <v>10154</v>
      </c>
      <c r="AF51" s="44">
        <v>86.744</v>
      </c>
      <c r="AG51" s="44">
        <v>49.883000000000003</v>
      </c>
      <c r="AH51" s="44">
        <v>0</v>
      </c>
      <c r="AI51" s="57">
        <v>0.78400000000000003</v>
      </c>
      <c r="AJ51" s="44">
        <f t="shared" si="17"/>
        <v>108.28048642</v>
      </c>
      <c r="AL51" s="17">
        <v>2015</v>
      </c>
      <c r="AM51" s="44">
        <v>2380668.2014580802</v>
      </c>
      <c r="AN51" s="44">
        <v>79675796.390522495</v>
      </c>
      <c r="AO51" s="44">
        <v>1302234.2946122764</v>
      </c>
      <c r="AP51" s="44">
        <v>2636.1</v>
      </c>
      <c r="AQ51" s="44">
        <v>10107</v>
      </c>
      <c r="AR51" s="44">
        <v>83.697000000000003</v>
      </c>
      <c r="AS51" s="44">
        <v>47.417999999999999</v>
      </c>
      <c r="AT51" s="44">
        <v>0</v>
      </c>
      <c r="AU51" s="57">
        <v>0.78800000000000003</v>
      </c>
      <c r="AV51" s="44">
        <f t="shared" si="18"/>
        <v>104.16924732000001</v>
      </c>
      <c r="AX51" s="17">
        <v>2016</v>
      </c>
      <c r="AY51" s="44">
        <v>2365548.3707470633</v>
      </c>
      <c r="AZ51" s="44">
        <v>83307583.490979537</v>
      </c>
      <c r="BA51" s="44">
        <v>636013.80257343512</v>
      </c>
      <c r="BB51" s="44">
        <v>2579.1999999999998</v>
      </c>
      <c r="BC51" s="44">
        <v>10099</v>
      </c>
      <c r="BD51" s="44">
        <v>88.525999999999996</v>
      </c>
      <c r="BE51" s="44">
        <v>50.228999999999999</v>
      </c>
      <c r="BF51" s="44">
        <v>0</v>
      </c>
      <c r="BG51" s="57">
        <v>0.78800000000000003</v>
      </c>
      <c r="BH51" s="44">
        <f t="shared" si="19"/>
        <v>110.21186846000001</v>
      </c>
      <c r="BJ51" s="17">
        <v>2017</v>
      </c>
      <c r="BK51" s="44">
        <v>2073245.4042553192</v>
      </c>
      <c r="BL51" s="44">
        <v>84565042.02452217</v>
      </c>
      <c r="BM51" s="44">
        <v>436663.36769082822</v>
      </c>
      <c r="BN51" s="44">
        <v>2593.6</v>
      </c>
      <c r="BO51" s="44">
        <v>9986</v>
      </c>
      <c r="BP51" s="44">
        <v>83.504999999999995</v>
      </c>
      <c r="BQ51" s="44">
        <v>51.225999999999999</v>
      </c>
      <c r="BR51" s="44">
        <v>0</v>
      </c>
      <c r="BS51" s="57">
        <v>0.79500000000000004</v>
      </c>
      <c r="BT51" s="44">
        <f t="shared" si="20"/>
        <v>105.62131323999999</v>
      </c>
      <c r="BV51" s="17">
        <v>2018</v>
      </c>
      <c r="BW51" s="44">
        <v>1937245</v>
      </c>
      <c r="BX51" s="44">
        <v>85728430</v>
      </c>
      <c r="BY51" s="44">
        <v>504867.59</v>
      </c>
      <c r="BZ51" s="44">
        <v>2620</v>
      </c>
      <c r="CA51" s="44">
        <v>9930</v>
      </c>
      <c r="CB51" s="44">
        <v>85.927999999999997</v>
      </c>
      <c r="CC51" s="44">
        <v>49.374000000000002</v>
      </c>
      <c r="CD51" s="44">
        <v>0</v>
      </c>
      <c r="CE51" s="57">
        <v>0.79400000000000004</v>
      </c>
      <c r="CF51" s="44">
        <f t="shared" si="21"/>
        <v>107.24473076</v>
      </c>
      <c r="CH51" t="s">
        <v>145</v>
      </c>
      <c r="CI51" s="42">
        <f t="shared" si="9"/>
        <v>2189176.7441151156</v>
      </c>
      <c r="CJ51" s="42">
        <f t="shared" si="10"/>
        <v>83319212.976506054</v>
      </c>
      <c r="CK51" s="42">
        <f t="shared" si="11"/>
        <v>719944.76371913485</v>
      </c>
      <c r="CL51" s="42">
        <f t="shared" si="12"/>
        <v>2607.2249999999999</v>
      </c>
      <c r="CM51" s="42">
        <f t="shared" si="13"/>
        <v>10030.5</v>
      </c>
      <c r="CN51" s="42">
        <f t="shared" si="14"/>
        <v>85.414000000000001</v>
      </c>
      <c r="CO51" s="42">
        <f t="shared" si="14"/>
        <v>49.561749999999996</v>
      </c>
      <c r="CP51" s="42">
        <f t="shared" si="14"/>
        <v>0</v>
      </c>
      <c r="CQ51" s="43">
        <f t="shared" si="14"/>
        <v>0.79125000000000001</v>
      </c>
      <c r="CR51" s="42">
        <f t="shared" si="14"/>
        <v>106.811789945</v>
      </c>
    </row>
    <row r="52" spans="1:96" x14ac:dyDescent="0.3">
      <c r="A52" s="40" t="s">
        <v>50</v>
      </c>
      <c r="B52" s="17">
        <v>2012</v>
      </c>
      <c r="C52" s="44">
        <v>14939918.259130437</v>
      </c>
      <c r="D52" s="44">
        <v>710048361.38260877</v>
      </c>
      <c r="E52" s="44">
        <v>6711044.7816848326</v>
      </c>
      <c r="F52" s="44">
        <v>21351.8</v>
      </c>
      <c r="G52" s="44">
        <v>87945</v>
      </c>
      <c r="H52" s="44">
        <v>983.58699999999999</v>
      </c>
      <c r="I52" s="44">
        <v>83.509</v>
      </c>
      <c r="J52" s="44">
        <v>108.46600000000001</v>
      </c>
      <c r="K52" s="57">
        <v>0.75600000000000001</v>
      </c>
      <c r="L52" s="44">
        <f t="shared" si="15"/>
        <v>1049.0463082599999</v>
      </c>
      <c r="N52" s="17">
        <v>2013</v>
      </c>
      <c r="O52" s="44">
        <v>17942433.078712646</v>
      </c>
      <c r="P52" s="44">
        <v>727597068.58770227</v>
      </c>
      <c r="Q52" s="44">
        <v>9429047.1189861391</v>
      </c>
      <c r="R52" s="44">
        <v>21906</v>
      </c>
      <c r="S52" s="44">
        <v>88364</v>
      </c>
      <c r="T52" s="44">
        <v>920.59799999999996</v>
      </c>
      <c r="U52" s="44">
        <v>85.941000000000003</v>
      </c>
      <c r="V52" s="44">
        <v>79.829000000000008</v>
      </c>
      <c r="W52" s="57">
        <v>0.75600000000000001</v>
      </c>
      <c r="X52" s="44">
        <f t="shared" si="16"/>
        <v>979.34380923999993</v>
      </c>
      <c r="Z52" s="17">
        <v>2014</v>
      </c>
      <c r="AA52" s="44">
        <v>16001214.240691559</v>
      </c>
      <c r="AB52" s="44">
        <v>732090198.40397656</v>
      </c>
      <c r="AC52" s="44">
        <v>10769719.536213713</v>
      </c>
      <c r="AD52" s="44">
        <v>21905</v>
      </c>
      <c r="AE52" s="44">
        <v>88528</v>
      </c>
      <c r="AF52" s="44">
        <v>904.08500000000004</v>
      </c>
      <c r="AG52" s="44">
        <v>81.028999999999996</v>
      </c>
      <c r="AH52" s="44">
        <v>83.150999999999996</v>
      </c>
      <c r="AI52" s="57">
        <v>0.75600000000000001</v>
      </c>
      <c r="AJ52" s="44">
        <f t="shared" si="17"/>
        <v>961.61069655999995</v>
      </c>
      <c r="AL52" s="17">
        <v>2015</v>
      </c>
      <c r="AM52" s="44">
        <v>21111729.954799514</v>
      </c>
      <c r="AN52" s="44">
        <v>757011423.04082632</v>
      </c>
      <c r="AO52" s="44">
        <v>16714735.868631046</v>
      </c>
      <c r="AP52" s="44">
        <v>22268.987000000001</v>
      </c>
      <c r="AQ52" s="44">
        <v>88671</v>
      </c>
      <c r="AR52" s="44">
        <v>879.15899999999999</v>
      </c>
      <c r="AS52" s="44">
        <v>83.957999999999998</v>
      </c>
      <c r="AT52" s="44">
        <v>92.819000000000003</v>
      </c>
      <c r="AU52" s="57">
        <v>0.75800000000000001</v>
      </c>
      <c r="AV52" s="44">
        <f t="shared" si="18"/>
        <v>940.57025782000005</v>
      </c>
      <c r="AX52" s="17">
        <v>2016</v>
      </c>
      <c r="AY52" s="44">
        <v>19326829.635306936</v>
      </c>
      <c r="AZ52" s="44">
        <v>787353981.64426672</v>
      </c>
      <c r="BA52" s="44">
        <v>8210658.9842520859</v>
      </c>
      <c r="BB52" s="44">
        <v>22313.18</v>
      </c>
      <c r="BC52" s="44">
        <v>88603</v>
      </c>
      <c r="BD52" s="44">
        <v>927.79700000000003</v>
      </c>
      <c r="BE52" s="44">
        <v>90.968999999999994</v>
      </c>
      <c r="BF52" s="44">
        <v>69.031999999999996</v>
      </c>
      <c r="BG52" s="57">
        <v>0.76300000000000001</v>
      </c>
      <c r="BH52" s="44">
        <f t="shared" si="19"/>
        <v>985.78653126000006</v>
      </c>
      <c r="BJ52" s="17">
        <v>2017</v>
      </c>
      <c r="BK52" s="44">
        <v>19687103.294626754</v>
      </c>
      <c r="BL52" s="44">
        <v>798972856.59886992</v>
      </c>
      <c r="BM52" s="44">
        <v>11757995.015472291</v>
      </c>
      <c r="BN52" s="44">
        <v>22393.3</v>
      </c>
      <c r="BO52" s="44">
        <v>88602</v>
      </c>
      <c r="BP52" s="44">
        <v>907.39599999999996</v>
      </c>
      <c r="BQ52" s="44">
        <v>102.87</v>
      </c>
      <c r="BR52" s="44">
        <v>69.564999999999998</v>
      </c>
      <c r="BS52" s="57">
        <v>0.76300000000000001</v>
      </c>
      <c r="BT52" s="44">
        <f t="shared" si="20"/>
        <v>970.66816529999994</v>
      </c>
      <c r="BV52" s="17">
        <v>2018</v>
      </c>
      <c r="BW52" s="44">
        <v>22482448.999999996</v>
      </c>
      <c r="BX52" s="44">
        <v>805422251</v>
      </c>
      <c r="BY52" s="44">
        <v>6356160.756000001</v>
      </c>
      <c r="BZ52" s="44">
        <v>22458.17</v>
      </c>
      <c r="CA52" s="44">
        <v>88429</v>
      </c>
      <c r="CB52" s="44">
        <v>909.02099999999996</v>
      </c>
      <c r="CC52" s="44">
        <v>117.215</v>
      </c>
      <c r="CD52" s="44">
        <v>60.524000000000001</v>
      </c>
      <c r="CE52" s="57">
        <v>0.76400000000000001</v>
      </c>
      <c r="CF52" s="44">
        <f t="shared" si="21"/>
        <v>976.03546049999989</v>
      </c>
      <c r="CH52" t="s">
        <v>145</v>
      </c>
      <c r="CI52" s="42">
        <f t="shared" si="9"/>
        <v>20652027.9711833</v>
      </c>
      <c r="CJ52" s="42">
        <f t="shared" si="10"/>
        <v>787190128.07099068</v>
      </c>
      <c r="CK52" s="42">
        <f t="shared" si="11"/>
        <v>10759887.656088855</v>
      </c>
      <c r="CL52" s="42">
        <f t="shared" si="12"/>
        <v>22358.409250000001</v>
      </c>
      <c r="CM52" s="42">
        <f t="shared" si="13"/>
        <v>88576.25</v>
      </c>
      <c r="CN52" s="42">
        <f t="shared" si="14"/>
        <v>905.8432499999999</v>
      </c>
      <c r="CO52" s="42">
        <f t="shared" si="14"/>
        <v>98.753000000000014</v>
      </c>
      <c r="CP52" s="42">
        <f t="shared" si="14"/>
        <v>72.984999999999999</v>
      </c>
      <c r="CQ52" s="43">
        <f t="shared" si="14"/>
        <v>0.76200000000000001</v>
      </c>
      <c r="CR52" s="42">
        <f t="shared" si="14"/>
        <v>968.26510371999996</v>
      </c>
    </row>
    <row r="53" spans="1:96" x14ac:dyDescent="0.3">
      <c r="A53" s="40" t="s">
        <v>51</v>
      </c>
      <c r="B53" s="17">
        <v>2012</v>
      </c>
      <c r="C53" s="44">
        <v>5007636.5217391299</v>
      </c>
      <c r="D53" s="44">
        <v>201817780.68695652</v>
      </c>
      <c r="E53" s="44">
        <v>1462424.3477550661</v>
      </c>
      <c r="F53" s="44">
        <v>3063.6</v>
      </c>
      <c r="G53" s="44">
        <v>49767</v>
      </c>
      <c r="H53" s="44">
        <v>694.1</v>
      </c>
      <c r="I53" s="44">
        <v>196.60000000000002</v>
      </c>
      <c r="J53" s="44">
        <v>328.5</v>
      </c>
      <c r="K53" s="57">
        <v>0.45200000000000001</v>
      </c>
      <c r="L53" s="44">
        <f t="shared" si="15"/>
        <v>868.0364340000001</v>
      </c>
      <c r="N53" s="17">
        <v>2013</v>
      </c>
      <c r="O53" s="44">
        <v>4524431.6511513973</v>
      </c>
      <c r="P53" s="44">
        <v>218762129.42062718</v>
      </c>
      <c r="Q53" s="44">
        <v>2933725.4947451591</v>
      </c>
      <c r="R53" s="44">
        <v>3116.3</v>
      </c>
      <c r="S53" s="44">
        <v>50536</v>
      </c>
      <c r="T53" s="44">
        <v>659.51</v>
      </c>
      <c r="U53" s="44">
        <v>189.11699999999999</v>
      </c>
      <c r="V53" s="44">
        <v>311.77600000000001</v>
      </c>
      <c r="W53" s="57">
        <v>0.45100000000000001</v>
      </c>
      <c r="X53" s="44">
        <f t="shared" si="16"/>
        <v>825.68184717999998</v>
      </c>
      <c r="Z53" s="17">
        <v>2014</v>
      </c>
      <c r="AA53" s="44">
        <v>4926188.8942773994</v>
      </c>
      <c r="AB53" s="44">
        <v>217456884.89597476</v>
      </c>
      <c r="AC53" s="44">
        <v>2102265.2899184851</v>
      </c>
      <c r="AD53" s="44">
        <v>3159</v>
      </c>
      <c r="AE53" s="44">
        <v>50850</v>
      </c>
      <c r="AF53" s="44">
        <v>628.89300000000003</v>
      </c>
      <c r="AG53" s="44">
        <v>178.79300000000001</v>
      </c>
      <c r="AH53" s="44">
        <v>357.81700000000001</v>
      </c>
      <c r="AI53" s="57">
        <v>0.44700000000000001</v>
      </c>
      <c r="AJ53" s="44">
        <f t="shared" si="17"/>
        <v>803.08927851999999</v>
      </c>
      <c r="AL53" s="17">
        <v>2015</v>
      </c>
      <c r="AM53" s="44">
        <v>4740670.4738760637</v>
      </c>
      <c r="AN53" s="44">
        <v>227372833.68432567</v>
      </c>
      <c r="AO53" s="44">
        <v>845758.71092563018</v>
      </c>
      <c r="AP53" s="44">
        <v>3157.1309999999999</v>
      </c>
      <c r="AQ53" s="44">
        <v>52047</v>
      </c>
      <c r="AR53" s="44">
        <v>606.18200000000002</v>
      </c>
      <c r="AS53" s="44">
        <v>171.012</v>
      </c>
      <c r="AT53" s="44">
        <v>470.25400000000002</v>
      </c>
      <c r="AU53" s="57">
        <v>0.434</v>
      </c>
      <c r="AV53" s="44">
        <f t="shared" si="18"/>
        <v>807.50058028000001</v>
      </c>
      <c r="AX53" s="17">
        <v>2016</v>
      </c>
      <c r="AY53" s="44">
        <v>4283916.9390967423</v>
      </c>
      <c r="AZ53" s="44">
        <v>237296468.16394234</v>
      </c>
      <c r="BA53" s="44">
        <v>808276.9905809419</v>
      </c>
      <c r="BB53" s="44">
        <v>3199.9119999999998</v>
      </c>
      <c r="BC53" s="44">
        <v>51930</v>
      </c>
      <c r="BD53" s="44">
        <v>504.20499999999998</v>
      </c>
      <c r="BE53" s="44">
        <v>358.512</v>
      </c>
      <c r="BF53" s="44">
        <v>397.81599999999997</v>
      </c>
      <c r="BG53" s="57">
        <v>0.44</v>
      </c>
      <c r="BH53" s="44">
        <f t="shared" si="19"/>
        <v>766.83688847999997</v>
      </c>
      <c r="BJ53" s="17">
        <v>2017</v>
      </c>
      <c r="BK53" s="44">
        <v>4475531.914893616</v>
      </c>
      <c r="BL53" s="44">
        <v>239508256.29835314</v>
      </c>
      <c r="BM53" s="44">
        <v>706510.83408967417</v>
      </c>
      <c r="BN53" s="44">
        <v>3229.011</v>
      </c>
      <c r="BO53" s="44">
        <v>52061</v>
      </c>
      <c r="BP53" s="44">
        <v>493.245</v>
      </c>
      <c r="BQ53" s="44">
        <v>367.18900000000002</v>
      </c>
      <c r="BR53" s="44">
        <v>228.28699999999998</v>
      </c>
      <c r="BS53" s="57">
        <v>0.44</v>
      </c>
      <c r="BT53" s="44">
        <f t="shared" si="20"/>
        <v>713.66378455999995</v>
      </c>
      <c r="BV53" s="17">
        <v>2018</v>
      </c>
      <c r="BW53" s="44">
        <v>4615000</v>
      </c>
      <c r="BX53" s="44">
        <v>239361627</v>
      </c>
      <c r="BY53" s="44">
        <v>1040301.9850000001</v>
      </c>
      <c r="BZ53" s="44">
        <v>3253.9920000000002</v>
      </c>
      <c r="CA53" s="44">
        <v>52615</v>
      </c>
      <c r="CB53" s="44">
        <v>504.51600000000002</v>
      </c>
      <c r="CC53" s="44">
        <v>365.37699999999995</v>
      </c>
      <c r="CD53" s="44">
        <v>270.35900000000004</v>
      </c>
      <c r="CE53" s="57">
        <v>0.437</v>
      </c>
      <c r="CF53" s="44">
        <f t="shared" si="21"/>
        <v>735.55819087999998</v>
      </c>
      <c r="CH53" t="s">
        <v>145</v>
      </c>
      <c r="CI53" s="42">
        <f t="shared" si="9"/>
        <v>4528779.831966605</v>
      </c>
      <c r="CJ53" s="42">
        <f t="shared" si="10"/>
        <v>235884796.28665531</v>
      </c>
      <c r="CK53" s="42">
        <f t="shared" si="11"/>
        <v>850212.13014906156</v>
      </c>
      <c r="CL53" s="42">
        <f t="shared" si="12"/>
        <v>3210.0115000000001</v>
      </c>
      <c r="CM53" s="42">
        <f t="shared" si="13"/>
        <v>52163.25</v>
      </c>
      <c r="CN53" s="42">
        <f t="shared" si="14"/>
        <v>527.03700000000003</v>
      </c>
      <c r="CO53" s="42">
        <f t="shared" si="14"/>
        <v>315.52249999999998</v>
      </c>
      <c r="CP53" s="42">
        <f t="shared" si="14"/>
        <v>341.67899999999997</v>
      </c>
      <c r="CQ53" s="43">
        <f t="shared" si="14"/>
        <v>0.43775000000000003</v>
      </c>
      <c r="CR53" s="42">
        <f t="shared" si="14"/>
        <v>755.88986104999992</v>
      </c>
    </row>
    <row r="54" spans="1:96" x14ac:dyDescent="0.3">
      <c r="A54" s="40" t="s">
        <v>52</v>
      </c>
      <c r="B54" s="17">
        <v>2012</v>
      </c>
      <c r="C54" s="44">
        <v>3789063.554782609</v>
      </c>
      <c r="D54" s="44">
        <v>142906533.60173914</v>
      </c>
      <c r="E54" s="44">
        <v>1150552.0502399567</v>
      </c>
      <c r="F54" s="44">
        <v>3537</v>
      </c>
      <c r="G54" s="44">
        <v>33291</v>
      </c>
      <c r="H54" s="44">
        <v>407.76799999999997</v>
      </c>
      <c r="I54" s="44">
        <v>32.692999999999998</v>
      </c>
      <c r="J54" s="44">
        <v>0</v>
      </c>
      <c r="K54" s="57">
        <v>0.57699999999999996</v>
      </c>
      <c r="L54" s="44">
        <f t="shared" si="15"/>
        <v>421.88287581999998</v>
      </c>
      <c r="N54" s="17">
        <v>2013</v>
      </c>
      <c r="O54" s="44">
        <v>4089639.953209212</v>
      </c>
      <c r="P54" s="44">
        <v>146897188.6969623</v>
      </c>
      <c r="Q54" s="44">
        <v>2034604.5965795603</v>
      </c>
      <c r="R54" s="44">
        <v>3563</v>
      </c>
      <c r="S54" s="44">
        <v>33786</v>
      </c>
      <c r="T54" s="44">
        <v>393.57799999999997</v>
      </c>
      <c r="U54" s="44">
        <v>33.212000000000003</v>
      </c>
      <c r="V54" s="44">
        <v>0</v>
      </c>
      <c r="W54" s="57">
        <v>0.57099999999999995</v>
      </c>
      <c r="X54" s="44">
        <f t="shared" si="16"/>
        <v>407.91694887999995</v>
      </c>
      <c r="Z54" s="17">
        <v>2014</v>
      </c>
      <c r="AA54" s="44">
        <v>3956084.6859844807</v>
      </c>
      <c r="AB54" s="44">
        <v>151159777.74030066</v>
      </c>
      <c r="AC54" s="44">
        <v>1228800.475008047</v>
      </c>
      <c r="AD54" s="44">
        <v>3605</v>
      </c>
      <c r="AE54" s="44">
        <v>34313</v>
      </c>
      <c r="AF54" s="44">
        <v>388.93299999999999</v>
      </c>
      <c r="AG54" s="44">
        <v>34.061</v>
      </c>
      <c r="AH54" s="44">
        <v>0</v>
      </c>
      <c r="AI54" s="57">
        <v>0.56599999999999995</v>
      </c>
      <c r="AJ54" s="44">
        <f t="shared" si="17"/>
        <v>403.63849613999997</v>
      </c>
      <c r="AL54" s="17">
        <v>2015</v>
      </c>
      <c r="AM54" s="44">
        <v>4191041.0036452012</v>
      </c>
      <c r="AN54" s="44">
        <v>156728578.88772783</v>
      </c>
      <c r="AO54" s="44">
        <v>1019198.9660483679</v>
      </c>
      <c r="AP54" s="44">
        <v>3639</v>
      </c>
      <c r="AQ54" s="44">
        <v>34646</v>
      </c>
      <c r="AR54" s="44">
        <v>377.98500000000001</v>
      </c>
      <c r="AS54" s="44">
        <v>35.734999999999999</v>
      </c>
      <c r="AT54" s="44">
        <v>0</v>
      </c>
      <c r="AU54" s="57">
        <v>0.56499999999999995</v>
      </c>
      <c r="AV54" s="44">
        <f t="shared" si="18"/>
        <v>393.41322890000004</v>
      </c>
      <c r="AX54" s="17">
        <v>2016</v>
      </c>
      <c r="AY54" s="44">
        <v>4405588.3303063326</v>
      </c>
      <c r="AZ54" s="44">
        <v>162428672.73229203</v>
      </c>
      <c r="BA54" s="44">
        <v>710670.22312507569</v>
      </c>
      <c r="BB54" s="44">
        <v>3627</v>
      </c>
      <c r="BC54" s="44">
        <v>34853</v>
      </c>
      <c r="BD54" s="44">
        <v>407.35700000000003</v>
      </c>
      <c r="BE54" s="44">
        <v>37.930999999999997</v>
      </c>
      <c r="BF54" s="44">
        <v>0</v>
      </c>
      <c r="BG54" s="57">
        <v>0.56399999999999995</v>
      </c>
      <c r="BH54" s="44">
        <f t="shared" si="19"/>
        <v>423.73332994000003</v>
      </c>
      <c r="BJ54" s="17">
        <v>2017</v>
      </c>
      <c r="BK54" s="44">
        <v>4705586.3923548507</v>
      </c>
      <c r="BL54" s="44">
        <v>164468788.73422286</v>
      </c>
      <c r="BM54" s="44">
        <v>1831730.2081901669</v>
      </c>
      <c r="BN54" s="44">
        <v>3648</v>
      </c>
      <c r="BO54" s="44">
        <v>35125</v>
      </c>
      <c r="BP54" s="44">
        <v>393.63400000000001</v>
      </c>
      <c r="BQ54" s="44">
        <v>43.313000000000002</v>
      </c>
      <c r="BR54" s="44">
        <v>0</v>
      </c>
      <c r="BS54" s="57">
        <v>0.55900000000000005</v>
      </c>
      <c r="BT54" s="44">
        <f t="shared" si="20"/>
        <v>412.33395462000004</v>
      </c>
      <c r="BV54" s="17">
        <v>2018</v>
      </c>
      <c r="BW54" s="44">
        <v>4552898</v>
      </c>
      <c r="BX54" s="44">
        <v>172950470</v>
      </c>
      <c r="BY54" s="44">
        <v>841863.28599999996</v>
      </c>
      <c r="BZ54" s="44">
        <v>3737</v>
      </c>
      <c r="CA54" s="44">
        <v>35341</v>
      </c>
      <c r="CB54" s="44">
        <v>408.06099999999998</v>
      </c>
      <c r="CC54" s="44">
        <v>35.43</v>
      </c>
      <c r="CD54" s="44">
        <v>573.64099999999996</v>
      </c>
      <c r="CE54" s="57">
        <v>0.55900000000000005</v>
      </c>
      <c r="CF54" s="44">
        <f t="shared" si="21"/>
        <v>578.87162330000001</v>
      </c>
      <c r="CH54" t="s">
        <v>145</v>
      </c>
      <c r="CI54" s="42">
        <f t="shared" si="9"/>
        <v>4463778.4315765956</v>
      </c>
      <c r="CJ54" s="42">
        <f t="shared" si="10"/>
        <v>164144127.58856067</v>
      </c>
      <c r="CK54" s="42">
        <f t="shared" si="11"/>
        <v>1100865.6708409027</v>
      </c>
      <c r="CL54" s="42">
        <f t="shared" si="12"/>
        <v>3662.75</v>
      </c>
      <c r="CM54" s="42">
        <f t="shared" si="13"/>
        <v>34991.25</v>
      </c>
      <c r="CN54" s="42">
        <f t="shared" si="14"/>
        <v>396.75925000000001</v>
      </c>
      <c r="CO54" s="42">
        <f t="shared" si="14"/>
        <v>38.102249999999998</v>
      </c>
      <c r="CP54" s="42">
        <f t="shared" si="14"/>
        <v>143.41024999999999</v>
      </c>
      <c r="CQ54" s="43">
        <f t="shared" si="14"/>
        <v>0.56175000000000008</v>
      </c>
      <c r="CR54" s="42">
        <f t="shared" si="14"/>
        <v>452.08803419000003</v>
      </c>
    </row>
    <row r="55" spans="1:96" x14ac:dyDescent="0.3">
      <c r="A55" s="40" t="s">
        <v>53</v>
      </c>
      <c r="B55" s="17">
        <v>2012</v>
      </c>
      <c r="C55" s="44">
        <v>1427488.9286956522</v>
      </c>
      <c r="D55" s="44">
        <v>24522346.921739131</v>
      </c>
      <c r="E55" s="44">
        <v>56296.482022932403</v>
      </c>
      <c r="F55" s="44">
        <v>385.2</v>
      </c>
      <c r="G55" s="44">
        <v>7870</v>
      </c>
      <c r="H55" s="44">
        <v>82.055999999999997</v>
      </c>
      <c r="I55" s="44">
        <v>25.507999999999999</v>
      </c>
      <c r="J55" s="44">
        <v>0</v>
      </c>
      <c r="K55" s="57">
        <v>0.39</v>
      </c>
      <c r="L55" s="44">
        <f t="shared" si="15"/>
        <v>93.06882392</v>
      </c>
      <c r="N55" s="17">
        <v>2013</v>
      </c>
      <c r="O55" s="44">
        <v>1519324.7609015191</v>
      </c>
      <c r="P55" s="44">
        <v>24884405.000000004</v>
      </c>
      <c r="Q55" s="44">
        <v>23142.378663860309</v>
      </c>
      <c r="R55" s="44">
        <v>382.9</v>
      </c>
      <c r="S55" s="44">
        <v>7993</v>
      </c>
      <c r="T55" s="44">
        <v>78.040999999999997</v>
      </c>
      <c r="U55" s="44">
        <v>23.201000000000001</v>
      </c>
      <c r="V55" s="44">
        <v>0</v>
      </c>
      <c r="W55" s="57">
        <v>0.38700000000000001</v>
      </c>
      <c r="X55" s="44">
        <f t="shared" si="16"/>
        <v>88.057799739999993</v>
      </c>
      <c r="Z55" s="17">
        <v>2014</v>
      </c>
      <c r="AA55" s="44">
        <v>1523580.759941804</v>
      </c>
      <c r="AB55" s="44">
        <v>25150529.373908818</v>
      </c>
      <c r="AC55" s="44">
        <v>24280.220594593717</v>
      </c>
      <c r="AD55" s="44">
        <v>386.2</v>
      </c>
      <c r="AE55" s="44">
        <v>8070</v>
      </c>
      <c r="AF55" s="44">
        <v>76.980999999999995</v>
      </c>
      <c r="AG55" s="44">
        <v>41.676000000000002</v>
      </c>
      <c r="AH55" s="44">
        <v>0</v>
      </c>
      <c r="AI55" s="57">
        <v>0.38700000000000001</v>
      </c>
      <c r="AJ55" s="44">
        <f t="shared" si="17"/>
        <v>94.974196239999998</v>
      </c>
      <c r="AL55" s="17">
        <v>2015</v>
      </c>
      <c r="AM55" s="44">
        <v>1529383.0294046171</v>
      </c>
      <c r="AN55" s="44">
        <v>26012810.32272175</v>
      </c>
      <c r="AO55" s="44">
        <v>15259.013346685308</v>
      </c>
      <c r="AP55" s="44">
        <v>395.46699999999998</v>
      </c>
      <c r="AQ55" s="44">
        <v>8151</v>
      </c>
      <c r="AR55" s="44">
        <v>76.242000000000004</v>
      </c>
      <c r="AS55" s="44">
        <v>48.975999999999999</v>
      </c>
      <c r="AT55" s="44">
        <v>0</v>
      </c>
      <c r="AU55" s="57">
        <v>0.38700000000000001</v>
      </c>
      <c r="AV55" s="44">
        <f t="shared" si="18"/>
        <v>97.386898240000008</v>
      </c>
      <c r="AX55" s="17">
        <v>2016</v>
      </c>
      <c r="AY55" s="44">
        <v>1572438.9645235499</v>
      </c>
      <c r="AZ55" s="44">
        <v>32121145.402591109</v>
      </c>
      <c r="BA55" s="44">
        <v>60672.747833393863</v>
      </c>
      <c r="BB55" s="44">
        <v>482.96800000000002</v>
      </c>
      <c r="BC55" s="44">
        <v>8428</v>
      </c>
      <c r="BD55" s="44">
        <v>78.451999999999998</v>
      </c>
      <c r="BE55" s="44">
        <v>48.353999999999999</v>
      </c>
      <c r="BF55" s="44">
        <v>0</v>
      </c>
      <c r="BG55" s="57">
        <v>0.376</v>
      </c>
      <c r="BH55" s="44">
        <f t="shared" si="19"/>
        <v>99.328355959999996</v>
      </c>
      <c r="BJ55" s="17">
        <v>2017</v>
      </c>
      <c r="BK55" s="44">
        <v>1572347.9180189925</v>
      </c>
      <c r="BL55" s="44">
        <v>32690695.02536362</v>
      </c>
      <c r="BM55" s="44">
        <v>15253.802195456183</v>
      </c>
      <c r="BN55" s="44">
        <v>490.73399999999998</v>
      </c>
      <c r="BO55" s="44">
        <v>8394</v>
      </c>
      <c r="BP55" s="44">
        <v>78.034000000000006</v>
      </c>
      <c r="BQ55" s="44">
        <v>50.251000000000005</v>
      </c>
      <c r="BR55" s="44">
        <v>0</v>
      </c>
      <c r="BS55" s="57">
        <v>0.38</v>
      </c>
      <c r="BT55" s="44">
        <f t="shared" si="20"/>
        <v>99.729366740000017</v>
      </c>
      <c r="BV55" s="17">
        <v>2018</v>
      </c>
      <c r="BW55" s="44">
        <v>1669505</v>
      </c>
      <c r="BX55" s="44">
        <v>32544828</v>
      </c>
      <c r="BY55" s="44">
        <v>33413.961000000003</v>
      </c>
      <c r="BZ55" s="44">
        <v>492.71699999999998</v>
      </c>
      <c r="CA55" s="44">
        <v>8449</v>
      </c>
      <c r="CB55" s="44">
        <v>78.004999999999995</v>
      </c>
      <c r="CC55" s="44">
        <v>49.759</v>
      </c>
      <c r="CD55" s="44">
        <v>0</v>
      </c>
      <c r="CE55" s="57">
        <v>0.38</v>
      </c>
      <c r="CF55" s="44">
        <f t="shared" si="21"/>
        <v>99.487950659999996</v>
      </c>
      <c r="CH55" t="s">
        <v>145</v>
      </c>
      <c r="CI55" s="42">
        <f t="shared" si="9"/>
        <v>1585918.7279867898</v>
      </c>
      <c r="CJ55" s="42">
        <f t="shared" si="10"/>
        <v>30842369.687669121</v>
      </c>
      <c r="CK55" s="42">
        <f t="shared" si="11"/>
        <v>31149.881093883836</v>
      </c>
      <c r="CL55" s="42">
        <f t="shared" si="12"/>
        <v>465.47149999999999</v>
      </c>
      <c r="CM55" s="42">
        <f t="shared" si="13"/>
        <v>8355.5</v>
      </c>
      <c r="CN55" s="42">
        <f t="shared" si="14"/>
        <v>77.683250000000001</v>
      </c>
      <c r="CO55" s="42">
        <f t="shared" si="14"/>
        <v>49.335000000000008</v>
      </c>
      <c r="CP55" s="42">
        <f t="shared" si="14"/>
        <v>0</v>
      </c>
      <c r="CQ55" s="43">
        <f t="shared" si="14"/>
        <v>0.38075000000000003</v>
      </c>
      <c r="CR55" s="42">
        <f t="shared" si="14"/>
        <v>98.983142900000018</v>
      </c>
    </row>
    <row r="56" spans="1:96" x14ac:dyDescent="0.3">
      <c r="A56" s="40" t="s">
        <v>54</v>
      </c>
      <c r="B56" s="17">
        <v>2012</v>
      </c>
      <c r="C56" s="44">
        <v>614587.82608695654</v>
      </c>
      <c r="D56" s="44">
        <v>32175095.236521743</v>
      </c>
      <c r="E56" s="44">
        <v>159461.54013491992</v>
      </c>
      <c r="F56" s="44">
        <v>975</v>
      </c>
      <c r="G56" s="44">
        <v>4302</v>
      </c>
      <c r="H56" s="44">
        <v>39.805</v>
      </c>
      <c r="I56" s="44">
        <v>0.2</v>
      </c>
      <c r="J56" s="44">
        <v>48.915999999999997</v>
      </c>
      <c r="K56" s="57">
        <v>0.89</v>
      </c>
      <c r="L56" s="44">
        <f t="shared" si="15"/>
        <v>53.152475600000002</v>
      </c>
      <c r="N56" s="17">
        <v>2013</v>
      </c>
      <c r="O56" s="44">
        <v>712159.97060264589</v>
      </c>
      <c r="P56" s="44">
        <v>32359513.28882901</v>
      </c>
      <c r="Q56" s="44">
        <v>133939.37933646629</v>
      </c>
      <c r="R56" s="44">
        <v>977</v>
      </c>
      <c r="S56" s="44">
        <v>4324</v>
      </c>
      <c r="T56" s="44">
        <v>39.658999999999999</v>
      </c>
      <c r="U56" s="44">
        <v>0.24099999999999999</v>
      </c>
      <c r="V56" s="44">
        <v>54.216000000000001</v>
      </c>
      <c r="W56" s="57">
        <v>0.89100000000000001</v>
      </c>
      <c r="X56" s="44">
        <f t="shared" si="16"/>
        <v>54.461006940000004</v>
      </c>
      <c r="Z56" s="17">
        <v>2014</v>
      </c>
      <c r="AA56" s="44">
        <v>843644.27740058186</v>
      </c>
      <c r="AB56" s="44">
        <v>32390338.739815708</v>
      </c>
      <c r="AC56" s="44">
        <v>123262.66584217441</v>
      </c>
      <c r="AD56" s="44">
        <v>979</v>
      </c>
      <c r="AE56" s="44">
        <v>4327</v>
      </c>
      <c r="AF56" s="44">
        <v>38.912999999999997</v>
      </c>
      <c r="AG56" s="44">
        <v>0.22</v>
      </c>
      <c r="AH56" s="44">
        <v>53.959000000000003</v>
      </c>
      <c r="AI56" s="57">
        <v>0.89100000000000001</v>
      </c>
      <c r="AJ56" s="44">
        <f t="shared" si="17"/>
        <v>53.636267699999991</v>
      </c>
      <c r="AL56" s="17">
        <v>2015</v>
      </c>
      <c r="AM56" s="44">
        <v>931367.43620899157</v>
      </c>
      <c r="AN56" s="44">
        <v>32964005.240826242</v>
      </c>
      <c r="AO56" s="44">
        <v>105927.42191235667</v>
      </c>
      <c r="AP56" s="44">
        <v>984</v>
      </c>
      <c r="AQ56" s="44">
        <v>4322</v>
      </c>
      <c r="AR56" s="44">
        <v>38.39</v>
      </c>
      <c r="AS56" s="44">
        <v>0.155</v>
      </c>
      <c r="AT56" s="44">
        <v>59.485999999999997</v>
      </c>
      <c r="AU56" s="57">
        <v>0.89100000000000001</v>
      </c>
      <c r="AV56" s="44">
        <f t="shared" si="18"/>
        <v>54.583574299999995</v>
      </c>
      <c r="AX56" s="17">
        <v>2016</v>
      </c>
      <c r="AY56" s="44">
        <v>917909.43213464099</v>
      </c>
      <c r="AZ56" s="44">
        <v>33216552.642208502</v>
      </c>
      <c r="BA56" s="44">
        <v>141583.38759849861</v>
      </c>
      <c r="BB56" s="44">
        <v>972</v>
      </c>
      <c r="BC56" s="44">
        <v>4283</v>
      </c>
      <c r="BD56" s="44">
        <v>39.218000000000004</v>
      </c>
      <c r="BE56" s="44">
        <v>0.27300000000000002</v>
      </c>
      <c r="BF56" s="44">
        <v>47.442</v>
      </c>
      <c r="BG56" s="57">
        <v>0.90200000000000002</v>
      </c>
      <c r="BH56" s="44">
        <f t="shared" si="19"/>
        <v>52.197391220000007</v>
      </c>
      <c r="BJ56" s="17">
        <v>2017</v>
      </c>
      <c r="BK56" s="44">
        <v>826329.84733742021</v>
      </c>
      <c r="BL56" s="44">
        <v>33508511.753576152</v>
      </c>
      <c r="BM56" s="44">
        <v>98067.308141122703</v>
      </c>
      <c r="BN56" s="44">
        <v>980.5</v>
      </c>
      <c r="BO56" s="44">
        <v>4280</v>
      </c>
      <c r="BP56" s="44">
        <v>39.347000000000001</v>
      </c>
      <c r="BQ56" s="44">
        <v>0.223</v>
      </c>
      <c r="BR56" s="44">
        <v>49.140999999999998</v>
      </c>
      <c r="BS56" s="57">
        <v>0.90400000000000003</v>
      </c>
      <c r="BT56" s="44">
        <f t="shared" si="20"/>
        <v>52.765403120000002</v>
      </c>
      <c r="BV56" s="17">
        <v>2018</v>
      </c>
      <c r="BW56" s="44">
        <v>898000</v>
      </c>
      <c r="BX56" s="44">
        <v>33144874.000000004</v>
      </c>
      <c r="BY56" s="44">
        <v>161060.709</v>
      </c>
      <c r="BZ56" s="44">
        <v>982</v>
      </c>
      <c r="CA56" s="44">
        <v>4305</v>
      </c>
      <c r="CB56" s="44">
        <v>39.154000000000003</v>
      </c>
      <c r="CC56" s="44">
        <v>0.24199999999999999</v>
      </c>
      <c r="CD56" s="44">
        <v>48.366999999999997</v>
      </c>
      <c r="CE56" s="57">
        <v>0.9</v>
      </c>
      <c r="CF56" s="44">
        <f t="shared" si="21"/>
        <v>52.370774780000005</v>
      </c>
      <c r="CH56" t="s">
        <v>145</v>
      </c>
      <c r="CI56" s="42">
        <f t="shared" si="9"/>
        <v>893401.67892026319</v>
      </c>
      <c r="CJ56" s="42">
        <f t="shared" si="10"/>
        <v>33208485.909152724</v>
      </c>
      <c r="CK56" s="42">
        <f t="shared" si="11"/>
        <v>126659.70666299449</v>
      </c>
      <c r="CL56" s="42">
        <f t="shared" si="12"/>
        <v>979.625</v>
      </c>
      <c r="CM56" s="42">
        <f t="shared" si="13"/>
        <v>4297.5</v>
      </c>
      <c r="CN56" s="42">
        <f t="shared" si="14"/>
        <v>39.027250000000002</v>
      </c>
      <c r="CO56" s="42">
        <f t="shared" si="14"/>
        <v>0.22325</v>
      </c>
      <c r="CP56" s="42">
        <f t="shared" si="14"/>
        <v>51.108999999999995</v>
      </c>
      <c r="CQ56" s="43">
        <f t="shared" si="14"/>
        <v>0.89924999999999999</v>
      </c>
      <c r="CR56" s="42">
        <f t="shared" si="14"/>
        <v>52.979285855000001</v>
      </c>
    </row>
    <row r="57" spans="1:96" x14ac:dyDescent="0.3">
      <c r="A57" s="40" t="s">
        <v>55</v>
      </c>
      <c r="B57" s="17">
        <v>2012</v>
      </c>
      <c r="C57" s="44">
        <v>2092182.3860869568</v>
      </c>
      <c r="D57" s="44">
        <v>64861915.32</v>
      </c>
      <c r="E57" s="44">
        <v>62060.761390409854</v>
      </c>
      <c r="F57" s="44">
        <v>969.1</v>
      </c>
      <c r="G57" s="44">
        <v>20266</v>
      </c>
      <c r="H57" s="44">
        <v>214.08</v>
      </c>
      <c r="I57" s="44">
        <v>76.394000000000005</v>
      </c>
      <c r="J57" s="44">
        <v>0</v>
      </c>
      <c r="K57" s="57">
        <v>0.39</v>
      </c>
      <c r="L57" s="44">
        <f t="shared" si="15"/>
        <v>247.06234556000001</v>
      </c>
      <c r="N57" s="17">
        <v>2013</v>
      </c>
      <c r="O57" s="44">
        <v>2086193.0997312597</v>
      </c>
      <c r="P57" s="44">
        <v>67577941.763841256</v>
      </c>
      <c r="Q57" s="44">
        <v>632073.88503437059</v>
      </c>
      <c r="R57" s="44">
        <v>961.1</v>
      </c>
      <c r="S57" s="44">
        <v>20873</v>
      </c>
      <c r="T57" s="44">
        <v>202.53899999999999</v>
      </c>
      <c r="U57" s="44">
        <v>73.304000000000002</v>
      </c>
      <c r="V57" s="44">
        <v>0</v>
      </c>
      <c r="W57" s="57">
        <v>0.38100000000000001</v>
      </c>
      <c r="X57" s="44">
        <f t="shared" si="16"/>
        <v>234.18726895999998</v>
      </c>
      <c r="Z57" s="17">
        <v>2014</v>
      </c>
      <c r="AA57" s="44">
        <v>2023371.1357904945</v>
      </c>
      <c r="AB57" s="44">
        <v>70335441.548011631</v>
      </c>
      <c r="AC57" s="44">
        <v>180127.45927404359</v>
      </c>
      <c r="AD57" s="44">
        <v>970.8</v>
      </c>
      <c r="AE57" s="44">
        <v>21287</v>
      </c>
      <c r="AF57" s="44">
        <v>201.00399999999999</v>
      </c>
      <c r="AG57" s="44">
        <v>70.073999999999998</v>
      </c>
      <c r="AH57" s="44">
        <v>0</v>
      </c>
      <c r="AI57" s="57">
        <v>0.376</v>
      </c>
      <c r="AJ57" s="44">
        <f t="shared" si="17"/>
        <v>231.25774876</v>
      </c>
      <c r="AL57" s="17">
        <v>2015</v>
      </c>
      <c r="AM57" s="44">
        <v>2131000.3871202916</v>
      </c>
      <c r="AN57" s="44">
        <v>70170627.362818956</v>
      </c>
      <c r="AO57" s="44">
        <v>172912.06591473689</v>
      </c>
      <c r="AP57" s="44">
        <v>975</v>
      </c>
      <c r="AQ57" s="44">
        <v>21373</v>
      </c>
      <c r="AR57" s="44">
        <v>196.8</v>
      </c>
      <c r="AS57" s="44">
        <v>62.6</v>
      </c>
      <c r="AT57" s="44">
        <v>0</v>
      </c>
      <c r="AU57" s="57">
        <v>0.376</v>
      </c>
      <c r="AV57" s="44">
        <f t="shared" si="18"/>
        <v>223.82692400000002</v>
      </c>
      <c r="AX57" s="17">
        <v>2016</v>
      </c>
      <c r="AY57" s="44">
        <v>1795607.0960164669</v>
      </c>
      <c r="AZ57" s="44">
        <v>77695594.231020704</v>
      </c>
      <c r="BA57" s="44">
        <v>67797.858325705281</v>
      </c>
      <c r="BB57" s="44">
        <v>986.3</v>
      </c>
      <c r="BC57" s="44">
        <v>21433</v>
      </c>
      <c r="BD57" s="44">
        <v>211.3</v>
      </c>
      <c r="BE57" s="44">
        <v>67.600000000000009</v>
      </c>
      <c r="BF57" s="44">
        <v>0</v>
      </c>
      <c r="BG57" s="57">
        <v>0.377</v>
      </c>
      <c r="BH57" s="44">
        <f t="shared" si="19"/>
        <v>240.48562400000003</v>
      </c>
      <c r="BJ57" s="17">
        <v>2017</v>
      </c>
      <c r="BK57" s="44">
        <v>2113656.6760427933</v>
      </c>
      <c r="BL57" s="44">
        <v>80136276.131025359</v>
      </c>
      <c r="BM57" s="44">
        <v>27036.500173818964</v>
      </c>
      <c r="BN57" s="44">
        <v>1000.7</v>
      </c>
      <c r="BO57" s="44">
        <v>21633</v>
      </c>
      <c r="BP57" s="44">
        <v>209.654</v>
      </c>
      <c r="BQ57" s="44">
        <v>77.084000000000003</v>
      </c>
      <c r="BR57" s="44">
        <v>0</v>
      </c>
      <c r="BS57" s="57">
        <v>0.377</v>
      </c>
      <c r="BT57" s="44">
        <f t="shared" si="20"/>
        <v>242.93424615999999</v>
      </c>
      <c r="BV57" s="17">
        <v>2018</v>
      </c>
      <c r="BW57" s="44">
        <v>2175986</v>
      </c>
      <c r="BX57" s="44">
        <v>81811112</v>
      </c>
      <c r="BY57" s="44">
        <v>244276.81899999999</v>
      </c>
      <c r="BZ57" s="44">
        <v>1021.2</v>
      </c>
      <c r="CA57" s="44">
        <v>21842</v>
      </c>
      <c r="CB57" s="44">
        <v>236.262</v>
      </c>
      <c r="CC57" s="44">
        <v>62.164000000000001</v>
      </c>
      <c r="CD57" s="44">
        <v>0</v>
      </c>
      <c r="CE57" s="57">
        <v>0.377</v>
      </c>
      <c r="CF57" s="44">
        <f t="shared" si="21"/>
        <v>263.10068536</v>
      </c>
      <c r="CH57" t="s">
        <v>145</v>
      </c>
      <c r="CI57" s="42">
        <f t="shared" si="9"/>
        <v>2054062.5397948879</v>
      </c>
      <c r="CJ57" s="42">
        <f t="shared" si="10"/>
        <v>77453402.431216255</v>
      </c>
      <c r="CK57" s="42">
        <f t="shared" si="11"/>
        <v>128005.81085356529</v>
      </c>
      <c r="CL57" s="42">
        <f t="shared" si="12"/>
        <v>995.8</v>
      </c>
      <c r="CM57" s="42">
        <f t="shared" si="13"/>
        <v>21570.25</v>
      </c>
      <c r="CN57" s="42">
        <f t="shared" si="14"/>
        <v>213.50400000000002</v>
      </c>
      <c r="CO57" s="42">
        <f t="shared" si="14"/>
        <v>67.362000000000009</v>
      </c>
      <c r="CP57" s="42">
        <f t="shared" si="14"/>
        <v>0</v>
      </c>
      <c r="CQ57" s="43">
        <f t="shared" si="14"/>
        <v>0.37674999999999997</v>
      </c>
      <c r="CR57" s="42">
        <f t="shared" si="14"/>
        <v>242.58686987999999</v>
      </c>
    </row>
    <row r="58" spans="1:96" x14ac:dyDescent="0.3">
      <c r="A58" s="40" t="s">
        <v>56</v>
      </c>
      <c r="B58" s="17">
        <v>2012</v>
      </c>
      <c r="C58" s="44">
        <v>5950972.393043478</v>
      </c>
      <c r="D58" s="44">
        <v>230641929.87130436</v>
      </c>
      <c r="E58" s="44">
        <v>1316389.3780161003</v>
      </c>
      <c r="F58" s="44">
        <v>6674.6</v>
      </c>
      <c r="G58" s="44">
        <v>29169</v>
      </c>
      <c r="H58" s="44">
        <v>457.3</v>
      </c>
      <c r="I58" s="44">
        <v>188.54599999999999</v>
      </c>
      <c r="J58" s="44">
        <v>0</v>
      </c>
      <c r="K58" s="57">
        <v>0.74199999999999999</v>
      </c>
      <c r="L58" s="44">
        <f t="shared" si="15"/>
        <v>538.70285004000004</v>
      </c>
      <c r="N58" s="17">
        <v>2013</v>
      </c>
      <c r="O58" s="44">
        <v>6923233.5537121529</v>
      </c>
      <c r="P58" s="44">
        <v>232413827.93067127</v>
      </c>
      <c r="Q58" s="44">
        <v>3033397.6281981431</v>
      </c>
      <c r="R58" s="44">
        <v>6361.8</v>
      </c>
      <c r="S58" s="44">
        <v>29510</v>
      </c>
      <c r="T58" s="44">
        <v>435.4</v>
      </c>
      <c r="U58" s="44">
        <v>180.21900000000002</v>
      </c>
      <c r="V58" s="44">
        <v>0</v>
      </c>
      <c r="W58" s="57">
        <v>0.73399999999999999</v>
      </c>
      <c r="X58" s="44">
        <f t="shared" si="16"/>
        <v>513.20775105999996</v>
      </c>
      <c r="Z58" s="17">
        <v>2014</v>
      </c>
      <c r="AA58" s="44">
        <v>5523949.1195441308</v>
      </c>
      <c r="AB58" s="44">
        <v>234862034.49369538</v>
      </c>
      <c r="AC58" s="44">
        <v>2070285.7355587967</v>
      </c>
      <c r="AD58" s="44">
        <v>6415.2</v>
      </c>
      <c r="AE58" s="44">
        <v>29876</v>
      </c>
      <c r="AF58" s="44">
        <v>436.24299999999999</v>
      </c>
      <c r="AG58" s="44">
        <v>203.02100000000002</v>
      </c>
      <c r="AH58" s="44">
        <v>0</v>
      </c>
      <c r="AI58" s="57">
        <v>0.72399999999999998</v>
      </c>
      <c r="AJ58" s="44">
        <f t="shared" si="17"/>
        <v>523.89528654000003</v>
      </c>
      <c r="AL58" s="17">
        <v>2015</v>
      </c>
      <c r="AM58" s="44">
        <v>5358209.0007290402</v>
      </c>
      <c r="AN58" s="44">
        <v>250881724.50741193</v>
      </c>
      <c r="AO58" s="44">
        <v>3025648.595982939</v>
      </c>
      <c r="AP58" s="44">
        <v>6466.8</v>
      </c>
      <c r="AQ58" s="44">
        <v>30010</v>
      </c>
      <c r="AR58" s="44">
        <v>432.86500000000001</v>
      </c>
      <c r="AS58" s="44">
        <v>234.38200000000001</v>
      </c>
      <c r="AT58" s="44">
        <v>0</v>
      </c>
      <c r="AU58" s="57">
        <v>0.72299999999999998</v>
      </c>
      <c r="AV58" s="44">
        <f t="shared" si="18"/>
        <v>534.05708468</v>
      </c>
      <c r="AX58" s="17">
        <v>2016</v>
      </c>
      <c r="AY58" s="44">
        <v>5359792.3700205833</v>
      </c>
      <c r="AZ58" s="44">
        <v>254350939.13936308</v>
      </c>
      <c r="BA58" s="44">
        <v>3468887.2739176648</v>
      </c>
      <c r="BB58" s="44">
        <v>6510.2</v>
      </c>
      <c r="BC58" s="44">
        <v>30181</v>
      </c>
      <c r="BD58" s="44">
        <v>445.61200000000002</v>
      </c>
      <c r="BE58" s="44">
        <v>259.44900000000001</v>
      </c>
      <c r="BF58" s="44">
        <v>0</v>
      </c>
      <c r="BG58" s="57">
        <v>0.72499999999999998</v>
      </c>
      <c r="BH58" s="44">
        <f t="shared" si="19"/>
        <v>557.62651126000003</v>
      </c>
      <c r="BJ58" s="17">
        <v>2017</v>
      </c>
      <c r="BK58" s="44">
        <v>5085997.5023440309</v>
      </c>
      <c r="BL58" s="44">
        <v>257190349.61485752</v>
      </c>
      <c r="BM58" s="44">
        <v>1159303.0094049764</v>
      </c>
      <c r="BN58" s="44">
        <v>6536.8</v>
      </c>
      <c r="BO58" s="44">
        <v>30403</v>
      </c>
      <c r="BP58" s="44">
        <v>463.05799999999999</v>
      </c>
      <c r="BQ58" s="44">
        <v>261.786</v>
      </c>
      <c r="BR58" s="44">
        <v>0</v>
      </c>
      <c r="BS58" s="57">
        <v>0.72399999999999998</v>
      </c>
      <c r="BT58" s="44">
        <f t="shared" si="20"/>
        <v>576.08148763999998</v>
      </c>
      <c r="BV58" s="17">
        <v>2018</v>
      </c>
      <c r="BW58" s="44">
        <v>5420143</v>
      </c>
      <c r="BX58" s="44">
        <v>260321523</v>
      </c>
      <c r="BY58" s="44">
        <v>2451500.4710000004</v>
      </c>
      <c r="BZ58" s="44">
        <v>6626.1</v>
      </c>
      <c r="CA58" s="44">
        <v>30653</v>
      </c>
      <c r="CB58" s="44">
        <v>465.97699999999998</v>
      </c>
      <c r="CC58" s="44">
        <v>269.28399999999999</v>
      </c>
      <c r="CD58" s="44">
        <v>0</v>
      </c>
      <c r="CE58" s="57">
        <v>0.72299999999999998</v>
      </c>
      <c r="CF58" s="44">
        <f t="shared" si="21"/>
        <v>582.23767415999998</v>
      </c>
      <c r="CH58" t="s">
        <v>145</v>
      </c>
      <c r="CI58" s="42">
        <f t="shared" si="9"/>
        <v>5306035.4682734134</v>
      </c>
      <c r="CJ58" s="42">
        <f t="shared" si="10"/>
        <v>255686134.06540814</v>
      </c>
      <c r="CK58" s="42">
        <f t="shared" si="11"/>
        <v>2526334.8375763954</v>
      </c>
      <c r="CL58" s="42">
        <f t="shared" si="12"/>
        <v>6534.9750000000004</v>
      </c>
      <c r="CM58" s="42">
        <f t="shared" si="13"/>
        <v>30311.75</v>
      </c>
      <c r="CN58" s="42">
        <f t="shared" si="14"/>
        <v>451.87800000000004</v>
      </c>
      <c r="CO58" s="42">
        <f t="shared" si="14"/>
        <v>256.22524999999996</v>
      </c>
      <c r="CP58" s="42">
        <f t="shared" si="14"/>
        <v>0</v>
      </c>
      <c r="CQ58" s="43">
        <f t="shared" si="14"/>
        <v>0.72374999999999989</v>
      </c>
      <c r="CR58" s="42">
        <f t="shared" si="14"/>
        <v>562.50068943500003</v>
      </c>
    </row>
    <row r="59" spans="1:96" x14ac:dyDescent="0.3">
      <c r="A59" s="40" t="s">
        <v>57</v>
      </c>
      <c r="B59" s="17">
        <v>2012</v>
      </c>
      <c r="C59" s="44">
        <v>3314507.6834782609</v>
      </c>
      <c r="D59" s="44">
        <v>73408535.638260871</v>
      </c>
      <c r="E59" s="44">
        <v>253675.02200189384</v>
      </c>
      <c r="F59" s="44">
        <v>857.6</v>
      </c>
      <c r="G59" s="44">
        <v>24484</v>
      </c>
      <c r="H59" s="44">
        <v>231.672</v>
      </c>
      <c r="I59" s="44">
        <v>96.305999999999997</v>
      </c>
      <c r="J59" s="44">
        <v>0</v>
      </c>
      <c r="K59" s="57">
        <v>0.26800000000000002</v>
      </c>
      <c r="L59" s="44">
        <f t="shared" si="15"/>
        <v>273.25115244</v>
      </c>
      <c r="N59" s="17">
        <v>2013</v>
      </c>
      <c r="O59" s="44">
        <v>3174719.4848113675</v>
      </c>
      <c r="P59" s="44">
        <v>75415421.986771196</v>
      </c>
      <c r="Q59" s="44">
        <v>92851.186190584427</v>
      </c>
      <c r="R59" s="44">
        <v>781.1</v>
      </c>
      <c r="S59" s="44">
        <v>24746</v>
      </c>
      <c r="T59" s="44">
        <v>226.27600000000001</v>
      </c>
      <c r="U59" s="44">
        <v>92.423000000000002</v>
      </c>
      <c r="V59" s="44">
        <v>0</v>
      </c>
      <c r="W59" s="57">
        <v>0.26500000000000001</v>
      </c>
      <c r="X59" s="44">
        <f t="shared" si="16"/>
        <v>266.17870601999999</v>
      </c>
      <c r="Z59" s="17">
        <v>2014</v>
      </c>
      <c r="AA59" s="44">
        <v>2753040.8055286123</v>
      </c>
      <c r="AB59" s="44">
        <v>75362478.06741026</v>
      </c>
      <c r="AC59" s="44">
        <v>139166.98648631037</v>
      </c>
      <c r="AD59" s="44">
        <v>791.9</v>
      </c>
      <c r="AE59" s="44">
        <v>25077</v>
      </c>
      <c r="AF59" s="44">
        <v>222.935</v>
      </c>
      <c r="AG59" s="44">
        <v>90.167000000000002</v>
      </c>
      <c r="AH59" s="44">
        <v>0.4</v>
      </c>
      <c r="AI59" s="57">
        <v>0.26200000000000001</v>
      </c>
      <c r="AJ59" s="44">
        <f t="shared" si="17"/>
        <v>261.97214057999997</v>
      </c>
      <c r="AL59" s="17">
        <v>2015</v>
      </c>
      <c r="AM59" s="44">
        <v>2761798.887241798</v>
      </c>
      <c r="AN59" s="44">
        <v>76972746.239125162</v>
      </c>
      <c r="AO59" s="44">
        <v>172946.70031282897</v>
      </c>
      <c r="AP59" s="44">
        <v>803.99400000000003</v>
      </c>
      <c r="AQ59" s="44">
        <v>25437</v>
      </c>
      <c r="AR59" s="44">
        <v>222.303</v>
      </c>
      <c r="AS59" s="44">
        <v>86.278000000000006</v>
      </c>
      <c r="AT59" s="44">
        <v>0.46099999999999997</v>
      </c>
      <c r="AU59" s="57">
        <v>0.26100000000000001</v>
      </c>
      <c r="AV59" s="44">
        <f t="shared" si="18"/>
        <v>259.67764082000002</v>
      </c>
      <c r="AX59" s="17">
        <v>2016</v>
      </c>
      <c r="AY59" s="44">
        <v>2526847.7764862571</v>
      </c>
      <c r="AZ59" s="44">
        <v>82187302.026395455</v>
      </c>
      <c r="BA59" s="44">
        <v>84941.114880494002</v>
      </c>
      <c r="BB59" s="44">
        <v>818.62900000000002</v>
      </c>
      <c r="BC59" s="44">
        <v>25710</v>
      </c>
      <c r="BD59" s="44">
        <v>230.98400000000001</v>
      </c>
      <c r="BE59" s="44">
        <v>88.16</v>
      </c>
      <c r="BF59" s="44">
        <v>0.95299999999999996</v>
      </c>
      <c r="BG59" s="57">
        <v>0.26300000000000001</v>
      </c>
      <c r="BH59" s="44">
        <f t="shared" si="19"/>
        <v>269.30455669999998</v>
      </c>
      <c r="BJ59" s="17">
        <v>2017</v>
      </c>
      <c r="BK59" s="44">
        <v>2368242.1254958524</v>
      </c>
      <c r="BL59" s="44">
        <v>81975128.067556188</v>
      </c>
      <c r="BM59" s="44">
        <v>66833.761347998545</v>
      </c>
      <c r="BN59" s="44">
        <v>831.96500000000003</v>
      </c>
      <c r="BO59" s="44">
        <v>26382</v>
      </c>
      <c r="BP59" s="44">
        <v>233.07599999999999</v>
      </c>
      <c r="BQ59" s="44">
        <v>88.326999999999998</v>
      </c>
      <c r="BR59" s="44">
        <v>2.3380000000000001</v>
      </c>
      <c r="BS59" s="57">
        <v>0.26</v>
      </c>
      <c r="BT59" s="44">
        <f t="shared" si="20"/>
        <v>271.84413078</v>
      </c>
      <c r="BV59" s="17">
        <v>2018</v>
      </c>
      <c r="BW59" s="44">
        <v>2518517</v>
      </c>
      <c r="BX59" s="44">
        <v>81716546</v>
      </c>
      <c r="BY59" s="44">
        <v>119261.71</v>
      </c>
      <c r="BZ59" s="44">
        <v>843.072</v>
      </c>
      <c r="CA59" s="44">
        <v>26904</v>
      </c>
      <c r="CB59" s="44">
        <v>230.87100000000001</v>
      </c>
      <c r="CC59" s="44">
        <v>89.222999999999999</v>
      </c>
      <c r="CD59" s="44">
        <v>0.47399999999999998</v>
      </c>
      <c r="CE59" s="57">
        <v>0.251</v>
      </c>
      <c r="CF59" s="44">
        <f t="shared" si="21"/>
        <v>269.52063942000001</v>
      </c>
      <c r="CH59" t="s">
        <v>145</v>
      </c>
      <c r="CI59" s="42">
        <f t="shared" si="9"/>
        <v>2543851.4473059769</v>
      </c>
      <c r="CJ59" s="42">
        <f t="shared" si="10"/>
        <v>80712930.583269209</v>
      </c>
      <c r="CK59" s="42">
        <f t="shared" si="11"/>
        <v>110995.82163533037</v>
      </c>
      <c r="CL59" s="42">
        <f t="shared" si="12"/>
        <v>824.41500000000008</v>
      </c>
      <c r="CM59" s="42">
        <f t="shared" si="13"/>
        <v>26108.25</v>
      </c>
      <c r="CN59" s="42">
        <f t="shared" si="14"/>
        <v>229.30850000000001</v>
      </c>
      <c r="CO59" s="42">
        <f t="shared" si="14"/>
        <v>87.997</v>
      </c>
      <c r="CP59" s="42">
        <f t="shared" si="14"/>
        <v>1.0565</v>
      </c>
      <c r="CQ59" s="43">
        <f t="shared" si="14"/>
        <v>0.25875000000000004</v>
      </c>
      <c r="CR59" s="42">
        <f t="shared" si="14"/>
        <v>267.58674193000002</v>
      </c>
    </row>
    <row r="60" spans="1:96" x14ac:dyDescent="0.3">
      <c r="A60" s="40" t="s">
        <v>58</v>
      </c>
      <c r="B60" s="17">
        <v>2012</v>
      </c>
      <c r="C60" s="44">
        <v>3565989.0782608702</v>
      </c>
      <c r="D60" s="44">
        <v>150891358.97913045</v>
      </c>
      <c r="E60" s="44">
        <v>551954.91822811705</v>
      </c>
      <c r="F60" s="44">
        <v>4356.7</v>
      </c>
      <c r="G60" s="44">
        <v>22937</v>
      </c>
      <c r="H60" s="44">
        <v>315.73</v>
      </c>
      <c r="I60" s="44">
        <v>37.134</v>
      </c>
      <c r="J60" s="44">
        <v>3.1360000000000001</v>
      </c>
      <c r="K60" s="57">
        <v>0.70699999999999996</v>
      </c>
      <c r="L60" s="44">
        <f t="shared" si="15"/>
        <v>332.61240276000001</v>
      </c>
      <c r="N60" s="17">
        <v>2013</v>
      </c>
      <c r="O60" s="44">
        <v>3552096.2481626659</v>
      </c>
      <c r="P60" s="44">
        <v>154753391.20357668</v>
      </c>
      <c r="Q60" s="44">
        <v>1017359.1430249753</v>
      </c>
      <c r="R60" s="44">
        <v>4293.7</v>
      </c>
      <c r="S60" s="44">
        <v>23013</v>
      </c>
      <c r="T60" s="44">
        <v>307.70499999999998</v>
      </c>
      <c r="U60" s="44">
        <v>33.845999999999997</v>
      </c>
      <c r="V60" s="44">
        <v>3.4489999999999998</v>
      </c>
      <c r="W60" s="57">
        <v>0.69799999999999995</v>
      </c>
      <c r="X60" s="44">
        <f t="shared" si="16"/>
        <v>323.25269593999997</v>
      </c>
      <c r="Z60" s="17">
        <v>2014</v>
      </c>
      <c r="AA60" s="44">
        <v>3247767.2754607168</v>
      </c>
      <c r="AB60" s="44">
        <v>158021025.45465565</v>
      </c>
      <c r="AC60" s="44">
        <v>415968.71533251437</v>
      </c>
      <c r="AD60" s="44">
        <v>4308.3</v>
      </c>
      <c r="AE60" s="44">
        <v>22978</v>
      </c>
      <c r="AF60" s="44">
        <v>297.01100000000002</v>
      </c>
      <c r="AG60" s="44">
        <v>38.563000000000002</v>
      </c>
      <c r="AH60" s="44">
        <v>3.593</v>
      </c>
      <c r="AI60" s="57">
        <v>0.7</v>
      </c>
      <c r="AJ60" s="44">
        <f t="shared" si="17"/>
        <v>314.63425192000005</v>
      </c>
      <c r="AL60" s="17">
        <v>2015</v>
      </c>
      <c r="AM60" s="44">
        <v>3193274.5324422843</v>
      </c>
      <c r="AN60" s="44">
        <v>163701006.12077767</v>
      </c>
      <c r="AO60" s="44">
        <v>434321.30987780605</v>
      </c>
      <c r="AP60" s="44">
        <v>4327.9359999999997</v>
      </c>
      <c r="AQ60" s="44">
        <v>23041</v>
      </c>
      <c r="AR60" s="44">
        <v>290.98200000000003</v>
      </c>
      <c r="AS60" s="44">
        <v>37.5</v>
      </c>
      <c r="AT60" s="44">
        <v>3.1779999999999999</v>
      </c>
      <c r="AU60" s="57">
        <v>0.69699999999999995</v>
      </c>
      <c r="AV60" s="44">
        <f t="shared" si="18"/>
        <v>308.03380580000004</v>
      </c>
      <c r="AX60" s="17">
        <v>2016</v>
      </c>
      <c r="AY60" s="44">
        <v>3038224.1881583729</v>
      </c>
      <c r="AZ60" s="44">
        <v>163934983.5045405</v>
      </c>
      <c r="BA60" s="44">
        <v>289884.20451798034</v>
      </c>
      <c r="BB60" s="44">
        <v>4348.0050000000001</v>
      </c>
      <c r="BC60" s="44">
        <v>23049</v>
      </c>
      <c r="BD60" s="44">
        <v>307.51600000000002</v>
      </c>
      <c r="BE60" s="44">
        <v>39.32</v>
      </c>
      <c r="BF60" s="44">
        <v>2.58</v>
      </c>
      <c r="BG60" s="57">
        <v>0.7</v>
      </c>
      <c r="BH60" s="44">
        <f t="shared" si="19"/>
        <v>325.19145480000003</v>
      </c>
      <c r="BJ60" s="17">
        <v>2017</v>
      </c>
      <c r="BK60" s="44">
        <v>3007216.5983892293</v>
      </c>
      <c r="BL60" s="44">
        <v>165675500.36037984</v>
      </c>
      <c r="BM60" s="44">
        <v>428567.51378482982</v>
      </c>
      <c r="BN60" s="44">
        <v>4347.0169999999998</v>
      </c>
      <c r="BO60" s="44">
        <v>23054</v>
      </c>
      <c r="BP60" s="44">
        <v>303.14400000000001</v>
      </c>
      <c r="BQ60" s="44">
        <v>40.779000000000003</v>
      </c>
      <c r="BR60" s="44">
        <v>2.5419999999999998</v>
      </c>
      <c r="BS60" s="57">
        <v>0.70299999999999996</v>
      </c>
      <c r="BT60" s="44">
        <f t="shared" si="20"/>
        <v>321.43906165999999</v>
      </c>
      <c r="BV60" s="17">
        <v>2018</v>
      </c>
      <c r="BW60" s="44">
        <v>2966813</v>
      </c>
      <c r="BX60" s="44">
        <v>165905283</v>
      </c>
      <c r="BY60" s="44">
        <v>271265.06099999999</v>
      </c>
      <c r="BZ60" s="44">
        <v>4384.4380000000001</v>
      </c>
      <c r="CA60" s="44">
        <v>23080</v>
      </c>
      <c r="CB60" s="44">
        <v>304.84399999999999</v>
      </c>
      <c r="CC60" s="44">
        <v>41.579000000000001</v>
      </c>
      <c r="CD60" s="44">
        <v>2.8279999999999998</v>
      </c>
      <c r="CE60" s="57">
        <v>0.70199999999999996</v>
      </c>
      <c r="CF60" s="44">
        <f t="shared" si="21"/>
        <v>323.56198825999996</v>
      </c>
      <c r="CH60" t="s">
        <v>145</v>
      </c>
      <c r="CI60" s="42">
        <f t="shared" si="9"/>
        <v>3051382.0797474715</v>
      </c>
      <c r="CJ60" s="42">
        <f t="shared" si="10"/>
        <v>164804193.2464245</v>
      </c>
      <c r="CK60" s="42">
        <f t="shared" si="11"/>
        <v>356009.52229515405</v>
      </c>
      <c r="CL60" s="42">
        <f t="shared" si="12"/>
        <v>4351.8490000000002</v>
      </c>
      <c r="CM60" s="42">
        <f t="shared" si="13"/>
        <v>23056</v>
      </c>
      <c r="CN60" s="42">
        <f t="shared" si="14"/>
        <v>301.62150000000003</v>
      </c>
      <c r="CO60" s="42">
        <f t="shared" si="14"/>
        <v>39.794499999999999</v>
      </c>
      <c r="CP60" s="42">
        <f t="shared" si="14"/>
        <v>2.782</v>
      </c>
      <c r="CQ60" s="43">
        <f t="shared" si="14"/>
        <v>0.7004999999999999</v>
      </c>
      <c r="CR60" s="42">
        <f t="shared" si="14"/>
        <v>319.55657762999999</v>
      </c>
    </row>
    <row r="61" spans="1:96" x14ac:dyDescent="0.3">
      <c r="A61" s="40" t="s">
        <v>59</v>
      </c>
      <c r="B61" s="17">
        <v>2012</v>
      </c>
      <c r="C61" s="44">
        <v>16426476.603478262</v>
      </c>
      <c r="D61" s="44">
        <v>935647527.06608701</v>
      </c>
      <c r="E61" s="44">
        <v>7317392.2391848052</v>
      </c>
      <c r="F61" s="44">
        <v>25441.4</v>
      </c>
      <c r="G61" s="44">
        <v>112402</v>
      </c>
      <c r="H61" s="44">
        <v>1479.0730000000001</v>
      </c>
      <c r="I61" s="44">
        <v>208.06800000000001</v>
      </c>
      <c r="J61" s="44">
        <v>487.84800000000001</v>
      </c>
      <c r="K61" s="57">
        <v>0.73599999999999999</v>
      </c>
      <c r="L61" s="44">
        <f t="shared" si="15"/>
        <v>1701.1598711199999</v>
      </c>
      <c r="N61" s="17">
        <v>2013</v>
      </c>
      <c r="O61" s="44">
        <v>20379170.445353996</v>
      </c>
      <c r="P61" s="44">
        <v>949732823.46374345</v>
      </c>
      <c r="Q61" s="44">
        <v>23196363.581225861</v>
      </c>
      <c r="R61" s="44">
        <v>25702.2</v>
      </c>
      <c r="S61" s="44">
        <v>112424</v>
      </c>
      <c r="T61" s="44">
        <v>1403.0809999999999</v>
      </c>
      <c r="U61" s="44">
        <v>206.024</v>
      </c>
      <c r="V61" s="44">
        <v>429.18099999999998</v>
      </c>
      <c r="W61" s="57">
        <v>0.748</v>
      </c>
      <c r="X61" s="44">
        <f t="shared" si="16"/>
        <v>1608.3807708599998</v>
      </c>
      <c r="Z61" s="17">
        <v>2014</v>
      </c>
      <c r="AA61" s="44">
        <v>18387209.551185735</v>
      </c>
      <c r="AB61" s="44">
        <v>967709501.05868053</v>
      </c>
      <c r="AC61" s="44">
        <v>16273316.695832487</v>
      </c>
      <c r="AD61" s="44">
        <v>25823.9</v>
      </c>
      <c r="AE61" s="44">
        <v>112839</v>
      </c>
      <c r="AF61" s="44">
        <v>1376.3889999999999</v>
      </c>
      <c r="AG61" s="44">
        <v>199.738</v>
      </c>
      <c r="AH61" s="44">
        <v>397.58</v>
      </c>
      <c r="AI61" s="57">
        <v>0.747</v>
      </c>
      <c r="AJ61" s="44">
        <f t="shared" si="17"/>
        <v>1570.40782212</v>
      </c>
      <c r="AL61" s="17">
        <v>2015</v>
      </c>
      <c r="AM61" s="44">
        <v>29083823.198784936</v>
      </c>
      <c r="AN61" s="44">
        <v>1034776413.2634265</v>
      </c>
      <c r="AO61" s="44">
        <v>39770710.817082889</v>
      </c>
      <c r="AP61" s="44">
        <v>26799.9</v>
      </c>
      <c r="AQ61" s="44">
        <v>116698</v>
      </c>
      <c r="AR61" s="44">
        <v>1377.9269999999999</v>
      </c>
      <c r="AS61" s="44">
        <v>198.816</v>
      </c>
      <c r="AT61" s="44">
        <v>470.81799999999998</v>
      </c>
      <c r="AU61" s="57">
        <v>0.75</v>
      </c>
      <c r="AV61" s="44">
        <f t="shared" si="18"/>
        <v>1591.4025796400001</v>
      </c>
      <c r="AX61" s="17">
        <v>2016</v>
      </c>
      <c r="AY61" s="44">
        <v>20040303.012229085</v>
      </c>
      <c r="AZ61" s="44">
        <v>1067032753.9750575</v>
      </c>
      <c r="BA61" s="44">
        <v>12084818.850429593</v>
      </c>
      <c r="BB61" s="44">
        <v>26661.567999999999</v>
      </c>
      <c r="BC61" s="44">
        <v>116999</v>
      </c>
      <c r="BD61" s="44">
        <v>1453.92</v>
      </c>
      <c r="BE61" s="44">
        <v>209.25899999999999</v>
      </c>
      <c r="BF61" s="44">
        <v>426.303</v>
      </c>
      <c r="BG61" s="57">
        <v>0.747</v>
      </c>
      <c r="BH61" s="44">
        <f t="shared" si="19"/>
        <v>1659.8362239600001</v>
      </c>
      <c r="BJ61" s="17">
        <v>2017</v>
      </c>
      <c r="BK61" s="44">
        <v>18553963.344632763</v>
      </c>
      <c r="BL61" s="44">
        <v>1097396795.5468204</v>
      </c>
      <c r="BM61" s="44">
        <v>8310912.0482481066</v>
      </c>
      <c r="BN61" s="44">
        <v>27196.935000000001</v>
      </c>
      <c r="BO61" s="44">
        <v>118739</v>
      </c>
      <c r="BP61" s="44">
        <v>1436.078</v>
      </c>
      <c r="BQ61" s="44">
        <v>213.91200000000001</v>
      </c>
      <c r="BR61" s="44">
        <v>410.21500000000003</v>
      </c>
      <c r="BS61" s="57">
        <v>0.73399999999999999</v>
      </c>
      <c r="BT61" s="44">
        <f t="shared" si="20"/>
        <v>1639.64165338</v>
      </c>
      <c r="BV61" s="17">
        <v>2018</v>
      </c>
      <c r="BW61" s="44">
        <v>20887973</v>
      </c>
      <c r="BX61" s="44">
        <v>1125780057</v>
      </c>
      <c r="BY61" s="44">
        <v>8758944.7239999995</v>
      </c>
      <c r="BZ61" s="44">
        <v>27369.822</v>
      </c>
      <c r="CA61" s="44">
        <v>117770</v>
      </c>
      <c r="CB61" s="44">
        <v>1468.48</v>
      </c>
      <c r="CC61" s="44">
        <v>206.024</v>
      </c>
      <c r="CD61" s="44">
        <v>332.488</v>
      </c>
      <c r="CE61" s="57">
        <v>0.74</v>
      </c>
      <c r="CF61" s="44">
        <f t="shared" si="21"/>
        <v>1647.56629856</v>
      </c>
      <c r="CH61" t="s">
        <v>145</v>
      </c>
      <c r="CI61" s="42">
        <f t="shared" si="9"/>
        <v>22141515.638911694</v>
      </c>
      <c r="CJ61" s="42">
        <f t="shared" si="10"/>
        <v>1081246504.946326</v>
      </c>
      <c r="CK61" s="42">
        <f t="shared" si="11"/>
        <v>17231346.609940149</v>
      </c>
      <c r="CL61" s="42">
        <f t="shared" si="12"/>
        <v>27007.056250000001</v>
      </c>
      <c r="CM61" s="42">
        <f t="shared" si="13"/>
        <v>117551.5</v>
      </c>
      <c r="CN61" s="42">
        <f t="shared" si="14"/>
        <v>1434.1012499999997</v>
      </c>
      <c r="CO61" s="42">
        <f t="shared" si="14"/>
        <v>207.00274999999999</v>
      </c>
      <c r="CP61" s="42">
        <f t="shared" si="14"/>
        <v>409.95600000000002</v>
      </c>
      <c r="CQ61" s="43">
        <f t="shared" si="14"/>
        <v>0.74275000000000002</v>
      </c>
      <c r="CR61" s="42">
        <f t="shared" si="14"/>
        <v>1634.6116888850001</v>
      </c>
    </row>
    <row r="62" spans="1:96" x14ac:dyDescent="0.3">
      <c r="A62" s="40" t="s">
        <v>60</v>
      </c>
      <c r="B62" s="17">
        <v>2012</v>
      </c>
      <c r="C62" s="44">
        <v>3268193.0556521742</v>
      </c>
      <c r="D62" s="44">
        <v>72089408.577391312</v>
      </c>
      <c r="E62" s="44">
        <v>141051.92005209284</v>
      </c>
      <c r="F62" s="44">
        <v>968.3</v>
      </c>
      <c r="G62" s="44">
        <v>22666</v>
      </c>
      <c r="H62" s="44">
        <v>241.07499999999999</v>
      </c>
      <c r="I62" s="44">
        <v>146.52000000000001</v>
      </c>
      <c r="J62" s="44">
        <v>0</v>
      </c>
      <c r="K62" s="57">
        <v>0.34300000000000003</v>
      </c>
      <c r="L62" s="44">
        <f t="shared" si="15"/>
        <v>304.33354479999997</v>
      </c>
      <c r="N62" s="17">
        <v>2013</v>
      </c>
      <c r="O62" s="44">
        <v>3666245.9066634006</v>
      </c>
      <c r="P62" s="44">
        <v>73335478.919402257</v>
      </c>
      <c r="Q62" s="44">
        <v>636278.39199533092</v>
      </c>
      <c r="R62" s="44">
        <v>987.7</v>
      </c>
      <c r="S62" s="44">
        <v>23046</v>
      </c>
      <c r="T62" s="44">
        <v>235.40100000000001</v>
      </c>
      <c r="U62" s="44">
        <v>153.554</v>
      </c>
      <c r="V62" s="44">
        <v>0</v>
      </c>
      <c r="W62" s="57">
        <v>0.33800000000000002</v>
      </c>
      <c r="X62" s="44">
        <f t="shared" si="16"/>
        <v>301.69640396</v>
      </c>
      <c r="Z62" s="17">
        <v>2014</v>
      </c>
      <c r="AA62" s="44">
        <v>2891901.3891852563</v>
      </c>
      <c r="AB62" s="44">
        <v>73743015.656159058</v>
      </c>
      <c r="AC62" s="44">
        <v>156341.58765495737</v>
      </c>
      <c r="AD62" s="44">
        <v>1008.6</v>
      </c>
      <c r="AE62" s="44">
        <v>23546</v>
      </c>
      <c r="AF62" s="44">
        <v>228.197</v>
      </c>
      <c r="AG62" s="44">
        <v>158.95599999999999</v>
      </c>
      <c r="AH62" s="44">
        <v>0</v>
      </c>
      <c r="AI62" s="57">
        <v>0.33200000000000002</v>
      </c>
      <c r="AJ62" s="44">
        <f t="shared" si="17"/>
        <v>296.82466343999999</v>
      </c>
      <c r="AL62" s="17">
        <v>2015</v>
      </c>
      <c r="AM62" s="44">
        <v>1939030.3253948966</v>
      </c>
      <c r="AN62" s="44">
        <v>76544704.691859066</v>
      </c>
      <c r="AO62" s="44">
        <v>159330.48196848304</v>
      </c>
      <c r="AP62" s="44">
        <v>1045.2</v>
      </c>
      <c r="AQ62" s="44">
        <v>23911</v>
      </c>
      <c r="AR62" s="44">
        <v>227.91300000000001</v>
      </c>
      <c r="AS62" s="44">
        <v>159.661</v>
      </c>
      <c r="AT62" s="44">
        <v>0</v>
      </c>
      <c r="AU62" s="57">
        <v>0.33</v>
      </c>
      <c r="AV62" s="44">
        <f t="shared" si="18"/>
        <v>296.84504014000004</v>
      </c>
      <c r="AX62" s="17">
        <v>2016</v>
      </c>
      <c r="AY62" s="44">
        <v>1834386.4772974937</v>
      </c>
      <c r="AZ62" s="44">
        <v>88268048.582394958</v>
      </c>
      <c r="BA62" s="44">
        <v>137393.64653711102</v>
      </c>
      <c r="BB62" s="44">
        <v>1053.2059999999999</v>
      </c>
      <c r="BC62" s="44">
        <v>24517</v>
      </c>
      <c r="BD62" s="44">
        <v>237.75399999999999</v>
      </c>
      <c r="BE62" s="44">
        <v>162.83799999999999</v>
      </c>
      <c r="BF62" s="44">
        <v>0</v>
      </c>
      <c r="BG62" s="57">
        <v>0.32800000000000001</v>
      </c>
      <c r="BH62" s="44">
        <f t="shared" si="19"/>
        <v>308.05767811999999</v>
      </c>
      <c r="BJ62" s="17">
        <v>2017</v>
      </c>
      <c r="BK62" s="44">
        <v>1798994.9227070559</v>
      </c>
      <c r="BL62" s="44">
        <v>89437236.540209144</v>
      </c>
      <c r="BM62" s="44">
        <v>80378.047905036656</v>
      </c>
      <c r="BN62" s="44">
        <v>1075.7560000000001</v>
      </c>
      <c r="BO62" s="44">
        <v>24949</v>
      </c>
      <c r="BP62" s="44">
        <v>238.98099999999999</v>
      </c>
      <c r="BQ62" s="44">
        <v>163.06100000000001</v>
      </c>
      <c r="BR62" s="44">
        <v>0</v>
      </c>
      <c r="BS62" s="57">
        <v>0.32400000000000001</v>
      </c>
      <c r="BT62" s="44">
        <f t="shared" si="20"/>
        <v>309.38095613999997</v>
      </c>
      <c r="BV62" s="17">
        <v>2018</v>
      </c>
      <c r="BW62" s="44">
        <v>1383894.0000000002</v>
      </c>
      <c r="BX62" s="44">
        <v>91934117</v>
      </c>
      <c r="BY62" s="44">
        <v>280202.66200000001</v>
      </c>
      <c r="BZ62" s="44">
        <v>1100.7560000000001</v>
      </c>
      <c r="CA62" s="44">
        <v>25839</v>
      </c>
      <c r="CB62" s="44">
        <v>234.613</v>
      </c>
      <c r="CC62" s="44">
        <v>174.15</v>
      </c>
      <c r="CD62" s="44">
        <v>0</v>
      </c>
      <c r="CE62" s="57">
        <v>0.315</v>
      </c>
      <c r="CF62" s="44">
        <f t="shared" si="21"/>
        <v>309.800521</v>
      </c>
      <c r="CH62" t="s">
        <v>145</v>
      </c>
      <c r="CI62" s="42">
        <f t="shared" si="9"/>
        <v>1739076.4313498614</v>
      </c>
      <c r="CJ62" s="42">
        <f t="shared" si="10"/>
        <v>86546026.703615785</v>
      </c>
      <c r="CK62" s="42">
        <f t="shared" si="11"/>
        <v>164326.20960265771</v>
      </c>
      <c r="CL62" s="42">
        <f t="shared" si="12"/>
        <v>1068.7295000000001</v>
      </c>
      <c r="CM62" s="42">
        <f t="shared" si="13"/>
        <v>24804</v>
      </c>
      <c r="CN62" s="42">
        <f t="shared" si="14"/>
        <v>234.81524999999999</v>
      </c>
      <c r="CO62" s="42">
        <f t="shared" si="14"/>
        <v>164.92750000000001</v>
      </c>
      <c r="CP62" s="42">
        <f t="shared" si="14"/>
        <v>0</v>
      </c>
      <c r="CQ62" s="43">
        <f t="shared" si="14"/>
        <v>0.32424999999999998</v>
      </c>
      <c r="CR62" s="42">
        <f t="shared" ref="CR62:CR78" si="22">AVERAGE(AV62,BH62,BT62,CF62)</f>
        <v>306.02104885</v>
      </c>
    </row>
    <row r="63" spans="1:96" x14ac:dyDescent="0.3">
      <c r="A63" s="40" t="s">
        <v>61</v>
      </c>
      <c r="B63" s="17">
        <v>2012</v>
      </c>
      <c r="C63" s="44">
        <v>1743230.2886956523</v>
      </c>
      <c r="D63" s="44">
        <v>74111862.420869574</v>
      </c>
      <c r="E63" s="44">
        <v>708954.83232680068</v>
      </c>
      <c r="F63" s="44">
        <v>1796.2</v>
      </c>
      <c r="G63" s="44">
        <v>12211</v>
      </c>
      <c r="H63" s="44">
        <v>168.99799999999999</v>
      </c>
      <c r="I63" s="44">
        <v>49.914999999999999</v>
      </c>
      <c r="J63" s="44">
        <v>0</v>
      </c>
      <c r="K63" s="57">
        <v>0.78700000000000003</v>
      </c>
      <c r="L63" s="44">
        <f t="shared" si="15"/>
        <v>190.5483021</v>
      </c>
      <c r="N63" s="17">
        <v>2013</v>
      </c>
      <c r="O63" s="44">
        <v>2002526.9581959825</v>
      </c>
      <c r="P63" s="44">
        <v>75906953.561734468</v>
      </c>
      <c r="Q63" s="44">
        <v>1606911.1461410376</v>
      </c>
      <c r="R63" s="44">
        <v>1796.9</v>
      </c>
      <c r="S63" s="44">
        <v>12366</v>
      </c>
      <c r="T63" s="44">
        <v>163.42500000000001</v>
      </c>
      <c r="U63" s="44">
        <v>50.631</v>
      </c>
      <c r="V63" s="44">
        <v>0</v>
      </c>
      <c r="W63" s="57">
        <v>0.78200000000000003</v>
      </c>
      <c r="X63" s="44">
        <f t="shared" si="16"/>
        <v>185.28442794</v>
      </c>
      <c r="Z63" s="17">
        <v>2014</v>
      </c>
      <c r="AA63" s="44">
        <v>2170760.9936954407</v>
      </c>
      <c r="AB63" s="44">
        <v>77541964.199563518</v>
      </c>
      <c r="AC63" s="44">
        <v>709339.01718963415</v>
      </c>
      <c r="AD63" s="44">
        <v>1805.3</v>
      </c>
      <c r="AE63" s="44">
        <v>12472</v>
      </c>
      <c r="AF63" s="44">
        <v>163.03</v>
      </c>
      <c r="AG63" s="44">
        <v>51.334000000000003</v>
      </c>
      <c r="AH63" s="44">
        <v>0</v>
      </c>
      <c r="AI63" s="57">
        <v>0.77300000000000002</v>
      </c>
      <c r="AJ63" s="44">
        <f t="shared" si="17"/>
        <v>185.19294116</v>
      </c>
      <c r="AL63" s="17">
        <v>2015</v>
      </c>
      <c r="AM63" s="44">
        <v>1913328.2646415555</v>
      </c>
      <c r="AN63" s="44">
        <v>78752554.649574742</v>
      </c>
      <c r="AO63" s="44">
        <v>862702.56105290446</v>
      </c>
      <c r="AP63" s="44">
        <v>1820.69</v>
      </c>
      <c r="AQ63" s="44">
        <v>12949</v>
      </c>
      <c r="AR63" s="44">
        <v>157.24799999999999</v>
      </c>
      <c r="AS63" s="44">
        <v>53.826000000000001</v>
      </c>
      <c r="AT63" s="44">
        <v>0</v>
      </c>
      <c r="AU63" s="57">
        <v>0.75</v>
      </c>
      <c r="AV63" s="44">
        <f t="shared" si="18"/>
        <v>180.48683724</v>
      </c>
      <c r="AX63" s="17">
        <v>2016</v>
      </c>
      <c r="AY63" s="44">
        <v>2063522.5482503932</v>
      </c>
      <c r="AZ63" s="44">
        <v>79550608.710739806</v>
      </c>
      <c r="BA63" s="44">
        <v>924048.04366049159</v>
      </c>
      <c r="BB63" s="44">
        <v>1814.2</v>
      </c>
      <c r="BC63" s="44">
        <v>13112</v>
      </c>
      <c r="BD63" s="44">
        <v>170.33600000000001</v>
      </c>
      <c r="BE63" s="44">
        <v>62.944000000000003</v>
      </c>
      <c r="BF63" s="44">
        <v>0</v>
      </c>
      <c r="BG63" s="57">
        <v>0.75700000000000001</v>
      </c>
      <c r="BH63" s="44">
        <f t="shared" si="19"/>
        <v>197.51144256000001</v>
      </c>
      <c r="BJ63" s="17">
        <v>2017</v>
      </c>
      <c r="BK63" s="44">
        <v>2370124.3774492121</v>
      </c>
      <c r="BL63" s="44">
        <v>80125072.635653317</v>
      </c>
      <c r="BM63" s="44">
        <v>1825520.7682293544</v>
      </c>
      <c r="BN63" s="44">
        <v>1818.5</v>
      </c>
      <c r="BO63" s="44">
        <v>13379</v>
      </c>
      <c r="BP63" s="44">
        <v>165.803</v>
      </c>
      <c r="BQ63" s="44">
        <v>81.86</v>
      </c>
      <c r="BR63" s="44">
        <v>0</v>
      </c>
      <c r="BS63" s="57">
        <v>0.745</v>
      </c>
      <c r="BT63" s="44">
        <f t="shared" si="20"/>
        <v>201.14523639999999</v>
      </c>
      <c r="BV63" s="17">
        <v>2018</v>
      </c>
      <c r="BW63" s="44">
        <v>2038387</v>
      </c>
      <c r="BX63" s="44">
        <v>85252785</v>
      </c>
      <c r="BY63" s="44">
        <v>1148025.1740000001</v>
      </c>
      <c r="BZ63" s="44">
        <v>1863.4</v>
      </c>
      <c r="CA63" s="44">
        <v>13725</v>
      </c>
      <c r="CB63" s="44">
        <v>181.154</v>
      </c>
      <c r="CC63" s="44">
        <v>97.334999999999994</v>
      </c>
      <c r="CD63" s="44">
        <v>0</v>
      </c>
      <c r="CE63" s="57">
        <v>0.73</v>
      </c>
      <c r="CF63" s="44">
        <f t="shared" si="21"/>
        <v>223.17741289999998</v>
      </c>
      <c r="CH63" t="s">
        <v>145</v>
      </c>
      <c r="CI63" s="42">
        <f t="shared" si="9"/>
        <v>2096340.5475852904</v>
      </c>
      <c r="CJ63" s="42">
        <f t="shared" si="10"/>
        <v>80920255.248991966</v>
      </c>
      <c r="CK63" s="42">
        <f t="shared" si="11"/>
        <v>1190074.1367356875</v>
      </c>
      <c r="CL63" s="42">
        <f t="shared" si="12"/>
        <v>1829.1975000000002</v>
      </c>
      <c r="CM63" s="42">
        <f t="shared" si="13"/>
        <v>13291.25</v>
      </c>
      <c r="CN63" s="42">
        <f t="shared" si="14"/>
        <v>168.63524999999998</v>
      </c>
      <c r="CO63" s="42">
        <f t="shared" si="14"/>
        <v>73.991249999999994</v>
      </c>
      <c r="CP63" s="42">
        <f t="shared" si="14"/>
        <v>0</v>
      </c>
      <c r="CQ63" s="43">
        <f t="shared" si="14"/>
        <v>0.74550000000000005</v>
      </c>
      <c r="CR63" s="42">
        <f t="shared" si="22"/>
        <v>200.58023227500001</v>
      </c>
    </row>
    <row r="64" spans="1:96" x14ac:dyDescent="0.3">
      <c r="A64" s="40" t="s">
        <v>62</v>
      </c>
      <c r="B64" s="17">
        <v>2012</v>
      </c>
      <c r="C64" s="44">
        <v>11757115.283478262</v>
      </c>
      <c r="D64" s="44">
        <v>361121237.37043482</v>
      </c>
      <c r="E64" s="44">
        <v>1168492.4720002622</v>
      </c>
      <c r="F64" s="44">
        <v>3757.7</v>
      </c>
      <c r="G64" s="44">
        <v>138576</v>
      </c>
      <c r="H64" s="44">
        <v>1324.4760000000001</v>
      </c>
      <c r="I64" s="44">
        <v>444.21600000000001</v>
      </c>
      <c r="J64" s="44">
        <v>132.50700000000001</v>
      </c>
      <c r="K64" s="57">
        <v>0.193</v>
      </c>
      <c r="L64" s="44">
        <f t="shared" si="15"/>
        <v>1552.18446354</v>
      </c>
      <c r="N64" s="17">
        <v>2013</v>
      </c>
      <c r="O64" s="44">
        <v>10615090.650906419</v>
      </c>
      <c r="P64" s="44">
        <v>367237017.32239109</v>
      </c>
      <c r="Q64" s="44">
        <v>897744.32873561862</v>
      </c>
      <c r="R64" s="44">
        <v>3724.8</v>
      </c>
      <c r="S64" s="44">
        <v>140228</v>
      </c>
      <c r="T64" s="44">
        <v>1268.2570000000001</v>
      </c>
      <c r="U64" s="44">
        <v>475.48200000000003</v>
      </c>
      <c r="V64" s="44">
        <v>125.31100000000001</v>
      </c>
      <c r="W64" s="57">
        <v>0.192</v>
      </c>
      <c r="X64" s="44">
        <f t="shared" si="16"/>
        <v>1507.5134107800002</v>
      </c>
      <c r="Z64" s="17">
        <v>2014</v>
      </c>
      <c r="AA64" s="44">
        <v>10704760.466052376</v>
      </c>
      <c r="AB64" s="44">
        <v>362436216.47138697</v>
      </c>
      <c r="AC64" s="44">
        <v>518811.64051548217</v>
      </c>
      <c r="AD64" s="44">
        <v>3753.7</v>
      </c>
      <c r="AE64" s="44">
        <v>142146</v>
      </c>
      <c r="AF64" s="44">
        <v>1255.2380000000001</v>
      </c>
      <c r="AG64" s="44">
        <v>495.34399999999999</v>
      </c>
      <c r="AH64" s="44">
        <v>98.634</v>
      </c>
      <c r="AI64" s="57">
        <v>0.19</v>
      </c>
      <c r="AJ64" s="44">
        <f t="shared" si="17"/>
        <v>1495.8374959600001</v>
      </c>
      <c r="AL64" s="17">
        <v>2015</v>
      </c>
      <c r="AM64" s="44">
        <v>10465396.58614824</v>
      </c>
      <c r="AN64" s="44">
        <v>374003794.68626976</v>
      </c>
      <c r="AO64" s="44">
        <v>1121196.8565719908</v>
      </c>
      <c r="AP64" s="44">
        <v>3822.134</v>
      </c>
      <c r="AQ64" s="44">
        <v>144064</v>
      </c>
      <c r="AR64" s="44">
        <v>1233.7370000000001</v>
      </c>
      <c r="AS64" s="44">
        <v>491.26799999999997</v>
      </c>
      <c r="AT64" s="44">
        <v>110.45399999999999</v>
      </c>
      <c r="AU64" s="57">
        <v>0.188</v>
      </c>
      <c r="AV64" s="44">
        <f t="shared" si="18"/>
        <v>1475.7811257200001</v>
      </c>
      <c r="AX64" s="17">
        <v>2016</v>
      </c>
      <c r="AY64" s="44">
        <v>10322468.186705412</v>
      </c>
      <c r="AZ64" s="44">
        <v>394316592.3557331</v>
      </c>
      <c r="BA64" s="44">
        <v>573726.03333551274</v>
      </c>
      <c r="BB64" s="44">
        <v>3848.1909999999998</v>
      </c>
      <c r="BC64" s="44">
        <v>146500</v>
      </c>
      <c r="BD64" s="44">
        <v>1281.8520000000001</v>
      </c>
      <c r="BE64" s="44">
        <v>479.01400000000001</v>
      </c>
      <c r="BF64" s="44">
        <v>128.249</v>
      </c>
      <c r="BG64" s="57">
        <v>0.186</v>
      </c>
      <c r="BH64" s="44">
        <f t="shared" si="19"/>
        <v>1523.4298082600001</v>
      </c>
      <c r="BJ64" s="17">
        <v>2017</v>
      </c>
      <c r="BK64" s="44">
        <v>10414664.919341264</v>
      </c>
      <c r="BL64" s="44">
        <v>393548874.62675798</v>
      </c>
      <c r="BM64" s="44">
        <v>342364.76084793848</v>
      </c>
      <c r="BN64" s="44">
        <v>3875.4110000000001</v>
      </c>
      <c r="BO64" s="44">
        <v>149824</v>
      </c>
      <c r="BP64" s="44">
        <v>1287.0989999999999</v>
      </c>
      <c r="BQ64" s="44">
        <v>475.286</v>
      </c>
      <c r="BR64" s="44">
        <v>126.95099999999999</v>
      </c>
      <c r="BS64" s="57">
        <v>0.184</v>
      </c>
      <c r="BT64" s="44">
        <f t="shared" si="20"/>
        <v>1526.7153937400001</v>
      </c>
      <c r="BV64" s="17">
        <v>2018</v>
      </c>
      <c r="BW64" s="44">
        <v>10621651</v>
      </c>
      <c r="BX64" s="44">
        <v>398156353</v>
      </c>
      <c r="BY64" s="44">
        <v>413471.95199999999</v>
      </c>
      <c r="BZ64" s="44">
        <v>3903.681</v>
      </c>
      <c r="CA64" s="44">
        <v>154070</v>
      </c>
      <c r="CB64" s="44">
        <v>1312.8140000000001</v>
      </c>
      <c r="CC64" s="44">
        <v>476.101</v>
      </c>
      <c r="CD64" s="44">
        <v>134.947</v>
      </c>
      <c r="CE64" s="57">
        <v>0.18099999999999999</v>
      </c>
      <c r="CF64" s="44">
        <f t="shared" si="21"/>
        <v>1554.9499774400001</v>
      </c>
      <c r="CH64" t="s">
        <v>145</v>
      </c>
      <c r="CI64" s="42">
        <f t="shared" si="9"/>
        <v>10456045.173048729</v>
      </c>
      <c r="CJ64" s="42">
        <f t="shared" si="10"/>
        <v>390006403.66719019</v>
      </c>
      <c r="CK64" s="42">
        <f t="shared" si="11"/>
        <v>612689.90068886045</v>
      </c>
      <c r="CL64" s="42">
        <f t="shared" si="12"/>
        <v>3862.3542500000003</v>
      </c>
      <c r="CM64" s="42">
        <f t="shared" si="13"/>
        <v>148614.5</v>
      </c>
      <c r="CN64" s="42">
        <f t="shared" si="14"/>
        <v>1278.8755000000001</v>
      </c>
      <c r="CO64" s="42">
        <f t="shared" si="14"/>
        <v>480.41724999999997</v>
      </c>
      <c r="CP64" s="42">
        <f t="shared" si="14"/>
        <v>125.15025</v>
      </c>
      <c r="CQ64" s="43">
        <f t="shared" si="14"/>
        <v>0.18475000000000003</v>
      </c>
      <c r="CR64" s="42">
        <f t="shared" si="22"/>
        <v>1520.21907629</v>
      </c>
    </row>
    <row r="65" spans="1:96" x14ac:dyDescent="0.3">
      <c r="A65" s="40" t="s">
        <v>63</v>
      </c>
      <c r="B65" s="17">
        <v>2012</v>
      </c>
      <c r="C65" s="44">
        <v>575701.5582608697</v>
      </c>
      <c r="D65" s="44">
        <v>19748275.723478261</v>
      </c>
      <c r="E65" s="44">
        <v>111264.52021557679</v>
      </c>
      <c r="F65" s="44">
        <v>746.3</v>
      </c>
      <c r="G65" s="44">
        <v>2631</v>
      </c>
      <c r="H65" s="44">
        <v>34.712000000000003</v>
      </c>
      <c r="I65" s="44">
        <v>5.1909999999999998</v>
      </c>
      <c r="J65" s="44">
        <v>0</v>
      </c>
      <c r="K65" s="57">
        <v>1</v>
      </c>
      <c r="L65" s="44">
        <f t="shared" si="15"/>
        <v>36.953162340000006</v>
      </c>
      <c r="N65" s="17">
        <v>2013</v>
      </c>
      <c r="O65" s="44">
        <v>733454.62557079876</v>
      </c>
      <c r="P65" s="44">
        <v>19901825.68961294</v>
      </c>
      <c r="Q65" s="44">
        <v>743235.8558091314</v>
      </c>
      <c r="R65" s="44">
        <v>747.3</v>
      </c>
      <c r="S65" s="44">
        <v>2642</v>
      </c>
      <c r="T65" s="44">
        <v>32.655000000000001</v>
      </c>
      <c r="U65" s="44">
        <v>6.0010000000000003</v>
      </c>
      <c r="V65" s="44">
        <v>0</v>
      </c>
      <c r="W65" s="57">
        <v>1</v>
      </c>
      <c r="X65" s="44">
        <f t="shared" si="16"/>
        <v>35.245871739999998</v>
      </c>
      <c r="Z65" s="17">
        <v>2014</v>
      </c>
      <c r="AA65" s="44">
        <v>764422.97856934997</v>
      </c>
      <c r="AB65" s="44">
        <v>19559897.672162943</v>
      </c>
      <c r="AC65" s="44">
        <v>494507.17639009363</v>
      </c>
      <c r="AD65" s="44">
        <v>748.8</v>
      </c>
      <c r="AE65" s="44">
        <v>2629</v>
      </c>
      <c r="AF65" s="44">
        <v>31.343</v>
      </c>
      <c r="AG65" s="44">
        <v>5.9269999999999996</v>
      </c>
      <c r="AH65" s="44">
        <v>0</v>
      </c>
      <c r="AI65" s="57">
        <v>1</v>
      </c>
      <c r="AJ65" s="44">
        <f t="shared" si="17"/>
        <v>33.901922980000002</v>
      </c>
      <c r="AL65" s="17">
        <v>2015</v>
      </c>
      <c r="AM65" s="44">
        <v>743158.62673147034</v>
      </c>
      <c r="AN65" s="44">
        <v>20000003.367922235</v>
      </c>
      <c r="AO65" s="44">
        <v>472207.26117379934</v>
      </c>
      <c r="AP65" s="44">
        <v>750.649</v>
      </c>
      <c r="AQ65" s="44">
        <v>2637</v>
      </c>
      <c r="AR65" s="44">
        <v>30.555</v>
      </c>
      <c r="AS65" s="44">
        <v>5.7389999999999999</v>
      </c>
      <c r="AT65" s="44">
        <v>0</v>
      </c>
      <c r="AU65" s="57">
        <v>1</v>
      </c>
      <c r="AV65" s="44">
        <f t="shared" si="18"/>
        <v>33.032755860000002</v>
      </c>
      <c r="AX65" s="17">
        <v>2016</v>
      </c>
      <c r="AY65" s="44">
        <v>726993.43915728293</v>
      </c>
      <c r="AZ65" s="44">
        <v>19661356.175566047</v>
      </c>
      <c r="BA65" s="44">
        <v>254739.28614287442</v>
      </c>
      <c r="BB65" s="44">
        <v>706.34199999999998</v>
      </c>
      <c r="BC65" s="44">
        <v>2633</v>
      </c>
      <c r="BD65" s="44">
        <v>33.380000000000003</v>
      </c>
      <c r="BE65" s="44">
        <v>6.141</v>
      </c>
      <c r="BF65" s="44">
        <v>0</v>
      </c>
      <c r="BG65" s="57">
        <v>1</v>
      </c>
      <c r="BH65" s="44">
        <f t="shared" si="19"/>
        <v>36.031315340000006</v>
      </c>
      <c r="BJ65" s="17">
        <v>2017</v>
      </c>
      <c r="BK65" s="44">
        <v>740798.13391032559</v>
      </c>
      <c r="BL65" s="44">
        <v>19535424.736626994</v>
      </c>
      <c r="BM65" s="44">
        <v>147732.46279913449</v>
      </c>
      <c r="BN65" s="44">
        <v>696.40200000000004</v>
      </c>
      <c r="BO65" s="44">
        <v>2637</v>
      </c>
      <c r="BP65" s="44">
        <v>33.527999999999999</v>
      </c>
      <c r="BQ65" s="44">
        <v>6.8239999999999998</v>
      </c>
      <c r="BR65" s="44">
        <v>0</v>
      </c>
      <c r="BS65" s="57">
        <v>1</v>
      </c>
      <c r="BT65" s="44">
        <f t="shared" si="20"/>
        <v>36.474193759999999</v>
      </c>
      <c r="BV65" s="17">
        <v>2018</v>
      </c>
      <c r="BW65" s="44">
        <v>756642.99999999988</v>
      </c>
      <c r="BX65" s="44">
        <v>19797730</v>
      </c>
      <c r="BY65" s="44">
        <v>216627.66399999999</v>
      </c>
      <c r="BZ65" s="44">
        <v>696.89300000000003</v>
      </c>
      <c r="CA65" s="44">
        <v>2644</v>
      </c>
      <c r="CB65" s="44">
        <v>33.325000000000003</v>
      </c>
      <c r="CC65" s="44">
        <v>7.5209999999999999</v>
      </c>
      <c r="CD65" s="44">
        <v>0</v>
      </c>
      <c r="CE65" s="57">
        <v>1</v>
      </c>
      <c r="CF65" s="44">
        <f t="shared" si="21"/>
        <v>36.572116540000003</v>
      </c>
      <c r="CH65" t="s">
        <v>145</v>
      </c>
      <c r="CI65" s="42">
        <f t="shared" si="9"/>
        <v>741898.29994976963</v>
      </c>
      <c r="CJ65" s="42">
        <f t="shared" si="10"/>
        <v>19748628.570028819</v>
      </c>
      <c r="CK65" s="42">
        <f t="shared" si="11"/>
        <v>272826.66852895205</v>
      </c>
      <c r="CL65" s="42">
        <f t="shared" si="12"/>
        <v>712.57150000000001</v>
      </c>
      <c r="CM65" s="42">
        <f t="shared" si="13"/>
        <v>2637.75</v>
      </c>
      <c r="CN65" s="42">
        <f t="shared" si="14"/>
        <v>32.697000000000003</v>
      </c>
      <c r="CO65" s="42">
        <f t="shared" si="14"/>
        <v>6.5562500000000004</v>
      </c>
      <c r="CP65" s="42">
        <f t="shared" si="14"/>
        <v>0</v>
      </c>
      <c r="CQ65" s="43">
        <f t="shared" si="14"/>
        <v>1</v>
      </c>
      <c r="CR65" s="42">
        <f t="shared" si="22"/>
        <v>35.527595374999997</v>
      </c>
    </row>
    <row r="66" spans="1:96" x14ac:dyDescent="0.3">
      <c r="A66" s="40" t="s">
        <v>64</v>
      </c>
      <c r="B66" s="17">
        <v>2012</v>
      </c>
      <c r="C66" s="44">
        <v>1421625.2591304348</v>
      </c>
      <c r="D66" s="44">
        <v>48256845.556521744</v>
      </c>
      <c r="E66" s="44">
        <v>73174.923413732569</v>
      </c>
      <c r="F66" s="44">
        <v>852.3</v>
      </c>
      <c r="G66" s="44">
        <v>11084</v>
      </c>
      <c r="H66" s="44">
        <v>151.506</v>
      </c>
      <c r="I66" s="44">
        <v>22.907</v>
      </c>
      <c r="J66" s="44">
        <v>0</v>
      </c>
      <c r="K66" s="57">
        <v>0.52</v>
      </c>
      <c r="L66" s="44">
        <f t="shared" ref="L66:L78" si="23">H66*$B$95+I66*$C$95+J66*$D$95</f>
        <v>161.39586818000001</v>
      </c>
      <c r="N66" s="17">
        <v>2013</v>
      </c>
      <c r="O66" s="44">
        <v>1418461.8843704071</v>
      </c>
      <c r="P66" s="44">
        <v>48801351.50146988</v>
      </c>
      <c r="Q66" s="44">
        <v>215646.58233301385</v>
      </c>
      <c r="R66" s="44">
        <v>835.6</v>
      </c>
      <c r="S66" s="44">
        <v>11171</v>
      </c>
      <c r="T66" s="44">
        <v>145.69999999999999</v>
      </c>
      <c r="U66" s="44">
        <v>22.9</v>
      </c>
      <c r="V66" s="44">
        <v>0</v>
      </c>
      <c r="W66" s="57">
        <v>0.52</v>
      </c>
      <c r="X66" s="44">
        <f t="shared" ref="X66:X78" si="24">T66*$B$95+U66*$C$95+V66*$D$95</f>
        <v>155.58684599999998</v>
      </c>
      <c r="Z66" s="17">
        <v>2014</v>
      </c>
      <c r="AA66" s="44">
        <v>1543447.71556741</v>
      </c>
      <c r="AB66" s="44">
        <v>49096646.878273509</v>
      </c>
      <c r="AC66" s="44">
        <v>119588.05671199625</v>
      </c>
      <c r="AD66" s="44">
        <v>845.2</v>
      </c>
      <c r="AE66" s="44">
        <v>11221</v>
      </c>
      <c r="AF66" s="44">
        <v>140.4</v>
      </c>
      <c r="AG66" s="44">
        <v>22.2</v>
      </c>
      <c r="AH66" s="44">
        <v>0</v>
      </c>
      <c r="AI66" s="57">
        <v>0.52</v>
      </c>
      <c r="AJ66" s="44">
        <f t="shared" ref="AJ66:AJ78" si="25">AF66*$B$95+AG66*$C$95+AH66*$D$95</f>
        <v>149.98462800000001</v>
      </c>
      <c r="AL66" s="17">
        <v>2015</v>
      </c>
      <c r="AM66" s="44">
        <v>1263760.3081409477</v>
      </c>
      <c r="AN66" s="44">
        <v>50190437.278007299</v>
      </c>
      <c r="AO66" s="44">
        <v>250500.70066634801</v>
      </c>
      <c r="AP66" s="44">
        <v>855.89800000000002</v>
      </c>
      <c r="AQ66" s="44">
        <v>11242</v>
      </c>
      <c r="AR66" s="44">
        <v>138.25399999999999</v>
      </c>
      <c r="AS66" s="44">
        <v>21.634</v>
      </c>
      <c r="AT66" s="44">
        <v>0</v>
      </c>
      <c r="AU66" s="57">
        <v>0.52300000000000002</v>
      </c>
      <c r="AV66" s="44">
        <f t="shared" ref="AV66:AV78" si="26">AR66*$B$95+AS66*$C$95+AT66*$D$95</f>
        <v>147.59426316</v>
      </c>
      <c r="AX66" s="17">
        <v>2016</v>
      </c>
      <c r="AY66" s="44">
        <v>1122588.9727569926</v>
      </c>
      <c r="AZ66" s="44">
        <v>51976981.219518103</v>
      </c>
      <c r="BA66" s="44">
        <v>155611.75058651171</v>
      </c>
      <c r="BB66" s="44">
        <v>862.95</v>
      </c>
      <c r="BC66" s="44">
        <v>11289</v>
      </c>
      <c r="BD66" s="44">
        <v>145.12</v>
      </c>
      <c r="BE66" s="44">
        <v>22.206</v>
      </c>
      <c r="BF66" s="44">
        <v>0</v>
      </c>
      <c r="BG66" s="57">
        <v>0.52200000000000002</v>
      </c>
      <c r="BH66" s="44">
        <f t="shared" ref="BH66:BH78" si="27">BD66*$B$95+BE66*$C$95+BF66*$D$95</f>
        <v>154.70721844000002</v>
      </c>
      <c r="BJ66" s="17">
        <v>2017</v>
      </c>
      <c r="BK66" s="44">
        <v>1268479.0236807305</v>
      </c>
      <c r="BL66" s="44">
        <v>60570830.436590925</v>
      </c>
      <c r="BM66" s="44">
        <v>189502.11465656929</v>
      </c>
      <c r="BN66" s="44">
        <v>868.37</v>
      </c>
      <c r="BO66" s="44">
        <v>11366</v>
      </c>
      <c r="BP66" s="44">
        <v>144.34</v>
      </c>
      <c r="BQ66" s="44">
        <v>22.626000000000001</v>
      </c>
      <c r="BR66" s="44">
        <v>0</v>
      </c>
      <c r="BS66" s="57">
        <v>0.52200000000000002</v>
      </c>
      <c r="BT66" s="44">
        <f t="shared" ref="BT66:BT78" si="28">BP66*$B$95+BQ66*$C$95+BR66*$D$95</f>
        <v>154.10854924</v>
      </c>
      <c r="BV66" s="17">
        <v>2018</v>
      </c>
      <c r="BW66" s="44">
        <v>1137097.0000000002</v>
      </c>
      <c r="BX66" s="44">
        <v>61249745</v>
      </c>
      <c r="BY66" s="44">
        <v>90678.148000000001</v>
      </c>
      <c r="BZ66" s="44">
        <v>884.42</v>
      </c>
      <c r="CA66" s="44">
        <v>11475</v>
      </c>
      <c r="CB66" s="44">
        <v>142.351</v>
      </c>
      <c r="CC66" s="44">
        <v>20.414000000000001</v>
      </c>
      <c r="CD66" s="44">
        <v>0</v>
      </c>
      <c r="CE66" s="57">
        <v>0.51900000000000002</v>
      </c>
      <c r="CF66" s="44">
        <f t="shared" ref="CF66:CF78" si="29">CB66*$B$95+CC66*$C$95+CD66*$D$95</f>
        <v>151.16454035999999</v>
      </c>
      <c r="CH66" t="s">
        <v>145</v>
      </c>
      <c r="CI66" s="42">
        <f t="shared" si="9"/>
        <v>1197981.3261446678</v>
      </c>
      <c r="CJ66" s="42">
        <f t="shared" si="10"/>
        <v>55996998.483529076</v>
      </c>
      <c r="CK66" s="42">
        <f t="shared" si="11"/>
        <v>171573.17847735726</v>
      </c>
      <c r="CL66" s="42">
        <f t="shared" si="12"/>
        <v>867.90949999999998</v>
      </c>
      <c r="CM66" s="42">
        <f t="shared" si="13"/>
        <v>11343</v>
      </c>
      <c r="CN66" s="42">
        <f t="shared" si="14"/>
        <v>142.51625000000001</v>
      </c>
      <c r="CO66" s="42">
        <f t="shared" si="14"/>
        <v>21.720000000000002</v>
      </c>
      <c r="CP66" s="42">
        <f t="shared" si="14"/>
        <v>0</v>
      </c>
      <c r="CQ66" s="43">
        <f t="shared" si="14"/>
        <v>0.52149999999999996</v>
      </c>
      <c r="CR66" s="42">
        <f t="shared" si="22"/>
        <v>151.89364280000001</v>
      </c>
    </row>
    <row r="67" spans="1:96" x14ac:dyDescent="0.3">
      <c r="A67" s="40" t="s">
        <v>65</v>
      </c>
      <c r="B67" s="17">
        <v>2012</v>
      </c>
      <c r="C67" s="44">
        <v>2396312.4260869566</v>
      </c>
      <c r="D67" s="44">
        <v>159304995.24347827</v>
      </c>
      <c r="E67" s="44">
        <v>970051.03467054956</v>
      </c>
      <c r="F67" s="44">
        <v>3658.1</v>
      </c>
      <c r="G67" s="44">
        <v>14630</v>
      </c>
      <c r="H67" s="44">
        <v>199.96199999999999</v>
      </c>
      <c r="I67" s="44">
        <v>44.168999999999997</v>
      </c>
      <c r="J67" s="44">
        <v>0</v>
      </c>
      <c r="K67" s="57">
        <v>0.871</v>
      </c>
      <c r="L67" s="44">
        <f t="shared" si="23"/>
        <v>219.03152405999998</v>
      </c>
      <c r="N67" s="17">
        <v>2013</v>
      </c>
      <c r="O67" s="44">
        <v>2941550.4777070065</v>
      </c>
      <c r="P67" s="44">
        <v>159547918.02621269</v>
      </c>
      <c r="Q67" s="44">
        <v>1614611.7788550078</v>
      </c>
      <c r="R67" s="44">
        <v>3556.7</v>
      </c>
      <c r="S67" s="44">
        <v>14695</v>
      </c>
      <c r="T67" s="44">
        <v>189.58699999999999</v>
      </c>
      <c r="U67" s="44">
        <v>32.073999999999998</v>
      </c>
      <c r="V67" s="44">
        <v>0</v>
      </c>
      <c r="W67" s="57">
        <v>0.873</v>
      </c>
      <c r="X67" s="44">
        <f t="shared" si="24"/>
        <v>203.43462875999998</v>
      </c>
      <c r="Z67" s="17">
        <v>2014</v>
      </c>
      <c r="AA67" s="44">
        <v>2928842.1951988353</v>
      </c>
      <c r="AB67" s="44">
        <v>163999921.22720656</v>
      </c>
      <c r="AC67" s="44">
        <v>709114.75612427213</v>
      </c>
      <c r="AD67" s="44">
        <v>3575.2</v>
      </c>
      <c r="AE67" s="44">
        <v>14792</v>
      </c>
      <c r="AF67" s="44">
        <v>193.988</v>
      </c>
      <c r="AG67" s="44">
        <v>27.366999999999997</v>
      </c>
      <c r="AH67" s="44">
        <v>27.523</v>
      </c>
      <c r="AI67" s="57">
        <v>0.874</v>
      </c>
      <c r="AJ67" s="44">
        <f t="shared" si="25"/>
        <v>213.26491387999999</v>
      </c>
      <c r="AL67" s="17">
        <v>2015</v>
      </c>
      <c r="AM67" s="44">
        <v>3085922.9339003651</v>
      </c>
      <c r="AN67" s="44">
        <v>167830473.61555284</v>
      </c>
      <c r="AO67" s="44">
        <v>1128807.8135018374</v>
      </c>
      <c r="AP67" s="44">
        <v>3593.5</v>
      </c>
      <c r="AQ67" s="44">
        <v>14812</v>
      </c>
      <c r="AR67" s="44">
        <v>182.22900000000001</v>
      </c>
      <c r="AS67" s="44">
        <v>4.7119999999999997</v>
      </c>
      <c r="AT67" s="44">
        <v>21.864999999999998</v>
      </c>
      <c r="AU67" s="57">
        <v>0.876</v>
      </c>
      <c r="AV67" s="44">
        <f t="shared" si="26"/>
        <v>190.19096038000004</v>
      </c>
      <c r="AX67" s="17">
        <v>2016</v>
      </c>
      <c r="AY67" s="44">
        <v>3322702.7608669326</v>
      </c>
      <c r="AZ67" s="44">
        <v>186214634.05642328</v>
      </c>
      <c r="BA67" s="44">
        <v>1949718.6239847436</v>
      </c>
      <c r="BB67" s="44">
        <v>3799</v>
      </c>
      <c r="BC67" s="44">
        <v>16353</v>
      </c>
      <c r="BD67" s="44">
        <v>211.63499999999999</v>
      </c>
      <c r="BE67" s="44">
        <v>2.2440000000000002</v>
      </c>
      <c r="BF67" s="44">
        <v>0.374</v>
      </c>
      <c r="BG67" s="57">
        <v>0.871</v>
      </c>
      <c r="BH67" s="44">
        <f t="shared" si="27"/>
        <v>212.70521596</v>
      </c>
      <c r="BJ67" s="17">
        <v>2017</v>
      </c>
      <c r="BK67" s="44">
        <v>3273077.3540088949</v>
      </c>
      <c r="BL67" s="44">
        <v>190342578.08198097</v>
      </c>
      <c r="BM67" s="44">
        <v>586164.80040918372</v>
      </c>
      <c r="BN67" s="44">
        <v>3833.5</v>
      </c>
      <c r="BO67" s="44">
        <v>16427</v>
      </c>
      <c r="BP67" s="44">
        <v>218.131</v>
      </c>
      <c r="BQ67" s="44">
        <v>2.5660000000000003</v>
      </c>
      <c r="BR67" s="44">
        <v>0.95399999999999996</v>
      </c>
      <c r="BS67" s="57">
        <v>0.871</v>
      </c>
      <c r="BT67" s="44">
        <f t="shared" si="28"/>
        <v>219.49747424</v>
      </c>
      <c r="BV67" s="17">
        <v>2018</v>
      </c>
      <c r="BW67" s="44">
        <v>3541216.9999999995</v>
      </c>
      <c r="BX67" s="44">
        <v>194733458</v>
      </c>
      <c r="BY67" s="44">
        <v>1523753.514</v>
      </c>
      <c r="BZ67" s="44">
        <v>3848.7</v>
      </c>
      <c r="CA67" s="44">
        <v>16488</v>
      </c>
      <c r="CB67" s="44">
        <v>216.58799999999999</v>
      </c>
      <c r="CC67" s="44">
        <v>2.089</v>
      </c>
      <c r="CD67" s="44">
        <v>0.21</v>
      </c>
      <c r="CE67" s="57">
        <v>0.871</v>
      </c>
      <c r="CF67" s="44">
        <f t="shared" si="29"/>
        <v>217.54683585999999</v>
      </c>
      <c r="CH67" t="s">
        <v>145</v>
      </c>
      <c r="CI67" s="42">
        <f t="shared" ref="CI67:CI78" si="30">AVERAGE(AM67,AY67,BK67,BW67)</f>
        <v>3305730.0121940481</v>
      </c>
      <c r="CJ67" s="42">
        <f t="shared" ref="CJ67:CJ78" si="31">AVERAGE(AN67,AZ67,BL67,BX67)</f>
        <v>184780285.93848926</v>
      </c>
      <c r="CK67" s="42">
        <f t="shared" ref="CK67:CK78" si="32">AVERAGE(AO67,BA67,BM67,BY67)</f>
        <v>1297111.1879739412</v>
      </c>
      <c r="CL67" s="42">
        <f t="shared" ref="CL67:CL78" si="33">AVERAGE(AP67,BB67,BN67,BZ67)</f>
        <v>3768.6750000000002</v>
      </c>
      <c r="CM67" s="42">
        <f t="shared" ref="CM67:CM78" si="34">AVERAGE(AQ67,BC67,BO67,CA67)</f>
        <v>16020</v>
      </c>
      <c r="CN67" s="42">
        <f t="shared" ref="CN67:CQ78" si="35">AVERAGE(AR67,BD67,BP67,CB67)</f>
        <v>207.14574999999999</v>
      </c>
      <c r="CO67" s="42">
        <f t="shared" si="35"/>
        <v>2.9027500000000002</v>
      </c>
      <c r="CP67" s="42">
        <f t="shared" si="35"/>
        <v>5.8507499999999997</v>
      </c>
      <c r="CQ67" s="43">
        <f t="shared" si="35"/>
        <v>0.87224999999999997</v>
      </c>
      <c r="CR67" s="42">
        <f t="shared" si="22"/>
        <v>209.98512160999999</v>
      </c>
    </row>
    <row r="68" spans="1:96" x14ac:dyDescent="0.3">
      <c r="A68" s="40" t="s">
        <v>66</v>
      </c>
      <c r="B68" s="17">
        <v>2012</v>
      </c>
      <c r="C68" s="44">
        <v>1778875.3373913046</v>
      </c>
      <c r="D68" s="44">
        <v>78654525.624347836</v>
      </c>
      <c r="E68" s="44">
        <v>223633.75042267572</v>
      </c>
      <c r="F68" s="44">
        <v>2184.4</v>
      </c>
      <c r="G68" s="44">
        <v>7779</v>
      </c>
      <c r="H68" s="44">
        <v>147.43199999999999</v>
      </c>
      <c r="I68" s="44">
        <v>2.7320000000000002</v>
      </c>
      <c r="J68" s="44">
        <v>0</v>
      </c>
      <c r="K68" s="57">
        <v>0.72799999999999998</v>
      </c>
      <c r="L68" s="44">
        <f t="shared" si="23"/>
        <v>148.61151368</v>
      </c>
      <c r="N68" s="17">
        <v>2013</v>
      </c>
      <c r="O68" s="44">
        <v>1665416.4946104854</v>
      </c>
      <c r="P68" s="44">
        <v>79140335.034051955</v>
      </c>
      <c r="Q68" s="44">
        <v>446154.34951586759</v>
      </c>
      <c r="R68" s="44">
        <v>2186.4</v>
      </c>
      <c r="S68" s="44">
        <v>7849</v>
      </c>
      <c r="T68" s="44">
        <v>140.965</v>
      </c>
      <c r="U68" s="44">
        <v>2.6310000000000002</v>
      </c>
      <c r="V68" s="44">
        <v>0</v>
      </c>
      <c r="W68" s="57">
        <v>0.73399999999999999</v>
      </c>
      <c r="X68" s="44">
        <f t="shared" si="24"/>
        <v>142.10090794000001</v>
      </c>
      <c r="Z68" s="17">
        <v>2014</v>
      </c>
      <c r="AA68" s="44">
        <v>1722933.8006789521</v>
      </c>
      <c r="AB68" s="44">
        <v>79169363.191804066</v>
      </c>
      <c r="AC68" s="44">
        <v>421996.54043085687</v>
      </c>
      <c r="AD68" s="44">
        <v>2191.1</v>
      </c>
      <c r="AE68" s="44">
        <v>7910</v>
      </c>
      <c r="AF68" s="44">
        <v>142.81200000000001</v>
      </c>
      <c r="AG68" s="44">
        <v>2.4489999999999998</v>
      </c>
      <c r="AH68" s="44">
        <v>0</v>
      </c>
      <c r="AI68" s="57">
        <v>0.72699999999999998</v>
      </c>
      <c r="AJ68" s="44">
        <f t="shared" si="25"/>
        <v>143.86933126000002</v>
      </c>
      <c r="AL68" s="17">
        <v>2015</v>
      </c>
      <c r="AM68" s="44">
        <v>1606176.3703523695</v>
      </c>
      <c r="AN68" s="44">
        <v>79421359.279708385</v>
      </c>
      <c r="AO68" s="44">
        <v>369904.4769069255</v>
      </c>
      <c r="AP68" s="44">
        <v>2188.7759999999998</v>
      </c>
      <c r="AQ68" s="44">
        <v>7946</v>
      </c>
      <c r="AR68" s="44">
        <v>140.774</v>
      </c>
      <c r="AS68" s="44">
        <v>2.5620000000000003</v>
      </c>
      <c r="AT68" s="44">
        <v>0</v>
      </c>
      <c r="AU68" s="57">
        <v>0.72899999999999998</v>
      </c>
      <c r="AV68" s="44">
        <f t="shared" si="26"/>
        <v>141.88011788</v>
      </c>
      <c r="AX68" s="17">
        <v>2016</v>
      </c>
      <c r="AY68" s="44">
        <v>1907431.0814868626</v>
      </c>
      <c r="AZ68" s="44">
        <v>83545816.136093959</v>
      </c>
      <c r="BA68" s="44">
        <v>530226.03639205708</v>
      </c>
      <c r="BB68" s="44">
        <v>2197.2660000000001</v>
      </c>
      <c r="BC68" s="44">
        <v>7977</v>
      </c>
      <c r="BD68" s="44">
        <v>145.30000000000001</v>
      </c>
      <c r="BE68" s="44">
        <v>2.411</v>
      </c>
      <c r="BF68" s="44">
        <v>0</v>
      </c>
      <c r="BG68" s="57">
        <v>0.73099999999999998</v>
      </c>
      <c r="BH68" s="44">
        <f t="shared" si="27"/>
        <v>146.34092514000002</v>
      </c>
      <c r="BJ68" s="17">
        <v>2017</v>
      </c>
      <c r="BK68" s="44">
        <v>1808954.3719197016</v>
      </c>
      <c r="BL68" s="44">
        <v>85941169.474936873</v>
      </c>
      <c r="BM68" s="44">
        <v>180739.06868109145</v>
      </c>
      <c r="BN68" s="44">
        <v>2302.8969999999999</v>
      </c>
      <c r="BO68" s="44">
        <v>8050</v>
      </c>
      <c r="BP68" s="44">
        <v>153.82</v>
      </c>
      <c r="BQ68" s="44">
        <v>2.56</v>
      </c>
      <c r="BR68" s="44">
        <v>0</v>
      </c>
      <c r="BS68" s="57">
        <v>0.71699999999999997</v>
      </c>
      <c r="BT68" s="44">
        <f t="shared" si="28"/>
        <v>154.9252544</v>
      </c>
      <c r="BV68" s="17">
        <v>2018</v>
      </c>
      <c r="BW68" s="44">
        <v>2172692</v>
      </c>
      <c r="BX68" s="44">
        <v>85365671</v>
      </c>
      <c r="BY68" s="44">
        <v>463859.20899999997</v>
      </c>
      <c r="BZ68" s="44">
        <v>2307.3009999999999</v>
      </c>
      <c r="CA68" s="44">
        <v>8263</v>
      </c>
      <c r="CB68" s="44">
        <v>153.09800000000001</v>
      </c>
      <c r="CC68" s="44">
        <v>8.6150000000000002</v>
      </c>
      <c r="CD68" s="44">
        <v>0</v>
      </c>
      <c r="CE68" s="57">
        <v>0.70799999999999996</v>
      </c>
      <c r="CF68" s="44">
        <f t="shared" si="29"/>
        <v>156.81744010000003</v>
      </c>
      <c r="CH68" t="s">
        <v>145</v>
      </c>
      <c r="CI68" s="42">
        <f t="shared" si="30"/>
        <v>1873813.4559397334</v>
      </c>
      <c r="CJ68" s="42">
        <f t="shared" si="31"/>
        <v>83568503.972684801</v>
      </c>
      <c r="CK68" s="42">
        <f t="shared" si="32"/>
        <v>386182.19774501852</v>
      </c>
      <c r="CL68" s="42">
        <f t="shared" si="33"/>
        <v>2249.06</v>
      </c>
      <c r="CM68" s="42">
        <f t="shared" si="34"/>
        <v>8059</v>
      </c>
      <c r="CN68" s="42">
        <f t="shared" si="35"/>
        <v>148.24799999999999</v>
      </c>
      <c r="CO68" s="42">
        <f t="shared" si="35"/>
        <v>4.0370000000000008</v>
      </c>
      <c r="CP68" s="42">
        <f t="shared" si="35"/>
        <v>0</v>
      </c>
      <c r="CQ68" s="43">
        <f t="shared" si="35"/>
        <v>0.72124999999999995</v>
      </c>
      <c r="CR68" s="42">
        <f t="shared" si="22"/>
        <v>149.99093438</v>
      </c>
    </row>
    <row r="69" spans="1:96" x14ac:dyDescent="0.3">
      <c r="A69" s="40" t="s">
        <v>67</v>
      </c>
      <c r="B69" s="17">
        <v>2012</v>
      </c>
      <c r="C69" s="44">
        <v>9849424.219130436</v>
      </c>
      <c r="D69" s="44">
        <v>274669613.6834783</v>
      </c>
      <c r="E69" s="44">
        <v>665901.74810465705</v>
      </c>
      <c r="F69" s="44">
        <v>2436.9</v>
      </c>
      <c r="G69" s="44">
        <v>72925</v>
      </c>
      <c r="H69" s="44">
        <v>977.81200000000001</v>
      </c>
      <c r="I69" s="44">
        <v>468.41500000000002</v>
      </c>
      <c r="J69" s="44">
        <v>657.89300000000003</v>
      </c>
      <c r="K69" s="57">
        <v>0.26400000000000001</v>
      </c>
      <c r="L69" s="44">
        <f t="shared" si="23"/>
        <v>1358.4002844000001</v>
      </c>
      <c r="N69" s="17">
        <v>2013</v>
      </c>
      <c r="O69" s="44">
        <v>10114350.466193045</v>
      </c>
      <c r="P69" s="44">
        <v>281020167.15237629</v>
      </c>
      <c r="Q69" s="44">
        <v>1914476.0236703807</v>
      </c>
      <c r="R69" s="44">
        <v>2439.5</v>
      </c>
      <c r="S69" s="44">
        <v>75800</v>
      </c>
      <c r="T69" s="44">
        <v>959.24099999999999</v>
      </c>
      <c r="U69" s="44">
        <v>467.33100000000002</v>
      </c>
      <c r="V69" s="44">
        <v>644.29200000000003</v>
      </c>
      <c r="W69" s="57">
        <v>0.25800000000000001</v>
      </c>
      <c r="X69" s="44">
        <f t="shared" si="24"/>
        <v>1335.6740471399999</v>
      </c>
      <c r="Z69" s="17">
        <v>2014</v>
      </c>
      <c r="AA69" s="44">
        <v>9867712.3239573184</v>
      </c>
      <c r="AB69" s="44">
        <v>283946126.68016481</v>
      </c>
      <c r="AC69" s="44">
        <v>254352.74709446405</v>
      </c>
      <c r="AD69" s="44">
        <v>2461.5</v>
      </c>
      <c r="AE69" s="44">
        <v>77493</v>
      </c>
      <c r="AF69" s="44">
        <v>962.73900000000003</v>
      </c>
      <c r="AG69" s="44">
        <v>471.036</v>
      </c>
      <c r="AH69" s="44">
        <v>597.85299999999995</v>
      </c>
      <c r="AI69" s="57">
        <v>0.251</v>
      </c>
      <c r="AJ69" s="44">
        <f t="shared" si="25"/>
        <v>1328.18203094</v>
      </c>
      <c r="AL69" s="17">
        <v>2015</v>
      </c>
      <c r="AM69" s="44">
        <v>10571981.416767921</v>
      </c>
      <c r="AN69" s="44">
        <v>290335397.85273391</v>
      </c>
      <c r="AO69" s="44">
        <v>329066.06885071762</v>
      </c>
      <c r="AP69" s="44">
        <v>2476.4</v>
      </c>
      <c r="AQ69" s="44">
        <v>79487</v>
      </c>
      <c r="AR69" s="44">
        <v>933.57899999999995</v>
      </c>
      <c r="AS69" s="44">
        <v>477.92599999999999</v>
      </c>
      <c r="AT69" s="44">
        <v>691.19399999999996</v>
      </c>
      <c r="AU69" s="57">
        <v>0.247</v>
      </c>
      <c r="AV69" s="44">
        <f t="shared" si="26"/>
        <v>1327.3014646399997</v>
      </c>
      <c r="AX69" s="17">
        <v>2016</v>
      </c>
      <c r="AY69" s="44">
        <v>10174109.164547764</v>
      </c>
      <c r="AZ69" s="44">
        <v>319925556.63809174</v>
      </c>
      <c r="BA69" s="44">
        <v>233186.70645647173</v>
      </c>
      <c r="BB69" s="44">
        <v>2485.39</v>
      </c>
      <c r="BC69" s="44">
        <v>80924</v>
      </c>
      <c r="BD69" s="44">
        <v>975.81799999999998</v>
      </c>
      <c r="BE69" s="44">
        <v>461.762</v>
      </c>
      <c r="BF69" s="44">
        <v>725.18399999999997</v>
      </c>
      <c r="BG69" s="57">
        <v>0.24399999999999999</v>
      </c>
      <c r="BH69" s="44">
        <f t="shared" si="27"/>
        <v>1371.7765082799999</v>
      </c>
      <c r="BJ69" s="17">
        <v>2017</v>
      </c>
      <c r="BK69" s="44">
        <v>9620746.0144248083</v>
      </c>
      <c r="BL69" s="44">
        <v>320004630.18728209</v>
      </c>
      <c r="BM69" s="44">
        <v>373155.62544656801</v>
      </c>
      <c r="BN69" s="44">
        <v>2506.59</v>
      </c>
      <c r="BO69" s="44">
        <v>83267</v>
      </c>
      <c r="BP69" s="44">
        <v>975.23</v>
      </c>
      <c r="BQ69" s="44">
        <v>443.47300000000001</v>
      </c>
      <c r="BR69" s="44">
        <v>772.61500000000001</v>
      </c>
      <c r="BS69" s="57">
        <v>0.23699999999999999</v>
      </c>
      <c r="BT69" s="44">
        <f t="shared" si="28"/>
        <v>1376.15095952</v>
      </c>
      <c r="BV69" s="17">
        <v>2018</v>
      </c>
      <c r="BW69" s="44">
        <v>9258568</v>
      </c>
      <c r="BX69" s="44">
        <v>318380784</v>
      </c>
      <c r="BY69" s="44">
        <v>429518.58899999998</v>
      </c>
      <c r="BZ69" s="44">
        <v>2520.14</v>
      </c>
      <c r="CA69" s="44">
        <v>86539</v>
      </c>
      <c r="CB69" s="44">
        <v>1010.323</v>
      </c>
      <c r="CC69" s="44">
        <v>436.37799999999999</v>
      </c>
      <c r="CD69" s="44">
        <v>884.64300000000003</v>
      </c>
      <c r="CE69" s="57">
        <v>0.22800000000000001</v>
      </c>
      <c r="CF69" s="44">
        <f t="shared" si="29"/>
        <v>1438.5515550199998</v>
      </c>
      <c r="CH69" t="s">
        <v>145</v>
      </c>
      <c r="CI69" s="42">
        <f t="shared" si="30"/>
        <v>9906351.1489351243</v>
      </c>
      <c r="CJ69" s="42">
        <f t="shared" si="31"/>
        <v>312161592.16952693</v>
      </c>
      <c r="CK69" s="42">
        <f t="shared" si="32"/>
        <v>341231.74743843934</v>
      </c>
      <c r="CL69" s="42">
        <f t="shared" si="33"/>
        <v>2497.13</v>
      </c>
      <c r="CM69" s="42">
        <f t="shared" si="34"/>
        <v>82554.25</v>
      </c>
      <c r="CN69" s="42">
        <f t="shared" si="35"/>
        <v>973.73749999999995</v>
      </c>
      <c r="CO69" s="42">
        <f t="shared" si="35"/>
        <v>454.88475</v>
      </c>
      <c r="CP69" s="42">
        <f t="shared" si="35"/>
        <v>768.40899999999999</v>
      </c>
      <c r="CQ69" s="43">
        <f t="shared" si="35"/>
        <v>0.23899999999999999</v>
      </c>
      <c r="CR69" s="42">
        <f t="shared" si="22"/>
        <v>1378.4451218649997</v>
      </c>
    </row>
    <row r="70" spans="1:96" x14ac:dyDescent="0.3">
      <c r="A70" s="40" t="s">
        <v>68</v>
      </c>
      <c r="B70" s="17">
        <v>2012</v>
      </c>
      <c r="C70" s="44">
        <v>6234696.6539130434</v>
      </c>
      <c r="D70" s="44">
        <v>283643644.2973913</v>
      </c>
      <c r="E70" s="44">
        <v>1017534.3897062956</v>
      </c>
      <c r="F70" s="44">
        <v>6135.7</v>
      </c>
      <c r="G70" s="44">
        <v>64302</v>
      </c>
      <c r="H70" s="44">
        <v>692.226</v>
      </c>
      <c r="I70" s="44">
        <v>288.32900000000001</v>
      </c>
      <c r="J70" s="44">
        <v>0</v>
      </c>
      <c r="K70" s="57">
        <v>0.50700000000000001</v>
      </c>
      <c r="L70" s="44">
        <f t="shared" si="23"/>
        <v>816.70916246000002</v>
      </c>
      <c r="N70" s="17">
        <v>2013</v>
      </c>
      <c r="O70" s="44">
        <v>7197548.3204311626</v>
      </c>
      <c r="P70" s="44">
        <v>306237640.40421367</v>
      </c>
      <c r="Q70" s="44">
        <v>2189479.3045598692</v>
      </c>
      <c r="R70" s="44">
        <v>6611.2</v>
      </c>
      <c r="S70" s="44">
        <v>67851</v>
      </c>
      <c r="T70" s="44">
        <v>705.79600000000005</v>
      </c>
      <c r="U70" s="44">
        <v>276.58999999999997</v>
      </c>
      <c r="V70" s="44">
        <v>0</v>
      </c>
      <c r="W70" s="57">
        <v>0.52200000000000002</v>
      </c>
      <c r="X70" s="44">
        <f t="shared" si="24"/>
        <v>825.21096660000001</v>
      </c>
      <c r="Z70" s="17">
        <v>2014</v>
      </c>
      <c r="AA70" s="44">
        <v>6939527.0899612019</v>
      </c>
      <c r="AB70" s="44">
        <v>311163429.47453916</v>
      </c>
      <c r="AC70" s="44">
        <v>1974268.0790176778</v>
      </c>
      <c r="AD70" s="44">
        <v>6693.3</v>
      </c>
      <c r="AE70" s="44">
        <v>68608</v>
      </c>
      <c r="AF70" s="44">
        <v>698.30700000000002</v>
      </c>
      <c r="AG70" s="44">
        <v>270.08199999999999</v>
      </c>
      <c r="AH70" s="44">
        <v>0</v>
      </c>
      <c r="AI70" s="57">
        <v>0.52200000000000002</v>
      </c>
      <c r="AJ70" s="44">
        <f t="shared" si="25"/>
        <v>814.91220268000006</v>
      </c>
      <c r="AL70" s="17">
        <v>2015</v>
      </c>
      <c r="AM70" s="44">
        <v>7208625.4908869993</v>
      </c>
      <c r="AN70" s="44">
        <v>317540741.87776428</v>
      </c>
      <c r="AO70" s="44">
        <v>1435212.7511369521</v>
      </c>
      <c r="AP70" s="44">
        <v>6735.7</v>
      </c>
      <c r="AQ70" s="44">
        <v>69212</v>
      </c>
      <c r="AR70" s="44">
        <v>676.35299999999995</v>
      </c>
      <c r="AS70" s="44">
        <v>266.59100000000001</v>
      </c>
      <c r="AT70" s="44">
        <v>0</v>
      </c>
      <c r="AU70" s="57">
        <v>0.52100000000000002</v>
      </c>
      <c r="AV70" s="44">
        <f t="shared" si="26"/>
        <v>791.45099833999996</v>
      </c>
      <c r="AX70" s="17">
        <v>2016</v>
      </c>
      <c r="AY70" s="44">
        <v>7007111.7575977724</v>
      </c>
      <c r="AZ70" s="44">
        <v>335390463.16890657</v>
      </c>
      <c r="BA70" s="44">
        <v>965280.54044581647</v>
      </c>
      <c r="BB70" s="44">
        <v>6799.9</v>
      </c>
      <c r="BC70" s="44">
        <v>70659</v>
      </c>
      <c r="BD70" s="44">
        <v>717.9</v>
      </c>
      <c r="BE70" s="44">
        <v>275.90300000000002</v>
      </c>
      <c r="BF70" s="44">
        <v>0</v>
      </c>
      <c r="BG70" s="57">
        <v>0.51300000000000001</v>
      </c>
      <c r="BH70" s="44">
        <f t="shared" si="27"/>
        <v>837.01836121999997</v>
      </c>
      <c r="BJ70" s="17">
        <v>2017</v>
      </c>
      <c r="BK70" s="44">
        <v>6859114.2420964055</v>
      </c>
      <c r="BL70" s="44">
        <v>369624827.24221659</v>
      </c>
      <c r="BM70" s="44">
        <v>799782.6325409303</v>
      </c>
      <c r="BN70" s="44">
        <v>6887.58</v>
      </c>
      <c r="BO70" s="44">
        <v>71318</v>
      </c>
      <c r="BP70" s="44">
        <v>712.83600000000001</v>
      </c>
      <c r="BQ70" s="44">
        <v>267.95</v>
      </c>
      <c r="BR70" s="44">
        <v>0</v>
      </c>
      <c r="BS70" s="57">
        <v>0.51100000000000001</v>
      </c>
      <c r="BT70" s="44">
        <f t="shared" si="28"/>
        <v>828.52073300000006</v>
      </c>
      <c r="BV70" s="17">
        <v>2018</v>
      </c>
      <c r="BW70" s="44">
        <v>7961399</v>
      </c>
      <c r="BX70" s="44">
        <v>376108643</v>
      </c>
      <c r="BY70" s="44">
        <v>1327021.2579999997</v>
      </c>
      <c r="BZ70" s="44">
        <v>6992.99</v>
      </c>
      <c r="CA70" s="44">
        <v>71851</v>
      </c>
      <c r="CB70" s="44">
        <v>715.62099999999998</v>
      </c>
      <c r="CC70" s="44">
        <v>263.91500000000002</v>
      </c>
      <c r="CD70" s="44">
        <v>0</v>
      </c>
      <c r="CE70" s="57">
        <v>0.51</v>
      </c>
      <c r="CF70" s="44">
        <f t="shared" si="29"/>
        <v>829.56366209999999</v>
      </c>
      <c r="CH70" t="s">
        <v>145</v>
      </c>
      <c r="CI70" s="42">
        <f t="shared" si="30"/>
        <v>7259062.6226452943</v>
      </c>
      <c r="CJ70" s="42">
        <f t="shared" si="31"/>
        <v>349666168.82222188</v>
      </c>
      <c r="CK70" s="42">
        <f t="shared" si="32"/>
        <v>1131824.2955309246</v>
      </c>
      <c r="CL70" s="42">
        <f t="shared" si="33"/>
        <v>6854.0424999999996</v>
      </c>
      <c r="CM70" s="42">
        <f t="shared" si="34"/>
        <v>70760</v>
      </c>
      <c r="CN70" s="42">
        <f t="shared" si="35"/>
        <v>705.67750000000001</v>
      </c>
      <c r="CO70" s="42">
        <f t="shared" si="35"/>
        <v>268.58974999999998</v>
      </c>
      <c r="CP70" s="42">
        <f t="shared" si="35"/>
        <v>0</v>
      </c>
      <c r="CQ70" s="43">
        <f t="shared" si="35"/>
        <v>0.51374999999999993</v>
      </c>
      <c r="CR70" s="42">
        <f t="shared" si="22"/>
        <v>821.63843866499997</v>
      </c>
    </row>
    <row r="71" spans="1:96" x14ac:dyDescent="0.3">
      <c r="A71" s="40" t="s">
        <v>69</v>
      </c>
      <c r="B71" s="17">
        <v>2012</v>
      </c>
      <c r="C71" s="44">
        <v>4524746.0869565224</v>
      </c>
      <c r="D71" s="44">
        <v>135464027.62956524</v>
      </c>
      <c r="E71" s="44">
        <v>807478.3326619342</v>
      </c>
      <c r="F71" s="44">
        <v>3837.9</v>
      </c>
      <c r="G71" s="44">
        <v>24183</v>
      </c>
      <c r="H71" s="44">
        <v>285.90699999999998</v>
      </c>
      <c r="I71" s="44">
        <v>65.481999999999999</v>
      </c>
      <c r="J71" s="44">
        <v>0</v>
      </c>
      <c r="K71" s="57">
        <v>0.76300000000000001</v>
      </c>
      <c r="L71" s="44">
        <f t="shared" si="23"/>
        <v>314.17819867999998</v>
      </c>
      <c r="N71" s="17">
        <v>2013</v>
      </c>
      <c r="O71" s="44">
        <v>4169897.1024561496</v>
      </c>
      <c r="P71" s="44">
        <v>138314914.88069579</v>
      </c>
      <c r="Q71" s="44">
        <v>3405012.0187889719</v>
      </c>
      <c r="R71" s="44">
        <v>3845.4</v>
      </c>
      <c r="S71" s="44">
        <v>24183</v>
      </c>
      <c r="T71" s="44">
        <v>274.03399999999999</v>
      </c>
      <c r="U71" s="44">
        <v>79.581000000000003</v>
      </c>
      <c r="V71" s="44">
        <v>0</v>
      </c>
      <c r="W71" s="57">
        <v>0.76700000000000002</v>
      </c>
      <c r="X71" s="44">
        <f t="shared" si="24"/>
        <v>308.39230093999998</v>
      </c>
      <c r="Z71" s="17">
        <v>2014</v>
      </c>
      <c r="AA71" s="44">
        <v>3991753.3947623656</v>
      </c>
      <c r="AB71" s="44">
        <v>139923183.71774971</v>
      </c>
      <c r="AC71" s="44">
        <v>675186.60059536819</v>
      </c>
      <c r="AD71" s="44">
        <v>3856.5</v>
      </c>
      <c r="AE71" s="44">
        <v>24522</v>
      </c>
      <c r="AF71" s="44">
        <v>267.79500000000002</v>
      </c>
      <c r="AG71" s="44">
        <v>97.691000000000003</v>
      </c>
      <c r="AH71" s="44">
        <v>0</v>
      </c>
      <c r="AI71" s="57">
        <v>0.76</v>
      </c>
      <c r="AJ71" s="44">
        <f t="shared" si="25"/>
        <v>309.97211234000002</v>
      </c>
      <c r="AL71" s="17">
        <v>2015</v>
      </c>
      <c r="AM71" s="44">
        <v>4043422.843256379</v>
      </c>
      <c r="AN71" s="44">
        <v>146928982.22381532</v>
      </c>
      <c r="AO71" s="44">
        <v>1195680.409018242</v>
      </c>
      <c r="AP71" s="44">
        <v>3964</v>
      </c>
      <c r="AQ71" s="44">
        <v>24723</v>
      </c>
      <c r="AR71" s="44">
        <v>267.16199999999998</v>
      </c>
      <c r="AS71" s="44">
        <v>98.094999999999999</v>
      </c>
      <c r="AT71" s="44">
        <v>0</v>
      </c>
      <c r="AU71" s="57">
        <v>0.75600000000000001</v>
      </c>
      <c r="AV71" s="44">
        <f t="shared" si="26"/>
        <v>309.5135353</v>
      </c>
      <c r="AX71" s="17">
        <v>2016</v>
      </c>
      <c r="AY71" s="44">
        <v>4175442.6608548257</v>
      </c>
      <c r="AZ71" s="44">
        <v>148349035.18077248</v>
      </c>
      <c r="BA71" s="44">
        <v>528157.19078411418</v>
      </c>
      <c r="BB71" s="44">
        <v>3791.732</v>
      </c>
      <c r="BC71" s="44">
        <v>24684</v>
      </c>
      <c r="BD71" s="44">
        <v>286.471</v>
      </c>
      <c r="BE71" s="44">
        <v>107.039</v>
      </c>
      <c r="BF71" s="44">
        <v>0</v>
      </c>
      <c r="BG71" s="57">
        <v>0.76</v>
      </c>
      <c r="BH71" s="44">
        <f t="shared" si="27"/>
        <v>332.68401785999998</v>
      </c>
      <c r="BJ71" s="17">
        <v>2017</v>
      </c>
      <c r="BK71" s="44">
        <v>3984397.6624594298</v>
      </c>
      <c r="BL71" s="44">
        <v>152361860.97271305</v>
      </c>
      <c r="BM71" s="44">
        <v>875615.89055968251</v>
      </c>
      <c r="BN71" s="44">
        <v>3849.2440000000001</v>
      </c>
      <c r="BO71" s="44">
        <v>24789</v>
      </c>
      <c r="BP71" s="44">
        <v>286.88200000000001</v>
      </c>
      <c r="BQ71" s="44">
        <v>123.004</v>
      </c>
      <c r="BR71" s="44">
        <v>0</v>
      </c>
      <c r="BS71" s="57">
        <v>0.76</v>
      </c>
      <c r="BT71" s="44">
        <f t="shared" si="28"/>
        <v>339.98774695999998</v>
      </c>
      <c r="BV71" s="17">
        <v>2018</v>
      </c>
      <c r="BW71" s="44">
        <v>4219946.9999999991</v>
      </c>
      <c r="BX71" s="44">
        <v>153013176</v>
      </c>
      <c r="BY71" s="44">
        <v>823593.91299999994</v>
      </c>
      <c r="BZ71" s="44">
        <v>3872.4920000000002</v>
      </c>
      <c r="CA71" s="44">
        <v>24926</v>
      </c>
      <c r="CB71" s="44">
        <v>292.19499999999999</v>
      </c>
      <c r="CC71" s="44">
        <v>128.57499999999999</v>
      </c>
      <c r="CD71" s="44">
        <v>0</v>
      </c>
      <c r="CE71" s="57">
        <v>0.75900000000000001</v>
      </c>
      <c r="CF71" s="44">
        <f t="shared" si="29"/>
        <v>347.70597049999998</v>
      </c>
      <c r="CH71" t="s">
        <v>145</v>
      </c>
      <c r="CI71" s="42">
        <f t="shared" si="30"/>
        <v>4105802.5416426584</v>
      </c>
      <c r="CJ71" s="42">
        <f t="shared" si="31"/>
        <v>150163263.59432521</v>
      </c>
      <c r="CK71" s="42">
        <f t="shared" si="32"/>
        <v>855761.85084050964</v>
      </c>
      <c r="CL71" s="42">
        <f t="shared" si="33"/>
        <v>3869.3670000000002</v>
      </c>
      <c r="CM71" s="42">
        <f t="shared" si="34"/>
        <v>24780.5</v>
      </c>
      <c r="CN71" s="42">
        <f t="shared" si="35"/>
        <v>283.17750000000001</v>
      </c>
      <c r="CO71" s="42">
        <f t="shared" si="35"/>
        <v>114.17825000000001</v>
      </c>
      <c r="CP71" s="42">
        <f t="shared" si="35"/>
        <v>0</v>
      </c>
      <c r="CQ71" s="43">
        <f t="shared" si="35"/>
        <v>0.75874999999999992</v>
      </c>
      <c r="CR71" s="42">
        <f t="shared" si="22"/>
        <v>332.47281765499997</v>
      </c>
    </row>
    <row r="72" spans="1:96" x14ac:dyDescent="0.3">
      <c r="A72" s="40" t="s">
        <v>70</v>
      </c>
      <c r="B72" s="17">
        <v>2012</v>
      </c>
      <c r="C72" s="44">
        <v>1491606.7443478261</v>
      </c>
      <c r="D72" s="44">
        <v>44901027.746086955</v>
      </c>
      <c r="E72" s="44">
        <v>126686.45351724692</v>
      </c>
      <c r="F72" s="44">
        <v>928.8</v>
      </c>
      <c r="G72" s="44">
        <v>12419</v>
      </c>
      <c r="H72" s="44">
        <v>131.4</v>
      </c>
      <c r="I72" s="44">
        <v>35.5</v>
      </c>
      <c r="J72" s="44">
        <v>0</v>
      </c>
      <c r="K72" s="57">
        <v>0.48399999999999999</v>
      </c>
      <c r="L72" s="44">
        <f t="shared" si="23"/>
        <v>146.72677000000002</v>
      </c>
      <c r="N72" s="17">
        <v>2013</v>
      </c>
      <c r="O72" s="44">
        <v>1387761.7089661933</v>
      </c>
      <c r="P72" s="44">
        <v>45872717.812346898</v>
      </c>
      <c r="Q72" s="44">
        <v>138187.24321396791</v>
      </c>
      <c r="R72" s="44">
        <v>944.9</v>
      </c>
      <c r="S72" s="44">
        <v>12526</v>
      </c>
      <c r="T72" s="44">
        <v>126.379</v>
      </c>
      <c r="U72" s="44">
        <v>34.417999999999999</v>
      </c>
      <c r="V72" s="44">
        <v>0</v>
      </c>
      <c r="W72" s="57">
        <v>0.48199999999999998</v>
      </c>
      <c r="X72" s="44">
        <f t="shared" si="24"/>
        <v>141.23862732000001</v>
      </c>
      <c r="Z72" s="17">
        <v>2014</v>
      </c>
      <c r="AA72" s="44">
        <v>1665154.8790009697</v>
      </c>
      <c r="AB72" s="44">
        <v>46383136.978903964</v>
      </c>
      <c r="AC72" s="44">
        <v>170641.40123234663</v>
      </c>
      <c r="AD72" s="44">
        <v>951.4</v>
      </c>
      <c r="AE72" s="44">
        <v>12651</v>
      </c>
      <c r="AF72" s="44">
        <v>122.437</v>
      </c>
      <c r="AG72" s="44">
        <v>36.206000000000003</v>
      </c>
      <c r="AH72" s="44">
        <v>0</v>
      </c>
      <c r="AI72" s="57">
        <v>0.48</v>
      </c>
      <c r="AJ72" s="44">
        <f t="shared" si="25"/>
        <v>138.06857844000001</v>
      </c>
      <c r="AL72" s="17">
        <v>2015</v>
      </c>
      <c r="AM72" s="44">
        <v>1977896.2578371812</v>
      </c>
      <c r="AN72" s="44">
        <v>47624661.076549217</v>
      </c>
      <c r="AO72" s="44">
        <v>1779365.4709267356</v>
      </c>
      <c r="AP72" s="44">
        <v>956.90700000000004</v>
      </c>
      <c r="AQ72" s="44">
        <v>12733</v>
      </c>
      <c r="AR72" s="44">
        <v>122.22199999999999</v>
      </c>
      <c r="AS72" s="44">
        <v>33.128999999999998</v>
      </c>
      <c r="AT72" s="44">
        <v>0</v>
      </c>
      <c r="AU72" s="57">
        <v>0.48</v>
      </c>
      <c r="AV72" s="44">
        <f t="shared" si="26"/>
        <v>136.52511446</v>
      </c>
      <c r="AX72" s="17">
        <v>2016</v>
      </c>
      <c r="AY72" s="44">
        <v>1855547.2950720426</v>
      </c>
      <c r="AZ72" s="44">
        <v>53504112.54122775</v>
      </c>
      <c r="BA72" s="44">
        <v>97097.089329458759</v>
      </c>
      <c r="BB72" s="44">
        <v>962.78300000000002</v>
      </c>
      <c r="BC72" s="44">
        <v>12706</v>
      </c>
      <c r="BD72" s="44">
        <v>129.81399999999999</v>
      </c>
      <c r="BE72" s="44">
        <v>32.887999999999998</v>
      </c>
      <c r="BF72" s="44">
        <v>0</v>
      </c>
      <c r="BG72" s="57">
        <v>0.48299999999999998</v>
      </c>
      <c r="BH72" s="44">
        <f t="shared" si="27"/>
        <v>144.01306511999999</v>
      </c>
      <c r="BJ72" s="17">
        <v>2017</v>
      </c>
      <c r="BK72" s="44">
        <v>2070151.4715711018</v>
      </c>
      <c r="BL72" s="44">
        <v>54242841.979564846</v>
      </c>
      <c r="BM72" s="44">
        <v>113677.11791345113</v>
      </c>
      <c r="BN72" s="44">
        <v>968.06500000000005</v>
      </c>
      <c r="BO72" s="44">
        <v>12827</v>
      </c>
      <c r="BP72" s="44">
        <v>129.40799999999999</v>
      </c>
      <c r="BQ72" s="44">
        <v>32.049999999999997</v>
      </c>
      <c r="BR72" s="44">
        <v>0</v>
      </c>
      <c r="BS72" s="57">
        <v>0.48299999999999998</v>
      </c>
      <c r="BT72" s="44">
        <f t="shared" si="28"/>
        <v>143.24526699999998</v>
      </c>
      <c r="BV72" s="17">
        <v>2018</v>
      </c>
      <c r="BW72" s="44">
        <v>2020136</v>
      </c>
      <c r="BX72" s="44">
        <v>54668177</v>
      </c>
      <c r="BY72" s="44">
        <v>272520.554</v>
      </c>
      <c r="BZ72" s="44">
        <v>985.18899999999996</v>
      </c>
      <c r="CA72" s="44">
        <v>12882</v>
      </c>
      <c r="CB72" s="44">
        <v>132.982</v>
      </c>
      <c r="CC72" s="44">
        <v>31.097999999999999</v>
      </c>
      <c r="CD72" s="44">
        <v>0</v>
      </c>
      <c r="CE72" s="57">
        <v>0.48299999999999998</v>
      </c>
      <c r="CF72" s="44">
        <f t="shared" si="29"/>
        <v>146.40825052</v>
      </c>
      <c r="CH72" t="s">
        <v>145</v>
      </c>
      <c r="CI72" s="42">
        <f t="shared" si="30"/>
        <v>1980932.7561200815</v>
      </c>
      <c r="CJ72" s="42">
        <f t="shared" si="31"/>
        <v>52509948.149335451</v>
      </c>
      <c r="CK72" s="42">
        <f t="shared" si="32"/>
        <v>565665.05804241134</v>
      </c>
      <c r="CL72" s="42">
        <f t="shared" si="33"/>
        <v>968.23599999999999</v>
      </c>
      <c r="CM72" s="42">
        <f t="shared" si="34"/>
        <v>12787</v>
      </c>
      <c r="CN72" s="42">
        <f t="shared" si="35"/>
        <v>128.60649999999998</v>
      </c>
      <c r="CO72" s="42">
        <f t="shared" si="35"/>
        <v>32.291249999999998</v>
      </c>
      <c r="CP72" s="42">
        <f t="shared" si="35"/>
        <v>0</v>
      </c>
      <c r="CQ72" s="43">
        <f t="shared" si="35"/>
        <v>0.48224999999999996</v>
      </c>
      <c r="CR72" s="42">
        <f t="shared" si="22"/>
        <v>142.54792427500001</v>
      </c>
    </row>
    <row r="73" spans="1:96" x14ac:dyDescent="0.3">
      <c r="A73" s="40" t="s">
        <v>71</v>
      </c>
      <c r="B73" s="17">
        <v>2012</v>
      </c>
      <c r="C73" s="44">
        <v>11074491.12173913</v>
      </c>
      <c r="D73" s="44">
        <v>333933255.81217396</v>
      </c>
      <c r="E73" s="44">
        <v>285446.28999547998</v>
      </c>
      <c r="F73" s="44">
        <v>3195.1</v>
      </c>
      <c r="G73" s="44">
        <v>107834</v>
      </c>
      <c r="H73" s="44">
        <v>1136.55</v>
      </c>
      <c r="I73" s="44">
        <v>578</v>
      </c>
      <c r="J73" s="44">
        <v>0.45</v>
      </c>
      <c r="K73" s="57">
        <v>0.22800000000000001</v>
      </c>
      <c r="L73" s="44">
        <f t="shared" si="23"/>
        <v>1386.217715</v>
      </c>
      <c r="N73" s="17">
        <v>2013</v>
      </c>
      <c r="O73" s="44">
        <v>11354544.590396866</v>
      </c>
      <c r="P73" s="44">
        <v>338655711.58770221</v>
      </c>
      <c r="Q73" s="44">
        <v>426239.14078188909</v>
      </c>
      <c r="R73" s="44">
        <v>3228.8</v>
      </c>
      <c r="S73" s="44">
        <v>109389</v>
      </c>
      <c r="T73" s="44">
        <v>1065.1500000000001</v>
      </c>
      <c r="U73" s="44">
        <v>612.25</v>
      </c>
      <c r="V73" s="44">
        <v>11.6</v>
      </c>
      <c r="W73" s="57">
        <v>0.22700000000000001</v>
      </c>
      <c r="X73" s="44">
        <f t="shared" si="24"/>
        <v>1332.627575</v>
      </c>
      <c r="Z73" s="17">
        <v>2014</v>
      </c>
      <c r="AA73" s="44">
        <v>11880460.886760423</v>
      </c>
      <c r="AB73" s="44">
        <v>366133403.35669243</v>
      </c>
      <c r="AC73" s="44">
        <v>420797.40313075448</v>
      </c>
      <c r="AD73" s="44">
        <v>3368.2</v>
      </c>
      <c r="AE73" s="44">
        <v>111752</v>
      </c>
      <c r="AF73" s="44">
        <v>1133.3489999999999</v>
      </c>
      <c r="AG73" s="44">
        <v>651.45100000000002</v>
      </c>
      <c r="AH73" s="44">
        <v>7.2</v>
      </c>
      <c r="AI73" s="57">
        <v>0.22500000000000001</v>
      </c>
      <c r="AJ73" s="44">
        <f t="shared" si="25"/>
        <v>1416.5583747399999</v>
      </c>
      <c r="AL73" s="17">
        <v>2015</v>
      </c>
      <c r="AM73" s="44">
        <v>12276606.69890644</v>
      </c>
      <c r="AN73" s="44">
        <v>373168625.95358443</v>
      </c>
      <c r="AO73" s="44">
        <v>258067.19716397201</v>
      </c>
      <c r="AP73" s="44">
        <v>3390.6</v>
      </c>
      <c r="AQ73" s="44">
        <v>114610</v>
      </c>
      <c r="AR73" s="44">
        <v>1106.4960000000001</v>
      </c>
      <c r="AS73" s="44">
        <v>649.84699999999998</v>
      </c>
      <c r="AT73" s="44">
        <v>5.9639999999999995</v>
      </c>
      <c r="AU73" s="57">
        <v>0.223</v>
      </c>
      <c r="AV73" s="44">
        <f t="shared" si="26"/>
        <v>1388.6777841800001</v>
      </c>
      <c r="AX73" s="17">
        <v>2016</v>
      </c>
      <c r="AY73" s="44">
        <v>11235770.752633492</v>
      </c>
      <c r="AZ73" s="44">
        <v>381430745.43092382</v>
      </c>
      <c r="BA73" s="44">
        <v>415996.37635912339</v>
      </c>
      <c r="BB73" s="44">
        <v>3411.7</v>
      </c>
      <c r="BC73" s="44">
        <v>118124</v>
      </c>
      <c r="BD73" s="44">
        <v>1168.981</v>
      </c>
      <c r="BE73" s="44">
        <v>672.22799999999995</v>
      </c>
      <c r="BF73" s="44">
        <v>7.5469999999999997</v>
      </c>
      <c r="BG73" s="57">
        <v>0.218</v>
      </c>
      <c r="BH73" s="44">
        <f t="shared" si="27"/>
        <v>1461.25470842</v>
      </c>
      <c r="BJ73" s="17">
        <v>2017</v>
      </c>
      <c r="BK73" s="44">
        <v>10415625.76800096</v>
      </c>
      <c r="BL73" s="44">
        <v>384497987.72400522</v>
      </c>
      <c r="BM73" s="44">
        <v>297512.02479336452</v>
      </c>
      <c r="BN73" s="44">
        <v>3446.85</v>
      </c>
      <c r="BO73" s="44">
        <v>121368</v>
      </c>
      <c r="BP73" s="44">
        <v>1168.569</v>
      </c>
      <c r="BQ73" s="44">
        <v>681.66099999999994</v>
      </c>
      <c r="BR73" s="44">
        <v>4.82</v>
      </c>
      <c r="BS73" s="57">
        <v>0.216</v>
      </c>
      <c r="BT73" s="44">
        <f t="shared" si="28"/>
        <v>1464.17602214</v>
      </c>
      <c r="BV73" s="17">
        <v>2018</v>
      </c>
      <c r="BW73" s="44">
        <v>9848304</v>
      </c>
      <c r="BX73" s="44">
        <v>393032658</v>
      </c>
      <c r="BY73" s="44">
        <v>128796.90500000001</v>
      </c>
      <c r="BZ73" s="44">
        <v>3495.7</v>
      </c>
      <c r="CA73" s="44">
        <v>126001</v>
      </c>
      <c r="CB73" s="44">
        <v>1178.883</v>
      </c>
      <c r="CC73" s="44">
        <v>705.23500000000001</v>
      </c>
      <c r="CD73" s="44">
        <v>32.707999999999998</v>
      </c>
      <c r="CE73" s="57">
        <v>0.21</v>
      </c>
      <c r="CF73" s="44">
        <f t="shared" si="29"/>
        <v>1492.2282977000002</v>
      </c>
      <c r="CH73" t="s">
        <v>145</v>
      </c>
      <c r="CI73" s="42">
        <f t="shared" si="30"/>
        <v>10944076.804885224</v>
      </c>
      <c r="CJ73" s="42">
        <f t="shared" si="31"/>
        <v>383032504.27712834</v>
      </c>
      <c r="CK73" s="42">
        <f t="shared" si="32"/>
        <v>275093.12582911499</v>
      </c>
      <c r="CL73" s="42">
        <f t="shared" si="33"/>
        <v>3436.2124999999996</v>
      </c>
      <c r="CM73" s="42">
        <f t="shared" si="34"/>
        <v>120025.75</v>
      </c>
      <c r="CN73" s="42">
        <f t="shared" si="35"/>
        <v>1155.73225</v>
      </c>
      <c r="CO73" s="42">
        <f t="shared" si="35"/>
        <v>677.24275</v>
      </c>
      <c r="CP73" s="42">
        <f t="shared" si="35"/>
        <v>12.75975</v>
      </c>
      <c r="CQ73" s="43">
        <f t="shared" si="35"/>
        <v>0.21675</v>
      </c>
      <c r="CR73" s="42">
        <f t="shared" si="22"/>
        <v>1451.5842031100001</v>
      </c>
    </row>
    <row r="74" spans="1:96" x14ac:dyDescent="0.3">
      <c r="A74" s="40" t="s">
        <v>72</v>
      </c>
      <c r="B74" s="17">
        <v>2012</v>
      </c>
      <c r="C74" s="44">
        <v>4373134.1686956519</v>
      </c>
      <c r="D74" s="44">
        <v>120112963.70260872</v>
      </c>
      <c r="E74" s="44">
        <v>1160067.3494921315</v>
      </c>
      <c r="F74" s="44">
        <v>3814.6</v>
      </c>
      <c r="G74" s="44">
        <v>17922</v>
      </c>
      <c r="H74" s="44">
        <v>182.22</v>
      </c>
      <c r="I74" s="44">
        <v>89.344999999999999</v>
      </c>
      <c r="J74" s="44">
        <v>0</v>
      </c>
      <c r="K74" s="57">
        <v>0.74199999999999999</v>
      </c>
      <c r="L74" s="44">
        <f t="shared" si="23"/>
        <v>220.79381029999999</v>
      </c>
      <c r="N74" s="17">
        <v>2013</v>
      </c>
      <c r="O74" s="44">
        <v>3759127.6445369921</v>
      </c>
      <c r="P74" s="44">
        <v>122868066.17858896</v>
      </c>
      <c r="Q74" s="44">
        <v>1232615.4417422621</v>
      </c>
      <c r="R74" s="44">
        <v>3855.3</v>
      </c>
      <c r="S74" s="44">
        <v>17982</v>
      </c>
      <c r="T74" s="44">
        <v>177.042</v>
      </c>
      <c r="U74" s="44">
        <v>87.679000000000002</v>
      </c>
      <c r="V74" s="44">
        <v>31.510999999999999</v>
      </c>
      <c r="W74" s="57">
        <v>0.74299999999999999</v>
      </c>
      <c r="X74" s="44">
        <f t="shared" si="24"/>
        <v>223.43916356</v>
      </c>
      <c r="Z74" s="17">
        <v>2014</v>
      </c>
      <c r="AA74" s="44">
        <v>3483220.5383123173</v>
      </c>
      <c r="AB74" s="44">
        <v>126064653.45465563</v>
      </c>
      <c r="AC74" s="44">
        <v>467847.25278929941</v>
      </c>
      <c r="AD74" s="44">
        <v>3898.6</v>
      </c>
      <c r="AE74" s="44">
        <v>18039</v>
      </c>
      <c r="AF74" s="44">
        <v>177.833</v>
      </c>
      <c r="AG74" s="44">
        <v>83.385000000000005</v>
      </c>
      <c r="AH74" s="44">
        <v>58.686999999999998</v>
      </c>
      <c r="AI74" s="57">
        <v>0.74399999999999999</v>
      </c>
      <c r="AJ74" s="44">
        <f t="shared" si="25"/>
        <v>229.74368560000002</v>
      </c>
      <c r="AL74" s="17">
        <v>2015</v>
      </c>
      <c r="AM74" s="44">
        <v>3523517.3871202921</v>
      </c>
      <c r="AN74" s="44">
        <v>130871265.01020657</v>
      </c>
      <c r="AO74" s="44">
        <v>572406.34442870179</v>
      </c>
      <c r="AP74" s="44">
        <v>3915.16</v>
      </c>
      <c r="AQ74" s="44">
        <v>18067</v>
      </c>
      <c r="AR74" s="44">
        <v>176.542</v>
      </c>
      <c r="AS74" s="44">
        <v>84.593000000000004</v>
      </c>
      <c r="AT74" s="44">
        <v>67.209999999999994</v>
      </c>
      <c r="AU74" s="57">
        <v>0.74399999999999999</v>
      </c>
      <c r="AV74" s="44">
        <f t="shared" si="26"/>
        <v>231.28481281999998</v>
      </c>
      <c r="AX74" s="17">
        <v>2016</v>
      </c>
      <c r="AY74" s="44">
        <v>4186321.059208137</v>
      </c>
      <c r="AZ74" s="44">
        <v>131264995.5001816</v>
      </c>
      <c r="BA74" s="44">
        <v>632381.44342220598</v>
      </c>
      <c r="BB74" s="44">
        <v>3900.0210000000002</v>
      </c>
      <c r="BC74" s="44">
        <v>18089</v>
      </c>
      <c r="BD74" s="44">
        <v>186.95</v>
      </c>
      <c r="BE74" s="44">
        <v>91.111000000000004</v>
      </c>
      <c r="BF74" s="44">
        <v>57.360999999999997</v>
      </c>
      <c r="BG74" s="57">
        <v>0.73199999999999998</v>
      </c>
      <c r="BH74" s="44">
        <f t="shared" si="27"/>
        <v>241.83683023999998</v>
      </c>
      <c r="BJ74" s="17">
        <v>2017</v>
      </c>
      <c r="BK74" s="44">
        <v>3863528.9695876902</v>
      </c>
      <c r="BL74" s="44">
        <v>133026362.54525784</v>
      </c>
      <c r="BM74" s="44">
        <v>399981.88788796728</v>
      </c>
      <c r="BN74" s="44">
        <v>3952.4059999999999</v>
      </c>
      <c r="BO74" s="44">
        <v>18135</v>
      </c>
      <c r="BP74" s="44">
        <v>185.35599999999999</v>
      </c>
      <c r="BQ74" s="44">
        <v>91.769000000000005</v>
      </c>
      <c r="BR74" s="44">
        <v>58.720999999999997</v>
      </c>
      <c r="BS74" s="57">
        <v>0.73199999999999998</v>
      </c>
      <c r="BT74" s="44">
        <f t="shared" si="28"/>
        <v>240.89561115999999</v>
      </c>
      <c r="BV74" s="17">
        <v>2018</v>
      </c>
      <c r="BW74" s="44">
        <v>3944312.9999999991</v>
      </c>
      <c r="BX74" s="44">
        <v>132712030.99999999</v>
      </c>
      <c r="BY74" s="44">
        <v>388519.92099999991</v>
      </c>
      <c r="BZ74" s="44">
        <v>3958.1669999999999</v>
      </c>
      <c r="CA74" s="44">
        <v>18083</v>
      </c>
      <c r="CB74" s="44">
        <v>184.393</v>
      </c>
      <c r="CC74" s="44">
        <v>88.754999999999995</v>
      </c>
      <c r="CD74" s="44">
        <v>57.658999999999999</v>
      </c>
      <c r="CE74" s="57">
        <v>0.73399999999999999</v>
      </c>
      <c r="CF74" s="44">
        <f t="shared" si="29"/>
        <v>238.34343859999998</v>
      </c>
      <c r="CH74" t="s">
        <v>145</v>
      </c>
      <c r="CI74" s="42">
        <f t="shared" si="30"/>
        <v>3879420.1039790297</v>
      </c>
      <c r="CJ74" s="42">
        <f t="shared" si="31"/>
        <v>131968663.5139115</v>
      </c>
      <c r="CK74" s="42">
        <f t="shared" si="32"/>
        <v>498322.39918471873</v>
      </c>
      <c r="CL74" s="42">
        <f t="shared" si="33"/>
        <v>3931.4384999999997</v>
      </c>
      <c r="CM74" s="42">
        <f t="shared" si="34"/>
        <v>18093.5</v>
      </c>
      <c r="CN74" s="42">
        <f t="shared" si="35"/>
        <v>183.31025</v>
      </c>
      <c r="CO74" s="42">
        <f t="shared" si="35"/>
        <v>89.057000000000002</v>
      </c>
      <c r="CP74" s="42">
        <f t="shared" si="35"/>
        <v>60.237749999999998</v>
      </c>
      <c r="CQ74" s="43">
        <f t="shared" si="35"/>
        <v>0.73550000000000004</v>
      </c>
      <c r="CR74" s="42">
        <f t="shared" si="22"/>
        <v>238.09017320500001</v>
      </c>
    </row>
    <row r="75" spans="1:96" x14ac:dyDescent="0.3">
      <c r="A75" s="40" t="s">
        <v>73</v>
      </c>
      <c r="B75" s="17">
        <v>2012</v>
      </c>
      <c r="C75" s="44">
        <v>2422638.3165217391</v>
      </c>
      <c r="D75" s="44">
        <v>125572324.92957406</v>
      </c>
      <c r="E75" s="44">
        <v>984371.59468481212</v>
      </c>
      <c r="F75" s="44">
        <v>3470.1</v>
      </c>
      <c r="G75" s="44">
        <v>19972</v>
      </c>
      <c r="H75" s="44">
        <v>329.08699999999999</v>
      </c>
      <c r="I75" s="44">
        <v>16.087</v>
      </c>
      <c r="J75" s="44">
        <v>0</v>
      </c>
      <c r="K75" s="57">
        <v>0.79400000000000004</v>
      </c>
      <c r="L75" s="44">
        <f t="shared" si="23"/>
        <v>336.03240138000001</v>
      </c>
      <c r="N75" s="17">
        <v>2013</v>
      </c>
      <c r="O75" s="44">
        <v>3108047.7588804509</v>
      </c>
      <c r="P75" s="44">
        <v>126940301.79733007</v>
      </c>
      <c r="Q75" s="44">
        <v>3737811.8308446431</v>
      </c>
      <c r="R75" s="44">
        <v>3476.5</v>
      </c>
      <c r="S75" s="44">
        <v>19980</v>
      </c>
      <c r="T75" s="44">
        <v>317.55900000000003</v>
      </c>
      <c r="U75" s="44">
        <v>14.141</v>
      </c>
      <c r="V75" s="44">
        <v>0</v>
      </c>
      <c r="W75" s="57">
        <v>0.79600000000000004</v>
      </c>
      <c r="X75" s="44">
        <f t="shared" si="24"/>
        <v>323.66423534</v>
      </c>
      <c r="Z75" s="17">
        <v>2014</v>
      </c>
      <c r="AA75" s="44">
        <v>3510154.8826120268</v>
      </c>
      <c r="AB75" s="44">
        <v>129095763.59457381</v>
      </c>
      <c r="AC75" s="44">
        <v>5888267.987139021</v>
      </c>
      <c r="AD75" s="44">
        <v>3503.4</v>
      </c>
      <c r="AE75" s="44">
        <v>19987</v>
      </c>
      <c r="AF75" s="44">
        <v>313.41899999999998</v>
      </c>
      <c r="AG75" s="44">
        <v>14.335000000000001</v>
      </c>
      <c r="AH75" s="44">
        <v>0</v>
      </c>
      <c r="AI75" s="57">
        <v>0.79900000000000004</v>
      </c>
      <c r="AJ75" s="44">
        <f t="shared" si="25"/>
        <v>319.6079929</v>
      </c>
      <c r="AL75" s="17">
        <v>2015</v>
      </c>
      <c r="AM75" s="44">
        <v>3483307.0549210208</v>
      </c>
      <c r="AN75" s="44">
        <v>133610887.63918245</v>
      </c>
      <c r="AO75" s="44">
        <v>2614629.6150063346</v>
      </c>
      <c r="AP75" s="44">
        <v>3531.3</v>
      </c>
      <c r="AQ75" s="44">
        <v>20149</v>
      </c>
      <c r="AR75" s="44">
        <v>308.08300000000003</v>
      </c>
      <c r="AS75" s="44">
        <v>13.253</v>
      </c>
      <c r="AT75" s="44">
        <v>0</v>
      </c>
      <c r="AU75" s="57">
        <v>0.79200000000000004</v>
      </c>
      <c r="AV75" s="44">
        <f t="shared" si="26"/>
        <v>313.80485022000005</v>
      </c>
      <c r="AX75" s="17">
        <v>2016</v>
      </c>
      <c r="AY75" s="44">
        <v>2948232.3881825884</v>
      </c>
      <c r="AZ75" s="44">
        <v>143544367.13234046</v>
      </c>
      <c r="BA75" s="44">
        <v>1100913.3218929654</v>
      </c>
      <c r="BB75" s="44">
        <v>3586.1619999999998</v>
      </c>
      <c r="BC75" s="44">
        <v>20319</v>
      </c>
      <c r="BD75" s="44">
        <v>322.822</v>
      </c>
      <c r="BE75" s="44">
        <v>12.645999999999999</v>
      </c>
      <c r="BF75" s="44">
        <v>0</v>
      </c>
      <c r="BG75" s="57">
        <v>0.78900000000000003</v>
      </c>
      <c r="BH75" s="44">
        <f t="shared" si="27"/>
        <v>328.28178403999999</v>
      </c>
      <c r="BJ75" s="17">
        <v>2017</v>
      </c>
      <c r="BK75" s="44">
        <v>2989793.88363986</v>
      </c>
      <c r="BL75" s="44">
        <v>148568043.09051567</v>
      </c>
      <c r="BM75" s="44">
        <v>498005.268051208</v>
      </c>
      <c r="BN75" s="44">
        <v>3622.0079999999998</v>
      </c>
      <c r="BO75" s="44">
        <v>20371</v>
      </c>
      <c r="BP75" s="44">
        <v>323.81900000000002</v>
      </c>
      <c r="BQ75" s="44">
        <v>12.521000000000001</v>
      </c>
      <c r="BR75" s="44">
        <v>0</v>
      </c>
      <c r="BS75" s="57">
        <v>0.78800000000000003</v>
      </c>
      <c r="BT75" s="44">
        <f t="shared" si="28"/>
        <v>329.22481654000001</v>
      </c>
      <c r="BV75" s="17">
        <v>2018</v>
      </c>
      <c r="BW75" s="44">
        <v>3326149.9999999995</v>
      </c>
      <c r="BX75" s="44">
        <v>148633556</v>
      </c>
      <c r="BY75" s="44">
        <v>902997.47</v>
      </c>
      <c r="BZ75" s="44">
        <v>3606.8359999999998</v>
      </c>
      <c r="CA75" s="44">
        <v>20507</v>
      </c>
      <c r="CB75" s="44">
        <v>322.435</v>
      </c>
      <c r="CC75" s="44">
        <v>13.047000000000001</v>
      </c>
      <c r="CD75" s="44">
        <v>0</v>
      </c>
      <c r="CE75" s="57">
        <v>0.78300000000000003</v>
      </c>
      <c r="CF75" s="44">
        <f t="shared" si="29"/>
        <v>328.06791178000003</v>
      </c>
      <c r="CH75" t="s">
        <v>145</v>
      </c>
      <c r="CI75" s="42">
        <f t="shared" si="30"/>
        <v>3186870.8316858672</v>
      </c>
      <c r="CJ75" s="42">
        <f t="shared" si="31"/>
        <v>143589213.46550965</v>
      </c>
      <c r="CK75" s="42">
        <f t="shared" si="32"/>
        <v>1279136.4187376269</v>
      </c>
      <c r="CL75" s="42">
        <f t="shared" si="33"/>
        <v>3586.5764999999997</v>
      </c>
      <c r="CM75" s="42">
        <f t="shared" si="34"/>
        <v>20336.5</v>
      </c>
      <c r="CN75" s="42">
        <f t="shared" si="35"/>
        <v>319.28974999999997</v>
      </c>
      <c r="CO75" s="42">
        <f t="shared" si="35"/>
        <v>12.86675</v>
      </c>
      <c r="CP75" s="42">
        <f t="shared" si="35"/>
        <v>0</v>
      </c>
      <c r="CQ75" s="43">
        <f t="shared" si="35"/>
        <v>0.78799999999999992</v>
      </c>
      <c r="CR75" s="42">
        <f t="shared" si="22"/>
        <v>324.84484064499998</v>
      </c>
    </row>
    <row r="76" spans="1:96" x14ac:dyDescent="0.3">
      <c r="A76" s="40" t="s">
        <v>74</v>
      </c>
      <c r="B76" s="17">
        <v>2012</v>
      </c>
      <c r="C76" s="44">
        <v>438104.96</v>
      </c>
      <c r="D76" s="44">
        <v>12128706.789565219</v>
      </c>
      <c r="E76" s="44">
        <v>81531.583313949755</v>
      </c>
      <c r="F76" s="44">
        <v>387.9</v>
      </c>
      <c r="G76" s="44">
        <v>2158</v>
      </c>
      <c r="H76" s="44">
        <v>29.276</v>
      </c>
      <c r="I76" s="44">
        <v>0.39900000000000002</v>
      </c>
      <c r="J76" s="44">
        <v>0</v>
      </c>
      <c r="K76" s="57">
        <v>0.84</v>
      </c>
      <c r="L76" s="44">
        <f t="shared" si="23"/>
        <v>29.448264259999998</v>
      </c>
      <c r="N76" s="17">
        <v>2013</v>
      </c>
      <c r="O76" s="44">
        <v>486075.04855463019</v>
      </c>
      <c r="P76" s="44">
        <v>12395837.897109263</v>
      </c>
      <c r="Q76" s="44">
        <v>181303.44865823095</v>
      </c>
      <c r="R76" s="44">
        <v>378.1</v>
      </c>
      <c r="S76" s="44">
        <v>2176</v>
      </c>
      <c r="T76" s="44">
        <v>27.741</v>
      </c>
      <c r="U76" s="44">
        <v>0.185</v>
      </c>
      <c r="V76" s="44">
        <v>0</v>
      </c>
      <c r="W76" s="57">
        <v>0.84</v>
      </c>
      <c r="X76" s="44">
        <f t="shared" si="24"/>
        <v>27.8208719</v>
      </c>
      <c r="Z76" s="17">
        <v>2014</v>
      </c>
      <c r="AA76" s="44">
        <v>631353.99757516966</v>
      </c>
      <c r="AB76" s="44">
        <v>13047155.634335592</v>
      </c>
      <c r="AC76" s="44">
        <v>40167.153548183669</v>
      </c>
      <c r="AD76" s="44">
        <v>408.4</v>
      </c>
      <c r="AE76" s="44">
        <v>2187</v>
      </c>
      <c r="AF76" s="44">
        <v>25.809000000000001</v>
      </c>
      <c r="AG76" s="44">
        <v>0.222</v>
      </c>
      <c r="AH76" s="44">
        <v>0</v>
      </c>
      <c r="AI76" s="57">
        <v>0.83899999999999997</v>
      </c>
      <c r="AJ76" s="44">
        <f t="shared" si="25"/>
        <v>25.904846280000001</v>
      </c>
      <c r="AL76" s="17">
        <v>2015</v>
      </c>
      <c r="AM76" s="44">
        <v>688018.81190765498</v>
      </c>
      <c r="AN76" s="44">
        <v>13510191.111057106</v>
      </c>
      <c r="AO76" s="44">
        <v>655734.88518162421</v>
      </c>
      <c r="AP76" s="44">
        <v>407.5</v>
      </c>
      <c r="AQ76" s="44">
        <v>2187</v>
      </c>
      <c r="AR76" s="44">
        <v>27.454000000000001</v>
      </c>
      <c r="AS76" s="44">
        <v>0.21200000000000002</v>
      </c>
      <c r="AT76" s="44">
        <v>0</v>
      </c>
      <c r="AU76" s="57">
        <v>0.84299999999999997</v>
      </c>
      <c r="AV76" s="44">
        <f t="shared" si="26"/>
        <v>27.545528879999999</v>
      </c>
      <c r="AX76" s="17">
        <v>2016</v>
      </c>
      <c r="AY76" s="44">
        <v>689427.40985591465</v>
      </c>
      <c r="AZ76" s="44">
        <v>15072742.205836056</v>
      </c>
      <c r="BA76" s="44">
        <v>140698.06955442546</v>
      </c>
      <c r="BB76" s="44">
        <v>425.22199999999998</v>
      </c>
      <c r="BC76" s="44">
        <v>2188</v>
      </c>
      <c r="BD76" s="44">
        <v>28.878</v>
      </c>
      <c r="BE76" s="44">
        <v>0.35099999999999998</v>
      </c>
      <c r="BF76" s="44">
        <v>0</v>
      </c>
      <c r="BG76" s="57">
        <v>0.84599999999999997</v>
      </c>
      <c r="BH76" s="44">
        <f t="shared" si="27"/>
        <v>29.029540740000002</v>
      </c>
      <c r="BJ76" s="17">
        <v>2017</v>
      </c>
      <c r="BK76" s="44">
        <v>675992.43178266613</v>
      </c>
      <c r="BL76" s="44">
        <v>15067837.523019591</v>
      </c>
      <c r="BM76" s="44">
        <v>27083.490730376245</v>
      </c>
      <c r="BN76" s="44">
        <v>426.52600000000001</v>
      </c>
      <c r="BO76" s="44">
        <v>2188</v>
      </c>
      <c r="BP76" s="44">
        <v>28.323</v>
      </c>
      <c r="BQ76" s="44">
        <v>0.37</v>
      </c>
      <c r="BR76" s="44">
        <v>0</v>
      </c>
      <c r="BS76" s="57">
        <v>0.84599999999999997</v>
      </c>
      <c r="BT76" s="44">
        <f t="shared" si="28"/>
        <v>28.482743800000001</v>
      </c>
      <c r="BV76" s="17">
        <v>2018</v>
      </c>
      <c r="BW76" s="44">
        <v>761766.99999999988</v>
      </c>
      <c r="BX76" s="44">
        <v>14998819</v>
      </c>
      <c r="BY76" s="44">
        <v>80872.159000000014</v>
      </c>
      <c r="BZ76" s="44">
        <v>428.209</v>
      </c>
      <c r="CA76" s="44">
        <v>2204</v>
      </c>
      <c r="CB76" s="44">
        <v>28.24</v>
      </c>
      <c r="CC76" s="44">
        <v>0.29199999999999998</v>
      </c>
      <c r="CD76" s="44">
        <v>0</v>
      </c>
      <c r="CE76" s="57">
        <v>0.84199999999999997</v>
      </c>
      <c r="CF76" s="44">
        <f t="shared" si="29"/>
        <v>28.366068079999998</v>
      </c>
      <c r="CH76" t="s">
        <v>145</v>
      </c>
      <c r="CI76" s="42">
        <f t="shared" si="30"/>
        <v>703801.41338655888</v>
      </c>
      <c r="CJ76" s="42">
        <f t="shared" si="31"/>
        <v>14662397.459978187</v>
      </c>
      <c r="CK76" s="42">
        <f t="shared" si="32"/>
        <v>226097.15111660646</v>
      </c>
      <c r="CL76" s="42">
        <f t="shared" si="33"/>
        <v>421.86425000000003</v>
      </c>
      <c r="CM76" s="42">
        <f t="shared" si="34"/>
        <v>2191.75</v>
      </c>
      <c r="CN76" s="42">
        <f t="shared" si="35"/>
        <v>28.223749999999999</v>
      </c>
      <c r="CO76" s="42">
        <f t="shared" si="35"/>
        <v>0.30624999999999997</v>
      </c>
      <c r="CP76" s="42">
        <f t="shared" si="35"/>
        <v>0</v>
      </c>
      <c r="CQ76" s="43">
        <f t="shared" si="35"/>
        <v>0.84425000000000006</v>
      </c>
      <c r="CR76" s="42">
        <f t="shared" si="22"/>
        <v>28.355970374999998</v>
      </c>
    </row>
    <row r="77" spans="1:96" x14ac:dyDescent="0.3">
      <c r="A77" s="40" t="s">
        <v>75</v>
      </c>
      <c r="B77" s="17">
        <v>2012</v>
      </c>
      <c r="C77" s="44">
        <v>496778.23826086958</v>
      </c>
      <c r="D77" s="44">
        <v>14504910.27826087</v>
      </c>
      <c r="E77" s="44">
        <v>127778.24908997159</v>
      </c>
      <c r="F77" s="44">
        <v>375</v>
      </c>
      <c r="G77" s="44">
        <v>2042</v>
      </c>
      <c r="H77" s="44">
        <v>30.687999999999999</v>
      </c>
      <c r="I77" s="44">
        <v>1.94</v>
      </c>
      <c r="J77" s="44">
        <v>0</v>
      </c>
      <c r="K77" s="57">
        <v>0.99399999999999999</v>
      </c>
      <c r="L77" s="44">
        <f t="shared" si="23"/>
        <v>31.5255756</v>
      </c>
      <c r="N77" s="17">
        <v>2013</v>
      </c>
      <c r="O77" s="44">
        <v>511289.52063449298</v>
      </c>
      <c r="P77" s="44">
        <v>15342262.187408136</v>
      </c>
      <c r="Q77" s="44">
        <v>328209.23108919157</v>
      </c>
      <c r="R77" s="44">
        <v>366.6</v>
      </c>
      <c r="S77" s="44">
        <v>2058</v>
      </c>
      <c r="T77" s="44">
        <v>28.033000000000001</v>
      </c>
      <c r="U77" s="44">
        <v>2.1579999999999999</v>
      </c>
      <c r="V77" s="44">
        <v>0</v>
      </c>
      <c r="W77" s="57">
        <v>0.99199999999999999</v>
      </c>
      <c r="X77" s="44">
        <f t="shared" si="24"/>
        <v>28.964694919999999</v>
      </c>
      <c r="Z77" s="17">
        <v>2014</v>
      </c>
      <c r="AA77" s="44">
        <v>522773.81668283214</v>
      </c>
      <c r="AB77" s="44">
        <v>15664228.933802132</v>
      </c>
      <c r="AC77" s="44">
        <v>105480.1037577416</v>
      </c>
      <c r="AD77" s="44">
        <v>371.9</v>
      </c>
      <c r="AE77" s="44">
        <v>2077</v>
      </c>
      <c r="AF77" s="44">
        <v>27.495999999999999</v>
      </c>
      <c r="AG77" s="44">
        <v>1.526</v>
      </c>
      <c r="AH77" s="44">
        <v>0</v>
      </c>
      <c r="AI77" s="57">
        <v>0.99</v>
      </c>
      <c r="AJ77" s="44">
        <f t="shared" si="25"/>
        <v>28.154835239999997</v>
      </c>
      <c r="AL77" s="17">
        <v>2015</v>
      </c>
      <c r="AM77" s="44">
        <v>538275.17083839595</v>
      </c>
      <c r="AN77" s="44">
        <v>16264942.889914945</v>
      </c>
      <c r="AO77" s="44">
        <v>372517.81132667244</v>
      </c>
      <c r="AP77" s="44">
        <v>373.9</v>
      </c>
      <c r="AQ77" s="44">
        <v>2079</v>
      </c>
      <c r="AR77" s="44">
        <v>27.26</v>
      </c>
      <c r="AS77" s="44">
        <v>1.748</v>
      </c>
      <c r="AT77" s="44">
        <v>0</v>
      </c>
      <c r="AU77" s="57">
        <v>0.99199999999999999</v>
      </c>
      <c r="AV77" s="44">
        <f t="shared" si="26"/>
        <v>28.01468152</v>
      </c>
      <c r="AX77" s="17">
        <v>2016</v>
      </c>
      <c r="AY77" s="44">
        <v>477791.72539048304</v>
      </c>
      <c r="AZ77" s="44">
        <v>16484970.826976631</v>
      </c>
      <c r="BA77" s="44">
        <v>49327.634812689183</v>
      </c>
      <c r="BB77" s="44">
        <v>379.29999999999995</v>
      </c>
      <c r="BC77" s="44">
        <v>2091</v>
      </c>
      <c r="BD77" s="44">
        <v>28.375</v>
      </c>
      <c r="BE77" s="44">
        <v>1.9530000000000001</v>
      </c>
      <c r="BF77" s="44">
        <v>0</v>
      </c>
      <c r="BG77" s="57">
        <v>0.98699999999999999</v>
      </c>
      <c r="BH77" s="44">
        <f t="shared" si="27"/>
        <v>29.218188220000002</v>
      </c>
      <c r="BJ77" s="17">
        <v>2017</v>
      </c>
      <c r="BK77" s="44">
        <v>530809.2107224426</v>
      </c>
      <c r="BL77" s="44">
        <v>16637583.058300275</v>
      </c>
      <c r="BM77" s="44">
        <v>39240.365428056248</v>
      </c>
      <c r="BN77" s="44">
        <v>383.36</v>
      </c>
      <c r="BO77" s="44">
        <v>2089</v>
      </c>
      <c r="BP77" s="44">
        <v>27.826000000000001</v>
      </c>
      <c r="BQ77" s="44">
        <v>1.6870000000000001</v>
      </c>
      <c r="BR77" s="44">
        <v>0</v>
      </c>
      <c r="BS77" s="57">
        <v>0.98699999999999999</v>
      </c>
      <c r="BT77" s="44">
        <f t="shared" si="28"/>
        <v>28.554345380000001</v>
      </c>
      <c r="BV77" s="17">
        <v>2018</v>
      </c>
      <c r="BW77" s="44">
        <v>560585</v>
      </c>
      <c r="BX77" s="44">
        <v>16771043.000000002</v>
      </c>
      <c r="BY77" s="44">
        <v>20470.304</v>
      </c>
      <c r="BZ77" s="44">
        <v>388.29499999999996</v>
      </c>
      <c r="CA77" s="44">
        <v>2090</v>
      </c>
      <c r="CB77" s="44">
        <v>27.658000000000001</v>
      </c>
      <c r="CC77" s="44">
        <v>1.7430000000000001</v>
      </c>
      <c r="CD77" s="44">
        <v>0</v>
      </c>
      <c r="CE77" s="57">
        <v>0.98499999999999999</v>
      </c>
      <c r="CF77" s="44">
        <f t="shared" si="29"/>
        <v>28.410522820000001</v>
      </c>
      <c r="CH77" t="s">
        <v>145</v>
      </c>
      <c r="CI77" s="42">
        <f t="shared" si="30"/>
        <v>526865.27673783037</v>
      </c>
      <c r="CJ77" s="42">
        <f t="shared" si="31"/>
        <v>16539634.943797963</v>
      </c>
      <c r="CK77" s="42">
        <f t="shared" si="32"/>
        <v>120389.02889185445</v>
      </c>
      <c r="CL77" s="42">
        <f t="shared" si="33"/>
        <v>381.21375</v>
      </c>
      <c r="CM77" s="42">
        <f t="shared" si="34"/>
        <v>2087.25</v>
      </c>
      <c r="CN77" s="42">
        <f t="shared" si="35"/>
        <v>27.779750000000003</v>
      </c>
      <c r="CO77" s="42">
        <f t="shared" si="35"/>
        <v>1.7827500000000001</v>
      </c>
      <c r="CP77" s="42">
        <f t="shared" si="35"/>
        <v>0</v>
      </c>
      <c r="CQ77" s="43">
        <f t="shared" si="35"/>
        <v>0.98775000000000002</v>
      </c>
      <c r="CR77" s="42">
        <f t="shared" si="22"/>
        <v>28.549434484999999</v>
      </c>
    </row>
    <row r="78" spans="1:96" x14ac:dyDescent="0.3">
      <c r="A78" s="40" t="s">
        <v>76</v>
      </c>
      <c r="B78" s="17">
        <v>2012</v>
      </c>
      <c r="C78" s="44">
        <v>1134492.5443478262</v>
      </c>
      <c r="D78" s="44">
        <v>34914679.003478259</v>
      </c>
      <c r="E78" s="44">
        <v>252696.97257434527</v>
      </c>
      <c r="F78" s="44">
        <v>611.4</v>
      </c>
      <c r="G78" s="44">
        <v>9310</v>
      </c>
      <c r="H78" s="44">
        <v>90.144999999999996</v>
      </c>
      <c r="I78" s="44">
        <v>30.344000000000001</v>
      </c>
      <c r="J78" s="44">
        <v>52.494999999999997</v>
      </c>
      <c r="K78" s="57">
        <v>0.46899999999999997</v>
      </c>
      <c r="L78" s="44">
        <f t="shared" si="23"/>
        <v>117.47711305999999</v>
      </c>
      <c r="N78" s="17">
        <v>2013</v>
      </c>
      <c r="O78" s="44">
        <v>1218781.9164625187</v>
      </c>
      <c r="P78" s="44">
        <v>35607578.036256738</v>
      </c>
      <c r="Q78" s="44">
        <v>287350.2538049086</v>
      </c>
      <c r="R78" s="44">
        <v>619.70000000000005</v>
      </c>
      <c r="S78" s="44">
        <v>9343</v>
      </c>
      <c r="T78" s="44">
        <v>85</v>
      </c>
      <c r="U78" s="44">
        <v>29.1</v>
      </c>
      <c r="V78" s="44">
        <v>65.869</v>
      </c>
      <c r="W78" s="57">
        <v>0.46800000000000003</v>
      </c>
      <c r="X78" s="44">
        <f t="shared" si="24"/>
        <v>115.42071990000001</v>
      </c>
      <c r="Z78" s="17">
        <v>2014</v>
      </c>
      <c r="AA78" s="44">
        <v>1234849.3717264789</v>
      </c>
      <c r="AB78" s="44">
        <v>36350698.774248295</v>
      </c>
      <c r="AC78" s="44">
        <v>227694.18060159235</v>
      </c>
      <c r="AD78" s="44">
        <v>632.29999999999995</v>
      </c>
      <c r="AE78" s="44">
        <v>9464</v>
      </c>
      <c r="AF78" s="44">
        <v>83.236999999999995</v>
      </c>
      <c r="AG78" s="44">
        <v>30.538</v>
      </c>
      <c r="AH78" s="44">
        <v>70.241</v>
      </c>
      <c r="AI78" s="57">
        <v>0.46300000000000002</v>
      </c>
      <c r="AJ78" s="44">
        <f t="shared" si="25"/>
        <v>115.46381122</v>
      </c>
      <c r="AL78" s="17">
        <v>2015</v>
      </c>
      <c r="AM78" s="44">
        <v>1492803.0877278249</v>
      </c>
      <c r="AN78" s="44">
        <v>37302944.530741192</v>
      </c>
      <c r="AO78" s="44">
        <v>110232.93992555495</v>
      </c>
      <c r="AP78" s="44">
        <v>632</v>
      </c>
      <c r="AQ78" s="44">
        <v>9549</v>
      </c>
      <c r="AR78" s="44">
        <v>81.849999999999994</v>
      </c>
      <c r="AS78" s="44">
        <v>31.356000000000002</v>
      </c>
      <c r="AT78" s="44">
        <v>68.78</v>
      </c>
      <c r="AU78" s="57">
        <v>0.46200000000000002</v>
      </c>
      <c r="AV78" s="44">
        <f t="shared" si="26"/>
        <v>114.03389744</v>
      </c>
      <c r="AX78" s="17">
        <v>2016</v>
      </c>
      <c r="AY78" s="44">
        <v>1457854.1193849135</v>
      </c>
      <c r="AZ78" s="44">
        <v>37884002.908826731</v>
      </c>
      <c r="BA78" s="44">
        <v>157717.39611066715</v>
      </c>
      <c r="BB78" s="44">
        <v>653.59100000000001</v>
      </c>
      <c r="BC78" s="44">
        <v>9557</v>
      </c>
      <c r="BD78" s="44">
        <v>88.903000000000006</v>
      </c>
      <c r="BE78" s="44">
        <v>41.442999999999998</v>
      </c>
      <c r="BF78" s="44">
        <v>70.349999999999994</v>
      </c>
      <c r="BG78" s="57">
        <v>0.46400000000000002</v>
      </c>
      <c r="BH78" s="44">
        <f t="shared" si="27"/>
        <v>125.86748582</v>
      </c>
      <c r="BJ78" s="17">
        <v>2017</v>
      </c>
      <c r="BK78" s="44">
        <v>1650024.9465079934</v>
      </c>
      <c r="BL78" s="44">
        <v>38329005.531434059</v>
      </c>
      <c r="BM78" s="44">
        <v>64395.14160956844</v>
      </c>
      <c r="BN78" s="44">
        <v>661.53599999999994</v>
      </c>
      <c r="BO78" s="44">
        <v>9450</v>
      </c>
      <c r="BP78" s="44">
        <v>89.852999999999994</v>
      </c>
      <c r="BQ78" s="44">
        <v>31.280999999999999</v>
      </c>
      <c r="BR78" s="44">
        <v>74.78</v>
      </c>
      <c r="BS78" s="57">
        <v>0.47</v>
      </c>
      <c r="BT78" s="44">
        <f t="shared" si="28"/>
        <v>123.63111694</v>
      </c>
      <c r="BV78" s="17">
        <v>2018</v>
      </c>
      <c r="BW78" s="44">
        <v>1824060.0000000002</v>
      </c>
      <c r="BX78" s="44">
        <v>36719171</v>
      </c>
      <c r="BY78" s="44">
        <v>46151.218000000001</v>
      </c>
      <c r="BZ78" s="44">
        <v>662.245</v>
      </c>
      <c r="CA78" s="44">
        <v>9473</v>
      </c>
      <c r="CB78" s="44">
        <v>84.891000000000005</v>
      </c>
      <c r="CC78" s="44">
        <v>32.313000000000002</v>
      </c>
      <c r="CD78" s="44">
        <v>77.188000000000002</v>
      </c>
      <c r="CE78" s="57">
        <v>0.47099999999999997</v>
      </c>
      <c r="CF78" s="44">
        <f t="shared" si="29"/>
        <v>119.76748142000001</v>
      </c>
      <c r="CH78" t="s">
        <v>145</v>
      </c>
      <c r="CI78" s="42">
        <f t="shared" si="30"/>
        <v>1606185.538405183</v>
      </c>
      <c r="CJ78" s="42">
        <f t="shared" si="31"/>
        <v>37558780.992750496</v>
      </c>
      <c r="CK78" s="42">
        <f t="shared" si="32"/>
        <v>94624.173911447637</v>
      </c>
      <c r="CL78" s="42">
        <f t="shared" si="33"/>
        <v>652.34299999999996</v>
      </c>
      <c r="CM78" s="42">
        <f t="shared" si="34"/>
        <v>9507.25</v>
      </c>
      <c r="CN78" s="42">
        <f t="shared" si="35"/>
        <v>86.374250000000004</v>
      </c>
      <c r="CO78" s="42">
        <f t="shared" si="35"/>
        <v>34.098250000000007</v>
      </c>
      <c r="CP78" s="42">
        <f t="shared" si="35"/>
        <v>72.774500000000003</v>
      </c>
      <c r="CQ78" s="43">
        <f t="shared" si="35"/>
        <v>0.46675</v>
      </c>
      <c r="CR78" s="42">
        <f t="shared" si="22"/>
        <v>120.824995405</v>
      </c>
    </row>
    <row r="79" spans="1:96" x14ac:dyDescent="0.3">
      <c r="A79" s="40"/>
      <c r="C79" s="42"/>
      <c r="D79" s="42"/>
      <c r="E79" s="42"/>
      <c r="F79" s="42"/>
      <c r="G79" s="42"/>
      <c r="H79" s="42"/>
      <c r="I79" s="42"/>
      <c r="J79" s="42"/>
      <c r="K79" s="43"/>
      <c r="L79" s="42"/>
      <c r="O79" s="42"/>
      <c r="P79" s="42"/>
      <c r="Q79" s="42"/>
      <c r="R79" s="42"/>
      <c r="S79" s="42"/>
      <c r="T79" s="42"/>
      <c r="U79" s="42"/>
      <c r="V79" s="42"/>
      <c r="W79" s="43"/>
      <c r="X79" s="42"/>
      <c r="AA79" s="42"/>
      <c r="AB79" s="42"/>
      <c r="AC79" s="42"/>
      <c r="AD79" s="42"/>
      <c r="AE79" s="42"/>
      <c r="AF79" s="42"/>
      <c r="AG79" s="42"/>
      <c r="AH79" s="42"/>
      <c r="AI79" s="43"/>
      <c r="AJ79" s="42"/>
      <c r="AM79" s="42"/>
      <c r="AN79" s="42"/>
      <c r="AO79" s="42"/>
      <c r="AP79" s="42"/>
      <c r="AQ79" s="42"/>
      <c r="AR79" s="42"/>
      <c r="AS79" s="42"/>
      <c r="AT79" s="42"/>
      <c r="AU79" s="43"/>
      <c r="AV79" s="42"/>
      <c r="AY79" s="42"/>
      <c r="AZ79" s="42"/>
      <c r="BA79" s="42"/>
      <c r="BB79" s="42"/>
      <c r="BC79" s="42"/>
      <c r="BD79" s="42"/>
      <c r="BE79" s="42"/>
      <c r="BF79" s="42"/>
      <c r="BG79" s="43"/>
      <c r="BH79" s="42"/>
      <c r="BK79" s="42"/>
      <c r="BL79" s="42"/>
      <c r="BM79" s="42"/>
      <c r="BN79" s="42"/>
      <c r="BO79" s="42"/>
      <c r="BP79" s="42"/>
      <c r="BQ79" s="42"/>
      <c r="BR79" s="42"/>
      <c r="BS79" s="43"/>
      <c r="BT79" s="42"/>
      <c r="BW79" s="42"/>
      <c r="BX79" s="42"/>
      <c r="BY79" s="42"/>
      <c r="BZ79" s="42"/>
      <c r="CA79" s="42"/>
      <c r="CB79" s="42"/>
      <c r="CC79" s="42"/>
      <c r="CD79" s="42"/>
      <c r="CE79" s="43"/>
      <c r="CF79" s="42"/>
      <c r="CI79" s="42"/>
      <c r="CJ79" s="42"/>
      <c r="CK79" s="42"/>
      <c r="CL79" s="42"/>
      <c r="CM79" s="42"/>
      <c r="CN79" s="42"/>
      <c r="CO79" s="42"/>
      <c r="CP79" s="42"/>
      <c r="CQ79" s="43"/>
      <c r="CR79" s="42"/>
    </row>
    <row r="80" spans="1:96" x14ac:dyDescent="0.3">
      <c r="A80" s="40"/>
      <c r="C80" s="42"/>
      <c r="D80" s="42"/>
      <c r="E80" s="42"/>
      <c r="F80" s="42"/>
      <c r="G80" s="42"/>
      <c r="H80" s="42"/>
      <c r="I80" s="42"/>
      <c r="J80" s="42"/>
      <c r="K80" s="43"/>
      <c r="L80" s="42"/>
      <c r="O80" s="42"/>
      <c r="P80" s="42"/>
      <c r="Q80" s="42"/>
      <c r="R80" s="42"/>
      <c r="S80" s="42"/>
      <c r="T80" s="42"/>
      <c r="U80" s="42"/>
      <c r="V80" s="42"/>
      <c r="W80" s="43"/>
      <c r="X80" s="42"/>
      <c r="AA80" s="42"/>
      <c r="AB80" s="42"/>
      <c r="AC80" s="42"/>
      <c r="AD80" s="42"/>
      <c r="AE80" s="42"/>
      <c r="AF80" s="42"/>
      <c r="AG80" s="42"/>
      <c r="AH80" s="42"/>
      <c r="AI80" s="43"/>
      <c r="AJ80" s="42"/>
      <c r="AM80" s="42"/>
      <c r="AN80" s="42"/>
      <c r="AO80" s="42"/>
      <c r="AP80" s="42"/>
      <c r="AQ80" s="42"/>
      <c r="AR80" s="42"/>
      <c r="AS80" s="42"/>
      <c r="AT80" s="42"/>
      <c r="AU80" s="43"/>
      <c r="AV80" s="42"/>
      <c r="AY80" s="42"/>
      <c r="AZ80" s="42"/>
      <c r="BA80" s="42"/>
      <c r="BB80" s="42"/>
      <c r="BC80" s="42"/>
      <c r="BD80" s="42"/>
      <c r="BE80" s="42"/>
      <c r="BF80" s="42"/>
      <c r="BG80" s="43"/>
      <c r="BH80" s="42"/>
      <c r="BK80" s="42"/>
      <c r="BL80" s="42"/>
      <c r="BM80" s="42"/>
      <c r="BN80" s="42"/>
      <c r="BO80" s="42"/>
      <c r="BP80" s="42"/>
      <c r="BQ80" s="42"/>
      <c r="BR80" s="42"/>
      <c r="BS80" s="43"/>
      <c r="BT80" s="42"/>
      <c r="BW80" s="42"/>
      <c r="BX80" s="42"/>
      <c r="BY80" s="42"/>
      <c r="BZ80" s="42"/>
      <c r="CA80" s="42"/>
      <c r="CB80" s="42"/>
      <c r="CC80" s="42"/>
      <c r="CD80" s="42"/>
      <c r="CE80" s="43"/>
      <c r="CF80" s="42"/>
      <c r="CI80" s="42"/>
      <c r="CJ80" s="42"/>
      <c r="CK80" s="42"/>
      <c r="CL80" s="42"/>
      <c r="CM80" s="42"/>
      <c r="CN80" s="42"/>
      <c r="CO80" s="42"/>
      <c r="CP80" s="42"/>
      <c r="CQ80" s="43"/>
      <c r="CR80" s="42"/>
    </row>
    <row r="81" spans="1:96" x14ac:dyDescent="0.3">
      <c r="A81" s="40" t="s">
        <v>77</v>
      </c>
      <c r="B81">
        <v>2012</v>
      </c>
      <c r="C81" s="42">
        <v>670898.91304347827</v>
      </c>
      <c r="D81" s="42">
        <v>19684751.591304351</v>
      </c>
      <c r="E81" s="42">
        <v>97753.455482684367</v>
      </c>
      <c r="F81" s="42">
        <v>533.4</v>
      </c>
      <c r="G81" s="42">
        <v>3153</v>
      </c>
      <c r="H81" s="42">
        <v>45.6</v>
      </c>
      <c r="I81" s="42">
        <v>0</v>
      </c>
      <c r="J81" s="42">
        <v>0</v>
      </c>
      <c r="K81" s="43">
        <v>1</v>
      </c>
      <c r="L81" s="42">
        <f t="shared" ref="L81:L86" si="36">H81*$B$95+I81*$C$95+J81*$D$95</f>
        <v>45.6</v>
      </c>
      <c r="O81" s="42"/>
      <c r="P81" s="42"/>
      <c r="Q81" s="42"/>
      <c r="R81" s="42"/>
      <c r="S81" s="42"/>
      <c r="T81" s="42"/>
      <c r="U81" s="42"/>
      <c r="V81" s="42"/>
      <c r="W81" s="43"/>
      <c r="X81" s="42"/>
      <c r="AA81" s="42"/>
      <c r="AB81" s="42"/>
      <c r="AC81" s="42"/>
      <c r="AD81" s="42"/>
      <c r="AE81" s="42"/>
      <c r="AF81" s="42"/>
      <c r="AG81" s="42"/>
      <c r="AH81" s="42"/>
      <c r="AI81" s="43"/>
      <c r="AJ81" s="42"/>
      <c r="AM81" s="42"/>
      <c r="AN81" s="42"/>
      <c r="AO81" s="42"/>
      <c r="AP81" s="42"/>
      <c r="AQ81" s="42"/>
      <c r="AR81" s="42"/>
      <c r="AS81" s="42"/>
      <c r="AT81" s="42"/>
      <c r="AU81" s="43"/>
      <c r="AV81" s="42"/>
      <c r="AY81" s="42"/>
      <c r="AZ81" s="42"/>
      <c r="BA81" s="42"/>
      <c r="BB81" s="42"/>
      <c r="BC81" s="42"/>
      <c r="BD81" s="42"/>
      <c r="BE81" s="42"/>
      <c r="BF81" s="42"/>
      <c r="BG81" s="43"/>
      <c r="BH81" s="42"/>
      <c r="BK81" s="42"/>
      <c r="BL81" s="42"/>
      <c r="BM81" s="42"/>
      <c r="BN81" s="42"/>
      <c r="BO81" s="42"/>
      <c r="BP81" s="42"/>
      <c r="BQ81" s="42"/>
      <c r="BR81" s="42"/>
      <c r="BS81" s="43"/>
      <c r="BT81" s="42"/>
      <c r="BW81" s="42"/>
      <c r="BX81" s="42"/>
      <c r="BY81" s="42"/>
      <c r="BZ81" s="42"/>
      <c r="CA81" s="42"/>
      <c r="CB81" s="42"/>
      <c r="CC81" s="42"/>
      <c r="CD81" s="42"/>
      <c r="CE81" s="43"/>
      <c r="CF81" s="42"/>
      <c r="CI81" s="42"/>
      <c r="CJ81" s="42"/>
      <c r="CK81" s="42"/>
      <c r="CL81" s="42"/>
      <c r="CM81" s="42"/>
      <c r="CN81" s="42"/>
      <c r="CO81" s="42"/>
      <c r="CP81" s="42"/>
      <c r="CQ81" s="43"/>
      <c r="CR81" s="42"/>
    </row>
    <row r="82" spans="1:96" x14ac:dyDescent="0.3">
      <c r="A82" s="40" t="s">
        <v>78</v>
      </c>
      <c r="B82">
        <v>2012</v>
      </c>
      <c r="C82" s="42">
        <v>1412088.6956521741</v>
      </c>
      <c r="D82" s="42">
        <v>56791004.793043479</v>
      </c>
      <c r="E82" s="42">
        <v>615055.56617160875</v>
      </c>
      <c r="F82" s="42">
        <v>1229.2</v>
      </c>
      <c r="G82" s="42">
        <v>15548</v>
      </c>
      <c r="H82" s="42">
        <v>160</v>
      </c>
      <c r="I82" s="42">
        <v>123</v>
      </c>
      <c r="J82" s="42">
        <v>0</v>
      </c>
      <c r="K82" s="43">
        <v>0.57599999999999996</v>
      </c>
      <c r="L82" s="42">
        <f t="shared" si="36"/>
        <v>213.10401999999999</v>
      </c>
      <c r="N82">
        <v>2013</v>
      </c>
      <c r="O82" s="42">
        <v>1519137.1876531115</v>
      </c>
      <c r="P82" s="42">
        <v>56801657.671484582</v>
      </c>
      <c r="Q82" s="42">
        <v>352810.31933151023</v>
      </c>
      <c r="R82" s="42">
        <v>1239</v>
      </c>
      <c r="S82" s="42">
        <v>15627</v>
      </c>
      <c r="T82" s="42">
        <v>153.405</v>
      </c>
      <c r="U82" s="42">
        <v>132.27799999999999</v>
      </c>
      <c r="V82" s="42">
        <v>0</v>
      </c>
      <c r="W82" s="43">
        <v>0.58099999999999996</v>
      </c>
      <c r="X82" s="42">
        <f t="shared" ref="X82:X85" si="37">T82*$B$95+U82*$C$95+V82*$D$95</f>
        <v>210.51470372</v>
      </c>
      <c r="Z82">
        <v>2014</v>
      </c>
      <c r="AA82" s="42">
        <v>1608738.845780795</v>
      </c>
      <c r="AB82" s="42">
        <v>57879887.637730345</v>
      </c>
      <c r="AC82" s="42">
        <v>532990.78356123576</v>
      </c>
      <c r="AD82" s="42">
        <v>1259</v>
      </c>
      <c r="AE82" s="42">
        <v>15685</v>
      </c>
      <c r="AF82" s="42">
        <v>151.71199999999999</v>
      </c>
      <c r="AG82" s="42">
        <v>120.379</v>
      </c>
      <c r="AH82" s="42">
        <v>0</v>
      </c>
      <c r="AI82" s="43">
        <v>0.58199999999999996</v>
      </c>
      <c r="AJ82" s="42">
        <f t="shared" ref="AJ82:AJ84" si="38">AF82*$B$95+AG82*$C$95+AH82*$D$95</f>
        <v>203.68442945999999</v>
      </c>
      <c r="AM82" s="42"/>
      <c r="AN82" s="42"/>
      <c r="AO82" s="42"/>
      <c r="AP82" s="42"/>
      <c r="AQ82" s="42"/>
      <c r="AR82" s="42"/>
      <c r="AS82" s="42"/>
      <c r="AT82" s="42"/>
      <c r="AU82" s="43"/>
      <c r="AV82" s="42"/>
      <c r="AY82" s="42"/>
      <c r="AZ82" s="42"/>
      <c r="BA82" s="42"/>
      <c r="BB82" s="42"/>
      <c r="BC82" s="42"/>
      <c r="BD82" s="42"/>
      <c r="BE82" s="42"/>
      <c r="BF82" s="42"/>
      <c r="BG82" s="43"/>
      <c r="BH82" s="42"/>
      <c r="BK82" s="42"/>
      <c r="BL82" s="42"/>
      <c r="BM82" s="42"/>
      <c r="BN82" s="42"/>
      <c r="BO82" s="42"/>
      <c r="BP82" s="42"/>
      <c r="BQ82" s="42"/>
      <c r="BR82" s="42"/>
      <c r="BS82" s="43"/>
      <c r="BT82" s="42"/>
      <c r="BW82" s="42"/>
      <c r="BX82" s="42"/>
      <c r="BY82" s="42"/>
      <c r="BZ82" s="42"/>
      <c r="CA82" s="42"/>
      <c r="CB82" s="42"/>
      <c r="CC82" s="42"/>
      <c r="CD82" s="42"/>
      <c r="CE82" s="43"/>
      <c r="CF82" s="42"/>
      <c r="CI82" s="42"/>
      <c r="CJ82" s="42"/>
      <c r="CK82" s="42"/>
      <c r="CL82" s="42"/>
      <c r="CM82" s="42"/>
      <c r="CN82" s="42"/>
      <c r="CO82" s="42"/>
      <c r="CP82" s="42"/>
      <c r="CQ82" s="43"/>
      <c r="CR82" s="42"/>
    </row>
    <row r="83" spans="1:96" x14ac:dyDescent="0.3">
      <c r="A83" s="40" t="s">
        <v>79</v>
      </c>
      <c r="B83">
        <v>2012</v>
      </c>
      <c r="C83" s="42">
        <v>974292.07478260889</v>
      </c>
      <c r="D83" s="42">
        <v>25999311.215652175</v>
      </c>
      <c r="E83" s="42">
        <v>309524.17692978511</v>
      </c>
      <c r="F83" s="42">
        <v>819.8</v>
      </c>
      <c r="G83" s="42">
        <v>3452</v>
      </c>
      <c r="H83" s="42">
        <v>47.65</v>
      </c>
      <c r="I83" s="42">
        <v>8.3469999999999995</v>
      </c>
      <c r="J83" s="42">
        <v>15.093</v>
      </c>
      <c r="K83" s="43">
        <v>0.78100000000000003</v>
      </c>
      <c r="L83" s="42">
        <f t="shared" si="36"/>
        <v>55.345446079999995</v>
      </c>
      <c r="N83">
        <v>2013</v>
      </c>
      <c r="O83" s="42">
        <v>973582.45590396877</v>
      </c>
      <c r="P83" s="42">
        <v>26404769.658745717</v>
      </c>
      <c r="Q83" s="42">
        <v>622969.00909908453</v>
      </c>
      <c r="R83" s="42">
        <v>823</v>
      </c>
      <c r="S83" s="42">
        <v>3457</v>
      </c>
      <c r="T83" s="42">
        <v>45.918999999999997</v>
      </c>
      <c r="U83" s="42">
        <v>0</v>
      </c>
      <c r="V83" s="42">
        <v>23.202999999999999</v>
      </c>
      <c r="W83" s="43">
        <v>0.78300000000000003</v>
      </c>
      <c r="X83" s="42">
        <f t="shared" si="37"/>
        <v>52.209333299999997</v>
      </c>
      <c r="Z83">
        <v>2014</v>
      </c>
      <c r="AA83" s="42">
        <v>1066021.5640155186</v>
      </c>
      <c r="AB83" s="42">
        <v>27760691.319107655</v>
      </c>
      <c r="AC83" s="42">
        <v>253540.47419223865</v>
      </c>
      <c r="AD83" s="42">
        <v>851.9</v>
      </c>
      <c r="AE83" s="42">
        <v>3468</v>
      </c>
      <c r="AF83" s="42">
        <v>43.021999999999998</v>
      </c>
      <c r="AG83" s="42">
        <v>0</v>
      </c>
      <c r="AH83" s="42">
        <v>25.02</v>
      </c>
      <c r="AI83" s="43">
        <v>0.78200000000000003</v>
      </c>
      <c r="AJ83" s="42">
        <f t="shared" si="38"/>
        <v>49.804921999999998</v>
      </c>
      <c r="AM83" s="42"/>
      <c r="AN83" s="42"/>
      <c r="AO83" s="42"/>
      <c r="AP83" s="42"/>
      <c r="AQ83" s="42"/>
      <c r="AR83" s="42"/>
      <c r="AS83" s="42"/>
      <c r="AT83" s="42"/>
      <c r="AU83" s="43"/>
      <c r="AV83" s="42"/>
      <c r="AY83" s="42"/>
      <c r="AZ83" s="42"/>
      <c r="BA83" s="42"/>
      <c r="BB83" s="42"/>
      <c r="BC83" s="42"/>
      <c r="BD83" s="42"/>
      <c r="BE83" s="42"/>
      <c r="BF83" s="42"/>
      <c r="BG83" s="43"/>
      <c r="BH83" s="42"/>
      <c r="BK83" s="42"/>
      <c r="BL83" s="42"/>
      <c r="BM83" s="42"/>
      <c r="BN83" s="42"/>
      <c r="BO83" s="42"/>
      <c r="BP83" s="42"/>
      <c r="BQ83" s="42"/>
      <c r="BR83" s="42"/>
      <c r="BS83" s="43"/>
      <c r="BT83" s="42"/>
      <c r="BW83" s="42"/>
      <c r="BX83" s="42"/>
      <c r="BY83" s="42"/>
      <c r="BZ83" s="42"/>
      <c r="CA83" s="42"/>
      <c r="CB83" s="42"/>
      <c r="CC83" s="42"/>
      <c r="CD83" s="42"/>
      <c r="CE83" s="43"/>
      <c r="CF83" s="42"/>
      <c r="CI83" s="42"/>
      <c r="CJ83" s="42"/>
      <c r="CK83" s="42"/>
      <c r="CL83" s="42"/>
      <c r="CM83" s="42"/>
      <c r="CN83" s="42"/>
      <c r="CO83" s="42"/>
      <c r="CP83" s="42"/>
      <c r="CQ83" s="43"/>
      <c r="CR83" s="42"/>
    </row>
    <row r="84" spans="1:96" x14ac:dyDescent="0.3">
      <c r="A84" s="40" t="s">
        <v>80</v>
      </c>
      <c r="B84">
        <v>2012</v>
      </c>
      <c r="C84" s="42">
        <v>125716.65739130437</v>
      </c>
      <c r="D84" s="42">
        <v>6522521.3026086958</v>
      </c>
      <c r="E84" s="42">
        <v>52102.00425674209</v>
      </c>
      <c r="F84" s="42">
        <v>137.1</v>
      </c>
      <c r="G84" s="42">
        <v>1475</v>
      </c>
      <c r="H84" s="42">
        <v>21.901</v>
      </c>
      <c r="I84" s="42">
        <v>0</v>
      </c>
      <c r="J84" s="42">
        <v>0</v>
      </c>
      <c r="K84" s="43">
        <v>0.77600000000000002</v>
      </c>
      <c r="L84" s="42">
        <f t="shared" si="36"/>
        <v>21.901</v>
      </c>
      <c r="N84">
        <v>2013</v>
      </c>
      <c r="O84" s="42">
        <v>166949.46668299858</v>
      </c>
      <c r="P84" s="42">
        <v>6667066.4390004911</v>
      </c>
      <c r="Q84" s="42">
        <v>68007.125866575851</v>
      </c>
      <c r="R84" s="42">
        <v>133.80000000000001</v>
      </c>
      <c r="S84" s="42">
        <v>1495</v>
      </c>
      <c r="T84" s="42">
        <v>21.295999999999999</v>
      </c>
      <c r="U84" s="42">
        <v>0</v>
      </c>
      <c r="V84" s="42">
        <v>0</v>
      </c>
      <c r="W84" s="43">
        <v>0.77500000000000002</v>
      </c>
      <c r="X84" s="42">
        <f t="shared" si="37"/>
        <v>21.295999999999999</v>
      </c>
      <c r="Z84">
        <v>2014</v>
      </c>
      <c r="AA84" s="42">
        <v>211556.80916585834</v>
      </c>
      <c r="AB84" s="42">
        <v>7233791.6420950517</v>
      </c>
      <c r="AC84" s="42">
        <v>73921.085762697869</v>
      </c>
      <c r="AD84" s="42">
        <v>140.19999999999999</v>
      </c>
      <c r="AE84" s="42">
        <v>1502</v>
      </c>
      <c r="AF84" s="42">
        <v>20.696999999999999</v>
      </c>
      <c r="AG84" s="42">
        <v>0</v>
      </c>
      <c r="AH84" s="42">
        <v>0</v>
      </c>
      <c r="AI84" s="43">
        <v>0.77400000000000002</v>
      </c>
      <c r="AJ84" s="42">
        <f t="shared" si="38"/>
        <v>20.696999999999999</v>
      </c>
      <c r="AL84">
        <v>2015</v>
      </c>
      <c r="AM84" s="42">
        <v>199845.27946537064</v>
      </c>
      <c r="AN84" s="42">
        <v>7072181.6950182253</v>
      </c>
      <c r="AO84" s="42">
        <v>105618.63974877782</v>
      </c>
      <c r="AP84" s="42">
        <v>141.19999999999999</v>
      </c>
      <c r="AQ84" s="42">
        <v>1501</v>
      </c>
      <c r="AR84" s="42">
        <v>20.614999999999998</v>
      </c>
      <c r="AS84" s="42">
        <v>0</v>
      </c>
      <c r="AT84" s="42">
        <v>0</v>
      </c>
      <c r="AU84" s="43">
        <v>0.79213857428381085</v>
      </c>
      <c r="AV84" s="42">
        <f t="shared" ref="AV84" si="39">AR84*$B$95+AS84*$C$95+AT84*$D$95</f>
        <v>20.614999999999998</v>
      </c>
      <c r="AY84" s="42"/>
      <c r="AZ84" s="42"/>
      <c r="BA84" s="42"/>
      <c r="BB84" s="42"/>
      <c r="BC84" s="42"/>
      <c r="BD84" s="42"/>
      <c r="BE84" s="42"/>
      <c r="BF84" s="42"/>
      <c r="BG84" s="43"/>
      <c r="BH84" s="42"/>
      <c r="BK84" s="42"/>
      <c r="BL84" s="42"/>
      <c r="BM84" s="42"/>
      <c r="BN84" s="42"/>
      <c r="BO84" s="42"/>
      <c r="BP84" s="42"/>
      <c r="BQ84" s="42"/>
      <c r="BR84" s="42"/>
      <c r="BS84" s="43"/>
      <c r="BT84" s="42"/>
      <c r="BW84" s="42"/>
      <c r="BX84" s="42"/>
      <c r="BY84" s="42"/>
      <c r="BZ84" s="42"/>
      <c r="CA84" s="42"/>
      <c r="CB84" s="42"/>
      <c r="CC84" s="42"/>
      <c r="CD84" s="42"/>
      <c r="CE84" s="43"/>
      <c r="CF84" s="42"/>
      <c r="CI84" s="42"/>
      <c r="CJ84" s="42"/>
      <c r="CK84" s="42"/>
      <c r="CL84" s="42"/>
      <c r="CM84" s="42"/>
      <c r="CN84" s="42"/>
      <c r="CO84" s="42"/>
      <c r="CP84" s="42"/>
      <c r="CQ84" s="43"/>
      <c r="CR84" s="42"/>
    </row>
    <row r="85" spans="1:96" x14ac:dyDescent="0.3">
      <c r="A85" s="40" t="s">
        <v>81</v>
      </c>
      <c r="B85">
        <v>2012</v>
      </c>
      <c r="C85" s="42">
        <v>918773.26260869566</v>
      </c>
      <c r="D85" s="42">
        <v>18552469.681739129</v>
      </c>
      <c r="E85" s="42">
        <v>5509.1572926239396</v>
      </c>
      <c r="F85" s="42">
        <v>91.1</v>
      </c>
      <c r="G85" s="42">
        <v>382</v>
      </c>
      <c r="H85" s="42">
        <v>84.789000000000001</v>
      </c>
      <c r="I85" s="42">
        <v>53.225000000000001</v>
      </c>
      <c r="J85" s="42">
        <v>0</v>
      </c>
      <c r="K85" s="43">
        <v>0.439</v>
      </c>
      <c r="L85" s="42">
        <f t="shared" si="36"/>
        <v>107.7683615</v>
      </c>
      <c r="N85">
        <v>2013</v>
      </c>
      <c r="O85" s="42">
        <v>1026158.6190592848</v>
      </c>
      <c r="P85" s="42">
        <v>18628231.159725625</v>
      </c>
      <c r="Q85" s="42">
        <v>43945.12216927921</v>
      </c>
      <c r="R85" s="42">
        <v>84.4</v>
      </c>
      <c r="S85" s="42">
        <v>378</v>
      </c>
      <c r="T85" s="42">
        <v>85.503</v>
      </c>
      <c r="U85" s="42">
        <v>47.113</v>
      </c>
      <c r="V85" s="42">
        <v>0</v>
      </c>
      <c r="W85" s="43">
        <v>0.41799999999999998</v>
      </c>
      <c r="X85" s="42">
        <f t="shared" si="37"/>
        <v>105.84356662</v>
      </c>
      <c r="AP85" s="42"/>
      <c r="AQ85" s="42"/>
      <c r="AR85" s="42"/>
      <c r="AS85" s="42"/>
      <c r="AT85" s="42"/>
      <c r="AU85" s="43"/>
      <c r="AV85" s="42"/>
      <c r="AY85" s="42"/>
      <c r="AZ85" s="42"/>
      <c r="BA85" s="42"/>
      <c r="BB85" s="42"/>
      <c r="BC85" s="42"/>
      <c r="BD85" s="42"/>
      <c r="BE85" s="42"/>
      <c r="BF85" s="42"/>
      <c r="BG85" s="43"/>
      <c r="BH85" s="42"/>
      <c r="BK85" s="42"/>
      <c r="BL85" s="42"/>
      <c r="BM85" s="42"/>
      <c r="BN85" s="42"/>
      <c r="BO85" s="42"/>
      <c r="BP85" s="42"/>
      <c r="BQ85" s="42"/>
      <c r="BR85" s="42"/>
      <c r="BS85" s="43"/>
      <c r="BT85" s="42"/>
      <c r="BW85" s="42"/>
      <c r="BX85" s="42"/>
      <c r="BY85" s="42"/>
      <c r="BZ85" s="42"/>
      <c r="CA85" s="42"/>
      <c r="CB85" s="42"/>
      <c r="CC85" s="42"/>
      <c r="CD85" s="42"/>
      <c r="CE85" s="43"/>
      <c r="CF85" s="42"/>
      <c r="CI85" s="42"/>
      <c r="CJ85" s="42"/>
      <c r="CK85" s="42"/>
      <c r="CL85" s="42"/>
      <c r="CM85" s="42"/>
      <c r="CN85" s="42"/>
      <c r="CO85" s="42"/>
      <c r="CP85" s="42"/>
      <c r="CQ85" s="43"/>
      <c r="CR85" s="42"/>
    </row>
    <row r="86" spans="1:96" x14ac:dyDescent="0.3">
      <c r="A86" s="53" t="s">
        <v>82</v>
      </c>
      <c r="B86">
        <v>2012</v>
      </c>
      <c r="C86" s="42">
        <v>471952.23478260875</v>
      </c>
      <c r="D86" s="42">
        <v>10575886.888695654</v>
      </c>
      <c r="E86" s="42">
        <v>65028.433271974151</v>
      </c>
      <c r="F86" s="42">
        <v>323.89999999999998</v>
      </c>
      <c r="G86" s="42">
        <v>1403</v>
      </c>
      <c r="H86" s="42">
        <v>15.686</v>
      </c>
      <c r="I86" s="42">
        <v>0</v>
      </c>
      <c r="J86" s="42">
        <v>0</v>
      </c>
      <c r="K86" s="43">
        <v>1</v>
      </c>
      <c r="L86" s="42">
        <f t="shared" si="36"/>
        <v>15.686</v>
      </c>
      <c r="AP86" s="42"/>
      <c r="AQ86" s="42"/>
      <c r="AR86" s="42"/>
      <c r="AS86" s="42"/>
      <c r="AT86" s="42"/>
      <c r="AU86" s="43"/>
      <c r="AV86" s="42"/>
      <c r="AY86" s="42"/>
      <c r="AZ86" s="42"/>
      <c r="BA86" s="42"/>
      <c r="BB86" s="42"/>
      <c r="BC86" s="42"/>
      <c r="BD86" s="42"/>
      <c r="BE86" s="42"/>
      <c r="BF86" s="42"/>
      <c r="BG86" s="43"/>
      <c r="BH86" s="42"/>
      <c r="BK86" s="42"/>
      <c r="BL86" s="42"/>
      <c r="BM86" s="42"/>
      <c r="BN86" s="42"/>
      <c r="BO86" s="42"/>
      <c r="BP86" s="42"/>
      <c r="BQ86" s="42"/>
      <c r="BR86" s="42"/>
      <c r="BS86" s="43"/>
      <c r="BT86" s="42"/>
      <c r="BW86" s="42"/>
      <c r="BX86" s="42"/>
      <c r="BY86" s="42"/>
      <c r="BZ86" s="42"/>
      <c r="CA86" s="42"/>
      <c r="CB86" s="42"/>
      <c r="CC86" s="42"/>
      <c r="CD86" s="42"/>
      <c r="CE86" s="43"/>
      <c r="CF86" s="42"/>
      <c r="CI86" s="42"/>
      <c r="CJ86" s="42"/>
      <c r="CK86" s="42"/>
      <c r="CL86" s="42"/>
      <c r="CM86" s="42"/>
      <c r="CN86" s="42"/>
      <c r="CO86" s="42"/>
      <c r="CP86" s="42"/>
      <c r="CQ86" s="43"/>
      <c r="CR86" s="42"/>
    </row>
    <row r="87" spans="1:96" x14ac:dyDescent="0.3">
      <c r="AP87" s="42"/>
      <c r="AQ87" s="42"/>
      <c r="AR87" s="42"/>
      <c r="AS87" s="42"/>
      <c r="AT87" s="42"/>
      <c r="AU87" s="43"/>
      <c r="AV87" s="42"/>
      <c r="AY87" s="42"/>
      <c r="AZ87" s="42"/>
      <c r="BA87" s="42"/>
      <c r="BB87" s="42"/>
      <c r="BC87" s="42"/>
      <c r="BD87" s="42"/>
      <c r="BE87" s="42"/>
      <c r="BF87" s="42"/>
      <c r="BG87" s="43"/>
      <c r="BH87" s="42"/>
      <c r="BK87" s="42"/>
      <c r="BL87" s="42"/>
      <c r="BM87" s="42"/>
      <c r="BN87" s="42"/>
      <c r="BO87" s="42"/>
      <c r="BP87" s="42"/>
      <c r="BQ87" s="42"/>
      <c r="BR87" s="42"/>
      <c r="BS87" s="43"/>
      <c r="BT87" s="42"/>
      <c r="BW87" s="42"/>
      <c r="BX87" s="42"/>
      <c r="BY87" s="42"/>
      <c r="BZ87" s="42"/>
      <c r="CA87" s="42"/>
      <c r="CB87" s="42"/>
      <c r="CC87" s="42"/>
      <c r="CD87" s="42"/>
      <c r="CE87" s="43"/>
      <c r="CF87" s="42"/>
      <c r="CI87" s="42"/>
      <c r="CJ87" s="42"/>
      <c r="CK87" s="42"/>
      <c r="CL87" s="42"/>
      <c r="CM87" s="42"/>
      <c r="CN87" s="42"/>
      <c r="CO87" s="42"/>
      <c r="CP87" s="42"/>
      <c r="CQ87" s="43"/>
      <c r="CR87" s="42"/>
    </row>
    <row r="88" spans="1:96" x14ac:dyDescent="0.3">
      <c r="A88" s="45" t="s">
        <v>146</v>
      </c>
      <c r="AP88" s="42"/>
      <c r="AQ88" s="42"/>
      <c r="AR88" s="42"/>
      <c r="AS88" s="42"/>
      <c r="AT88" s="42"/>
      <c r="AU88" s="43"/>
      <c r="AV88" s="42"/>
      <c r="AY88" s="42"/>
      <c r="AZ88" s="42"/>
      <c r="BA88" s="42"/>
      <c r="BB88" s="42"/>
      <c r="BC88" s="42"/>
      <c r="BD88" s="42"/>
      <c r="BE88" s="42"/>
      <c r="BF88" s="42"/>
      <c r="BG88" s="43"/>
      <c r="BH88" s="42"/>
      <c r="BK88" s="42"/>
      <c r="BL88" s="42"/>
      <c r="BM88" s="42"/>
      <c r="BN88" s="42"/>
      <c r="BO88" s="42"/>
      <c r="BP88" s="42"/>
      <c r="BQ88" s="42"/>
      <c r="BR88" s="42"/>
      <c r="BS88" s="43"/>
      <c r="BT88" s="42"/>
      <c r="BW88" s="42"/>
      <c r="BX88" s="42"/>
      <c r="BY88" s="42"/>
      <c r="BZ88" s="42"/>
      <c r="CA88" s="42"/>
      <c r="CB88" s="42"/>
      <c r="CC88" s="42"/>
      <c r="CD88" s="42"/>
      <c r="CE88" s="43"/>
      <c r="CF88" s="42"/>
      <c r="CI88" s="42"/>
      <c r="CJ88" s="42"/>
      <c r="CK88" s="42"/>
      <c r="CL88" s="42"/>
      <c r="CM88" s="42"/>
      <c r="CN88" s="42"/>
      <c r="CO88" s="42"/>
      <c r="CP88" s="42"/>
      <c r="CQ88" s="43"/>
      <c r="CR88" s="42"/>
    </row>
    <row r="89" spans="1:96" x14ac:dyDescent="0.3">
      <c r="A89" s="272" t="s">
        <v>251</v>
      </c>
      <c r="AL89" s="41">
        <v>2015</v>
      </c>
      <c r="AM89" s="41">
        <v>74822502.021871194</v>
      </c>
      <c r="AN89" s="41">
        <v>3191912160.6675577</v>
      </c>
      <c r="AO89" s="41">
        <v>31888924.742128134</v>
      </c>
      <c r="AP89" s="298">
        <v>72335.399999999994</v>
      </c>
      <c r="AQ89" s="298">
        <v>459080</v>
      </c>
      <c r="AR89" s="298">
        <v>5193</v>
      </c>
      <c r="AS89" s="298">
        <v>1252</v>
      </c>
      <c r="AT89" s="298">
        <v>5766.18</v>
      </c>
      <c r="AU89" s="301">
        <v>0.67900000000000005</v>
      </c>
      <c r="AV89" s="298">
        <f t="shared" ref="AV89" si="40">AR89*$B$95+AS89*$C$95+AT89*$D$95</f>
        <v>7296.7498780000005</v>
      </c>
      <c r="AX89">
        <v>2016</v>
      </c>
      <c r="AY89" s="42">
        <f t="shared" ref="AY89:BH89" si="41">AY4</f>
        <v>56160571.982080154</v>
      </c>
      <c r="AZ89" s="42">
        <f t="shared" si="41"/>
        <v>3469273077.0589657</v>
      </c>
      <c r="BA89" s="42">
        <f t="shared" si="41"/>
        <v>18539197.693163816</v>
      </c>
      <c r="BB89" s="42">
        <f t="shared" si="41"/>
        <v>74933.165999999997</v>
      </c>
      <c r="BC89" s="42">
        <f t="shared" si="41"/>
        <v>463377</v>
      </c>
      <c r="BD89" s="42">
        <f t="shared" si="41"/>
        <v>5496.6540000000005</v>
      </c>
      <c r="BE89" s="42">
        <f t="shared" si="41"/>
        <v>1310.2040000000002</v>
      </c>
      <c r="BF89" s="42">
        <f t="shared" si="41"/>
        <v>5235.76</v>
      </c>
      <c r="BG89" s="43">
        <f t="shared" si="41"/>
        <v>0.67600000000000005</v>
      </c>
      <c r="BH89" s="42">
        <f t="shared" si="41"/>
        <v>7481.7360109600004</v>
      </c>
      <c r="BJ89">
        <v>2017</v>
      </c>
      <c r="BK89" s="42">
        <f t="shared" ref="BK89:BT89" si="42">BK4</f>
        <v>55659434.307008043</v>
      </c>
      <c r="BL89" s="42">
        <f t="shared" si="42"/>
        <v>3715822832.0189924</v>
      </c>
      <c r="BM89" s="42">
        <f t="shared" si="42"/>
        <v>25207828.502671234</v>
      </c>
      <c r="BN89" s="42">
        <f t="shared" si="42"/>
        <v>77850.566999999995</v>
      </c>
      <c r="BO89" s="42">
        <f t="shared" si="42"/>
        <v>466588</v>
      </c>
      <c r="BP89" s="42">
        <f t="shared" si="42"/>
        <v>5433.6909999999998</v>
      </c>
      <c r="BQ89" s="42">
        <f t="shared" si="42"/>
        <v>1356.7930000000001</v>
      </c>
      <c r="BR89" s="42">
        <f t="shared" si="42"/>
        <v>5042.0739999999996</v>
      </c>
      <c r="BS89" s="43">
        <f t="shared" si="42"/>
        <v>0.67500000000000004</v>
      </c>
      <c r="BT89" s="42">
        <f t="shared" si="42"/>
        <v>7386.3790712199989</v>
      </c>
      <c r="BV89">
        <v>2018</v>
      </c>
      <c r="BW89" s="42">
        <f t="shared" ref="BW89:CF89" si="43">BW4</f>
        <v>59551000</v>
      </c>
      <c r="BX89" s="42">
        <f t="shared" si="43"/>
        <v>3931994604</v>
      </c>
      <c r="BY89" s="42">
        <f t="shared" si="43"/>
        <v>20364468.721000001</v>
      </c>
      <c r="BZ89" s="42">
        <f t="shared" si="43"/>
        <v>80096.822</v>
      </c>
      <c r="CA89" s="42">
        <f t="shared" si="43"/>
        <v>470532</v>
      </c>
      <c r="CB89" s="42">
        <f t="shared" si="43"/>
        <v>5485.8530000000001</v>
      </c>
      <c r="CC89" s="42">
        <f t="shared" si="43"/>
        <v>1319.1949999999999</v>
      </c>
      <c r="CD89" s="42">
        <f t="shared" si="43"/>
        <v>4977.2089999999998</v>
      </c>
      <c r="CE89" s="43">
        <f t="shared" si="43"/>
        <v>0.67300000000000004</v>
      </c>
      <c r="CF89" s="42">
        <f t="shared" si="43"/>
        <v>7404.7236092000003</v>
      </c>
      <c r="CH89" t="s">
        <v>145</v>
      </c>
      <c r="CI89" s="42">
        <f t="shared" ref="CI89:CR89" si="44">AVERAGE(AM89,AY89,BK89,BW89)</f>
        <v>61548377.07773985</v>
      </c>
      <c r="CJ89" s="42">
        <f t="shared" si="44"/>
        <v>3577250668.436379</v>
      </c>
      <c r="CK89" s="42">
        <f t="shared" si="44"/>
        <v>24000104.914740797</v>
      </c>
      <c r="CL89" s="42">
        <f t="shared" si="44"/>
        <v>76303.98874999999</v>
      </c>
      <c r="CM89" s="42">
        <f t="shared" si="44"/>
        <v>464894.25</v>
      </c>
      <c r="CN89" s="42">
        <f t="shared" si="44"/>
        <v>5402.2995000000001</v>
      </c>
      <c r="CO89" s="42">
        <f t="shared" si="44"/>
        <v>1309.548</v>
      </c>
      <c r="CP89" s="42">
        <f t="shared" si="44"/>
        <v>5255.3057499999995</v>
      </c>
      <c r="CQ89" s="43">
        <f t="shared" si="44"/>
        <v>0.67575000000000007</v>
      </c>
      <c r="CR89" s="42">
        <f t="shared" si="44"/>
        <v>7392.3971423450002</v>
      </c>
    </row>
    <row r="90" spans="1:96" x14ac:dyDescent="0.3">
      <c r="A90" t="s">
        <v>147</v>
      </c>
      <c r="AL90" s="41">
        <v>2015</v>
      </c>
      <c r="AM90" s="41">
        <f>AM67+AM84</f>
        <v>3285768.213365736</v>
      </c>
      <c r="AN90" s="41">
        <f t="shared" ref="AN90:AO90" si="45">AN67+AN84</f>
        <v>174902655.31057107</v>
      </c>
      <c r="AO90" s="41">
        <f t="shared" si="45"/>
        <v>1234426.4532506152</v>
      </c>
      <c r="AP90" s="298">
        <f>AP67+AP84</f>
        <v>3734.7</v>
      </c>
      <c r="AQ90" s="298">
        <f t="shared" ref="AQ90:AT90" si="46">AQ67+AQ84</f>
        <v>16313</v>
      </c>
      <c r="AR90" s="298">
        <f t="shared" si="46"/>
        <v>202.84400000000002</v>
      </c>
      <c r="AS90" s="298">
        <f t="shared" si="46"/>
        <v>4.7119999999999997</v>
      </c>
      <c r="AT90" s="298">
        <f t="shared" si="46"/>
        <v>21.864999999999998</v>
      </c>
      <c r="AU90" s="301">
        <v>0.86799999999999999</v>
      </c>
      <c r="AV90" s="298">
        <f t="shared" ref="AV90:AV91" si="47">AR90*$B$95+AS90*$C$95+AT90*$D$95</f>
        <v>210.80596038000004</v>
      </c>
      <c r="AX90">
        <v>2016</v>
      </c>
      <c r="AY90" s="42">
        <f>AY67</f>
        <v>3322702.7608669326</v>
      </c>
      <c r="AZ90" s="42">
        <f t="shared" ref="AZ90:BA90" si="48">AZ67</f>
        <v>186214634.05642328</v>
      </c>
      <c r="BA90" s="42">
        <f t="shared" si="48"/>
        <v>1949718.6239847436</v>
      </c>
      <c r="BB90" s="42">
        <f>BB67</f>
        <v>3799</v>
      </c>
      <c r="BC90" s="42">
        <f t="shared" ref="BC90:BH90" si="49">BC67</f>
        <v>16353</v>
      </c>
      <c r="BD90" s="42">
        <f t="shared" si="49"/>
        <v>211.63499999999999</v>
      </c>
      <c r="BE90" s="42">
        <f t="shared" si="49"/>
        <v>2.2440000000000002</v>
      </c>
      <c r="BF90" s="42">
        <f t="shared" si="49"/>
        <v>0.374</v>
      </c>
      <c r="BG90" s="43">
        <f t="shared" si="49"/>
        <v>0.871</v>
      </c>
      <c r="BH90" s="42">
        <f t="shared" si="49"/>
        <v>212.70521596</v>
      </c>
      <c r="BJ90">
        <v>2017</v>
      </c>
      <c r="BK90" s="42">
        <f>BK67</f>
        <v>3273077.3540088949</v>
      </c>
      <c r="BL90" s="42">
        <f t="shared" ref="BL90:BM90" si="50">BL67</f>
        <v>190342578.08198097</v>
      </c>
      <c r="BM90" s="42">
        <f t="shared" si="50"/>
        <v>586164.80040918372</v>
      </c>
      <c r="BN90" s="42">
        <f>BN67</f>
        <v>3833.5</v>
      </c>
      <c r="BO90" s="42">
        <f t="shared" ref="BO90:BT90" si="51">BO67</f>
        <v>16427</v>
      </c>
      <c r="BP90" s="42">
        <f t="shared" si="51"/>
        <v>218.131</v>
      </c>
      <c r="BQ90" s="42">
        <f t="shared" si="51"/>
        <v>2.5660000000000003</v>
      </c>
      <c r="BR90" s="42">
        <f t="shared" si="51"/>
        <v>0.95399999999999996</v>
      </c>
      <c r="BS90" s="43">
        <f t="shared" si="51"/>
        <v>0.871</v>
      </c>
      <c r="BT90" s="42">
        <f t="shared" si="51"/>
        <v>219.49747424</v>
      </c>
      <c r="BV90">
        <v>2018</v>
      </c>
      <c r="BW90" s="42">
        <f>BW67</f>
        <v>3541216.9999999995</v>
      </c>
      <c r="BX90" s="42">
        <f t="shared" ref="BX90:BY90" si="52">BX67</f>
        <v>194733458</v>
      </c>
      <c r="BY90" s="42">
        <f t="shared" si="52"/>
        <v>1523753.514</v>
      </c>
      <c r="BZ90" s="42">
        <f>BZ67</f>
        <v>3848.7</v>
      </c>
      <c r="CA90" s="42">
        <f t="shared" ref="CA90:CF90" si="53">CA67</f>
        <v>16488</v>
      </c>
      <c r="CB90" s="42">
        <f t="shared" si="53"/>
        <v>216.58799999999999</v>
      </c>
      <c r="CC90" s="42">
        <f t="shared" si="53"/>
        <v>2.089</v>
      </c>
      <c r="CD90" s="42">
        <f t="shared" si="53"/>
        <v>0.21</v>
      </c>
      <c r="CE90" s="43">
        <f t="shared" si="53"/>
        <v>0.871</v>
      </c>
      <c r="CF90" s="42">
        <f t="shared" si="53"/>
        <v>217.54683585999999</v>
      </c>
      <c r="CH90" t="s">
        <v>145</v>
      </c>
      <c r="CI90" s="42">
        <f t="shared" ref="CI90:CK91" si="54">AVERAGE(AM90,AY90,BK90,BW90)</f>
        <v>3355691.3320603906</v>
      </c>
      <c r="CJ90" s="42">
        <f t="shared" si="54"/>
        <v>186548331.36224383</v>
      </c>
      <c r="CK90" s="42">
        <f t="shared" si="54"/>
        <v>1323515.8479111358</v>
      </c>
      <c r="CL90" s="42">
        <f t="shared" ref="CL90:CL91" si="55">AVERAGE(AP90,BB90,BN90,BZ90)</f>
        <v>3803.9750000000004</v>
      </c>
      <c r="CM90" s="42">
        <f t="shared" ref="CM90:CM91" si="56">AVERAGE(AQ90,BC90,BO90,CA90)</f>
        <v>16395.25</v>
      </c>
      <c r="CN90" s="42">
        <f t="shared" ref="CN90:CN91" si="57">AVERAGE(AR90,BD90,BP90,CB90)</f>
        <v>212.29949999999999</v>
      </c>
      <c r="CO90" s="42">
        <f t="shared" ref="CO90:CO91" si="58">AVERAGE(AS90,BE90,BQ90,CC90)</f>
        <v>2.9027500000000002</v>
      </c>
      <c r="CP90" s="42">
        <f t="shared" ref="CP90:CP91" si="59">AVERAGE(AT90,BF90,BR90,CD90)</f>
        <v>5.8507499999999997</v>
      </c>
      <c r="CQ90" s="43">
        <f t="shared" ref="CQ90:CQ91" si="60">AVERAGE(AU90,BG90,BS90,CE90)</f>
        <v>0.87024999999999997</v>
      </c>
      <c r="CR90" s="42">
        <f t="shared" ref="CR90:CR91" si="61">AVERAGE(AV90,BH90,BT90,CF90)</f>
        <v>215.13887161</v>
      </c>
    </row>
    <row r="91" spans="1:96" x14ac:dyDescent="0.3">
      <c r="A91" s="299" t="s">
        <v>247</v>
      </c>
      <c r="AL91" s="41">
        <v>2015</v>
      </c>
      <c r="AM91" s="41">
        <v>4365079.9419198064</v>
      </c>
      <c r="AN91" s="41">
        <v>165262552.50862697</v>
      </c>
      <c r="AO91" s="41">
        <v>1019198.9660483679</v>
      </c>
      <c r="AP91" s="298">
        <v>3671</v>
      </c>
      <c r="AQ91" s="298">
        <v>34650</v>
      </c>
      <c r="AR91" s="298">
        <v>377.98500000000001</v>
      </c>
      <c r="AS91" s="298">
        <v>35.734999999999999</v>
      </c>
      <c r="AT91" s="298">
        <v>1369.3</v>
      </c>
      <c r="AU91" s="301">
        <v>0.56499999999999995</v>
      </c>
      <c r="AV91" s="298">
        <f t="shared" si="47"/>
        <v>764.63045890000001</v>
      </c>
      <c r="AX91" s="41">
        <v>2016</v>
      </c>
      <c r="AY91" s="298">
        <v>4490484.2557210317</v>
      </c>
      <c r="AZ91" s="298">
        <v>170192699.12773943</v>
      </c>
      <c r="BA91" s="298">
        <v>710670.22312507569</v>
      </c>
      <c r="BB91" s="298">
        <v>3659</v>
      </c>
      <c r="BC91" s="298">
        <v>34857</v>
      </c>
      <c r="BD91" s="298">
        <v>407.35700000000003</v>
      </c>
      <c r="BE91" s="298">
        <v>37.930999999999997</v>
      </c>
      <c r="BF91" s="298">
        <v>1437.8</v>
      </c>
      <c r="BG91" s="301">
        <v>0.56399999999999995</v>
      </c>
      <c r="BH91" s="298">
        <f t="shared" ref="BH91" si="62">BD91*$B$95+BE91*$C$95+BF91*$D$95</f>
        <v>813.52090994000002</v>
      </c>
      <c r="BJ91" s="41">
        <v>2017</v>
      </c>
      <c r="BK91" s="298">
        <v>4822664.284409184</v>
      </c>
      <c r="BL91" s="298">
        <v>172176817.82425773</v>
      </c>
      <c r="BM91" s="298">
        <v>1831730.2081901669</v>
      </c>
      <c r="BN91" s="298">
        <v>3680</v>
      </c>
      <c r="BO91" s="298">
        <v>35129</v>
      </c>
      <c r="BP91" s="298">
        <v>393.63400000000001</v>
      </c>
      <c r="BQ91" s="298">
        <v>43.313000000000002</v>
      </c>
      <c r="BR91" s="298">
        <v>1533</v>
      </c>
      <c r="BS91" s="301">
        <v>0.56000000000000005</v>
      </c>
      <c r="BT91" s="298">
        <f t="shared" ref="BT91" si="63">BP91*$B$95+BQ91*$C$95+BR91*$D$95</f>
        <v>827.93025462000003</v>
      </c>
      <c r="BV91">
        <v>2018</v>
      </c>
      <c r="BW91" s="42">
        <f>BW54</f>
        <v>4552898</v>
      </c>
      <c r="BX91" s="42">
        <f t="shared" ref="BX91:CF91" si="64">BX54</f>
        <v>172950470</v>
      </c>
      <c r="BY91" s="42">
        <f t="shared" si="64"/>
        <v>841863.28599999996</v>
      </c>
      <c r="BZ91" s="42">
        <f t="shared" si="64"/>
        <v>3737</v>
      </c>
      <c r="CA91" s="42">
        <f t="shared" si="64"/>
        <v>35341</v>
      </c>
      <c r="CB91" s="42">
        <f t="shared" si="64"/>
        <v>408.06099999999998</v>
      </c>
      <c r="CC91" s="42">
        <f t="shared" si="64"/>
        <v>35.43</v>
      </c>
      <c r="CD91" s="42">
        <f t="shared" si="64"/>
        <v>573.64099999999996</v>
      </c>
      <c r="CE91" s="43">
        <f t="shared" si="64"/>
        <v>0.55900000000000005</v>
      </c>
      <c r="CF91" s="42">
        <f t="shared" si="64"/>
        <v>578.87162330000001</v>
      </c>
      <c r="CH91" t="s">
        <v>145</v>
      </c>
      <c r="CI91" s="42">
        <f t="shared" si="54"/>
        <v>4557781.620512506</v>
      </c>
      <c r="CJ91" s="42">
        <f t="shared" si="54"/>
        <v>170145634.86515602</v>
      </c>
      <c r="CK91" s="42">
        <f t="shared" si="54"/>
        <v>1100865.6708409027</v>
      </c>
      <c r="CL91" s="42">
        <f t="shared" si="55"/>
        <v>3686.75</v>
      </c>
      <c r="CM91" s="42">
        <f t="shared" si="56"/>
        <v>34994.25</v>
      </c>
      <c r="CN91" s="42">
        <f t="shared" si="57"/>
        <v>396.75925000000001</v>
      </c>
      <c r="CO91" s="42">
        <f t="shared" si="58"/>
        <v>38.102249999999998</v>
      </c>
      <c r="CP91" s="42">
        <f t="shared" si="59"/>
        <v>1228.43525</v>
      </c>
      <c r="CQ91" s="43">
        <f t="shared" si="60"/>
        <v>0.56200000000000006</v>
      </c>
      <c r="CR91" s="42">
        <f t="shared" si="61"/>
        <v>746.23831169000005</v>
      </c>
    </row>
    <row r="93" spans="1:96" s="7" customFormat="1" x14ac:dyDescent="0.3"/>
    <row r="94" spans="1:96" x14ac:dyDescent="0.3">
      <c r="A94" s="46" t="s">
        <v>148</v>
      </c>
      <c r="B94" s="47" t="s">
        <v>149</v>
      </c>
      <c r="C94" s="48" t="s">
        <v>150</v>
      </c>
      <c r="D94" s="49" t="s">
        <v>151</v>
      </c>
      <c r="AV94" s="42"/>
      <c r="BH94" s="42"/>
      <c r="BT94" s="42"/>
    </row>
    <row r="95" spans="1:96" x14ac:dyDescent="0.3">
      <c r="A95" s="46" t="s">
        <v>152</v>
      </c>
      <c r="B95" s="50">
        <v>1</v>
      </c>
      <c r="C95" s="51">
        <v>0.43174000000000001</v>
      </c>
      <c r="D95" s="52">
        <v>0.27110000000000001</v>
      </c>
      <c r="BF95" s="7"/>
      <c r="BG95" s="7"/>
    </row>
    <row r="97" spans="1:72" x14ac:dyDescent="0.3">
      <c r="A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300"/>
    </row>
    <row r="99" spans="1:72" x14ac:dyDescent="0.3">
      <c r="A99" s="7"/>
      <c r="AL99" s="7"/>
      <c r="AM99" s="7"/>
      <c r="AN99" s="7"/>
      <c r="AO99" s="7"/>
      <c r="AP99" s="7"/>
      <c r="AQ99" s="7"/>
      <c r="AR99" s="7"/>
      <c r="AS99" s="7"/>
      <c r="AT99" s="270"/>
      <c r="AU99" s="17"/>
      <c r="AV99" s="300"/>
      <c r="AX99" s="7"/>
      <c r="AY99" s="7"/>
      <c r="AZ99" s="7"/>
      <c r="BA99" s="7"/>
      <c r="BB99" s="7"/>
      <c r="BC99" s="7"/>
      <c r="BD99" s="7"/>
      <c r="BE99" s="7"/>
      <c r="BF99" s="270"/>
      <c r="BG99" s="7"/>
      <c r="BH99" s="300"/>
      <c r="BJ99" s="7"/>
      <c r="BK99" s="7"/>
      <c r="BL99" s="7"/>
      <c r="BM99" s="7"/>
      <c r="BN99" s="7"/>
      <c r="BO99" s="7"/>
      <c r="BP99" s="7"/>
      <c r="BQ99" s="7"/>
      <c r="BR99" s="270"/>
      <c r="BS99" s="7"/>
      <c r="BT99" s="7"/>
    </row>
    <row r="100" spans="1:72" x14ac:dyDescent="0.3">
      <c r="AP100" s="7"/>
      <c r="AQ100" s="7"/>
      <c r="BB100" s="7"/>
      <c r="BC100" s="7"/>
      <c r="BN100" s="7"/>
      <c r="BO100" s="7"/>
    </row>
    <row r="102" spans="1:72" x14ac:dyDescent="0.3">
      <c r="AP102" s="42"/>
      <c r="AQ102" s="42"/>
      <c r="AR102" s="42"/>
      <c r="AS102" s="42"/>
      <c r="AT102" s="43"/>
      <c r="AV102" s="42"/>
      <c r="BH102" s="44"/>
      <c r="BT102" s="44"/>
    </row>
  </sheetData>
  <sortState xmlns:xlrd2="http://schemas.microsoft.com/office/spreadsheetml/2017/richdata2" ref="A2:JJ78">
    <sortCondition ref="A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6215-0A2A-453F-BF6F-316FD1E6F0E2}">
  <dimension ref="A1:BW9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41.88671875" style="4" customWidth="1"/>
    <col min="2" max="8" width="11.44140625" customWidth="1"/>
    <col min="10" max="16" width="11.44140625" customWidth="1"/>
    <col min="18" max="18" width="17.33203125" customWidth="1"/>
    <col min="19" max="25" width="11.44140625" customWidth="1"/>
    <col min="27" max="33" width="11.33203125" customWidth="1"/>
    <col min="35" max="35" width="17.33203125" customWidth="1"/>
    <col min="36" max="42" width="11.44140625" customWidth="1"/>
    <col min="44" max="50" width="11.44140625" customWidth="1"/>
    <col min="52" max="58" width="11.44140625" customWidth="1"/>
  </cols>
  <sheetData>
    <row r="1" spans="1:75" ht="63" customHeight="1" x14ac:dyDescent="0.3">
      <c r="A1" s="1" t="s">
        <v>0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89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94</v>
      </c>
      <c r="O1" s="1" t="s">
        <v>95</v>
      </c>
      <c r="P1" s="1" t="s">
        <v>96</v>
      </c>
      <c r="R1" s="8" t="s">
        <v>105</v>
      </c>
      <c r="S1" s="8" t="s">
        <v>90</v>
      </c>
      <c r="T1" s="8" t="s">
        <v>91</v>
      </c>
      <c r="U1" s="8" t="s">
        <v>92</v>
      </c>
      <c r="V1" s="8" t="s">
        <v>93</v>
      </c>
      <c r="W1" s="8" t="s">
        <v>94</v>
      </c>
      <c r="X1" s="8" t="s">
        <v>95</v>
      </c>
      <c r="Y1" s="8" t="s">
        <v>96</v>
      </c>
      <c r="AA1" s="1" t="s">
        <v>97</v>
      </c>
      <c r="AB1" s="1" t="s">
        <v>98</v>
      </c>
      <c r="AC1" s="1" t="s">
        <v>99</v>
      </c>
      <c r="AD1" s="1" t="s">
        <v>100</v>
      </c>
      <c r="AE1" s="1" t="s">
        <v>101</v>
      </c>
      <c r="AF1" s="1" t="s">
        <v>102</v>
      </c>
      <c r="AG1" s="1" t="s">
        <v>103</v>
      </c>
      <c r="AI1" s="9" t="s">
        <v>106</v>
      </c>
      <c r="AJ1" s="9" t="s">
        <v>83</v>
      </c>
      <c r="AK1" s="9" t="s">
        <v>84</v>
      </c>
      <c r="AL1" s="9" t="s">
        <v>85</v>
      </c>
      <c r="AM1" s="9" t="s">
        <v>86</v>
      </c>
      <c r="AN1" s="9" t="s">
        <v>87</v>
      </c>
      <c r="AO1" s="9" t="s">
        <v>88</v>
      </c>
      <c r="AP1" s="9" t="s">
        <v>89</v>
      </c>
      <c r="AR1" s="9" t="s">
        <v>90</v>
      </c>
      <c r="AS1" s="9" t="s">
        <v>91</v>
      </c>
      <c r="AT1" s="9" t="s">
        <v>92</v>
      </c>
      <c r="AU1" s="9" t="s">
        <v>93</v>
      </c>
      <c r="AV1" s="9" t="s">
        <v>94</v>
      </c>
      <c r="AW1" s="9" t="s">
        <v>95</v>
      </c>
      <c r="AX1" s="9" t="s">
        <v>96</v>
      </c>
      <c r="AZ1" s="9" t="s">
        <v>97</v>
      </c>
      <c r="BA1" s="9" t="s">
        <v>98</v>
      </c>
      <c r="BB1" s="9" t="s">
        <v>99</v>
      </c>
      <c r="BC1" s="9" t="s">
        <v>100</v>
      </c>
      <c r="BD1" s="9" t="s">
        <v>101</v>
      </c>
      <c r="BE1" s="9" t="s">
        <v>102</v>
      </c>
      <c r="BF1" s="9" t="s">
        <v>103</v>
      </c>
      <c r="BI1" s="10" t="s">
        <v>107</v>
      </c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</row>
    <row r="2" spans="1:75" x14ac:dyDescent="0.3">
      <c r="A2" s="54" t="s">
        <v>1</v>
      </c>
      <c r="B2" s="55">
        <v>878</v>
      </c>
      <c r="C2" s="55">
        <v>934.00000000000011</v>
      </c>
      <c r="D2" s="55">
        <v>926</v>
      </c>
      <c r="E2" s="55">
        <v>1052</v>
      </c>
      <c r="F2" s="55">
        <v>1108</v>
      </c>
      <c r="G2" s="55">
        <v>1156</v>
      </c>
      <c r="H2" s="55">
        <v>1038.626</v>
      </c>
      <c r="I2" s="55"/>
      <c r="J2" s="55">
        <v>150.81359099999997</v>
      </c>
      <c r="K2" s="55">
        <v>212.51195000000001</v>
      </c>
      <c r="L2" s="55">
        <v>140.94757000000001</v>
      </c>
      <c r="M2" s="55">
        <v>1003.800987</v>
      </c>
      <c r="N2" s="55">
        <v>234.25027</v>
      </c>
      <c r="O2" s="55">
        <v>173.32916399999999</v>
      </c>
      <c r="P2" s="55">
        <v>107.221142</v>
      </c>
      <c r="Q2" s="55"/>
      <c r="R2" s="55"/>
      <c r="S2" s="55">
        <f>J2*$BV$7/$BV$14</f>
        <v>131.46960505760364</v>
      </c>
      <c r="T2" s="55">
        <f>K2*$BV$7/$BV$15</f>
        <v>179.91128536797609</v>
      </c>
      <c r="U2" s="55">
        <f>L2*$BV$7/$BV$16</f>
        <v>117.54260980896402</v>
      </c>
      <c r="V2" s="55">
        <f>M2*$BV$7/$BV$17</f>
        <v>829.39635057874307</v>
      </c>
      <c r="W2" s="55">
        <f>N2*$BW$8/$BW$19</f>
        <v>195.33619197118293</v>
      </c>
      <c r="X2" s="55">
        <f>O2*$BW$8/$BW$20</f>
        <v>143.4929621911287</v>
      </c>
      <c r="Y2" s="55">
        <f>P2*$BW$8/$BW$21</f>
        <v>87.762301515806982</v>
      </c>
      <c r="Z2" s="55"/>
      <c r="AA2" s="55">
        <v>31086.182000000001</v>
      </c>
      <c r="AB2" s="55">
        <v>32111.894</v>
      </c>
      <c r="AC2" s="55">
        <v>32666.544000000002</v>
      </c>
      <c r="AD2" s="55">
        <v>33110.745999999999</v>
      </c>
      <c r="AE2" s="55">
        <v>34920.224999999999</v>
      </c>
      <c r="AF2" s="55">
        <v>36020.205999999998</v>
      </c>
      <c r="AG2" s="55">
        <v>36558.14</v>
      </c>
      <c r="AH2" s="55"/>
      <c r="AI2" s="55"/>
      <c r="AJ2" s="55">
        <f>$BW$21/$BW$15*B2</f>
        <v>917.70086956521743</v>
      </c>
      <c r="AK2" s="55">
        <f>$BW$21/$BW$16*C2</f>
        <v>962.60117589416984</v>
      </c>
      <c r="AL2" s="55">
        <f>$BW$21/$BW$17*D2</f>
        <v>944.63676042676991</v>
      </c>
      <c r="AM2" s="55">
        <f>$BW$21/$BW$18*E2</f>
        <v>1075.5198055893075</v>
      </c>
      <c r="AN2" s="55">
        <f>$BW$21/$BW$19*F2</f>
        <v>1128.7942850223997</v>
      </c>
      <c r="AO2" s="55">
        <f>$BW$21/$BW$20*G2</f>
        <v>1169.2011059021515</v>
      </c>
      <c r="AP2" s="55">
        <f>$BW$21/$BW$21*H2</f>
        <v>1038.626</v>
      </c>
      <c r="AQ2" s="55"/>
      <c r="AR2" s="55">
        <f>$BW$21/$BW$8*S2</f>
        <v>160.61932001665124</v>
      </c>
      <c r="AS2" s="55">
        <f t="shared" ref="AS2:AX17" si="0">$BW$21/$BW$8*T2</f>
        <v>219.80159069059837</v>
      </c>
      <c r="AT2" s="55">
        <f t="shared" si="0"/>
        <v>143.60440234247471</v>
      </c>
      <c r="AU2" s="55">
        <f t="shared" si="0"/>
        <v>1013.2918387933126</v>
      </c>
      <c r="AV2" s="55">
        <f t="shared" si="0"/>
        <v>238.64653974815351</v>
      </c>
      <c r="AW2" s="55">
        <f t="shared" si="0"/>
        <v>175.30852096357731</v>
      </c>
      <c r="AX2" s="55">
        <f t="shared" si="0"/>
        <v>107.221142</v>
      </c>
      <c r="AY2" s="55"/>
      <c r="AZ2" s="55">
        <f>$BW$21/$BW$15*AA2</f>
        <v>32491.818055652177</v>
      </c>
      <c r="BA2" s="55">
        <f>$BW$21/$BW$16*AB2</f>
        <v>33095.232253307207</v>
      </c>
      <c r="BB2" s="55">
        <f>$BW$21/$BW$17*AC2</f>
        <v>33323.993842870994</v>
      </c>
      <c r="BC2" s="55">
        <f>$BW$21/$BW$18*AD2</f>
        <v>33851.010552126369</v>
      </c>
      <c r="BD2" s="55">
        <f>$BW$21/$BW$19*AE2</f>
        <v>35575.587014166362</v>
      </c>
      <c r="BE2" s="55">
        <f>$BW$21/$BW$20*AF2</f>
        <v>36431.543849501133</v>
      </c>
      <c r="BF2" s="55">
        <f>$BW$21/$BW$21*AG2</f>
        <v>36558.14</v>
      </c>
      <c r="BI2" s="12" t="s">
        <v>108</v>
      </c>
      <c r="BJ2" s="12" t="s">
        <v>109</v>
      </c>
      <c r="BK2" s="12" t="s">
        <v>110</v>
      </c>
      <c r="BL2" s="12" t="s">
        <v>111</v>
      </c>
      <c r="BM2" s="12" t="s">
        <v>112</v>
      </c>
      <c r="BN2" s="12" t="s">
        <v>113</v>
      </c>
      <c r="BO2" s="12" t="s">
        <v>114</v>
      </c>
      <c r="BP2" s="12" t="s">
        <v>115</v>
      </c>
      <c r="BQ2" s="12" t="s">
        <v>116</v>
      </c>
      <c r="BR2" s="12" t="s">
        <v>117</v>
      </c>
      <c r="BS2" s="12" t="s">
        <v>118</v>
      </c>
      <c r="BT2" s="12" t="s">
        <v>119</v>
      </c>
      <c r="BU2" s="12" t="s">
        <v>120</v>
      </c>
      <c r="BV2" s="12" t="s">
        <v>121</v>
      </c>
      <c r="BW2" s="12" t="s">
        <v>122</v>
      </c>
    </row>
    <row r="3" spans="1:75" x14ac:dyDescent="0.3">
      <c r="A3" s="54" t="s">
        <v>2</v>
      </c>
      <c r="B3" s="55">
        <v>18239.569</v>
      </c>
      <c r="C3" s="55">
        <v>20352.412999999997</v>
      </c>
      <c r="D3" s="55">
        <v>22533.721999999998</v>
      </c>
      <c r="E3" s="55">
        <v>21303.214</v>
      </c>
      <c r="F3" s="55">
        <v>20835.317999999999</v>
      </c>
      <c r="G3" s="55">
        <v>20231</v>
      </c>
      <c r="H3" s="55">
        <v>21341</v>
      </c>
      <c r="I3" s="55"/>
      <c r="J3" s="55">
        <v>4853.2946400000001</v>
      </c>
      <c r="K3" s="55">
        <v>5009.6934579999997</v>
      </c>
      <c r="L3" s="55">
        <v>3319.5127560000001</v>
      </c>
      <c r="M3" s="55">
        <v>3369.5931090000004</v>
      </c>
      <c r="N3" s="55">
        <v>3013.326317</v>
      </c>
      <c r="O3" s="55">
        <v>5709.9355169999999</v>
      </c>
      <c r="P3" s="55">
        <v>2910.64777</v>
      </c>
      <c r="Q3" s="55"/>
      <c r="R3" s="55"/>
      <c r="S3" s="55">
        <f t="shared" ref="S3:S66" si="1">J3*$BV$7/$BV$14</f>
        <v>4230.7906423963123</v>
      </c>
      <c r="T3" s="55">
        <f t="shared" ref="T3:T66" si="2">K3*$BV$7/$BV$15</f>
        <v>4241.1750931103925</v>
      </c>
      <c r="U3" s="55">
        <f t="shared" ref="U3:U66" si="3">L3*$BV$7/$BV$16</f>
        <v>2768.2931506686264</v>
      </c>
      <c r="V3" s="55">
        <f t="shared" ref="V3:V66" si="4">M3*$BV$7/$BV$17</f>
        <v>2784.1457258298965</v>
      </c>
      <c r="W3" s="55">
        <f t="shared" ref="W3:W66" si="5">N3*$BW$8/$BW$19</f>
        <v>2512.7471056034624</v>
      </c>
      <c r="X3" s="55">
        <f t="shared" ref="X3:X66" si="6">O3*$BW$8/$BW$20</f>
        <v>4727.0496340400277</v>
      </c>
      <c r="Y3" s="55">
        <f t="shared" ref="Y3:Y66" si="7">P3*$BW$8/$BW$21</f>
        <v>2382.4139757535063</v>
      </c>
      <c r="Z3" s="55"/>
      <c r="AA3" s="55">
        <v>535588.11499999999</v>
      </c>
      <c r="AB3" s="55">
        <v>554865.13800000004</v>
      </c>
      <c r="AC3" s="55">
        <v>580003.70200000005</v>
      </c>
      <c r="AD3" s="55">
        <v>589495.70400000003</v>
      </c>
      <c r="AE3" s="55">
        <v>607498.13600000006</v>
      </c>
      <c r="AF3" s="55">
        <v>620083.18400000001</v>
      </c>
      <c r="AG3" s="55">
        <v>636570.21299999999</v>
      </c>
      <c r="AH3" s="55"/>
      <c r="AI3" s="55"/>
      <c r="AJ3" s="55">
        <f t="shared" ref="AJ3:AJ66" si="8">$BW$21/$BW$15*B3</f>
        <v>19064.314728695652</v>
      </c>
      <c r="AK3" s="55">
        <f t="shared" ref="AK3:AK66" si="9">$BW$21/$BW$16*C3</f>
        <v>20975.649556834884</v>
      </c>
      <c r="AL3" s="55">
        <f t="shared" ref="AL3:AL66" si="10">$BW$21/$BW$17*D3</f>
        <v>22987.237743452952</v>
      </c>
      <c r="AM3" s="55">
        <f t="shared" ref="AM3:AM66" si="11">$BW$21/$BW$18*E3</f>
        <v>21779.49484763062</v>
      </c>
      <c r="AN3" s="55">
        <f t="shared" ref="AN3:AN66" si="12">$BW$21/$BW$19*F3</f>
        <v>21226.342856520158</v>
      </c>
      <c r="AO3" s="55">
        <f t="shared" ref="AO3:AO66" si="13">$BW$21/$BW$20*G3</f>
        <v>20462.030772929436</v>
      </c>
      <c r="AP3" s="55">
        <f t="shared" ref="AP3:AP66" si="14">$BW$21/$BW$21*H3</f>
        <v>21341</v>
      </c>
      <c r="AQ3" s="55"/>
      <c r="AR3" s="55">
        <f t="shared" ref="AR3:AV66" si="15">$BW$21/$BW$8*S3</f>
        <v>5168.8503651985729</v>
      </c>
      <c r="AS3" s="55">
        <f t="shared" si="0"/>
        <v>5181.5372779774716</v>
      </c>
      <c r="AT3" s="55">
        <f t="shared" si="0"/>
        <v>3382.0848801692787</v>
      </c>
      <c r="AU3" s="55">
        <f t="shared" si="0"/>
        <v>3401.4523213493176</v>
      </c>
      <c r="AV3" s="55">
        <f t="shared" si="0"/>
        <v>3069.8786331563138</v>
      </c>
      <c r="AW3" s="55">
        <f t="shared" si="0"/>
        <v>5775.1409352131259</v>
      </c>
      <c r="AX3" s="55">
        <f t="shared" si="0"/>
        <v>2910.6477700000005</v>
      </c>
      <c r="AY3" s="55"/>
      <c r="AZ3" s="55">
        <f t="shared" ref="AZ3:AZ66" si="16">$BW$21/$BW$15*AA3</f>
        <v>559806.01237391308</v>
      </c>
      <c r="BA3" s="55">
        <f t="shared" ref="BA3:BA66" si="17">$BW$21/$BW$16*AB3</f>
        <v>571856.35364184238</v>
      </c>
      <c r="BB3" s="55">
        <f t="shared" ref="BB3:BB66" si="18">$BW$21/$BW$17*AC3</f>
        <v>591676.9093874878</v>
      </c>
      <c r="BC3" s="55">
        <f t="shared" ref="BC3:BC66" si="19">$BW$21/$BW$18*AD3</f>
        <v>602675.19483061973</v>
      </c>
      <c r="BD3" s="55">
        <f t="shared" ref="BD3:BD66" si="20">$BW$21/$BW$19*AE3</f>
        <v>618899.29970989225</v>
      </c>
      <c r="BE3" s="55">
        <f t="shared" ref="BE3:BE66" si="21">$BW$21/$BW$20*AF3</f>
        <v>627164.3118374804</v>
      </c>
      <c r="BF3" s="55">
        <f t="shared" ref="BF3:BF66" si="22">$BW$21/$BW$21*AG3</f>
        <v>636570.21299999999</v>
      </c>
      <c r="BI3" s="12" t="s">
        <v>123</v>
      </c>
      <c r="BJ3" s="13">
        <v>105.5</v>
      </c>
      <c r="BK3" s="13">
        <v>106.2</v>
      </c>
      <c r="BL3" s="13">
        <v>106.9</v>
      </c>
      <c r="BM3" s="13">
        <v>107.2</v>
      </c>
      <c r="BN3" s="13">
        <v>107.7</v>
      </c>
      <c r="BO3" s="13">
        <v>108.2</v>
      </c>
      <c r="BP3" s="13">
        <v>108.3</v>
      </c>
      <c r="BQ3" s="13">
        <v>108.5</v>
      </c>
      <c r="BR3" s="13">
        <v>109.3</v>
      </c>
      <c r="BS3" s="13">
        <v>109.4</v>
      </c>
      <c r="BT3" s="13">
        <v>109.3</v>
      </c>
      <c r="BU3" s="13">
        <v>109.1</v>
      </c>
      <c r="BV3" s="14">
        <f>AVERAGE(BM3:BO3)</f>
        <v>107.7</v>
      </c>
      <c r="BW3" s="14">
        <f>AVERAGE(BM3:BR3)</f>
        <v>108.2</v>
      </c>
    </row>
    <row r="4" spans="1:75" x14ac:dyDescent="0.3">
      <c r="A4" s="54" t="s">
        <v>3</v>
      </c>
      <c r="B4" s="55">
        <v>77975.514999999999</v>
      </c>
      <c r="C4" s="55">
        <v>88749.736592000001</v>
      </c>
      <c r="D4" s="55">
        <v>69288.154999999999</v>
      </c>
      <c r="E4" s="55">
        <v>73035.259999999995</v>
      </c>
      <c r="F4" s="55">
        <v>55126</v>
      </c>
      <c r="G4" s="55">
        <v>55031</v>
      </c>
      <c r="H4" s="55">
        <v>59551</v>
      </c>
      <c r="I4" s="55"/>
      <c r="J4" s="55">
        <v>25534.630840999998</v>
      </c>
      <c r="K4" s="55">
        <v>70931.52296799999</v>
      </c>
      <c r="L4" s="55">
        <v>23036.661669000001</v>
      </c>
      <c r="M4" s="55">
        <v>25339.097947999999</v>
      </c>
      <c r="N4" s="55">
        <v>18197.674559999999</v>
      </c>
      <c r="O4" s="55">
        <v>24923.214323</v>
      </c>
      <c r="P4" s="55">
        <v>20364.468721000001</v>
      </c>
      <c r="Q4" s="55"/>
      <c r="R4" s="55"/>
      <c r="S4" s="55">
        <f t="shared" si="1"/>
        <v>22259.451616386323</v>
      </c>
      <c r="T4" s="55">
        <f t="shared" si="2"/>
        <v>60050.182920447522</v>
      </c>
      <c r="U4" s="55">
        <f t="shared" si="3"/>
        <v>19211.323287520208</v>
      </c>
      <c r="V4" s="55">
        <f t="shared" si="4"/>
        <v>20936.575712919195</v>
      </c>
      <c r="W4" s="55">
        <f t="shared" si="5"/>
        <v>15174.64398773701</v>
      </c>
      <c r="X4" s="55">
        <f t="shared" si="6"/>
        <v>20633.030056797808</v>
      </c>
      <c r="Y4" s="55">
        <f t="shared" si="7"/>
        <v>16668.658911519728</v>
      </c>
      <c r="Z4" s="55"/>
      <c r="AA4" s="55">
        <v>2783227.63</v>
      </c>
      <c r="AB4" s="55">
        <v>2866329.051</v>
      </c>
      <c r="AC4" s="55">
        <v>2949027.3259999999</v>
      </c>
      <c r="AD4" s="55">
        <v>3122110.4210000001</v>
      </c>
      <c r="AE4" s="55">
        <v>3405363.2450000001</v>
      </c>
      <c r="AF4" s="55">
        <v>3673868.5690000001</v>
      </c>
      <c r="AG4" s="55">
        <v>3931994.6039999998</v>
      </c>
      <c r="AH4" s="55"/>
      <c r="AI4" s="55"/>
      <c r="AJ4" s="55">
        <f t="shared" si="8"/>
        <v>81501.364373913049</v>
      </c>
      <c r="AK4" s="55">
        <f t="shared" si="9"/>
        <v>91467.452680682036</v>
      </c>
      <c r="AL4" s="55">
        <f t="shared" si="10"/>
        <v>70682.654724781751</v>
      </c>
      <c r="AM4" s="55">
        <f t="shared" si="11"/>
        <v>74668.126080194401</v>
      </c>
      <c r="AN4" s="55">
        <f t="shared" si="12"/>
        <v>56160.571982080153</v>
      </c>
      <c r="AO4" s="55">
        <f t="shared" si="13"/>
        <v>55659.434307008043</v>
      </c>
      <c r="AP4" s="55">
        <f t="shared" si="14"/>
        <v>59551</v>
      </c>
      <c r="AQ4" s="55"/>
      <c r="AR4" s="55">
        <f t="shared" si="15"/>
        <v>27194.86364168354</v>
      </c>
      <c r="AS4" s="55">
        <f t="shared" si="0"/>
        <v>73364.634687475744</v>
      </c>
      <c r="AT4" s="55">
        <f t="shared" si="0"/>
        <v>23470.897944125896</v>
      </c>
      <c r="AU4" s="55">
        <f t="shared" si="0"/>
        <v>25578.676934587209</v>
      </c>
      <c r="AV4" s="55">
        <f t="shared" si="0"/>
        <v>18539.197693163816</v>
      </c>
      <c r="AW4" s="55">
        <f t="shared" si="0"/>
        <v>25207.828502671233</v>
      </c>
      <c r="AX4" s="55">
        <f t="shared" si="0"/>
        <v>20364.468721000001</v>
      </c>
      <c r="AY4" s="55"/>
      <c r="AZ4" s="55">
        <f t="shared" si="16"/>
        <v>2909077.9228347829</v>
      </c>
      <c r="BA4" s="55">
        <f t="shared" si="17"/>
        <v>2954102.4785783933</v>
      </c>
      <c r="BB4" s="55">
        <f t="shared" si="18"/>
        <v>3008379.7188365655</v>
      </c>
      <c r="BC4" s="55">
        <f t="shared" si="19"/>
        <v>3191912.1606675577</v>
      </c>
      <c r="BD4" s="55">
        <f t="shared" si="20"/>
        <v>3469273.0770589658</v>
      </c>
      <c r="BE4" s="55">
        <f t="shared" si="21"/>
        <v>3715822.8320189924</v>
      </c>
      <c r="BF4" s="55">
        <f t="shared" si="22"/>
        <v>3931994.6039999998</v>
      </c>
      <c r="BI4" s="12" t="s">
        <v>124</v>
      </c>
      <c r="BJ4" s="13">
        <v>108.9</v>
      </c>
      <c r="BK4" s="13">
        <v>109.5</v>
      </c>
      <c r="BL4" s="13">
        <v>110</v>
      </c>
      <c r="BM4" s="13">
        <v>110.5</v>
      </c>
      <c r="BN4" s="13">
        <v>111.4</v>
      </c>
      <c r="BO4" s="13">
        <v>111.5</v>
      </c>
      <c r="BP4" s="13">
        <v>111</v>
      </c>
      <c r="BQ4" s="13">
        <v>111.1</v>
      </c>
      <c r="BR4" s="13">
        <v>111.7</v>
      </c>
      <c r="BS4" s="13">
        <v>111.5</v>
      </c>
      <c r="BT4" s="13">
        <v>111</v>
      </c>
      <c r="BU4" s="13">
        <v>110.9</v>
      </c>
      <c r="BV4" s="14">
        <f t="shared" ref="BV4:BV22" si="23">AVERAGE(BM4:BO4)</f>
        <v>111.13333333333333</v>
      </c>
      <c r="BW4" s="14">
        <f>AVERAGE(BM4:BR4)</f>
        <v>111.2</v>
      </c>
    </row>
    <row r="5" spans="1:75" x14ac:dyDescent="0.3">
      <c r="A5" s="54" t="s">
        <v>4</v>
      </c>
      <c r="B5" s="55">
        <v>1370.192</v>
      </c>
      <c r="C5" s="55">
        <v>1577.673</v>
      </c>
      <c r="D5" s="55">
        <v>1126.2330000000002</v>
      </c>
      <c r="E5" s="55">
        <v>1026.614</v>
      </c>
      <c r="F5" s="55">
        <v>975.42399999999998</v>
      </c>
      <c r="G5" s="55">
        <v>889.11300000000006</v>
      </c>
      <c r="H5" s="55">
        <v>934.36</v>
      </c>
      <c r="I5" s="55"/>
      <c r="J5" s="55">
        <v>2.1605189999999999</v>
      </c>
      <c r="K5" s="55">
        <v>29.230276</v>
      </c>
      <c r="L5" s="55">
        <v>61.853512000000002</v>
      </c>
      <c r="M5" s="55">
        <v>5.5524339999999999</v>
      </c>
      <c r="N5" s="55">
        <v>3.3212159999999997</v>
      </c>
      <c r="O5" s="55">
        <v>204.38322200000002</v>
      </c>
      <c r="P5" s="55">
        <v>117.50238400000001</v>
      </c>
      <c r="Q5" s="55"/>
      <c r="R5" s="55"/>
      <c r="S5" s="55">
        <f t="shared" si="1"/>
        <v>1.8834017396313361</v>
      </c>
      <c r="T5" s="55">
        <f t="shared" si="2"/>
        <v>24.746168518150167</v>
      </c>
      <c r="U5" s="55">
        <f t="shared" si="3"/>
        <v>51.582465922116093</v>
      </c>
      <c r="V5" s="55">
        <f t="shared" si="4"/>
        <v>4.587730592089299</v>
      </c>
      <c r="W5" s="55">
        <f t="shared" si="5"/>
        <v>2.7694895982564467</v>
      </c>
      <c r="X5" s="55">
        <f t="shared" si="6"/>
        <v>169.20149656376967</v>
      </c>
      <c r="Y5" s="55">
        <f t="shared" si="7"/>
        <v>96.177670383646301</v>
      </c>
      <c r="Z5" s="55"/>
      <c r="AA5" s="55">
        <v>31203.804</v>
      </c>
      <c r="AB5" s="55">
        <v>34808.550000000003</v>
      </c>
      <c r="AC5" s="55">
        <v>36057.315999999999</v>
      </c>
      <c r="AD5" s="55">
        <v>36417.112000000001</v>
      </c>
      <c r="AE5" s="55">
        <v>38605.574000000001</v>
      </c>
      <c r="AF5" s="55">
        <v>47401.379000000001</v>
      </c>
      <c r="AG5" s="55">
        <v>47264.531999999999</v>
      </c>
      <c r="AH5" s="55"/>
      <c r="AI5" s="55"/>
      <c r="AJ5" s="55">
        <f t="shared" si="8"/>
        <v>1432.1485078260871</v>
      </c>
      <c r="AK5" s="55">
        <f t="shared" si="9"/>
        <v>1625.9848875551204</v>
      </c>
      <c r="AL5" s="55">
        <f t="shared" si="10"/>
        <v>1148.8996680407372</v>
      </c>
      <c r="AM5" s="55">
        <f t="shared" si="11"/>
        <v>1049.5662449574727</v>
      </c>
      <c r="AN5" s="55">
        <f t="shared" si="12"/>
        <v>993.73017750332963</v>
      </c>
      <c r="AO5" s="55">
        <f t="shared" si="13"/>
        <v>899.26635196538041</v>
      </c>
      <c r="AP5" s="55">
        <f t="shared" si="14"/>
        <v>934.36</v>
      </c>
      <c r="AQ5" s="55"/>
      <c r="AR5" s="55">
        <f t="shared" si="15"/>
        <v>2.3009935004004736</v>
      </c>
      <c r="AS5" s="55">
        <f t="shared" si="0"/>
        <v>30.232940599929652</v>
      </c>
      <c r="AT5" s="55">
        <f t="shared" si="0"/>
        <v>63.019437820340471</v>
      </c>
      <c r="AU5" s="55">
        <f t="shared" si="0"/>
        <v>5.60493178478864</v>
      </c>
      <c r="AV5" s="55">
        <f t="shared" si="0"/>
        <v>3.383546606610969</v>
      </c>
      <c r="AW5" s="55">
        <f t="shared" si="0"/>
        <v>206.7172051818728</v>
      </c>
      <c r="AX5" s="55">
        <f t="shared" si="0"/>
        <v>117.50238400000001</v>
      </c>
      <c r="AY5" s="55"/>
      <c r="AZ5" s="55">
        <f t="shared" si="16"/>
        <v>32614.758615652176</v>
      </c>
      <c r="BA5" s="55">
        <f t="shared" si="17"/>
        <v>35874.465911317988</v>
      </c>
      <c r="BB5" s="55">
        <f t="shared" si="18"/>
        <v>36783.008829291939</v>
      </c>
      <c r="BC5" s="55">
        <f t="shared" si="19"/>
        <v>37231.297736087487</v>
      </c>
      <c r="BD5" s="55">
        <f t="shared" si="20"/>
        <v>39330.100452355007</v>
      </c>
      <c r="BE5" s="55">
        <f t="shared" si="21"/>
        <v>47942.685768241368</v>
      </c>
      <c r="BF5" s="55">
        <f t="shared" si="22"/>
        <v>47264.531999999999</v>
      </c>
      <c r="BI5" s="12" t="s">
        <v>125</v>
      </c>
      <c r="BJ5" s="13">
        <v>111.4</v>
      </c>
      <c r="BK5" s="13">
        <v>111.6</v>
      </c>
      <c r="BL5" s="13">
        <v>112.2</v>
      </c>
      <c r="BM5" s="13">
        <v>112.6</v>
      </c>
      <c r="BN5" s="13">
        <v>112.9</v>
      </c>
      <c r="BO5" s="13">
        <v>112.6</v>
      </c>
      <c r="BP5" s="13">
        <v>112.4</v>
      </c>
      <c r="BQ5" s="13">
        <v>112.4</v>
      </c>
      <c r="BR5" s="13">
        <v>112.9</v>
      </c>
      <c r="BS5" s="13">
        <v>113.1</v>
      </c>
      <c r="BT5" s="13">
        <v>112.8</v>
      </c>
      <c r="BU5" s="13">
        <v>112.8</v>
      </c>
      <c r="BV5" s="14">
        <f t="shared" si="23"/>
        <v>112.7</v>
      </c>
      <c r="BW5" s="14">
        <f>AVERAGE(BM5:BR5)</f>
        <v>112.63333333333333</v>
      </c>
    </row>
    <row r="6" spans="1:75" x14ac:dyDescent="0.3">
      <c r="A6" s="54" t="s">
        <v>5</v>
      </c>
      <c r="B6" s="55">
        <v>51177.422809999996</v>
      </c>
      <c r="C6" s="55">
        <v>59089.905359999997</v>
      </c>
      <c r="D6" s="55">
        <v>48522.027000000002</v>
      </c>
      <c r="E6" s="55">
        <v>69382.056000000011</v>
      </c>
      <c r="F6" s="55">
        <v>59767.271000000001</v>
      </c>
      <c r="G6" s="55">
        <v>51454.489000000001</v>
      </c>
      <c r="H6" s="55">
        <v>52650.091000000008</v>
      </c>
      <c r="I6" s="55"/>
      <c r="J6" s="55">
        <v>29509.496529</v>
      </c>
      <c r="K6" s="55">
        <v>53236.713175999997</v>
      </c>
      <c r="L6" s="55">
        <v>20569.483514</v>
      </c>
      <c r="M6" s="55">
        <v>74099.655274000004</v>
      </c>
      <c r="N6" s="55">
        <v>29373.361714999999</v>
      </c>
      <c r="O6" s="55">
        <v>13125.680377000001</v>
      </c>
      <c r="P6" s="55">
        <v>12947.448840999999</v>
      </c>
      <c r="Q6" s="55"/>
      <c r="R6" s="55"/>
      <c r="S6" s="55">
        <f t="shared" si="1"/>
        <v>25724.484301394004</v>
      </c>
      <c r="T6" s="55">
        <f t="shared" si="2"/>
        <v>45069.867818070597</v>
      </c>
      <c r="U6" s="55">
        <f t="shared" si="3"/>
        <v>17153.830851131523</v>
      </c>
      <c r="V6" s="55">
        <f t="shared" si="4"/>
        <v>61225.267218628986</v>
      </c>
      <c r="W6" s="55">
        <f t="shared" si="5"/>
        <v>24493.805803511921</v>
      </c>
      <c r="X6" s="55">
        <f t="shared" si="6"/>
        <v>10866.277287702727</v>
      </c>
      <c r="Y6" s="55">
        <f t="shared" si="7"/>
        <v>10597.703846917873</v>
      </c>
      <c r="Z6" s="55"/>
      <c r="AA6" s="55">
        <v>2357355.7889999999</v>
      </c>
      <c r="AB6" s="55">
        <v>2475459.659</v>
      </c>
      <c r="AC6" s="55">
        <v>2597122.23</v>
      </c>
      <c r="AD6" s="55">
        <v>2712231.8289999999</v>
      </c>
      <c r="AE6" s="55">
        <v>2835612.9670000002</v>
      </c>
      <c r="AF6" s="55">
        <v>2967736.6609999998</v>
      </c>
      <c r="AG6" s="55">
        <v>3120429.7390000001</v>
      </c>
      <c r="AH6" s="55"/>
      <c r="AI6" s="55"/>
      <c r="AJ6" s="55">
        <f t="shared" si="8"/>
        <v>53491.532363147824</v>
      </c>
      <c r="AK6" s="55">
        <f t="shared" si="9"/>
        <v>60899.370859755029</v>
      </c>
      <c r="AL6" s="55">
        <f t="shared" si="10"/>
        <v>49498.585739330738</v>
      </c>
      <c r="AM6" s="55">
        <f t="shared" si="11"/>
        <v>70933.246559416788</v>
      </c>
      <c r="AN6" s="55">
        <f t="shared" si="12"/>
        <v>60888.947595834841</v>
      </c>
      <c r="AO6" s="55">
        <f t="shared" si="13"/>
        <v>52042.080832551983</v>
      </c>
      <c r="AP6" s="55">
        <f t="shared" si="14"/>
        <v>52650.091000000008</v>
      </c>
      <c r="AQ6" s="55"/>
      <c r="AR6" s="55">
        <f t="shared" si="15"/>
        <v>31428.170598508663</v>
      </c>
      <c r="AS6" s="55">
        <f t="shared" si="0"/>
        <v>55062.852885326851</v>
      </c>
      <c r="AT6" s="55">
        <f t="shared" si="0"/>
        <v>20957.213994688638</v>
      </c>
      <c r="AU6" s="55">
        <f t="shared" si="0"/>
        <v>74800.261126404002</v>
      </c>
      <c r="AV6" s="55">
        <f t="shared" si="0"/>
        <v>29924.623498003384</v>
      </c>
      <c r="AW6" s="55">
        <f t="shared" si="0"/>
        <v>13275.570945074887</v>
      </c>
      <c r="AX6" s="55">
        <f t="shared" si="0"/>
        <v>12947.448840999999</v>
      </c>
      <c r="AY6" s="55"/>
      <c r="AZ6" s="55">
        <f t="shared" si="16"/>
        <v>2463949.2681547827</v>
      </c>
      <c r="BA6" s="55">
        <f t="shared" si="17"/>
        <v>2551263.788685204</v>
      </c>
      <c r="BB6" s="55">
        <f t="shared" si="18"/>
        <v>2649392.1487900093</v>
      </c>
      <c r="BC6" s="55">
        <f t="shared" si="19"/>
        <v>2772869.8188585662</v>
      </c>
      <c r="BD6" s="55">
        <f t="shared" si="20"/>
        <v>2888830.0646976633</v>
      </c>
      <c r="BE6" s="55">
        <f t="shared" si="21"/>
        <v>3001627.1505774725</v>
      </c>
      <c r="BF6" s="55">
        <f t="shared" si="22"/>
        <v>3120429.7390000001</v>
      </c>
      <c r="BI6" s="12" t="s">
        <v>126</v>
      </c>
      <c r="BJ6" s="13">
        <v>112.9</v>
      </c>
      <c r="BK6" s="13">
        <v>113.7</v>
      </c>
      <c r="BL6" s="13">
        <v>114</v>
      </c>
      <c r="BM6" s="13">
        <v>113.8</v>
      </c>
      <c r="BN6" s="13">
        <v>113.7</v>
      </c>
      <c r="BO6" s="13">
        <v>113.6</v>
      </c>
      <c r="BP6" s="13">
        <v>113</v>
      </c>
      <c r="BQ6" s="13">
        <v>113.1</v>
      </c>
      <c r="BR6" s="13">
        <v>113.6</v>
      </c>
      <c r="BS6" s="13">
        <v>113.5</v>
      </c>
      <c r="BT6" s="13">
        <v>113.4</v>
      </c>
      <c r="BU6" s="13">
        <v>113.5</v>
      </c>
      <c r="BV6" s="14">
        <f t="shared" si="23"/>
        <v>113.7</v>
      </c>
      <c r="BW6" s="14">
        <f t="shared" ref="BW6:BW22" si="24">AVERAGE(BM6:BR6)</f>
        <v>113.46666666666668</v>
      </c>
    </row>
    <row r="7" spans="1:75" x14ac:dyDescent="0.3">
      <c r="A7" s="54" t="s">
        <v>6</v>
      </c>
      <c r="B7" s="55">
        <v>533.45700000000011</v>
      </c>
      <c r="C7" s="55">
        <v>657.03485999999998</v>
      </c>
      <c r="D7" s="55">
        <v>539.59717000000001</v>
      </c>
      <c r="E7" s="55">
        <v>625.06500000000005</v>
      </c>
      <c r="F7" s="55">
        <v>837.91899999999998</v>
      </c>
      <c r="G7" s="55">
        <v>625.05100000000004</v>
      </c>
      <c r="H7" s="55">
        <v>602.27499999999998</v>
      </c>
      <c r="I7" s="55"/>
      <c r="J7" s="55">
        <v>74.129371000000006</v>
      </c>
      <c r="K7" s="55">
        <v>964.70468299999993</v>
      </c>
      <c r="L7" s="55">
        <v>489.90579500000001</v>
      </c>
      <c r="M7" s="55">
        <v>497.17887899999999</v>
      </c>
      <c r="N7" s="55">
        <v>372.06490100000002</v>
      </c>
      <c r="O7" s="55">
        <v>96.398171000000005</v>
      </c>
      <c r="P7" s="55">
        <v>218.27010099999998</v>
      </c>
      <c r="Q7" s="55"/>
      <c r="R7" s="55"/>
      <c r="S7" s="55">
        <f t="shared" si="1"/>
        <v>64.621225871735788</v>
      </c>
      <c r="T7" s="55">
        <f t="shared" si="2"/>
        <v>816.71294023247117</v>
      </c>
      <c r="U7" s="55">
        <f t="shared" si="3"/>
        <v>408.55479597722268</v>
      </c>
      <c r="V7" s="55">
        <f t="shared" si="4"/>
        <v>410.79691409730651</v>
      </c>
      <c r="W7" s="55">
        <f t="shared" si="5"/>
        <v>310.256807505388</v>
      </c>
      <c r="X7" s="55">
        <f t="shared" si="6"/>
        <v>79.804568298713775</v>
      </c>
      <c r="Y7" s="55">
        <f t="shared" si="7"/>
        <v>178.6577353918469</v>
      </c>
      <c r="Z7" s="55"/>
      <c r="AA7" s="55">
        <v>24236.496999999999</v>
      </c>
      <c r="AB7" s="55">
        <v>27812.539000000001</v>
      </c>
      <c r="AC7" s="55">
        <v>27698.201000000001</v>
      </c>
      <c r="AD7" s="55">
        <v>28974.325000000001</v>
      </c>
      <c r="AE7" s="55">
        <v>36766.949000000001</v>
      </c>
      <c r="AF7" s="55">
        <v>36724.921000000002</v>
      </c>
      <c r="AG7" s="55">
        <v>36775.423000000003</v>
      </c>
      <c r="AH7" s="55"/>
      <c r="AI7" s="55"/>
      <c r="AJ7" s="55">
        <f t="shared" si="8"/>
        <v>557.57853391304366</v>
      </c>
      <c r="AK7" s="55">
        <f t="shared" si="9"/>
        <v>677.15474179813828</v>
      </c>
      <c r="AL7" s="55">
        <f t="shared" si="10"/>
        <v>550.45715184044604</v>
      </c>
      <c r="AM7" s="55">
        <f t="shared" si="11"/>
        <v>639.03972174969635</v>
      </c>
      <c r="AN7" s="55">
        <f t="shared" si="12"/>
        <v>853.64456544375821</v>
      </c>
      <c r="AO7" s="55">
        <f t="shared" si="13"/>
        <v>632.18885851664857</v>
      </c>
      <c r="AP7" s="55">
        <f t="shared" si="14"/>
        <v>602.27499999999998</v>
      </c>
      <c r="AQ7" s="55"/>
      <c r="AR7" s="55">
        <f t="shared" si="15"/>
        <v>78.949178812949754</v>
      </c>
      <c r="AS7" s="55">
        <f t="shared" si="0"/>
        <v>997.7962362590406</v>
      </c>
      <c r="AT7" s="55">
        <f t="shared" si="0"/>
        <v>499.14041721393232</v>
      </c>
      <c r="AU7" s="55">
        <f t="shared" si="0"/>
        <v>501.87966243861439</v>
      </c>
      <c r="AV7" s="55">
        <f t="shared" si="0"/>
        <v>379.04759377818129</v>
      </c>
      <c r="AW7" s="55">
        <f t="shared" si="0"/>
        <v>97.499003581440064</v>
      </c>
      <c r="AX7" s="55">
        <f t="shared" si="0"/>
        <v>218.27010099999998</v>
      </c>
      <c r="AY7" s="55"/>
      <c r="AZ7" s="55">
        <f t="shared" si="16"/>
        <v>25332.408168695652</v>
      </c>
      <c r="BA7" s="55">
        <f t="shared" si="17"/>
        <v>28664.221355463014</v>
      </c>
      <c r="BB7" s="55">
        <f t="shared" si="18"/>
        <v>28255.657518671189</v>
      </c>
      <c r="BC7" s="55">
        <f t="shared" si="19"/>
        <v>29622.110637910086</v>
      </c>
      <c r="BD7" s="55">
        <f t="shared" si="20"/>
        <v>37456.969231868265</v>
      </c>
      <c r="BE7" s="55">
        <f t="shared" si="21"/>
        <v>37144.306442360859</v>
      </c>
      <c r="BF7" s="55">
        <f t="shared" si="22"/>
        <v>36775.423000000003</v>
      </c>
      <c r="BI7" s="12" t="s">
        <v>127</v>
      </c>
      <c r="BJ7" s="13">
        <v>113.1</v>
      </c>
      <c r="BK7" s="13">
        <v>113.8</v>
      </c>
      <c r="BL7" s="13">
        <v>113.4</v>
      </c>
      <c r="BM7" s="13">
        <v>113.4</v>
      </c>
      <c r="BN7" s="13">
        <v>113.6</v>
      </c>
      <c r="BO7" s="13">
        <v>113.5</v>
      </c>
      <c r="BP7" s="13">
        <v>113.3</v>
      </c>
      <c r="BQ7" s="13">
        <v>113.6</v>
      </c>
      <c r="BR7" s="13">
        <v>114.1</v>
      </c>
      <c r="BS7" s="13">
        <v>114.4</v>
      </c>
      <c r="BT7" s="13">
        <v>113.9</v>
      </c>
      <c r="BU7" s="13">
        <v>113.9</v>
      </c>
      <c r="BV7" s="14">
        <f t="shared" si="23"/>
        <v>113.5</v>
      </c>
      <c r="BW7" s="14">
        <f t="shared" si="24"/>
        <v>113.58333333333333</v>
      </c>
    </row>
    <row r="8" spans="1:75" x14ac:dyDescent="0.3">
      <c r="A8" s="54" t="s">
        <v>7</v>
      </c>
      <c r="B8" s="55">
        <v>1890.6860000000001</v>
      </c>
      <c r="C8" s="55">
        <v>2009.097</v>
      </c>
      <c r="D8" s="55">
        <v>2133.5770000000002</v>
      </c>
      <c r="E8" s="55">
        <v>2129.5419999999999</v>
      </c>
      <c r="F8" s="55">
        <v>2148.5749999999998</v>
      </c>
      <c r="G8" s="55">
        <v>2128.386</v>
      </c>
      <c r="H8" s="55">
        <v>2214.8199999999997</v>
      </c>
      <c r="I8" s="55"/>
      <c r="J8" s="55">
        <v>93.987508000000005</v>
      </c>
      <c r="K8" s="55">
        <v>140.18041500000001</v>
      </c>
      <c r="L8" s="55">
        <v>93.229669999999999</v>
      </c>
      <c r="M8" s="55">
        <v>135.54335800000001</v>
      </c>
      <c r="N8" s="55">
        <v>94.67788800000001</v>
      </c>
      <c r="O8" s="55">
        <v>37.135201000000002</v>
      </c>
      <c r="P8" s="55">
        <v>40.682009000000001</v>
      </c>
      <c r="Q8" s="55"/>
      <c r="R8" s="55"/>
      <c r="S8" s="55">
        <f t="shared" si="1"/>
        <v>81.932274639016896</v>
      </c>
      <c r="T8" s="55">
        <f t="shared" si="2"/>
        <v>118.67586103306812</v>
      </c>
      <c r="U8" s="55">
        <f t="shared" si="3"/>
        <v>77.748475716385016</v>
      </c>
      <c r="V8" s="55">
        <f t="shared" si="4"/>
        <v>111.99348070613931</v>
      </c>
      <c r="W8" s="55">
        <f t="shared" si="5"/>
        <v>78.949826208499815</v>
      </c>
      <c r="X8" s="55">
        <f t="shared" si="6"/>
        <v>30.742893290900344</v>
      </c>
      <c r="Y8" s="55">
        <f t="shared" si="7"/>
        <v>33.298906106845735</v>
      </c>
      <c r="Z8" s="55"/>
      <c r="AA8" s="55">
        <v>80538.467999999993</v>
      </c>
      <c r="AB8" s="55">
        <v>82983.826000000001</v>
      </c>
      <c r="AC8" s="55">
        <v>86040.433000000005</v>
      </c>
      <c r="AD8" s="55">
        <v>87847.79</v>
      </c>
      <c r="AE8" s="55">
        <v>93031.837</v>
      </c>
      <c r="AF8" s="55">
        <v>94459.868000000002</v>
      </c>
      <c r="AG8" s="55">
        <v>95913.910999999993</v>
      </c>
      <c r="AH8" s="55"/>
      <c r="AI8" s="55"/>
      <c r="AJ8" s="55">
        <f t="shared" si="8"/>
        <v>1976.1778886956524</v>
      </c>
      <c r="AK8" s="55">
        <f t="shared" si="9"/>
        <v>2070.6200585497309</v>
      </c>
      <c r="AL8" s="55">
        <f t="shared" si="10"/>
        <v>2176.517565227934</v>
      </c>
      <c r="AM8" s="55">
        <f t="shared" si="11"/>
        <v>2177.1526595382747</v>
      </c>
      <c r="AN8" s="55">
        <f t="shared" si="12"/>
        <v>2188.8981777454896</v>
      </c>
      <c r="AO8" s="55">
        <f t="shared" si="13"/>
        <v>2152.6914056977998</v>
      </c>
      <c r="AP8" s="55">
        <f t="shared" si="14"/>
        <v>2214.8199999999997</v>
      </c>
      <c r="AQ8" s="55"/>
      <c r="AR8" s="55">
        <f t="shared" si="15"/>
        <v>100.09846940796983</v>
      </c>
      <c r="AS8" s="55">
        <f t="shared" si="0"/>
        <v>144.98892039091552</v>
      </c>
      <c r="AT8" s="55">
        <f t="shared" si="0"/>
        <v>94.987029864623722</v>
      </c>
      <c r="AU8" s="55">
        <f t="shared" si="0"/>
        <v>136.82490876455006</v>
      </c>
      <c r="AV8" s="55">
        <f t="shared" si="0"/>
        <v>96.454746292771517</v>
      </c>
      <c r="AW8" s="55">
        <f t="shared" si="0"/>
        <v>37.559271692991942</v>
      </c>
      <c r="AX8" s="55">
        <f t="shared" si="0"/>
        <v>40.682009000000001</v>
      </c>
      <c r="AY8" s="55"/>
      <c r="AZ8" s="55">
        <f t="shared" si="16"/>
        <v>84180.207422608699</v>
      </c>
      <c r="BA8" s="55">
        <f t="shared" si="17"/>
        <v>85524.976967662922</v>
      </c>
      <c r="BB8" s="55">
        <f t="shared" si="18"/>
        <v>87772.090599175543</v>
      </c>
      <c r="BC8" s="55">
        <f t="shared" si="19"/>
        <v>89811.823215066819</v>
      </c>
      <c r="BD8" s="55">
        <f t="shared" si="20"/>
        <v>94777.803186584322</v>
      </c>
      <c r="BE8" s="55">
        <f t="shared" si="21"/>
        <v>95538.565855511464</v>
      </c>
      <c r="BF8" s="55">
        <f t="shared" si="22"/>
        <v>95913.910999999993</v>
      </c>
      <c r="BI8" s="12" t="s">
        <v>128</v>
      </c>
      <c r="BJ8" s="13">
        <v>113.4</v>
      </c>
      <c r="BK8" s="13">
        <v>114</v>
      </c>
      <c r="BL8" s="13">
        <v>114.5</v>
      </c>
      <c r="BM8" s="13">
        <v>114.8</v>
      </c>
      <c r="BN8" s="13">
        <v>114.5</v>
      </c>
      <c r="BO8" s="13">
        <v>114.8</v>
      </c>
      <c r="BP8" s="13">
        <v>114.4</v>
      </c>
      <c r="BQ8" s="13">
        <v>114.8</v>
      </c>
      <c r="BR8" s="13">
        <v>115.4</v>
      </c>
      <c r="BS8" s="13">
        <v>115.3</v>
      </c>
      <c r="BT8" s="13">
        <v>115</v>
      </c>
      <c r="BU8" s="13">
        <v>115.1</v>
      </c>
      <c r="BV8" s="14">
        <f t="shared" si="23"/>
        <v>114.7</v>
      </c>
      <c r="BW8" s="14">
        <f t="shared" si="24"/>
        <v>114.78333333333332</v>
      </c>
    </row>
    <row r="9" spans="1:75" x14ac:dyDescent="0.3">
      <c r="A9" s="54" t="s">
        <v>8</v>
      </c>
      <c r="B9" s="55">
        <v>1112.902059</v>
      </c>
      <c r="C9" s="55">
        <v>1246.8647720000001</v>
      </c>
      <c r="D9" s="55">
        <v>1416.575818</v>
      </c>
      <c r="E9" s="55">
        <v>1511.925</v>
      </c>
      <c r="F9" s="55">
        <v>1586.634</v>
      </c>
      <c r="G9" s="55">
        <v>1476.7860000000001</v>
      </c>
      <c r="H9" s="55">
        <v>1716.8449999999998</v>
      </c>
      <c r="I9" s="55"/>
      <c r="J9" s="55">
        <v>674.61560799999995</v>
      </c>
      <c r="K9" s="55">
        <v>897.10225800000001</v>
      </c>
      <c r="L9" s="55">
        <v>667.72074299999997</v>
      </c>
      <c r="M9" s="55">
        <v>1885.869244</v>
      </c>
      <c r="N9" s="55">
        <v>375.80818399999998</v>
      </c>
      <c r="O9" s="55">
        <v>247.085297</v>
      </c>
      <c r="P9" s="55">
        <v>474.09314699999999</v>
      </c>
      <c r="Q9" s="55"/>
      <c r="R9" s="55"/>
      <c r="S9" s="55">
        <f t="shared" si="1"/>
        <v>588.08657072196615</v>
      </c>
      <c r="T9" s="55">
        <f t="shared" si="2"/>
        <v>759.48115079313766</v>
      </c>
      <c r="U9" s="55">
        <f t="shared" si="3"/>
        <v>556.84279449301994</v>
      </c>
      <c r="V9" s="55">
        <f t="shared" si="4"/>
        <v>1558.2103314292651</v>
      </c>
      <c r="W9" s="55">
        <f t="shared" si="5"/>
        <v>313.37824957113446</v>
      </c>
      <c r="X9" s="55">
        <f t="shared" si="6"/>
        <v>204.55300401959366</v>
      </c>
      <c r="Y9" s="55">
        <f t="shared" si="7"/>
        <v>388.05318557035889</v>
      </c>
      <c r="Z9" s="55"/>
      <c r="AA9" s="55">
        <v>30463.859</v>
      </c>
      <c r="AB9" s="55">
        <v>31160.754000000001</v>
      </c>
      <c r="AC9" s="55">
        <v>31936.575000000001</v>
      </c>
      <c r="AD9" s="55">
        <v>33233.720999999998</v>
      </c>
      <c r="AE9" s="55">
        <v>34935.997000000003</v>
      </c>
      <c r="AF9" s="55">
        <v>34921.351000000002</v>
      </c>
      <c r="AG9" s="55">
        <v>36139.343000000001</v>
      </c>
      <c r="AH9" s="55"/>
      <c r="AI9" s="55"/>
      <c r="AJ9" s="55">
        <f t="shared" si="8"/>
        <v>1163.2245868852174</v>
      </c>
      <c r="AK9" s="55">
        <f t="shared" si="9"/>
        <v>1285.0465692807452</v>
      </c>
      <c r="AL9" s="55">
        <f t="shared" si="10"/>
        <v>1445.0859520674101</v>
      </c>
      <c r="AM9" s="55">
        <f t="shared" si="11"/>
        <v>1545.7274544349939</v>
      </c>
      <c r="AN9" s="55">
        <f t="shared" si="12"/>
        <v>1616.4110032691608</v>
      </c>
      <c r="AO9" s="55">
        <f t="shared" si="13"/>
        <v>1493.6503671114315</v>
      </c>
      <c r="AP9" s="55">
        <f t="shared" si="14"/>
        <v>1716.8449999999998</v>
      </c>
      <c r="AQ9" s="55"/>
      <c r="AR9" s="55">
        <f t="shared" si="15"/>
        <v>718.47835139460199</v>
      </c>
      <c r="AS9" s="55">
        <f t="shared" si="0"/>
        <v>927.87489513190951</v>
      </c>
      <c r="AT9" s="55">
        <f t="shared" si="0"/>
        <v>680.30713995415567</v>
      </c>
      <c r="AU9" s="55">
        <f t="shared" si="0"/>
        <v>1903.6999751191865</v>
      </c>
      <c r="AV9" s="55">
        <f t="shared" si="0"/>
        <v>382.86112848722598</v>
      </c>
      <c r="AW9" s="55">
        <f t="shared" si="0"/>
        <v>249.90692258180067</v>
      </c>
      <c r="AX9" s="55">
        <f t="shared" si="0"/>
        <v>474.09314699999999</v>
      </c>
      <c r="AY9" s="55"/>
      <c r="AZ9" s="55">
        <f t="shared" si="16"/>
        <v>31841.35523304348</v>
      </c>
      <c r="BA9" s="55">
        <f t="shared" si="17"/>
        <v>32114.966212150914</v>
      </c>
      <c r="BB9" s="55">
        <f t="shared" si="18"/>
        <v>32579.33342022308</v>
      </c>
      <c r="BC9" s="55">
        <f t="shared" si="19"/>
        <v>33976.734932442283</v>
      </c>
      <c r="BD9" s="55">
        <f t="shared" si="20"/>
        <v>35591.655013682044</v>
      </c>
      <c r="BE9" s="55">
        <f t="shared" si="21"/>
        <v>35320.140319028724</v>
      </c>
      <c r="BF9" s="55">
        <f t="shared" si="22"/>
        <v>36139.343000000001</v>
      </c>
      <c r="BI9" s="12" t="s">
        <v>129</v>
      </c>
      <c r="BJ9" s="13">
        <v>114.7</v>
      </c>
      <c r="BK9" s="13">
        <v>115.7</v>
      </c>
      <c r="BL9" s="13">
        <v>116</v>
      </c>
      <c r="BM9" s="13">
        <v>116.6</v>
      </c>
      <c r="BN9" s="13">
        <v>116.8</v>
      </c>
      <c r="BO9" s="13">
        <v>116.9</v>
      </c>
      <c r="BP9" s="13">
        <v>116.6</v>
      </c>
      <c r="BQ9" s="13">
        <v>117</v>
      </c>
      <c r="BR9" s="13">
        <v>117.2</v>
      </c>
      <c r="BS9" s="13">
        <v>117.5</v>
      </c>
      <c r="BT9" s="13">
        <v>117.5</v>
      </c>
      <c r="BU9" s="13">
        <v>117.7</v>
      </c>
      <c r="BV9" s="14">
        <f t="shared" si="23"/>
        <v>116.76666666666665</v>
      </c>
      <c r="BW9" s="14">
        <f t="shared" si="24"/>
        <v>116.85000000000001</v>
      </c>
    </row>
    <row r="10" spans="1:75" x14ac:dyDescent="0.3">
      <c r="A10" s="54" t="s">
        <v>9</v>
      </c>
      <c r="B10" s="55">
        <v>1377.8109999999999</v>
      </c>
      <c r="C10" s="55">
        <v>1659.809</v>
      </c>
      <c r="D10" s="55">
        <v>1478.171</v>
      </c>
      <c r="E10" s="55">
        <v>1476.038</v>
      </c>
      <c r="F10" s="55">
        <v>1502.643</v>
      </c>
      <c r="G10" s="55">
        <v>1405.423</v>
      </c>
      <c r="H10" s="55">
        <v>1424.252</v>
      </c>
      <c r="I10" s="55"/>
      <c r="J10" s="55">
        <v>37.992911999999997</v>
      </c>
      <c r="K10" s="55">
        <v>97.308884999999989</v>
      </c>
      <c r="L10" s="55">
        <v>50.575913999999997</v>
      </c>
      <c r="M10" s="55">
        <v>37.773657</v>
      </c>
      <c r="N10" s="55">
        <v>28.158382000000003</v>
      </c>
      <c r="O10" s="55">
        <v>25.726161999999999</v>
      </c>
      <c r="P10" s="55">
        <v>24.637014999999998</v>
      </c>
      <c r="Q10" s="55"/>
      <c r="R10" s="55"/>
      <c r="S10" s="55">
        <f t="shared" si="1"/>
        <v>33.119781198156673</v>
      </c>
      <c r="T10" s="55">
        <f t="shared" si="2"/>
        <v>82.38109234833415</v>
      </c>
      <c r="U10" s="55">
        <f t="shared" si="3"/>
        <v>42.177562373254958</v>
      </c>
      <c r="V10" s="55">
        <f t="shared" si="4"/>
        <v>31.210701792040773</v>
      </c>
      <c r="W10" s="55">
        <f t="shared" si="5"/>
        <v>23.480660713645719</v>
      </c>
      <c r="X10" s="55">
        <f t="shared" si="6"/>
        <v>21.297761473013576</v>
      </c>
      <c r="Y10" s="55">
        <f t="shared" si="7"/>
        <v>20.165809639291652</v>
      </c>
      <c r="Z10" s="55"/>
      <c r="AA10" s="55">
        <v>51987.661</v>
      </c>
      <c r="AB10" s="55">
        <v>54225.627</v>
      </c>
      <c r="AC10" s="55">
        <v>55714.197</v>
      </c>
      <c r="AD10" s="55">
        <v>57691.646000000001</v>
      </c>
      <c r="AE10" s="55">
        <v>60628.190999999999</v>
      </c>
      <c r="AF10" s="55">
        <v>62079.881999999998</v>
      </c>
      <c r="AG10" s="55">
        <v>63312.777999999998</v>
      </c>
      <c r="AH10" s="55"/>
      <c r="AI10" s="55"/>
      <c r="AJ10" s="55">
        <f t="shared" si="8"/>
        <v>1440.1120191304349</v>
      </c>
      <c r="AK10" s="55">
        <f t="shared" si="9"/>
        <v>1710.6360761881433</v>
      </c>
      <c r="AL10" s="55">
        <f t="shared" si="10"/>
        <v>1507.9208043161975</v>
      </c>
      <c r="AM10" s="55">
        <f t="shared" si="11"/>
        <v>1509.0381205346296</v>
      </c>
      <c r="AN10" s="55">
        <f t="shared" si="12"/>
        <v>1530.8437101343989</v>
      </c>
      <c r="AO10" s="55">
        <f t="shared" si="13"/>
        <v>1421.4724272148094</v>
      </c>
      <c r="AP10" s="55">
        <f t="shared" si="14"/>
        <v>1424.252</v>
      </c>
      <c r="AQ10" s="55"/>
      <c r="AR10" s="55">
        <f t="shared" si="15"/>
        <v>40.463168143065232</v>
      </c>
      <c r="AS10" s="55">
        <f t="shared" si="0"/>
        <v>100.64679991562126</v>
      </c>
      <c r="AT10" s="55">
        <f t="shared" si="0"/>
        <v>51.529259446575757</v>
      </c>
      <c r="AU10" s="55">
        <f t="shared" si="0"/>
        <v>38.130803670427049</v>
      </c>
      <c r="AV10" s="55">
        <f t="shared" si="0"/>
        <v>28.686841766315535</v>
      </c>
      <c r="AW10" s="55">
        <f t="shared" si="0"/>
        <v>26.019945554513757</v>
      </c>
      <c r="AX10" s="55">
        <f t="shared" si="0"/>
        <v>24.637014999999995</v>
      </c>
      <c r="AY10" s="55"/>
      <c r="AZ10" s="55">
        <f t="shared" si="16"/>
        <v>54338.407410434782</v>
      </c>
      <c r="BA10" s="55">
        <f t="shared" si="17"/>
        <v>55886.137380940723</v>
      </c>
      <c r="BB10" s="55">
        <f t="shared" si="18"/>
        <v>56835.506008486896</v>
      </c>
      <c r="BC10" s="55">
        <f t="shared" si="19"/>
        <v>58981.471378371811</v>
      </c>
      <c r="BD10" s="55">
        <f t="shared" si="20"/>
        <v>61766.02483036687</v>
      </c>
      <c r="BE10" s="55">
        <f t="shared" si="21"/>
        <v>62788.812014424802</v>
      </c>
      <c r="BF10" s="55">
        <f t="shared" si="22"/>
        <v>63312.777999999998</v>
      </c>
      <c r="BI10" s="12" t="s">
        <v>130</v>
      </c>
      <c r="BJ10" s="13">
        <v>117.4</v>
      </c>
      <c r="BK10" s="13">
        <v>118.2</v>
      </c>
      <c r="BL10" s="13">
        <v>119.1</v>
      </c>
      <c r="BM10" s="13">
        <v>119.6</v>
      </c>
      <c r="BN10" s="13">
        <v>119.5</v>
      </c>
      <c r="BO10" s="13">
        <v>119.7</v>
      </c>
      <c r="BP10" s="13">
        <v>119.5</v>
      </c>
      <c r="BQ10" s="13">
        <v>119.7</v>
      </c>
      <c r="BR10" s="13">
        <v>120.3</v>
      </c>
      <c r="BS10" s="13">
        <v>120.6</v>
      </c>
      <c r="BT10" s="13">
        <v>120.9</v>
      </c>
      <c r="BU10" s="13">
        <v>120.7</v>
      </c>
      <c r="BV10" s="14">
        <f t="shared" si="23"/>
        <v>119.60000000000001</v>
      </c>
      <c r="BW10" s="14">
        <f t="shared" si="24"/>
        <v>119.71666666666665</v>
      </c>
    </row>
    <row r="11" spans="1:75" x14ac:dyDescent="0.3">
      <c r="A11" s="54" t="s">
        <v>10</v>
      </c>
      <c r="B11" s="55">
        <v>1133.9929999999999</v>
      </c>
      <c r="C11" s="55">
        <v>1068.7939999999999</v>
      </c>
      <c r="D11" s="55">
        <v>1377.6790000000001</v>
      </c>
      <c r="E11" s="55">
        <v>1494.4870000000001</v>
      </c>
      <c r="F11" s="55">
        <v>1803.1189999999999</v>
      </c>
      <c r="G11" s="55">
        <v>1694.146</v>
      </c>
      <c r="H11" s="55">
        <v>1813.2340000000002</v>
      </c>
      <c r="I11" s="55"/>
      <c r="J11" s="55">
        <v>114.841083</v>
      </c>
      <c r="K11" s="55">
        <v>71.801774000000009</v>
      </c>
      <c r="L11" s="55">
        <v>27.210871999999998</v>
      </c>
      <c r="M11" s="55">
        <v>42.478484999999999</v>
      </c>
      <c r="N11" s="55">
        <v>44.149004999999995</v>
      </c>
      <c r="O11" s="55">
        <v>83.732341000000005</v>
      </c>
      <c r="P11" s="55">
        <v>139.52587199999999</v>
      </c>
      <c r="Q11" s="55"/>
      <c r="R11" s="55"/>
      <c r="S11" s="55">
        <f t="shared" si="1"/>
        <v>100.11108233870966</v>
      </c>
      <c r="T11" s="55">
        <f t="shared" si="2"/>
        <v>60.786931991546489</v>
      </c>
      <c r="U11" s="55">
        <f t="shared" si="3"/>
        <v>22.692387744305655</v>
      </c>
      <c r="V11" s="55">
        <f t="shared" si="4"/>
        <v>35.098093041737442</v>
      </c>
      <c r="W11" s="55">
        <f t="shared" si="5"/>
        <v>36.814892533599696</v>
      </c>
      <c r="X11" s="55">
        <f t="shared" si="6"/>
        <v>69.318984549465071</v>
      </c>
      <c r="Y11" s="55">
        <f t="shared" si="7"/>
        <v>114.20426437651533</v>
      </c>
      <c r="Z11" s="55"/>
      <c r="AA11" s="55">
        <v>39778.357000000004</v>
      </c>
      <c r="AB11" s="55">
        <v>44052.516000000003</v>
      </c>
      <c r="AC11" s="55">
        <v>44207.055999999997</v>
      </c>
      <c r="AD11" s="55">
        <v>39706.652000000002</v>
      </c>
      <c r="AE11" s="55">
        <v>39896.57</v>
      </c>
      <c r="AF11" s="55">
        <v>40112.868999999999</v>
      </c>
      <c r="AG11" s="55">
        <v>40426.519999999997</v>
      </c>
      <c r="AH11" s="55"/>
      <c r="AI11" s="55"/>
      <c r="AJ11" s="55">
        <f t="shared" si="8"/>
        <v>1185.2692052173913</v>
      </c>
      <c r="AK11" s="55">
        <f t="shared" si="9"/>
        <v>1101.5228706516414</v>
      </c>
      <c r="AL11" s="55">
        <f t="shared" si="10"/>
        <v>1405.4062931619785</v>
      </c>
      <c r="AM11" s="55">
        <f t="shared" si="11"/>
        <v>1527.8995890643987</v>
      </c>
      <c r="AN11" s="55">
        <f t="shared" si="12"/>
        <v>1836.958864995762</v>
      </c>
      <c r="AO11" s="55">
        <f t="shared" si="13"/>
        <v>1713.492540449573</v>
      </c>
      <c r="AP11" s="55">
        <f t="shared" si="14"/>
        <v>1813.2340000000002</v>
      </c>
      <c r="AQ11" s="55"/>
      <c r="AR11" s="55">
        <f t="shared" si="15"/>
        <v>122.30792025524948</v>
      </c>
      <c r="AS11" s="55">
        <f t="shared" si="0"/>
        <v>74.264737298805315</v>
      </c>
      <c r="AT11" s="55">
        <f t="shared" si="0"/>
        <v>27.723791270595004</v>
      </c>
      <c r="AU11" s="55">
        <f t="shared" si="0"/>
        <v>42.880115413558713</v>
      </c>
      <c r="AV11" s="55">
        <f t="shared" si="0"/>
        <v>44.97756726843442</v>
      </c>
      <c r="AW11" s="55">
        <f t="shared" si="0"/>
        <v>84.688534339944695</v>
      </c>
      <c r="AX11" s="55">
        <f t="shared" si="0"/>
        <v>139.52587199999999</v>
      </c>
      <c r="AY11" s="55"/>
      <c r="AZ11" s="55">
        <f t="shared" si="16"/>
        <v>41577.03053391305</v>
      </c>
      <c r="BA11" s="55">
        <f t="shared" si="17"/>
        <v>45401.502893679579</v>
      </c>
      <c r="BB11" s="55">
        <f t="shared" si="18"/>
        <v>45096.771239573216</v>
      </c>
      <c r="BC11" s="55">
        <f t="shared" si="19"/>
        <v>40594.382737302556</v>
      </c>
      <c r="BD11" s="55">
        <f t="shared" si="20"/>
        <v>40645.325097469424</v>
      </c>
      <c r="BE11" s="55">
        <f t="shared" si="21"/>
        <v>40570.943594903227</v>
      </c>
      <c r="BF11" s="55">
        <f t="shared" si="22"/>
        <v>40426.519999999997</v>
      </c>
      <c r="BI11" s="12" t="s">
        <v>131</v>
      </c>
      <c r="BJ11" s="13">
        <v>121.9</v>
      </c>
      <c r="BK11" s="13">
        <v>122.6</v>
      </c>
      <c r="BL11" s="13">
        <v>123.6</v>
      </c>
      <c r="BM11" s="13">
        <v>123.8</v>
      </c>
      <c r="BN11" s="13">
        <v>124.5</v>
      </c>
      <c r="BO11" s="13">
        <v>124.9</v>
      </c>
      <c r="BP11" s="13">
        <v>124.7</v>
      </c>
      <c r="BQ11" s="13">
        <v>125.3</v>
      </c>
      <c r="BR11" s="13">
        <v>125.9</v>
      </c>
      <c r="BS11" s="13">
        <v>125.9</v>
      </c>
      <c r="BT11" s="13">
        <v>125.3</v>
      </c>
      <c r="BU11" s="13">
        <v>124.9</v>
      </c>
      <c r="BV11" s="14">
        <f t="shared" si="23"/>
        <v>124.40000000000002</v>
      </c>
      <c r="BW11" s="14">
        <f>AVERAGE(BM11:BR11)</f>
        <v>124.85000000000001</v>
      </c>
    </row>
    <row r="12" spans="1:75" x14ac:dyDescent="0.3">
      <c r="A12" s="54" t="s">
        <v>11</v>
      </c>
      <c r="B12" s="55">
        <v>1756.9998479999999</v>
      </c>
      <c r="C12" s="55">
        <v>1454.7379999999998</v>
      </c>
      <c r="D12" s="55">
        <v>1646</v>
      </c>
      <c r="E12" s="55">
        <v>1607</v>
      </c>
      <c r="F12" s="55">
        <v>1706</v>
      </c>
      <c r="G12" s="55">
        <v>1694</v>
      </c>
      <c r="H12" s="55">
        <v>1493</v>
      </c>
      <c r="I12" s="55"/>
      <c r="J12" s="55">
        <v>546.86469499999998</v>
      </c>
      <c r="K12" s="55">
        <v>169.14715699999999</v>
      </c>
      <c r="L12" s="55">
        <v>120.24869199999999</v>
      </c>
      <c r="M12" s="55">
        <v>88.182337000000004</v>
      </c>
      <c r="N12" s="55">
        <v>112.412988</v>
      </c>
      <c r="O12" s="55">
        <v>156.63446900000002</v>
      </c>
      <c r="P12" s="55">
        <v>81.491765000000001</v>
      </c>
      <c r="Q12" s="55"/>
      <c r="R12" s="55"/>
      <c r="S12" s="55">
        <f t="shared" si="1"/>
        <v>476.72152751536089</v>
      </c>
      <c r="T12" s="55">
        <f t="shared" si="2"/>
        <v>143.19892331800096</v>
      </c>
      <c r="U12" s="55">
        <f t="shared" si="3"/>
        <v>100.28087099191769</v>
      </c>
      <c r="V12" s="55">
        <f t="shared" si="4"/>
        <v>72.861164155544785</v>
      </c>
      <c r="W12" s="55">
        <f t="shared" si="5"/>
        <v>93.738739357791474</v>
      </c>
      <c r="X12" s="55">
        <f t="shared" si="6"/>
        <v>129.67202644584685</v>
      </c>
      <c r="Y12" s="55">
        <f t="shared" si="7"/>
        <v>66.702375273948178</v>
      </c>
      <c r="Z12" s="55"/>
      <c r="AA12" s="55">
        <v>40581</v>
      </c>
      <c r="AB12" s="55">
        <v>42430.536999999997</v>
      </c>
      <c r="AC12" s="55">
        <v>43173.78</v>
      </c>
      <c r="AD12" s="55">
        <v>43774.784</v>
      </c>
      <c r="AE12" s="55">
        <v>46244.81</v>
      </c>
      <c r="AF12" s="55">
        <v>47122.273000000001</v>
      </c>
      <c r="AG12" s="55">
        <v>48296.627</v>
      </c>
      <c r="AH12" s="55"/>
      <c r="AI12" s="55"/>
      <c r="AJ12" s="55">
        <f t="shared" si="8"/>
        <v>1836.4467976486956</v>
      </c>
      <c r="AK12" s="55">
        <f t="shared" si="9"/>
        <v>1499.285341989221</v>
      </c>
      <c r="AL12" s="55">
        <f t="shared" si="10"/>
        <v>1679.1275460717745</v>
      </c>
      <c r="AM12" s="55">
        <f t="shared" si="11"/>
        <v>1642.9280680437425</v>
      </c>
      <c r="AN12" s="55">
        <f t="shared" si="12"/>
        <v>1738.0171933648141</v>
      </c>
      <c r="AO12" s="55">
        <f t="shared" si="13"/>
        <v>1713.3448731818726</v>
      </c>
      <c r="AP12" s="55">
        <f t="shared" si="14"/>
        <v>1493</v>
      </c>
      <c r="AQ12" s="55"/>
      <c r="AR12" s="55">
        <f t="shared" si="15"/>
        <v>582.42121860232999</v>
      </c>
      <c r="AS12" s="55">
        <f t="shared" si="0"/>
        <v>174.94928717840281</v>
      </c>
      <c r="AT12" s="55">
        <f t="shared" si="0"/>
        <v>122.51535480267106</v>
      </c>
      <c r="AU12" s="55">
        <f t="shared" si="0"/>
        <v>89.016093394040055</v>
      </c>
      <c r="AV12" s="55">
        <f t="shared" si="0"/>
        <v>114.5226881017072</v>
      </c>
      <c r="AW12" s="55">
        <f t="shared" si="0"/>
        <v>158.42317852698642</v>
      </c>
      <c r="AX12" s="55">
        <f t="shared" si="0"/>
        <v>81.491765000000001</v>
      </c>
      <c r="AY12" s="55"/>
      <c r="AZ12" s="55">
        <f t="shared" si="16"/>
        <v>42415.966956521741</v>
      </c>
      <c r="BA12" s="55">
        <f t="shared" si="17"/>
        <v>43729.855256981878</v>
      </c>
      <c r="BB12" s="55">
        <f t="shared" si="18"/>
        <v>44042.69943258971</v>
      </c>
      <c r="BC12" s="55">
        <f t="shared" si="19"/>
        <v>44753.466898663428</v>
      </c>
      <c r="BD12" s="55">
        <f t="shared" si="20"/>
        <v>47112.705090204618</v>
      </c>
      <c r="BE12" s="55">
        <f t="shared" si="21"/>
        <v>47660.392477701644</v>
      </c>
      <c r="BF12" s="55">
        <f t="shared" si="22"/>
        <v>48296.627</v>
      </c>
      <c r="BI12" s="12" t="s">
        <v>132</v>
      </c>
      <c r="BJ12" s="13">
        <v>124.6</v>
      </c>
      <c r="BK12" s="13">
        <v>124.7</v>
      </c>
      <c r="BL12" s="13">
        <v>124.8</v>
      </c>
      <c r="BM12" s="13">
        <v>124.8</v>
      </c>
      <c r="BN12" s="13">
        <v>124.5</v>
      </c>
      <c r="BO12" s="13">
        <v>124.8</v>
      </c>
      <c r="BP12" s="13">
        <v>124</v>
      </c>
      <c r="BQ12" s="13">
        <v>124.4</v>
      </c>
      <c r="BR12" s="13">
        <v>124.6</v>
      </c>
      <c r="BS12" s="13">
        <v>124</v>
      </c>
      <c r="BT12" s="13">
        <v>124.1</v>
      </c>
      <c r="BU12" s="13">
        <v>124.2</v>
      </c>
      <c r="BV12" s="14">
        <f t="shared" si="23"/>
        <v>124.7</v>
      </c>
      <c r="BW12" s="14">
        <f t="shared" si="24"/>
        <v>124.51666666666667</v>
      </c>
    </row>
    <row r="13" spans="1:75" x14ac:dyDescent="0.3">
      <c r="A13" s="54" t="s">
        <v>12</v>
      </c>
      <c r="B13" s="55">
        <v>29407.5</v>
      </c>
      <c r="C13" s="55">
        <v>29774.86</v>
      </c>
      <c r="D13" s="55">
        <v>29760.706999999999</v>
      </c>
      <c r="E13" s="55">
        <v>28859.512000000002</v>
      </c>
      <c r="F13" s="55">
        <v>28783.267</v>
      </c>
      <c r="G13" s="55">
        <v>27999.976999999999</v>
      </c>
      <c r="H13" s="55">
        <v>26403.712999999996</v>
      </c>
      <c r="I13" s="55"/>
      <c r="J13" s="55">
        <v>445.82281999999998</v>
      </c>
      <c r="K13" s="55">
        <v>428.11541399999999</v>
      </c>
      <c r="L13" s="55">
        <v>298.18770000000001</v>
      </c>
      <c r="M13" s="55">
        <v>523.44981400000006</v>
      </c>
      <c r="N13" s="55">
        <v>215.49292199999999</v>
      </c>
      <c r="O13" s="55">
        <v>381.47024099999999</v>
      </c>
      <c r="P13" s="55">
        <v>433.11197299999998</v>
      </c>
      <c r="Q13" s="55"/>
      <c r="R13" s="55"/>
      <c r="S13" s="55">
        <f t="shared" si="1"/>
        <v>388.63970867895534</v>
      </c>
      <c r="T13" s="55">
        <f t="shared" si="2"/>
        <v>362.439827118349</v>
      </c>
      <c r="U13" s="55">
        <f t="shared" si="3"/>
        <v>248.67232880235125</v>
      </c>
      <c r="V13" s="55">
        <f t="shared" si="4"/>
        <v>432.50342554477083</v>
      </c>
      <c r="W13" s="55">
        <f t="shared" si="5"/>
        <v>179.69484850635666</v>
      </c>
      <c r="X13" s="55">
        <f t="shared" si="6"/>
        <v>315.80545134835916</v>
      </c>
      <c r="Y13" s="55">
        <f t="shared" si="7"/>
        <v>354.50940789767048</v>
      </c>
      <c r="Z13" s="55"/>
      <c r="AA13" s="55">
        <v>949244.39800000004</v>
      </c>
      <c r="AB13" s="55">
        <v>975254.027</v>
      </c>
      <c r="AC13" s="55">
        <v>984412.04200000002</v>
      </c>
      <c r="AD13" s="55">
        <v>1017255.526</v>
      </c>
      <c r="AE13" s="55">
        <v>1074296.355</v>
      </c>
      <c r="AF13" s="55">
        <v>1094058.764</v>
      </c>
      <c r="AG13" s="55">
        <v>1100200.2620000001</v>
      </c>
      <c r="AH13" s="55"/>
      <c r="AI13" s="55"/>
      <c r="AJ13" s="55">
        <f t="shared" si="8"/>
        <v>30737.23043478261</v>
      </c>
      <c r="AK13" s="55">
        <f t="shared" si="9"/>
        <v>30686.633027927492</v>
      </c>
      <c r="AL13" s="55">
        <f t="shared" si="10"/>
        <v>30359.673702473319</v>
      </c>
      <c r="AM13" s="55">
        <f t="shared" si="11"/>
        <v>29504.730737302554</v>
      </c>
      <c r="AN13" s="55">
        <f t="shared" si="12"/>
        <v>29323.454236348225</v>
      </c>
      <c r="AO13" s="55">
        <f t="shared" si="13"/>
        <v>28319.726707296544</v>
      </c>
      <c r="AP13" s="55">
        <f t="shared" si="14"/>
        <v>26403.712999999996</v>
      </c>
      <c r="AQ13" s="55"/>
      <c r="AR13" s="55">
        <f t="shared" si="15"/>
        <v>474.80971523518667</v>
      </c>
      <c r="AS13" s="55">
        <f t="shared" si="0"/>
        <v>442.80074130590805</v>
      </c>
      <c r="AT13" s="55">
        <f t="shared" si="0"/>
        <v>303.80847604805916</v>
      </c>
      <c r="AU13" s="55">
        <f t="shared" si="0"/>
        <v>528.39898686419372</v>
      </c>
      <c r="AV13" s="55">
        <f t="shared" si="0"/>
        <v>219.53716499673081</v>
      </c>
      <c r="AW13" s="55">
        <f t="shared" si="0"/>
        <v>385.82649450342586</v>
      </c>
      <c r="AX13" s="55">
        <f t="shared" si="0"/>
        <v>433.11197299999992</v>
      </c>
      <c r="AY13" s="55"/>
      <c r="AZ13" s="55">
        <f t="shared" si="16"/>
        <v>992166.75338782615</v>
      </c>
      <c r="BA13" s="55">
        <f t="shared" si="17"/>
        <v>1005118.4937748654</v>
      </c>
      <c r="BB13" s="55">
        <f t="shared" si="18"/>
        <v>1004224.4085096992</v>
      </c>
      <c r="BC13" s="55">
        <f t="shared" si="19"/>
        <v>1039998.5414051033</v>
      </c>
      <c r="BD13" s="55">
        <f t="shared" si="20"/>
        <v>1094458.1100581184</v>
      </c>
      <c r="BE13" s="55">
        <f t="shared" si="21"/>
        <v>1106552.5231753816</v>
      </c>
      <c r="BF13" s="55">
        <f t="shared" si="22"/>
        <v>1100200.2620000001</v>
      </c>
      <c r="BI13" s="12" t="s">
        <v>133</v>
      </c>
      <c r="BJ13" s="13">
        <v>124.4</v>
      </c>
      <c r="BK13" s="13">
        <v>124.8</v>
      </c>
      <c r="BL13" s="13">
        <v>125.5</v>
      </c>
      <c r="BM13" s="13">
        <v>125.8</v>
      </c>
      <c r="BN13" s="13">
        <v>125.7</v>
      </c>
      <c r="BO13" s="13">
        <v>126</v>
      </c>
      <c r="BP13" s="13">
        <v>125.3</v>
      </c>
      <c r="BQ13" s="13">
        <v>125.9</v>
      </c>
      <c r="BR13" s="13">
        <v>126.4</v>
      </c>
      <c r="BS13" s="13">
        <v>126.9</v>
      </c>
      <c r="BT13" s="13">
        <v>127.2</v>
      </c>
      <c r="BU13" s="13">
        <v>127.8</v>
      </c>
      <c r="BV13" s="14">
        <f t="shared" si="23"/>
        <v>125.83333333333333</v>
      </c>
      <c r="BW13" s="14">
        <f t="shared" si="24"/>
        <v>125.85000000000001</v>
      </c>
    </row>
    <row r="14" spans="1:75" x14ac:dyDescent="0.3">
      <c r="A14" s="54" t="s">
        <v>13</v>
      </c>
      <c r="B14" s="55">
        <v>2412.201</v>
      </c>
      <c r="C14" s="55">
        <v>2729.8650000000002</v>
      </c>
      <c r="D14" s="55">
        <v>2957.973</v>
      </c>
      <c r="E14" s="55">
        <v>3836.848</v>
      </c>
      <c r="F14" s="55">
        <v>4627.598</v>
      </c>
      <c r="G14" s="55">
        <v>3856.5659999999998</v>
      </c>
      <c r="H14" s="55">
        <v>4095.4849999999988</v>
      </c>
      <c r="I14" s="55"/>
      <c r="J14" s="55">
        <v>922.21132499999999</v>
      </c>
      <c r="K14" s="55">
        <v>1389.4500660000001</v>
      </c>
      <c r="L14" s="55">
        <v>1322.713663</v>
      </c>
      <c r="M14" s="55">
        <v>2153.8279120000002</v>
      </c>
      <c r="N14" s="55">
        <v>1090.1908330000001</v>
      </c>
      <c r="O14" s="55">
        <v>277.47044599999998</v>
      </c>
      <c r="P14" s="55">
        <v>970.12363700000003</v>
      </c>
      <c r="Q14" s="55"/>
      <c r="R14" s="55"/>
      <c r="S14" s="55">
        <f t="shared" si="1"/>
        <v>803.92461895161273</v>
      </c>
      <c r="T14" s="55">
        <f t="shared" si="2"/>
        <v>1176.2997202212828</v>
      </c>
      <c r="U14" s="55">
        <f t="shared" si="3"/>
        <v>1103.0712766385013</v>
      </c>
      <c r="V14" s="55">
        <f t="shared" si="4"/>
        <v>1779.6127251540893</v>
      </c>
      <c r="W14" s="55">
        <f t="shared" si="5"/>
        <v>909.08636237692212</v>
      </c>
      <c r="X14" s="55">
        <f t="shared" si="6"/>
        <v>229.70777276138952</v>
      </c>
      <c r="Y14" s="55">
        <f t="shared" si="7"/>
        <v>794.06245400748742</v>
      </c>
      <c r="Z14" s="55"/>
      <c r="AA14" s="55">
        <v>140561.57199999999</v>
      </c>
      <c r="AB14" s="55">
        <v>161357.22700000001</v>
      </c>
      <c r="AC14" s="55">
        <v>166111.902</v>
      </c>
      <c r="AD14" s="55">
        <v>227556.071</v>
      </c>
      <c r="AE14" s="55">
        <v>239141.421</v>
      </c>
      <c r="AF14" s="55">
        <v>243358.84</v>
      </c>
      <c r="AG14" s="55">
        <v>247706.45800000001</v>
      </c>
      <c r="AH14" s="55"/>
      <c r="AI14" s="55"/>
      <c r="AJ14" s="55">
        <f t="shared" si="8"/>
        <v>2521.2744365217391</v>
      </c>
      <c r="AK14" s="55">
        <f t="shared" si="9"/>
        <v>2813.4595921117107</v>
      </c>
      <c r="AL14" s="55">
        <f t="shared" si="10"/>
        <v>3017.5054342870994</v>
      </c>
      <c r="AM14" s="55">
        <f t="shared" si="11"/>
        <v>3922.6292918590525</v>
      </c>
      <c r="AN14" s="55">
        <f t="shared" si="12"/>
        <v>4714.4460070226414</v>
      </c>
      <c r="AO14" s="55">
        <f t="shared" si="13"/>
        <v>3900.606602235845</v>
      </c>
      <c r="AP14" s="55">
        <f t="shared" si="14"/>
        <v>4095.4849999999988</v>
      </c>
      <c r="AQ14" s="55"/>
      <c r="AR14" s="55">
        <f t="shared" si="15"/>
        <v>982.17246171901695</v>
      </c>
      <c r="AS14" s="55">
        <f t="shared" si="0"/>
        <v>1437.1113468769963</v>
      </c>
      <c r="AT14" s="55">
        <f t="shared" si="0"/>
        <v>1347.646540095303</v>
      </c>
      <c r="AU14" s="55">
        <f t="shared" si="0"/>
        <v>2174.192169224119</v>
      </c>
      <c r="AV14" s="55">
        <f t="shared" si="0"/>
        <v>1110.6508861680591</v>
      </c>
      <c r="AW14" s="55">
        <f t="shared" si="0"/>
        <v>280.63905909893009</v>
      </c>
      <c r="AX14" s="55">
        <f t="shared" si="0"/>
        <v>970.12363699999992</v>
      </c>
      <c r="AY14" s="55"/>
      <c r="AZ14" s="55">
        <f t="shared" si="16"/>
        <v>146917.39960347826</v>
      </c>
      <c r="BA14" s="55">
        <f t="shared" si="17"/>
        <v>166298.3473760412</v>
      </c>
      <c r="BB14" s="55">
        <f t="shared" si="18"/>
        <v>169455.08528467503</v>
      </c>
      <c r="BC14" s="55">
        <f t="shared" si="19"/>
        <v>232643.59433705953</v>
      </c>
      <c r="BD14" s="55">
        <f t="shared" si="20"/>
        <v>243629.4849611333</v>
      </c>
      <c r="BE14" s="55">
        <f t="shared" si="21"/>
        <v>246137.91077773768</v>
      </c>
      <c r="BF14" s="55">
        <f t="shared" si="22"/>
        <v>247706.45800000001</v>
      </c>
      <c r="BI14" s="12" t="s">
        <v>134</v>
      </c>
      <c r="BJ14" s="13">
        <v>128.30000000000001</v>
      </c>
      <c r="BK14" s="13">
        <v>129.1</v>
      </c>
      <c r="BL14" s="13">
        <v>129.80000000000001</v>
      </c>
      <c r="BM14" s="13">
        <v>130</v>
      </c>
      <c r="BN14" s="13">
        <v>130.1</v>
      </c>
      <c r="BO14" s="13">
        <v>130.5</v>
      </c>
      <c r="BP14" s="13">
        <v>130.1</v>
      </c>
      <c r="BQ14" s="13">
        <v>130.6</v>
      </c>
      <c r="BR14" s="13">
        <v>131.1</v>
      </c>
      <c r="BS14" s="13">
        <v>131.5</v>
      </c>
      <c r="BT14" s="13">
        <v>131.6</v>
      </c>
      <c r="BU14" s="13">
        <v>131.5</v>
      </c>
      <c r="BV14" s="14">
        <f t="shared" si="23"/>
        <v>130.20000000000002</v>
      </c>
      <c r="BW14" s="14">
        <f t="shared" si="24"/>
        <v>130.4</v>
      </c>
    </row>
    <row r="15" spans="1:75" x14ac:dyDescent="0.3">
      <c r="A15" s="54" t="s">
        <v>14</v>
      </c>
      <c r="B15" s="55">
        <v>897.56899999999996</v>
      </c>
      <c r="C15" s="55">
        <v>999.73296999999991</v>
      </c>
      <c r="D15" s="55">
        <v>1034.2439999999999</v>
      </c>
      <c r="E15" s="55">
        <v>1090.0810000000001</v>
      </c>
      <c r="F15" s="55">
        <v>1046.287</v>
      </c>
      <c r="G15" s="55">
        <v>1084.288</v>
      </c>
      <c r="H15" s="55">
        <v>1139.3690000000001</v>
      </c>
      <c r="I15" s="55"/>
      <c r="J15" s="55">
        <v>22.777853</v>
      </c>
      <c r="K15" s="55">
        <v>249.18099799999999</v>
      </c>
      <c r="L15" s="55">
        <v>90.666516000000001</v>
      </c>
      <c r="M15" s="55">
        <v>106.76610099999999</v>
      </c>
      <c r="N15" s="55">
        <v>103.46110300000001</v>
      </c>
      <c r="O15" s="55">
        <v>91.274023</v>
      </c>
      <c r="P15" s="55">
        <v>90.160789000000008</v>
      </c>
      <c r="Q15" s="55"/>
      <c r="R15" s="55"/>
      <c r="S15" s="55">
        <f t="shared" si="1"/>
        <v>19.856269704301074</v>
      </c>
      <c r="T15" s="55">
        <f t="shared" si="2"/>
        <v>210.95507165340621</v>
      </c>
      <c r="U15" s="55">
        <f t="shared" si="3"/>
        <v>75.610944643644387</v>
      </c>
      <c r="V15" s="55">
        <f t="shared" si="4"/>
        <v>88.216106261829665</v>
      </c>
      <c r="W15" s="55">
        <f t="shared" si="5"/>
        <v>86.27395766569802</v>
      </c>
      <c r="X15" s="55">
        <f t="shared" si="6"/>
        <v>75.56247101827141</v>
      </c>
      <c r="Y15" s="55">
        <f t="shared" si="7"/>
        <v>73.798116691585463</v>
      </c>
      <c r="Z15" s="55"/>
      <c r="AA15" s="55">
        <v>21162.075000000001</v>
      </c>
      <c r="AB15" s="55">
        <v>21979.151999999998</v>
      </c>
      <c r="AC15" s="55">
        <v>22503.867999999999</v>
      </c>
      <c r="AD15" s="55">
        <v>24049.261999999999</v>
      </c>
      <c r="AE15" s="55">
        <v>23459.026999999998</v>
      </c>
      <c r="AF15" s="55">
        <v>24968.506000000001</v>
      </c>
      <c r="AG15" s="55">
        <v>25035.069</v>
      </c>
      <c r="AH15" s="55"/>
      <c r="AI15" s="55"/>
      <c r="AJ15" s="55">
        <f t="shared" si="8"/>
        <v>938.15472869565212</v>
      </c>
      <c r="AK15" s="55">
        <f t="shared" si="9"/>
        <v>1030.3470369402255</v>
      </c>
      <c r="AL15" s="55">
        <f t="shared" si="10"/>
        <v>1055.059289039767</v>
      </c>
      <c r="AM15" s="55">
        <f t="shared" si="11"/>
        <v>1114.452191251519</v>
      </c>
      <c r="AN15" s="55">
        <f t="shared" si="12"/>
        <v>1065.9230921419057</v>
      </c>
      <c r="AO15" s="55">
        <f t="shared" si="13"/>
        <v>1096.6701805505468</v>
      </c>
      <c r="AP15" s="55">
        <f t="shared" si="14"/>
        <v>1139.3690000000001</v>
      </c>
      <c r="AQ15" s="55"/>
      <c r="AR15" s="55">
        <f t="shared" si="15"/>
        <v>24.25884322520535</v>
      </c>
      <c r="AS15" s="55">
        <f t="shared" si="0"/>
        <v>257.72847000025553</v>
      </c>
      <c r="AT15" s="55">
        <f t="shared" si="0"/>
        <v>92.375560945494982</v>
      </c>
      <c r="AU15" s="55">
        <f t="shared" si="0"/>
        <v>107.7755652805336</v>
      </c>
      <c r="AV15" s="55">
        <f t="shared" si="0"/>
        <v>105.40279944811721</v>
      </c>
      <c r="AW15" s="55">
        <f t="shared" si="0"/>
        <v>92.316339646832532</v>
      </c>
      <c r="AX15" s="55">
        <f t="shared" si="0"/>
        <v>90.160789000000022</v>
      </c>
      <c r="AY15" s="55"/>
      <c r="AZ15" s="55">
        <f t="shared" si="16"/>
        <v>22118.968826086959</v>
      </c>
      <c r="BA15" s="55">
        <f t="shared" si="17"/>
        <v>22652.202955414014</v>
      </c>
      <c r="BB15" s="55">
        <f t="shared" si="18"/>
        <v>22956.782899127054</v>
      </c>
      <c r="BC15" s="55">
        <f t="shared" si="19"/>
        <v>24586.936873390037</v>
      </c>
      <c r="BD15" s="55">
        <f t="shared" si="20"/>
        <v>23899.292066594015</v>
      </c>
      <c r="BE15" s="55">
        <f t="shared" si="21"/>
        <v>25253.637394398364</v>
      </c>
      <c r="BF15" s="55">
        <f t="shared" si="22"/>
        <v>25035.069</v>
      </c>
      <c r="BI15" s="12">
        <v>2012</v>
      </c>
      <c r="BJ15" s="13">
        <v>132.4</v>
      </c>
      <c r="BK15" s="13">
        <v>133.1</v>
      </c>
      <c r="BL15" s="13">
        <v>133.6</v>
      </c>
      <c r="BM15" s="13">
        <v>134</v>
      </c>
      <c r="BN15" s="13">
        <v>134.1</v>
      </c>
      <c r="BO15" s="13">
        <v>134.1</v>
      </c>
      <c r="BP15" s="13">
        <v>133.9</v>
      </c>
      <c r="BQ15" s="13">
        <v>134.19999999999999</v>
      </c>
      <c r="BR15" s="13">
        <v>134.69999999999999</v>
      </c>
      <c r="BS15" s="13">
        <v>134.9</v>
      </c>
      <c r="BT15" s="13">
        <v>134.4</v>
      </c>
      <c r="BU15" s="13">
        <v>134.6</v>
      </c>
      <c r="BV15" s="14">
        <f t="shared" si="23"/>
        <v>134.06666666666669</v>
      </c>
      <c r="BW15" s="14">
        <f t="shared" si="24"/>
        <v>134.16666666666666</v>
      </c>
    </row>
    <row r="16" spans="1:75" x14ac:dyDescent="0.3">
      <c r="A16" s="54" t="s">
        <v>15</v>
      </c>
      <c r="B16" s="55">
        <v>2621</v>
      </c>
      <c r="C16" s="55">
        <v>3449.9281980000001</v>
      </c>
      <c r="D16" s="55">
        <v>2738</v>
      </c>
      <c r="E16" s="55">
        <v>3254</v>
      </c>
      <c r="F16" s="55">
        <v>3304</v>
      </c>
      <c r="G16" s="55">
        <v>2625</v>
      </c>
      <c r="H16" s="55">
        <v>3315</v>
      </c>
      <c r="I16" s="55"/>
      <c r="J16" s="55">
        <v>427.25496899999996</v>
      </c>
      <c r="K16" s="55">
        <v>1447.1048820000001</v>
      </c>
      <c r="L16" s="55">
        <v>365.18464399999999</v>
      </c>
      <c r="M16" s="55">
        <v>866.5495259999999</v>
      </c>
      <c r="N16" s="55">
        <v>558.21495499999992</v>
      </c>
      <c r="O16" s="55">
        <v>257.41848499999998</v>
      </c>
      <c r="P16" s="55">
        <v>574.25070499999993</v>
      </c>
      <c r="Q16" s="55"/>
      <c r="R16" s="55"/>
      <c r="S16" s="55">
        <f t="shared" si="1"/>
        <v>372.45344839861741</v>
      </c>
      <c r="T16" s="55">
        <f t="shared" si="2"/>
        <v>1225.109926208354</v>
      </c>
      <c r="U16" s="55">
        <f t="shared" si="3"/>
        <v>304.54413735488612</v>
      </c>
      <c r="V16" s="55">
        <f t="shared" si="4"/>
        <v>715.99153992477557</v>
      </c>
      <c r="W16" s="55">
        <f t="shared" si="5"/>
        <v>465.48327825220957</v>
      </c>
      <c r="X16" s="55">
        <f t="shared" si="6"/>
        <v>213.10747760488033</v>
      </c>
      <c r="Y16" s="55">
        <f t="shared" si="7"/>
        <v>470.03382521214633</v>
      </c>
      <c r="Z16" s="55"/>
      <c r="AA16" s="55">
        <v>108553.13499999999</v>
      </c>
      <c r="AB16" s="55">
        <v>111527.33100000001</v>
      </c>
      <c r="AC16" s="55">
        <v>114357.329</v>
      </c>
      <c r="AD16" s="55">
        <v>117197.394</v>
      </c>
      <c r="AE16" s="55">
        <v>124090.541</v>
      </c>
      <c r="AF16" s="55">
        <v>125630.33199999999</v>
      </c>
      <c r="AG16" s="55">
        <v>126848.8</v>
      </c>
      <c r="AH16" s="55"/>
      <c r="AI16" s="55"/>
      <c r="AJ16" s="55">
        <f t="shared" si="8"/>
        <v>2739.5147826086959</v>
      </c>
      <c r="AK16" s="55">
        <f t="shared" si="9"/>
        <v>3555.5727410548757</v>
      </c>
      <c r="AL16" s="55">
        <f t="shared" si="10"/>
        <v>2793.105237633365</v>
      </c>
      <c r="AM16" s="55">
        <f t="shared" si="11"/>
        <v>3326.7504252733902</v>
      </c>
      <c r="AN16" s="55">
        <f t="shared" si="12"/>
        <v>3366.0075069621016</v>
      </c>
      <c r="AO16" s="55">
        <f t="shared" si="13"/>
        <v>2654.9765596826537</v>
      </c>
      <c r="AP16" s="55">
        <f t="shared" si="14"/>
        <v>3315</v>
      </c>
      <c r="AQ16" s="55"/>
      <c r="AR16" s="55">
        <f t="shared" si="15"/>
        <v>455.0346035757176</v>
      </c>
      <c r="AS16" s="55">
        <f t="shared" si="0"/>
        <v>1496.7438535090882</v>
      </c>
      <c r="AT16" s="55">
        <f t="shared" si="0"/>
        <v>372.06829849049109</v>
      </c>
      <c r="AU16" s="55">
        <f t="shared" si="0"/>
        <v>874.74267706215505</v>
      </c>
      <c r="AV16" s="55">
        <f t="shared" si="0"/>
        <v>568.6912012798158</v>
      </c>
      <c r="AW16" s="55">
        <f t="shared" si="0"/>
        <v>260.35811188724603</v>
      </c>
      <c r="AX16" s="55">
        <f t="shared" si="0"/>
        <v>574.25070499999993</v>
      </c>
      <c r="AY16" s="55"/>
      <c r="AZ16" s="55">
        <f t="shared" si="16"/>
        <v>113461.6245826087</v>
      </c>
      <c r="BA16" s="55">
        <f t="shared" si="17"/>
        <v>114942.54814233222</v>
      </c>
      <c r="BB16" s="55">
        <f t="shared" si="18"/>
        <v>116658.89502982539</v>
      </c>
      <c r="BC16" s="55">
        <f t="shared" si="19"/>
        <v>119817.60305176185</v>
      </c>
      <c r="BD16" s="55">
        <f t="shared" si="20"/>
        <v>126419.39847124348</v>
      </c>
      <c r="BE16" s="55">
        <f t="shared" si="21"/>
        <v>127064.98538862843</v>
      </c>
      <c r="BF16" s="55">
        <f t="shared" si="22"/>
        <v>126848.8</v>
      </c>
      <c r="BI16" s="12">
        <v>2013</v>
      </c>
      <c r="BJ16" s="13">
        <v>134.5</v>
      </c>
      <c r="BK16" s="13">
        <v>135.30000000000001</v>
      </c>
      <c r="BL16" s="13">
        <v>135.9</v>
      </c>
      <c r="BM16" s="13">
        <v>136.1</v>
      </c>
      <c r="BN16" s="13">
        <v>136.1</v>
      </c>
      <c r="BO16" s="13">
        <v>136.1</v>
      </c>
      <c r="BP16" s="13">
        <v>136</v>
      </c>
      <c r="BQ16" s="13">
        <v>135.80000000000001</v>
      </c>
      <c r="BR16" s="13">
        <v>136.30000000000001</v>
      </c>
      <c r="BS16" s="13">
        <v>136.5</v>
      </c>
      <c r="BT16" s="13">
        <v>136.30000000000001</v>
      </c>
      <c r="BU16" s="13">
        <v>136.80000000000001</v>
      </c>
      <c r="BV16" s="14">
        <f t="shared" si="23"/>
        <v>136.1</v>
      </c>
      <c r="BW16" s="14">
        <f t="shared" si="24"/>
        <v>136.06666666666663</v>
      </c>
    </row>
    <row r="17" spans="1:75" x14ac:dyDescent="0.3">
      <c r="A17" s="54" t="s">
        <v>16</v>
      </c>
      <c r="B17" s="55">
        <v>159.88799999999998</v>
      </c>
      <c r="C17" s="55">
        <v>182.68199999999999</v>
      </c>
      <c r="D17" s="55">
        <v>239.87900000000002</v>
      </c>
      <c r="E17" s="55">
        <v>217.851</v>
      </c>
      <c r="F17" s="55">
        <v>259.161</v>
      </c>
      <c r="G17" s="55">
        <v>230.358</v>
      </c>
      <c r="H17" s="55">
        <v>270.75099999999998</v>
      </c>
      <c r="I17" s="55"/>
      <c r="J17" s="55">
        <v>67.837349000000003</v>
      </c>
      <c r="K17" s="55">
        <v>62.52834</v>
      </c>
      <c r="L17" s="55">
        <v>64.639125000000007</v>
      </c>
      <c r="M17" s="55">
        <v>65.747327999999996</v>
      </c>
      <c r="N17" s="55">
        <v>62.755592999999998</v>
      </c>
      <c r="O17" s="55">
        <v>42.202012000000003</v>
      </c>
      <c r="P17" s="55">
        <v>37.263014000000005</v>
      </c>
      <c r="Q17" s="55"/>
      <c r="R17" s="55"/>
      <c r="S17" s="55">
        <f t="shared" si="1"/>
        <v>59.136245096006135</v>
      </c>
      <c r="T17" s="55">
        <f t="shared" si="2"/>
        <v>52.936100870213814</v>
      </c>
      <c r="U17" s="55">
        <f t="shared" si="3"/>
        <v>53.905515705363712</v>
      </c>
      <c r="V17" s="55">
        <f t="shared" si="4"/>
        <v>54.324108672652279</v>
      </c>
      <c r="W17" s="55">
        <f t="shared" si="5"/>
        <v>52.33052052197602</v>
      </c>
      <c r="X17" s="55">
        <f t="shared" si="6"/>
        <v>34.937523337420359</v>
      </c>
      <c r="Y17" s="55">
        <f t="shared" si="7"/>
        <v>30.500401404563824</v>
      </c>
      <c r="Z17" s="55"/>
      <c r="AA17" s="55">
        <v>3997.0259999999998</v>
      </c>
      <c r="AB17" s="55">
        <v>4209.8360000000002</v>
      </c>
      <c r="AC17" s="55">
        <v>4299.241</v>
      </c>
      <c r="AD17" s="55">
        <v>4522.3729999999996</v>
      </c>
      <c r="AE17" s="55">
        <v>4777.5240000000003</v>
      </c>
      <c r="AF17" s="55">
        <v>4914.6989999999996</v>
      </c>
      <c r="AG17" s="55">
        <v>5023.4459999999999</v>
      </c>
      <c r="AH17" s="55"/>
      <c r="AI17" s="55"/>
      <c r="AJ17" s="55">
        <f t="shared" si="8"/>
        <v>167.11771826086954</v>
      </c>
      <c r="AK17" s="55">
        <f t="shared" si="9"/>
        <v>188.27613277805</v>
      </c>
      <c r="AL17" s="55">
        <f t="shared" si="10"/>
        <v>244.70682662463625</v>
      </c>
      <c r="AM17" s="55">
        <f t="shared" si="11"/>
        <v>222.72154483596597</v>
      </c>
      <c r="AN17" s="55">
        <f t="shared" si="12"/>
        <v>264.02477951325824</v>
      </c>
      <c r="AO17" s="55">
        <f t="shared" si="13"/>
        <v>232.98860584204829</v>
      </c>
      <c r="AP17" s="55">
        <f t="shared" si="14"/>
        <v>270.75099999999998</v>
      </c>
      <c r="AQ17" s="55"/>
      <c r="AR17" s="55">
        <f t="shared" si="15"/>
        <v>72.248056662958561</v>
      </c>
      <c r="AS17" s="55">
        <f t="shared" si="0"/>
        <v>64.673203531578196</v>
      </c>
      <c r="AT17" s="55">
        <f t="shared" si="0"/>
        <v>65.857559045292618</v>
      </c>
      <c r="AU17" s="55">
        <f t="shared" si="0"/>
        <v>66.368963318091517</v>
      </c>
      <c r="AV17" s="55">
        <f t="shared" si="0"/>
        <v>63.933352645840898</v>
      </c>
      <c r="AW17" s="55">
        <f t="shared" si="0"/>
        <v>42.683943859598507</v>
      </c>
      <c r="AX17" s="55">
        <f t="shared" si="0"/>
        <v>37.263014000000005</v>
      </c>
      <c r="AY17" s="55"/>
      <c r="AZ17" s="55">
        <f t="shared" si="16"/>
        <v>4177.7610886956518</v>
      </c>
      <c r="BA17" s="55">
        <f t="shared" si="17"/>
        <v>4338.7506251837349</v>
      </c>
      <c r="BB17" s="55">
        <f t="shared" si="18"/>
        <v>4385.767916343355</v>
      </c>
      <c r="BC17" s="55">
        <f t="shared" si="19"/>
        <v>4623.4807317132436</v>
      </c>
      <c r="BD17" s="55">
        <f t="shared" si="20"/>
        <v>4867.1857290228845</v>
      </c>
      <c r="BE17" s="55">
        <f t="shared" si="21"/>
        <v>4970.823102055534</v>
      </c>
      <c r="BF17" s="55">
        <f t="shared" si="22"/>
        <v>5023.4459999999999</v>
      </c>
      <c r="BI17" s="12">
        <v>2014</v>
      </c>
      <c r="BJ17" s="13">
        <v>136.69999999999999</v>
      </c>
      <c r="BK17" s="13">
        <v>137</v>
      </c>
      <c r="BL17" s="13">
        <v>137.4</v>
      </c>
      <c r="BM17" s="13">
        <v>137.6</v>
      </c>
      <c r="BN17" s="13">
        <v>137.19999999999999</v>
      </c>
      <c r="BO17" s="13">
        <v>137.30000000000001</v>
      </c>
      <c r="BP17" s="13">
        <v>137.19999999999999</v>
      </c>
      <c r="BQ17" s="13">
        <v>137.4</v>
      </c>
      <c r="BR17" s="13">
        <v>138.1</v>
      </c>
      <c r="BS17" s="13">
        <v>137.9</v>
      </c>
      <c r="BT17" s="13">
        <v>137.6</v>
      </c>
      <c r="BU17" s="13">
        <v>137.4</v>
      </c>
      <c r="BV17" s="14">
        <f t="shared" si="23"/>
        <v>137.36666666666665</v>
      </c>
      <c r="BW17" s="14">
        <f t="shared" si="24"/>
        <v>137.46666666666667</v>
      </c>
    </row>
    <row r="18" spans="1:75" x14ac:dyDescent="0.3">
      <c r="A18" s="54" t="s">
        <v>17</v>
      </c>
      <c r="B18" s="55">
        <v>3703.1169999999997</v>
      </c>
      <c r="C18" s="55">
        <v>3738.703</v>
      </c>
      <c r="D18" s="55">
        <v>4737.0819999999994</v>
      </c>
      <c r="E18" s="55">
        <v>4644.5410000000011</v>
      </c>
      <c r="F18" s="55">
        <v>4479.5159999999996</v>
      </c>
      <c r="G18" s="55">
        <v>4353.0730000000003</v>
      </c>
      <c r="H18" s="55">
        <v>4405.17</v>
      </c>
      <c r="I18" s="55"/>
      <c r="J18" s="55">
        <v>137.861367</v>
      </c>
      <c r="K18" s="55">
        <v>169.10247000000001</v>
      </c>
      <c r="L18" s="55">
        <v>410.31460200000004</v>
      </c>
      <c r="M18" s="55">
        <v>172.802008</v>
      </c>
      <c r="N18" s="55">
        <v>166.16657999999998</v>
      </c>
      <c r="O18" s="55">
        <v>109.380207</v>
      </c>
      <c r="P18" s="55">
        <v>127.14497299999999</v>
      </c>
      <c r="Q18" s="55"/>
      <c r="R18" s="55"/>
      <c r="S18" s="55">
        <f t="shared" si="1"/>
        <v>120.17868782258064</v>
      </c>
      <c r="T18" s="55">
        <f t="shared" si="2"/>
        <v>143.16109158378913</v>
      </c>
      <c r="U18" s="55">
        <f t="shared" si="3"/>
        <v>342.18006853049235</v>
      </c>
      <c r="V18" s="55">
        <f t="shared" si="4"/>
        <v>142.77865499636013</v>
      </c>
      <c r="W18" s="55">
        <f t="shared" si="5"/>
        <v>138.56268754812928</v>
      </c>
      <c r="X18" s="55">
        <f t="shared" si="6"/>
        <v>90.551927588532251</v>
      </c>
      <c r="Y18" s="55">
        <f t="shared" si="7"/>
        <v>104.07029106857617</v>
      </c>
      <c r="Z18" s="55"/>
      <c r="AA18" s="55">
        <v>124459.098</v>
      </c>
      <c r="AB18" s="55">
        <v>126709.11</v>
      </c>
      <c r="AC18" s="55">
        <v>128984.539</v>
      </c>
      <c r="AD18" s="55">
        <v>130501.13499999999</v>
      </c>
      <c r="AE18" s="55">
        <v>134054.908</v>
      </c>
      <c r="AF18" s="55">
        <v>136812.57</v>
      </c>
      <c r="AG18" s="55">
        <v>138577.98300000001</v>
      </c>
      <c r="AH18" s="55"/>
      <c r="AI18" s="55"/>
      <c r="AJ18" s="55">
        <f t="shared" si="8"/>
        <v>3870.5622904347824</v>
      </c>
      <c r="AK18" s="55">
        <f t="shared" si="9"/>
        <v>3853.1904755022056</v>
      </c>
      <c r="AL18" s="55">
        <f t="shared" si="10"/>
        <v>4832.420944228902</v>
      </c>
      <c r="AM18" s="55">
        <f t="shared" si="11"/>
        <v>4748.3800697448369</v>
      </c>
      <c r="AN18" s="55">
        <f t="shared" si="12"/>
        <v>4563.5848921176894</v>
      </c>
      <c r="AO18" s="55">
        <f t="shared" si="13"/>
        <v>4402.7835343190281</v>
      </c>
      <c r="AP18" s="55">
        <f t="shared" si="14"/>
        <v>4405.17</v>
      </c>
      <c r="AQ18" s="55"/>
      <c r="AR18" s="55">
        <f t="shared" si="15"/>
        <v>146.82495706972463</v>
      </c>
      <c r="AS18" s="55">
        <f t="shared" si="15"/>
        <v>174.90306731319905</v>
      </c>
      <c r="AT18" s="55">
        <f t="shared" si="15"/>
        <v>418.04894680057538</v>
      </c>
      <c r="AU18" s="55">
        <f t="shared" si="15"/>
        <v>174.43583608819139</v>
      </c>
      <c r="AV18" s="55">
        <f t="shared" si="15"/>
        <v>169.28509554667633</v>
      </c>
      <c r="AW18" s="55">
        <f t="shared" ref="AW18:AX78" si="25">$BW$21/$BW$8*X18</f>
        <v>110.62928978218534</v>
      </c>
      <c r="AX18" s="55">
        <f t="shared" si="25"/>
        <v>127.14497299999999</v>
      </c>
      <c r="AY18" s="55"/>
      <c r="AZ18" s="55">
        <f t="shared" si="16"/>
        <v>130086.81373565218</v>
      </c>
      <c r="BA18" s="55">
        <f t="shared" si="17"/>
        <v>130589.22728319453</v>
      </c>
      <c r="BB18" s="55">
        <f t="shared" si="18"/>
        <v>131580.49359190103</v>
      </c>
      <c r="BC18" s="55">
        <f t="shared" si="19"/>
        <v>133418.77884447144</v>
      </c>
      <c r="BD18" s="55">
        <f t="shared" si="20"/>
        <v>136570.77078484077</v>
      </c>
      <c r="BE18" s="55">
        <f t="shared" si="21"/>
        <v>138374.92054093038</v>
      </c>
      <c r="BF18" s="55">
        <f t="shared" si="22"/>
        <v>138577.98300000001</v>
      </c>
      <c r="BI18" s="12">
        <v>2015</v>
      </c>
      <c r="BJ18" s="13">
        <v>136.5</v>
      </c>
      <c r="BK18" s="13">
        <v>136.80000000000001</v>
      </c>
      <c r="BL18" s="13">
        <v>137.30000000000001</v>
      </c>
      <c r="BM18" s="13">
        <v>137.30000000000001</v>
      </c>
      <c r="BN18" s="13">
        <v>137.19999999999999</v>
      </c>
      <c r="BO18" s="13">
        <v>137.19999999999999</v>
      </c>
      <c r="BP18" s="13">
        <v>136.9</v>
      </c>
      <c r="BQ18" s="13">
        <v>137.1</v>
      </c>
      <c r="BR18" s="13">
        <v>137.30000000000001</v>
      </c>
      <c r="BS18" s="13">
        <v>137.5</v>
      </c>
      <c r="BT18" s="13">
        <v>137.30000000000001</v>
      </c>
      <c r="BU18" s="13">
        <v>137.1</v>
      </c>
      <c r="BV18" s="14">
        <f t="shared" si="23"/>
        <v>137.23333333333332</v>
      </c>
      <c r="BW18" s="14">
        <f t="shared" si="24"/>
        <v>137.16666666666666</v>
      </c>
    </row>
    <row r="19" spans="1:75" x14ac:dyDescent="0.3">
      <c r="A19" s="54" t="s">
        <v>18</v>
      </c>
      <c r="B19" s="55">
        <v>1294.5650000000001</v>
      </c>
      <c r="C19" s="55">
        <v>1486.3130000000001</v>
      </c>
      <c r="D19" s="55">
        <v>1556.5650000000001</v>
      </c>
      <c r="E19" s="55">
        <v>1369.4959999999999</v>
      </c>
      <c r="F19" s="55">
        <v>1032.6500000000001</v>
      </c>
      <c r="G19" s="55">
        <v>1059.0119999999999</v>
      </c>
      <c r="H19" s="55">
        <v>1398.518</v>
      </c>
      <c r="I19" s="55"/>
      <c r="J19" s="55">
        <v>190.381417</v>
      </c>
      <c r="K19" s="55">
        <v>140.48267800000002</v>
      </c>
      <c r="L19" s="55">
        <v>110.479283</v>
      </c>
      <c r="M19" s="55">
        <v>360.75621999999998</v>
      </c>
      <c r="N19" s="55">
        <v>199.36306999999999</v>
      </c>
      <c r="O19" s="55">
        <v>150.40984599999999</v>
      </c>
      <c r="P19" s="55">
        <v>308.902648</v>
      </c>
      <c r="Q19" s="55"/>
      <c r="R19" s="55"/>
      <c r="S19" s="55">
        <f t="shared" si="1"/>
        <v>165.96229515745006</v>
      </c>
      <c r="T19" s="55">
        <f t="shared" si="2"/>
        <v>118.93175499502735</v>
      </c>
      <c r="U19" s="55">
        <f t="shared" si="3"/>
        <v>92.133715066127849</v>
      </c>
      <c r="V19" s="55">
        <f t="shared" si="4"/>
        <v>298.07690587236107</v>
      </c>
      <c r="W19" s="55">
        <f t="shared" si="5"/>
        <v>166.24451665940182</v>
      </c>
      <c r="X19" s="55">
        <f t="shared" si="6"/>
        <v>124.51888561149174</v>
      </c>
      <c r="Y19" s="55">
        <f t="shared" si="7"/>
        <v>252.84199391205132</v>
      </c>
      <c r="Z19" s="55"/>
      <c r="AA19" s="55">
        <v>32470.524000000001</v>
      </c>
      <c r="AB19" s="55">
        <v>33973.273999999998</v>
      </c>
      <c r="AC19" s="55">
        <v>35828.682000000001</v>
      </c>
      <c r="AD19" s="55">
        <v>37396.226000000002</v>
      </c>
      <c r="AE19" s="55">
        <v>37717.873</v>
      </c>
      <c r="AF19" s="55">
        <v>39954.966</v>
      </c>
      <c r="AG19" s="55">
        <v>40414.311000000002</v>
      </c>
      <c r="AH19" s="55"/>
      <c r="AI19" s="55"/>
      <c r="AJ19" s="55">
        <f t="shared" si="8"/>
        <v>1353.1018521739131</v>
      </c>
      <c r="AK19" s="55">
        <f t="shared" si="9"/>
        <v>1531.8272393434595</v>
      </c>
      <c r="AL19" s="55">
        <f t="shared" si="10"/>
        <v>1587.8925691076622</v>
      </c>
      <c r="AM19" s="55">
        <f t="shared" si="11"/>
        <v>1400.1141365735114</v>
      </c>
      <c r="AN19" s="55">
        <f t="shared" si="12"/>
        <v>1052.0301610364452</v>
      </c>
      <c r="AO19" s="55">
        <f t="shared" si="13"/>
        <v>1071.1055376848176</v>
      </c>
      <c r="AP19" s="55">
        <f t="shared" si="14"/>
        <v>1398.518</v>
      </c>
      <c r="AQ19" s="55"/>
      <c r="AR19" s="55">
        <f t="shared" si="15"/>
        <v>202.75980128572454</v>
      </c>
      <c r="AS19" s="55">
        <f t="shared" si="15"/>
        <v>145.30155169568175</v>
      </c>
      <c r="AT19" s="55">
        <f t="shared" si="15"/>
        <v>112.56179447747928</v>
      </c>
      <c r="AU19" s="55">
        <f t="shared" si="15"/>
        <v>364.16713895891479</v>
      </c>
      <c r="AV19" s="55">
        <f t="shared" si="15"/>
        <v>203.10459752754568</v>
      </c>
      <c r="AW19" s="55">
        <f t="shared" si="25"/>
        <v>152.12747256208678</v>
      </c>
      <c r="AX19" s="55">
        <f t="shared" si="25"/>
        <v>308.902648</v>
      </c>
      <c r="AY19" s="55"/>
      <c r="AZ19" s="55">
        <f t="shared" si="16"/>
        <v>33938.75638956522</v>
      </c>
      <c r="BA19" s="55">
        <f t="shared" si="17"/>
        <v>35013.611885840277</v>
      </c>
      <c r="BB19" s="55">
        <f t="shared" si="18"/>
        <v>36549.773320562555</v>
      </c>
      <c r="BC19" s="55">
        <f t="shared" si="19"/>
        <v>38232.302012636697</v>
      </c>
      <c r="BD19" s="55">
        <f t="shared" si="20"/>
        <v>38425.739607942851</v>
      </c>
      <c r="BE19" s="55">
        <f t="shared" si="21"/>
        <v>40411.237399206628</v>
      </c>
      <c r="BF19" s="55">
        <f t="shared" si="22"/>
        <v>40414.311000000002</v>
      </c>
      <c r="BI19" s="15">
        <v>2016</v>
      </c>
      <c r="BJ19" s="16">
        <v>136.5</v>
      </c>
      <c r="BK19" s="16">
        <v>136.69999999999999</v>
      </c>
      <c r="BL19" s="16">
        <v>137.19999999999999</v>
      </c>
      <c r="BM19" s="16">
        <v>137.6</v>
      </c>
      <c r="BN19" s="16">
        <v>137.6</v>
      </c>
      <c r="BO19" s="16">
        <v>137.69999999999999</v>
      </c>
      <c r="BP19" s="16">
        <v>137.5</v>
      </c>
      <c r="BQ19" s="16">
        <v>137.6</v>
      </c>
      <c r="BR19" s="16">
        <v>137.9</v>
      </c>
      <c r="BS19" s="16">
        <v>138.1</v>
      </c>
      <c r="BT19" s="16">
        <v>138.19999999999999</v>
      </c>
      <c r="BU19" s="16">
        <v>138.5</v>
      </c>
      <c r="BV19" s="14">
        <f t="shared" si="23"/>
        <v>137.63333333333333</v>
      </c>
      <c r="BW19" s="14">
        <f t="shared" si="24"/>
        <v>137.65</v>
      </c>
    </row>
    <row r="20" spans="1:75" x14ac:dyDescent="0.3">
      <c r="A20" s="54" t="s">
        <v>19</v>
      </c>
      <c r="B20" s="55">
        <v>16273.903</v>
      </c>
      <c r="C20" s="55">
        <v>19847.248099</v>
      </c>
      <c r="D20" s="55">
        <v>18648.192000000003</v>
      </c>
      <c r="E20" s="55">
        <v>18742.78</v>
      </c>
      <c r="F20" s="55">
        <v>17335.45</v>
      </c>
      <c r="G20" s="55">
        <v>15755.236000000001</v>
      </c>
      <c r="H20" s="55">
        <v>15971.446</v>
      </c>
      <c r="I20" s="55"/>
      <c r="J20" s="55">
        <v>9668.0696210000006</v>
      </c>
      <c r="K20" s="55">
        <v>18702.415066000001</v>
      </c>
      <c r="L20" s="55">
        <v>4435.2512999999999</v>
      </c>
      <c r="M20" s="55">
        <v>12753.401526</v>
      </c>
      <c r="N20" s="55">
        <v>10963.198956</v>
      </c>
      <c r="O20" s="55">
        <v>5421.2010499999997</v>
      </c>
      <c r="P20" s="55">
        <v>8953.7308910000011</v>
      </c>
      <c r="Q20" s="55"/>
      <c r="R20" s="55"/>
      <c r="S20" s="55">
        <f t="shared" si="1"/>
        <v>8428.0023193817196</v>
      </c>
      <c r="T20" s="55">
        <f t="shared" si="2"/>
        <v>15833.347414154647</v>
      </c>
      <c r="U20" s="55">
        <f t="shared" si="3"/>
        <v>3698.7584316678913</v>
      </c>
      <c r="V20" s="55">
        <f t="shared" si="4"/>
        <v>10537.571510805632</v>
      </c>
      <c r="W20" s="55">
        <f t="shared" si="5"/>
        <v>9141.9725402557197</v>
      </c>
      <c r="X20" s="55">
        <f t="shared" si="6"/>
        <v>4488.0167846315653</v>
      </c>
      <c r="Y20" s="55">
        <f t="shared" si="7"/>
        <v>7328.7787789775384</v>
      </c>
      <c r="Z20" s="55"/>
      <c r="AA20" s="55">
        <v>810680.81299999997</v>
      </c>
      <c r="AB20" s="55">
        <v>834274.08299999998</v>
      </c>
      <c r="AC20" s="55">
        <v>853946.19499999995</v>
      </c>
      <c r="AD20" s="55">
        <v>873416.64300000004</v>
      </c>
      <c r="AE20" s="55">
        <v>882007.99800000002</v>
      </c>
      <c r="AF20" s="55">
        <v>908329.70400000003</v>
      </c>
      <c r="AG20" s="55">
        <v>929515.96799999999</v>
      </c>
      <c r="AH20" s="55"/>
      <c r="AI20" s="55"/>
      <c r="AJ20" s="55">
        <f t="shared" si="8"/>
        <v>17009.766439999999</v>
      </c>
      <c r="AK20" s="55">
        <f t="shared" si="9"/>
        <v>20455.015372977221</v>
      </c>
      <c r="AL20" s="55">
        <f t="shared" si="10"/>
        <v>19023.50721241513</v>
      </c>
      <c r="AM20" s="55">
        <f t="shared" si="11"/>
        <v>19161.816636695017</v>
      </c>
      <c r="AN20" s="55">
        <f t="shared" si="12"/>
        <v>17660.791415425596</v>
      </c>
      <c r="AO20" s="55">
        <f t="shared" si="13"/>
        <v>15935.155151340305</v>
      </c>
      <c r="AP20" s="55">
        <f t="shared" si="14"/>
        <v>15971.446</v>
      </c>
      <c r="AQ20" s="55"/>
      <c r="AR20" s="55">
        <f t="shared" si="15"/>
        <v>10296.676566760243</v>
      </c>
      <c r="AS20" s="55">
        <f t="shared" si="15"/>
        <v>19343.950216741283</v>
      </c>
      <c r="AT20" s="55">
        <f t="shared" si="15"/>
        <v>4518.85486337355</v>
      </c>
      <c r="AU20" s="55">
        <f t="shared" si="15"/>
        <v>12873.983837943748</v>
      </c>
      <c r="AV20" s="55">
        <f t="shared" si="15"/>
        <v>11168.949753697058</v>
      </c>
      <c r="AW20" s="55">
        <f t="shared" si="25"/>
        <v>5483.1092240293292</v>
      </c>
      <c r="AX20" s="55">
        <f t="shared" si="25"/>
        <v>8953.7308910000011</v>
      </c>
      <c r="AY20" s="55"/>
      <c r="AZ20" s="55">
        <f t="shared" si="16"/>
        <v>847337.68454434781</v>
      </c>
      <c r="BA20" s="55">
        <f t="shared" si="17"/>
        <v>859821.4275308674</v>
      </c>
      <c r="BB20" s="55">
        <f t="shared" si="18"/>
        <v>871132.79397793382</v>
      </c>
      <c r="BC20" s="55">
        <f t="shared" si="19"/>
        <v>892943.81946561369</v>
      </c>
      <c r="BD20" s="55">
        <f t="shared" si="20"/>
        <v>898560.99953650555</v>
      </c>
      <c r="BE20" s="55">
        <f t="shared" si="21"/>
        <v>918702.50384132704</v>
      </c>
      <c r="BF20" s="55">
        <f t="shared" si="22"/>
        <v>929515.96799999999</v>
      </c>
      <c r="BI20" s="15">
        <v>2017</v>
      </c>
      <c r="BJ20" s="16">
        <v>137.69999999999999</v>
      </c>
      <c r="BK20" s="16">
        <v>138.4</v>
      </c>
      <c r="BL20" s="16">
        <v>138.4</v>
      </c>
      <c r="BM20" s="16">
        <v>138.80000000000001</v>
      </c>
      <c r="BN20" s="16">
        <v>138.6</v>
      </c>
      <c r="BO20" s="16">
        <v>138.69999999999999</v>
      </c>
      <c r="BP20" s="16">
        <v>138.30000000000001</v>
      </c>
      <c r="BQ20" s="16">
        <v>138.6</v>
      </c>
      <c r="BR20" s="16">
        <v>138.9</v>
      </c>
      <c r="BS20" s="16">
        <v>138.9</v>
      </c>
      <c r="BT20" s="16">
        <v>139.19999999999999</v>
      </c>
      <c r="BU20" s="16">
        <v>139.19999999999999</v>
      </c>
      <c r="BV20" s="14">
        <f t="shared" si="23"/>
        <v>138.69999999999999</v>
      </c>
      <c r="BW20" s="14">
        <f t="shared" si="24"/>
        <v>138.65</v>
      </c>
    </row>
    <row r="21" spans="1:75" x14ac:dyDescent="0.3">
      <c r="A21" s="54" t="s">
        <v>104</v>
      </c>
      <c r="B21" s="55">
        <v>11302.463000000002</v>
      </c>
      <c r="C21" s="55">
        <v>12291.617</v>
      </c>
      <c r="D21" s="55">
        <v>13680.293</v>
      </c>
      <c r="E21" s="55">
        <v>12503.236999999999</v>
      </c>
      <c r="F21" s="55">
        <v>11560.97</v>
      </c>
      <c r="G21" s="55">
        <v>13291.701999999999</v>
      </c>
      <c r="H21" s="55">
        <v>20364.994999999999</v>
      </c>
      <c r="I21" s="55"/>
      <c r="J21" s="55">
        <v>1860.010777</v>
      </c>
      <c r="K21" s="55">
        <v>3566.3439870000002</v>
      </c>
      <c r="L21" s="55">
        <v>3520.0609180000001</v>
      </c>
      <c r="M21" s="55">
        <v>3027.1706749999998</v>
      </c>
      <c r="N21" s="55">
        <v>1905.89734</v>
      </c>
      <c r="O21" s="55">
        <v>4005.1162859999999</v>
      </c>
      <c r="P21" s="55">
        <v>6473.1922850000001</v>
      </c>
      <c r="Q21" s="56"/>
      <c r="R21" s="56"/>
      <c r="S21" s="55">
        <f t="shared" si="1"/>
        <v>1621.4379661251917</v>
      </c>
      <c r="T21" s="55">
        <f t="shared" si="2"/>
        <v>3019.2444743249625</v>
      </c>
      <c r="U21" s="55">
        <f t="shared" si="3"/>
        <v>2935.5394136149889</v>
      </c>
      <c r="V21" s="55">
        <f t="shared" si="4"/>
        <v>2501.2172163006553</v>
      </c>
      <c r="W21" s="55">
        <f t="shared" si="5"/>
        <v>1589.2862308487709</v>
      </c>
      <c r="X21" s="55">
        <f t="shared" si="6"/>
        <v>3315.6912924248099</v>
      </c>
      <c r="Y21" s="55">
        <f t="shared" si="7"/>
        <v>5298.4163616347751</v>
      </c>
      <c r="Z21" s="56"/>
      <c r="AA21" s="55">
        <v>477181.59399999998</v>
      </c>
      <c r="AB21" s="55">
        <v>493871.20199999999</v>
      </c>
      <c r="AC21" s="55">
        <v>501178.61499999999</v>
      </c>
      <c r="AD21" s="55">
        <v>509192.37599999999</v>
      </c>
      <c r="AE21" s="55">
        <v>531635.66700000002</v>
      </c>
      <c r="AF21" s="55">
        <v>538256.39899999998</v>
      </c>
      <c r="AG21" s="55">
        <v>546952.92700000003</v>
      </c>
      <c r="AH21" s="55"/>
      <c r="AI21" s="55"/>
      <c r="AJ21" s="55">
        <f t="shared" si="8"/>
        <v>11813.530892173916</v>
      </c>
      <c r="AK21" s="55">
        <f t="shared" si="9"/>
        <v>12668.013894904461</v>
      </c>
      <c r="AL21" s="55">
        <f t="shared" si="10"/>
        <v>13955.623824199803</v>
      </c>
      <c r="AM21" s="55">
        <f t="shared" si="11"/>
        <v>12782.774740947752</v>
      </c>
      <c r="AN21" s="55">
        <f t="shared" si="12"/>
        <v>11777.939409129433</v>
      </c>
      <c r="AO21" s="55">
        <f t="shared" si="13"/>
        <v>13443.488475537923</v>
      </c>
      <c r="AP21" s="55">
        <f t="shared" si="14"/>
        <v>20364.994999999999</v>
      </c>
      <c r="AQ21" s="55"/>
      <c r="AR21" s="55">
        <f t="shared" si="15"/>
        <v>1980.9465728150667</v>
      </c>
      <c r="AS21" s="55">
        <f t="shared" si="15"/>
        <v>3688.6776545622529</v>
      </c>
      <c r="AT21" s="55">
        <f t="shared" si="15"/>
        <v>3586.4133332592592</v>
      </c>
      <c r="AU21" s="55">
        <f t="shared" si="15"/>
        <v>3055.7923127564563</v>
      </c>
      <c r="AV21" s="55">
        <f t="shared" si="15"/>
        <v>1941.6660877539653</v>
      </c>
      <c r="AW21" s="55">
        <f t="shared" si="25"/>
        <v>4050.8532792888564</v>
      </c>
      <c r="AX21" s="55">
        <f t="shared" si="25"/>
        <v>6473.1922850000001</v>
      </c>
      <c r="AY21" s="55"/>
      <c r="AZ21" s="55">
        <f t="shared" si="16"/>
        <v>498758.50085913046</v>
      </c>
      <c r="BA21" s="55">
        <f t="shared" si="17"/>
        <v>508994.64645124949</v>
      </c>
      <c r="BB21" s="55">
        <f t="shared" si="18"/>
        <v>511265.38149975741</v>
      </c>
      <c r="BC21" s="55">
        <f t="shared" si="19"/>
        <v>520576.5068850547</v>
      </c>
      <c r="BD21" s="55">
        <f t="shared" si="20"/>
        <v>541613.08901053399</v>
      </c>
      <c r="BE21" s="55">
        <f t="shared" si="21"/>
        <v>544403.09426445479</v>
      </c>
      <c r="BF21" s="55">
        <f t="shared" si="22"/>
        <v>546952.92700000003</v>
      </c>
      <c r="BI21" s="15">
        <v>2018</v>
      </c>
      <c r="BJ21" s="16">
        <v>138.80000000000001</v>
      </c>
      <c r="BK21" s="16">
        <v>139.19999999999999</v>
      </c>
      <c r="BL21" s="16">
        <v>139.5</v>
      </c>
      <c r="BM21" s="16">
        <v>139.80000000000001</v>
      </c>
      <c r="BN21" s="16">
        <v>140</v>
      </c>
      <c r="BO21" s="16">
        <v>140.30000000000001</v>
      </c>
      <c r="BP21" s="16">
        <v>140.19999999999999</v>
      </c>
      <c r="BQ21" s="16">
        <v>140.4</v>
      </c>
      <c r="BR21" s="16">
        <v>140.69999999999999</v>
      </c>
      <c r="BS21" s="16">
        <v>141</v>
      </c>
      <c r="BT21" s="16">
        <v>141</v>
      </c>
      <c r="BU21" s="16">
        <v>140.80000000000001</v>
      </c>
      <c r="BV21" s="14">
        <f t="shared" si="23"/>
        <v>140.03333333333333</v>
      </c>
      <c r="BW21" s="14">
        <f t="shared" si="24"/>
        <v>140.23333333333332</v>
      </c>
    </row>
    <row r="22" spans="1:75" x14ac:dyDescent="0.3">
      <c r="A22" s="54" t="s">
        <v>20</v>
      </c>
      <c r="B22" s="55">
        <v>2067.0279999999998</v>
      </c>
      <c r="C22" s="55">
        <v>2348.7139999999999</v>
      </c>
      <c r="D22" s="55">
        <v>2122.808</v>
      </c>
      <c r="E22" s="55">
        <v>1983.8050000000003</v>
      </c>
      <c r="F22" s="55">
        <v>1983.9860000000001</v>
      </c>
      <c r="G22" s="55">
        <v>1827.627</v>
      </c>
      <c r="H22" s="55">
        <v>1904.38</v>
      </c>
      <c r="I22" s="55"/>
      <c r="J22" s="55">
        <v>52.018095000000002</v>
      </c>
      <c r="K22" s="55">
        <v>155.41372099999998</v>
      </c>
      <c r="L22" s="55">
        <v>34.292855000000003</v>
      </c>
      <c r="M22" s="55">
        <v>185.873908</v>
      </c>
      <c r="N22" s="55">
        <v>33.637929999999997</v>
      </c>
      <c r="O22" s="55">
        <v>26.010531</v>
      </c>
      <c r="P22" s="55">
        <v>36.798366999999999</v>
      </c>
      <c r="Q22" s="55"/>
      <c r="R22" s="55"/>
      <c r="S22" s="55">
        <f t="shared" si="1"/>
        <v>45.346035195852529</v>
      </c>
      <c r="T22" s="55">
        <f t="shared" si="2"/>
        <v>131.57228244778713</v>
      </c>
      <c r="U22" s="55">
        <f t="shared" si="3"/>
        <v>28.598376506245412</v>
      </c>
      <c r="V22" s="55">
        <f t="shared" si="4"/>
        <v>153.57938770686729</v>
      </c>
      <c r="W22" s="55">
        <f t="shared" si="5"/>
        <v>28.049936301004958</v>
      </c>
      <c r="X22" s="55">
        <f t="shared" si="6"/>
        <v>21.533180309772803</v>
      </c>
      <c r="Y22" s="55">
        <f t="shared" si="7"/>
        <v>30.120080048609456</v>
      </c>
      <c r="Z22" s="55"/>
      <c r="AA22" s="55">
        <v>50439.722000000002</v>
      </c>
      <c r="AB22" s="55">
        <v>52193.771999999997</v>
      </c>
      <c r="AC22" s="55">
        <v>52552.728999999999</v>
      </c>
      <c r="AD22" s="55">
        <v>53246.002999999997</v>
      </c>
      <c r="AE22" s="55">
        <v>53330.466999999997</v>
      </c>
      <c r="AF22" s="55">
        <v>54371.779000000002</v>
      </c>
      <c r="AG22" s="55">
        <v>55023.805999999997</v>
      </c>
      <c r="AH22" s="55"/>
      <c r="AI22" s="55"/>
      <c r="AJ22" s="55">
        <f t="shared" si="8"/>
        <v>2160.4936139130432</v>
      </c>
      <c r="AK22" s="55">
        <f t="shared" si="9"/>
        <v>2420.6368931896131</v>
      </c>
      <c r="AL22" s="55">
        <f t="shared" si="10"/>
        <v>2165.5318273520847</v>
      </c>
      <c r="AM22" s="55">
        <f t="shared" si="11"/>
        <v>2028.1573839611183</v>
      </c>
      <c r="AN22" s="55">
        <f t="shared" si="12"/>
        <v>2021.2202692819953</v>
      </c>
      <c r="AO22" s="55">
        <f t="shared" si="13"/>
        <v>1848.4978456545255</v>
      </c>
      <c r="AP22" s="55">
        <f t="shared" si="14"/>
        <v>1904.38</v>
      </c>
      <c r="AQ22" s="55"/>
      <c r="AR22" s="55">
        <f t="shared" si="15"/>
        <v>55.400252669943839</v>
      </c>
      <c r="AS22" s="55">
        <f t="shared" si="15"/>
        <v>160.7447632518776</v>
      </c>
      <c r="AT22" s="55">
        <f t="shared" si="15"/>
        <v>34.939268175337432</v>
      </c>
      <c r="AU22" s="55">
        <f t="shared" si="15"/>
        <v>187.63132977574872</v>
      </c>
      <c r="AV22" s="55">
        <f t="shared" si="15"/>
        <v>34.26922666424506</v>
      </c>
      <c r="AW22" s="55">
        <f t="shared" si="25"/>
        <v>26.307561946628194</v>
      </c>
      <c r="AX22" s="55">
        <f t="shared" si="25"/>
        <v>36.798366999999999</v>
      </c>
      <c r="AY22" s="55"/>
      <c r="AZ22" s="55">
        <f t="shared" si="16"/>
        <v>52720.474646956529</v>
      </c>
      <c r="BA22" s="55">
        <f t="shared" si="17"/>
        <v>53792.062421362083</v>
      </c>
      <c r="BB22" s="55">
        <f t="shared" si="18"/>
        <v>53610.410015276422</v>
      </c>
      <c r="BC22" s="55">
        <f t="shared" si="19"/>
        <v>54436.436116889425</v>
      </c>
      <c r="BD22" s="55">
        <f t="shared" si="20"/>
        <v>54331.341486620651</v>
      </c>
      <c r="BE22" s="55">
        <f t="shared" si="21"/>
        <v>54992.685239331644</v>
      </c>
      <c r="BF22" s="55">
        <f t="shared" si="22"/>
        <v>55023.805999999997</v>
      </c>
      <c r="BI22" s="15">
        <v>2019</v>
      </c>
      <c r="BJ22" s="16">
        <v>140.30000000000001</v>
      </c>
      <c r="BK22" s="16">
        <v>141</v>
      </c>
      <c r="BL22" s="16">
        <v>141</v>
      </c>
      <c r="BM22" s="16">
        <v>141.9</v>
      </c>
      <c r="BN22" s="16">
        <v>141.6</v>
      </c>
      <c r="BO22" s="16">
        <v>141.69999999999999</v>
      </c>
      <c r="BP22" s="16">
        <v>141.30000000000001</v>
      </c>
      <c r="BQ22" s="16">
        <v>141.9</v>
      </c>
      <c r="BR22" s="16">
        <v>142</v>
      </c>
      <c r="BS22" s="16"/>
      <c r="BT22" s="16"/>
      <c r="BU22" s="16"/>
      <c r="BV22" s="14">
        <f t="shared" si="23"/>
        <v>141.73333333333332</v>
      </c>
      <c r="BW22" s="14">
        <f t="shared" si="24"/>
        <v>141.73333333333332</v>
      </c>
    </row>
    <row r="23" spans="1:75" x14ac:dyDescent="0.3">
      <c r="A23" s="54" t="s">
        <v>21</v>
      </c>
      <c r="B23" s="55">
        <v>878</v>
      </c>
      <c r="C23" s="55">
        <v>1098.999926</v>
      </c>
      <c r="D23" s="55">
        <v>1065</v>
      </c>
      <c r="E23" s="55">
        <v>1376</v>
      </c>
      <c r="F23" s="55">
        <v>969</v>
      </c>
      <c r="G23" s="55">
        <v>949</v>
      </c>
      <c r="H23" s="55">
        <v>993</v>
      </c>
      <c r="I23" s="55"/>
      <c r="J23" s="55">
        <v>40.977651999999999</v>
      </c>
      <c r="K23" s="55">
        <v>291.50221299999998</v>
      </c>
      <c r="L23" s="55">
        <v>32.515393000000003</v>
      </c>
      <c r="M23" s="55">
        <v>800.03025600000001</v>
      </c>
      <c r="N23" s="55">
        <v>338.60627799999997</v>
      </c>
      <c r="O23" s="55">
        <v>188.759862</v>
      </c>
      <c r="P23" s="55">
        <v>139.390672</v>
      </c>
      <c r="Q23" s="55"/>
      <c r="R23" s="55"/>
      <c r="S23" s="55">
        <f t="shared" si="1"/>
        <v>35.721685883256519</v>
      </c>
      <c r="T23" s="55">
        <f t="shared" si="2"/>
        <v>246.78394710716057</v>
      </c>
      <c r="U23" s="55">
        <f t="shared" si="3"/>
        <v>27.116069842027926</v>
      </c>
      <c r="V23" s="55">
        <f t="shared" si="4"/>
        <v>661.02960972579478</v>
      </c>
      <c r="W23" s="55">
        <f t="shared" si="5"/>
        <v>282.35639140162237</v>
      </c>
      <c r="X23" s="55">
        <f t="shared" si="6"/>
        <v>156.26748041759822</v>
      </c>
      <c r="Y23" s="55">
        <f t="shared" si="7"/>
        <v>114.09360091086285</v>
      </c>
      <c r="Z23" s="55"/>
      <c r="AA23" s="55">
        <v>26510.763999999999</v>
      </c>
      <c r="AB23" s="55">
        <v>28173.744999999999</v>
      </c>
      <c r="AC23" s="55">
        <v>28036.178</v>
      </c>
      <c r="AD23" s="55">
        <v>28452.237000000001</v>
      </c>
      <c r="AE23" s="55">
        <v>27555.215</v>
      </c>
      <c r="AF23" s="55">
        <v>28230.116000000002</v>
      </c>
      <c r="AG23" s="55">
        <v>28718.391</v>
      </c>
      <c r="AH23" s="55"/>
      <c r="AI23" s="55"/>
      <c r="AJ23" s="55">
        <f t="shared" si="8"/>
        <v>917.70086956521743</v>
      </c>
      <c r="AK23" s="55">
        <f t="shared" si="9"/>
        <v>1132.6537698878003</v>
      </c>
      <c r="AL23" s="55">
        <f t="shared" si="10"/>
        <v>1086.4342870999028</v>
      </c>
      <c r="AM23" s="55">
        <f t="shared" si="11"/>
        <v>1406.7635479951398</v>
      </c>
      <c r="AN23" s="55">
        <f t="shared" si="12"/>
        <v>987.18561569197232</v>
      </c>
      <c r="AO23" s="55">
        <f t="shared" si="13"/>
        <v>959.83724005289082</v>
      </c>
      <c r="AP23" s="55">
        <f t="shared" si="14"/>
        <v>993</v>
      </c>
      <c r="AQ23" s="55"/>
      <c r="AR23" s="55">
        <f t="shared" si="15"/>
        <v>43.641972560145255</v>
      </c>
      <c r="AS23" s="55">
        <f t="shared" si="15"/>
        <v>301.50139842596911</v>
      </c>
      <c r="AT23" s="55">
        <f t="shared" si="15"/>
        <v>33.128301386790035</v>
      </c>
      <c r="AU23" s="55">
        <f t="shared" si="15"/>
        <v>807.59447309900361</v>
      </c>
      <c r="AV23" s="55">
        <f t="shared" si="15"/>
        <v>344.96103924107024</v>
      </c>
      <c r="AW23" s="55">
        <f t="shared" si="25"/>
        <v>190.91543200721236</v>
      </c>
      <c r="AX23" s="55">
        <f t="shared" si="25"/>
        <v>139.390672</v>
      </c>
      <c r="AY23" s="55"/>
      <c r="AZ23" s="55">
        <f t="shared" si="16"/>
        <v>27709.511589565216</v>
      </c>
      <c r="BA23" s="55">
        <f t="shared" si="17"/>
        <v>29036.488293728569</v>
      </c>
      <c r="BB23" s="55">
        <f t="shared" si="18"/>
        <v>28600.436674587774</v>
      </c>
      <c r="BC23" s="55">
        <f t="shared" si="19"/>
        <v>29088.350196597814</v>
      </c>
      <c r="BD23" s="55">
        <f t="shared" si="20"/>
        <v>28072.354886790166</v>
      </c>
      <c r="BE23" s="55">
        <f t="shared" si="21"/>
        <v>28552.493812237044</v>
      </c>
      <c r="BF23" s="55">
        <f t="shared" si="22"/>
        <v>28718.391</v>
      </c>
    </row>
    <row r="24" spans="1:75" x14ac:dyDescent="0.3">
      <c r="A24" s="54" t="s">
        <v>22</v>
      </c>
      <c r="B24" s="55">
        <v>1982.3669999999997</v>
      </c>
      <c r="C24" s="55">
        <v>2144.4470000000001</v>
      </c>
      <c r="D24" s="55">
        <v>2168.5909999999999</v>
      </c>
      <c r="E24" s="55">
        <v>2199.7379999999998</v>
      </c>
      <c r="F24" s="55">
        <v>2132.2199999999998</v>
      </c>
      <c r="G24" s="55">
        <v>2238.768</v>
      </c>
      <c r="H24" s="55">
        <v>2184.2889999999998</v>
      </c>
      <c r="I24" s="55"/>
      <c r="J24" s="55">
        <v>183.74173300000001</v>
      </c>
      <c r="K24" s="55">
        <v>269.25887499999999</v>
      </c>
      <c r="L24" s="55">
        <v>254.23664199999999</v>
      </c>
      <c r="M24" s="55">
        <v>88.28094999999999</v>
      </c>
      <c r="N24" s="55">
        <v>190.94626300000002</v>
      </c>
      <c r="O24" s="55">
        <v>144.67976899999999</v>
      </c>
      <c r="P24" s="55">
        <v>133.12646799999999</v>
      </c>
      <c r="Q24" s="55"/>
      <c r="R24" s="55"/>
      <c r="S24" s="55">
        <f t="shared" si="1"/>
        <v>160.17424497311825</v>
      </c>
      <c r="T24" s="55">
        <f t="shared" si="2"/>
        <v>227.95287652287413</v>
      </c>
      <c r="U24" s="55">
        <f t="shared" si="3"/>
        <v>212.01953612784718</v>
      </c>
      <c r="V24" s="55">
        <f t="shared" si="4"/>
        <v>72.942643715117683</v>
      </c>
      <c r="W24" s="55">
        <f t="shared" si="5"/>
        <v>159.22592484332242</v>
      </c>
      <c r="X24" s="55">
        <f t="shared" si="6"/>
        <v>119.77516157026083</v>
      </c>
      <c r="Y24" s="55">
        <f t="shared" si="7"/>
        <v>108.96624496268123</v>
      </c>
      <c r="Z24" s="55"/>
      <c r="AA24" s="55">
        <v>52611.887999999999</v>
      </c>
      <c r="AB24" s="55">
        <v>54615.438000000002</v>
      </c>
      <c r="AC24" s="55">
        <v>56131.42</v>
      </c>
      <c r="AD24" s="55">
        <v>57018.315999999999</v>
      </c>
      <c r="AE24" s="55">
        <v>52707.953000000001</v>
      </c>
      <c r="AF24" s="55">
        <v>54257.353999999999</v>
      </c>
      <c r="AG24" s="55">
        <v>55276.006999999998</v>
      </c>
      <c r="AH24" s="55"/>
      <c r="AI24" s="55"/>
      <c r="AJ24" s="55">
        <f t="shared" si="8"/>
        <v>2072.0044643478259</v>
      </c>
      <c r="AK24" s="55">
        <f t="shared" si="9"/>
        <v>2210.1147792748657</v>
      </c>
      <c r="AL24" s="55">
        <f t="shared" si="10"/>
        <v>2212.2362601842865</v>
      </c>
      <c r="AM24" s="55">
        <f t="shared" si="11"/>
        <v>2248.9180476306196</v>
      </c>
      <c r="AN24" s="55">
        <f t="shared" si="12"/>
        <v>2172.2362368325462</v>
      </c>
      <c r="AO24" s="55">
        <f t="shared" si="13"/>
        <v>2264.333928597187</v>
      </c>
      <c r="AP24" s="55">
        <f t="shared" si="14"/>
        <v>2184.2889999999998</v>
      </c>
      <c r="AQ24" s="55"/>
      <c r="AR24" s="55">
        <f t="shared" si="15"/>
        <v>195.68841254592959</v>
      </c>
      <c r="AS24" s="55">
        <f t="shared" si="15"/>
        <v>278.49506360729828</v>
      </c>
      <c r="AT24" s="55">
        <f t="shared" si="15"/>
        <v>259.02894975747148</v>
      </c>
      <c r="AU24" s="55">
        <f t="shared" si="15"/>
        <v>89.11563877145349</v>
      </c>
      <c r="AV24" s="55">
        <f t="shared" si="15"/>
        <v>194.52982889962465</v>
      </c>
      <c r="AW24" s="55">
        <f t="shared" si="25"/>
        <v>146.3319601353528</v>
      </c>
      <c r="AX24" s="55">
        <f t="shared" si="25"/>
        <v>133.12646799999999</v>
      </c>
      <c r="AY24" s="55"/>
      <c r="AZ24" s="55">
        <f t="shared" si="16"/>
        <v>54990.860326956521</v>
      </c>
      <c r="BA24" s="55">
        <f t="shared" si="17"/>
        <v>56287.885268495847</v>
      </c>
      <c r="BB24" s="55">
        <f t="shared" si="18"/>
        <v>57261.12607662462</v>
      </c>
      <c r="BC24" s="55">
        <f t="shared" si="19"/>
        <v>58293.087584933171</v>
      </c>
      <c r="BD24" s="55">
        <f t="shared" si="20"/>
        <v>53697.144514105821</v>
      </c>
      <c r="BE24" s="55">
        <f t="shared" si="21"/>
        <v>54876.953546820521</v>
      </c>
      <c r="BF24" s="55">
        <f t="shared" si="22"/>
        <v>55276.006999999998</v>
      </c>
    </row>
    <row r="25" spans="1:75" x14ac:dyDescent="0.3">
      <c r="A25" s="54" t="s">
        <v>23</v>
      </c>
      <c r="B25" s="55">
        <v>1772.9997550000001</v>
      </c>
      <c r="C25" s="55">
        <v>1813</v>
      </c>
      <c r="D25" s="55">
        <v>1805</v>
      </c>
      <c r="E25" s="55">
        <v>1983</v>
      </c>
      <c r="F25" s="55">
        <v>1951</v>
      </c>
      <c r="G25" s="55">
        <v>1772</v>
      </c>
      <c r="H25" s="55">
        <v>1937</v>
      </c>
      <c r="I25" s="55"/>
      <c r="J25" s="55">
        <v>989.61573299999998</v>
      </c>
      <c r="K25" s="55">
        <v>638.18882999999994</v>
      </c>
      <c r="L25" s="55">
        <v>385.78495299999997</v>
      </c>
      <c r="M25" s="55">
        <v>1033.747429</v>
      </c>
      <c r="N25" s="55">
        <v>533.17941500000006</v>
      </c>
      <c r="O25" s="55">
        <v>190.071879</v>
      </c>
      <c r="P25" s="55">
        <v>491.897649</v>
      </c>
      <c r="Q25" s="55"/>
      <c r="R25" s="55"/>
      <c r="S25" s="55">
        <f t="shared" si="1"/>
        <v>862.68345388248827</v>
      </c>
      <c r="T25" s="55">
        <f t="shared" si="2"/>
        <v>540.28666488065619</v>
      </c>
      <c r="U25" s="55">
        <f t="shared" si="3"/>
        <v>321.72367498530491</v>
      </c>
      <c r="V25" s="55">
        <f t="shared" si="4"/>
        <v>854.13977086750799</v>
      </c>
      <c r="W25" s="55">
        <f t="shared" si="5"/>
        <v>444.60668738406582</v>
      </c>
      <c r="X25" s="55">
        <f t="shared" si="6"/>
        <v>157.35365196213485</v>
      </c>
      <c r="Y25" s="55">
        <f t="shared" si="7"/>
        <v>402.62646882136909</v>
      </c>
      <c r="Z25" s="55"/>
      <c r="AA25" s="55">
        <v>51858.877</v>
      </c>
      <c r="AB25" s="55">
        <v>54094.15</v>
      </c>
      <c r="AC25" s="55">
        <v>55478.103999999999</v>
      </c>
      <c r="AD25" s="55">
        <v>56531.540999999997</v>
      </c>
      <c r="AE25" s="55">
        <v>58519.54</v>
      </c>
      <c r="AF25" s="55">
        <v>58822.654000000002</v>
      </c>
      <c r="AG25" s="55">
        <v>59285.58</v>
      </c>
      <c r="AH25" s="55"/>
      <c r="AI25" s="55"/>
      <c r="AJ25" s="55">
        <f t="shared" si="8"/>
        <v>1853.170178704348</v>
      </c>
      <c r="AK25" s="55">
        <f t="shared" si="9"/>
        <v>1868.5181283684472</v>
      </c>
      <c r="AL25" s="55">
        <f t="shared" si="10"/>
        <v>1841.3275945683799</v>
      </c>
      <c r="AM25" s="55">
        <f t="shared" si="11"/>
        <v>2027.3343863912517</v>
      </c>
      <c r="AN25" s="55">
        <f t="shared" si="12"/>
        <v>1987.6152076522581</v>
      </c>
      <c r="AO25" s="55">
        <f t="shared" si="13"/>
        <v>1792.2356052410144</v>
      </c>
      <c r="AP25" s="55">
        <f t="shared" si="14"/>
        <v>1937</v>
      </c>
      <c r="AQ25" s="55"/>
      <c r="AR25" s="55">
        <f t="shared" si="15"/>
        <v>1053.9594280480987</v>
      </c>
      <c r="AS25" s="55">
        <f t="shared" si="15"/>
        <v>660.08015076315394</v>
      </c>
      <c r="AT25" s="55">
        <f t="shared" si="15"/>
        <v>393.05691902517145</v>
      </c>
      <c r="AU25" s="55">
        <f t="shared" si="15"/>
        <v>1043.5214218207075</v>
      </c>
      <c r="AV25" s="55">
        <f t="shared" si="15"/>
        <v>543.18580915486132</v>
      </c>
      <c r="AW25" s="55">
        <f t="shared" si="25"/>
        <v>192.24243177136674</v>
      </c>
      <c r="AX25" s="55">
        <f t="shared" si="25"/>
        <v>491.89764899999994</v>
      </c>
      <c r="AY25" s="55"/>
      <c r="AZ25" s="55">
        <f t="shared" si="16"/>
        <v>54203.80013391305</v>
      </c>
      <c r="BA25" s="55">
        <f t="shared" si="17"/>
        <v>55750.634260166597</v>
      </c>
      <c r="BB25" s="55">
        <f t="shared" si="18"/>
        <v>56594.661379243444</v>
      </c>
      <c r="BC25" s="55">
        <f t="shared" si="19"/>
        <v>57795.429644471442</v>
      </c>
      <c r="BD25" s="55">
        <f t="shared" si="20"/>
        <v>59617.799922508777</v>
      </c>
      <c r="BE25" s="55">
        <f t="shared" si="21"/>
        <v>59494.387637456421</v>
      </c>
      <c r="BF25" s="55">
        <f t="shared" si="22"/>
        <v>59285.58</v>
      </c>
    </row>
    <row r="26" spans="1:75" x14ac:dyDescent="0.3">
      <c r="A26" s="54" t="s">
        <v>24</v>
      </c>
      <c r="B26" s="55">
        <v>3242.9779999999996</v>
      </c>
      <c r="C26" s="55">
        <v>3187.7013459999998</v>
      </c>
      <c r="D26" s="55">
        <v>3282.93</v>
      </c>
      <c r="E26" s="55">
        <v>3276.2069999999999</v>
      </c>
      <c r="F26" s="55">
        <v>3000.1990000000001</v>
      </c>
      <c r="G26" s="55">
        <v>3094.4659999999999</v>
      </c>
      <c r="H26" s="55">
        <v>3079.2420000000002</v>
      </c>
      <c r="I26" s="55"/>
      <c r="J26" s="55">
        <v>262.55938199999997</v>
      </c>
      <c r="K26" s="55">
        <v>1303.4100880000001</v>
      </c>
      <c r="L26" s="55">
        <v>462.12777899999998</v>
      </c>
      <c r="M26" s="55">
        <v>520.14147500000001</v>
      </c>
      <c r="N26" s="55">
        <v>782.88227500000005</v>
      </c>
      <c r="O26" s="55">
        <v>388.00858099999999</v>
      </c>
      <c r="P26" s="55">
        <v>453.95005400000002</v>
      </c>
      <c r="Q26" s="55"/>
      <c r="R26" s="55"/>
      <c r="S26" s="55">
        <f t="shared" si="1"/>
        <v>228.88241057603682</v>
      </c>
      <c r="T26" s="55">
        <f t="shared" si="2"/>
        <v>1103.4588139333664</v>
      </c>
      <c r="U26" s="55">
        <f t="shared" si="3"/>
        <v>385.38944097354886</v>
      </c>
      <c r="V26" s="55">
        <f t="shared" si="4"/>
        <v>429.76989137951961</v>
      </c>
      <c r="W26" s="55">
        <f t="shared" si="5"/>
        <v>652.82845718912688</v>
      </c>
      <c r="X26" s="55">
        <f t="shared" si="6"/>
        <v>321.21830716997226</v>
      </c>
      <c r="Y26" s="55">
        <f t="shared" si="7"/>
        <v>371.56572639624437</v>
      </c>
      <c r="Z26" s="55"/>
      <c r="AA26" s="55">
        <v>136835.38699999999</v>
      </c>
      <c r="AB26" s="55">
        <v>139663.84</v>
      </c>
      <c r="AC26" s="55">
        <v>141853.924</v>
      </c>
      <c r="AD26" s="55">
        <v>139654.87700000001</v>
      </c>
      <c r="AE26" s="55">
        <v>149202.587</v>
      </c>
      <c r="AF26" s="55">
        <v>150216.23699999999</v>
      </c>
      <c r="AG26" s="55">
        <v>154970.50399999999</v>
      </c>
      <c r="AH26" s="55"/>
      <c r="AI26" s="55"/>
      <c r="AJ26" s="55">
        <f t="shared" si="8"/>
        <v>3389.6170052173911</v>
      </c>
      <c r="AK26" s="55">
        <f t="shared" si="9"/>
        <v>3285.3159144100937</v>
      </c>
      <c r="AL26" s="55">
        <f t="shared" si="10"/>
        <v>3349.0025484966045</v>
      </c>
      <c r="AM26" s="55">
        <f t="shared" si="11"/>
        <v>3349.4539122721749</v>
      </c>
      <c r="AN26" s="55">
        <f t="shared" si="12"/>
        <v>3056.504950478266</v>
      </c>
      <c r="AO26" s="55">
        <f t="shared" si="13"/>
        <v>3129.8036932323589</v>
      </c>
      <c r="AP26" s="55">
        <f t="shared" si="14"/>
        <v>3079.2420000000002</v>
      </c>
      <c r="AQ26" s="55"/>
      <c r="AR26" s="55">
        <f t="shared" si="15"/>
        <v>279.63069588888834</v>
      </c>
      <c r="AS26" s="55">
        <f t="shared" si="15"/>
        <v>1348.1200029672348</v>
      </c>
      <c r="AT26" s="55">
        <f t="shared" si="15"/>
        <v>470.83879139704374</v>
      </c>
      <c r="AU26" s="55">
        <f t="shared" si="15"/>
        <v>525.05936780416414</v>
      </c>
      <c r="AV26" s="55">
        <f t="shared" si="15"/>
        <v>797.57494392178216</v>
      </c>
      <c r="AW26" s="55">
        <f t="shared" si="25"/>
        <v>392.43950000408694</v>
      </c>
      <c r="AX26" s="55">
        <f t="shared" si="25"/>
        <v>453.95005400000002</v>
      </c>
      <c r="AY26" s="55"/>
      <c r="AZ26" s="55">
        <f t="shared" si="16"/>
        <v>143022.72623826086</v>
      </c>
      <c r="BA26" s="55">
        <f t="shared" si="17"/>
        <v>143940.66018618326</v>
      </c>
      <c r="BB26" s="55">
        <f t="shared" si="18"/>
        <v>144708.88900775943</v>
      </c>
      <c r="BC26" s="55">
        <f t="shared" si="19"/>
        <v>142777.17315650062</v>
      </c>
      <c r="BD26" s="55">
        <f t="shared" si="20"/>
        <v>152002.73241530452</v>
      </c>
      <c r="BE26" s="55">
        <f t="shared" si="21"/>
        <v>151931.65261666063</v>
      </c>
      <c r="BF26" s="55">
        <f t="shared" si="22"/>
        <v>154970.50399999999</v>
      </c>
    </row>
    <row r="27" spans="1:75" x14ac:dyDescent="0.3">
      <c r="A27" s="54" t="s">
        <v>25</v>
      </c>
      <c r="B27" s="55">
        <v>2811.3580000000002</v>
      </c>
      <c r="C27" s="55">
        <v>2968.3360000000002</v>
      </c>
      <c r="D27" s="55">
        <v>2724.2820000000002</v>
      </c>
      <c r="E27" s="55">
        <v>3065.7569999999992</v>
      </c>
      <c r="F27" s="55">
        <v>3028.9810000000002</v>
      </c>
      <c r="G27" s="55">
        <v>2727.5529999999999</v>
      </c>
      <c r="H27" s="55">
        <v>2481.0809999999997</v>
      </c>
      <c r="I27" s="55"/>
      <c r="J27" s="55">
        <v>883.57346299999995</v>
      </c>
      <c r="K27" s="55">
        <v>835.98173499999996</v>
      </c>
      <c r="L27" s="55">
        <v>696.03013399999998</v>
      </c>
      <c r="M27" s="55">
        <v>1123.2737080000002</v>
      </c>
      <c r="N27" s="55">
        <v>847.8320940000001</v>
      </c>
      <c r="O27" s="55">
        <v>231.61838299999999</v>
      </c>
      <c r="P27" s="55">
        <v>396.87298599999997</v>
      </c>
      <c r="Q27" s="55"/>
      <c r="R27" s="55"/>
      <c r="S27" s="55">
        <f t="shared" si="1"/>
        <v>770.24261175499214</v>
      </c>
      <c r="T27" s="55">
        <f t="shared" si="2"/>
        <v>707.73689897439067</v>
      </c>
      <c r="U27" s="55">
        <f t="shared" si="3"/>
        <v>580.45128735488618</v>
      </c>
      <c r="V27" s="55">
        <f t="shared" si="4"/>
        <v>928.11137484591143</v>
      </c>
      <c r="W27" s="55">
        <f t="shared" si="5"/>
        <v>706.98869492408278</v>
      </c>
      <c r="X27" s="55">
        <f t="shared" si="6"/>
        <v>191.74850387318182</v>
      </c>
      <c r="Y27" s="55">
        <f t="shared" si="7"/>
        <v>324.84718975303059</v>
      </c>
      <c r="Z27" s="55"/>
      <c r="AA27" s="55">
        <v>108582.401</v>
      </c>
      <c r="AB27" s="55">
        <v>112055.075</v>
      </c>
      <c r="AC27" s="55">
        <v>114776.056</v>
      </c>
      <c r="AD27" s="55">
        <v>117465.558</v>
      </c>
      <c r="AE27" s="55">
        <v>121589.99</v>
      </c>
      <c r="AF27" s="55">
        <v>122749.787</v>
      </c>
      <c r="AG27" s="55">
        <v>123938.277</v>
      </c>
      <c r="AH27" s="55"/>
      <c r="AI27" s="55"/>
      <c r="AJ27" s="55">
        <f t="shared" si="8"/>
        <v>2938.4802747826088</v>
      </c>
      <c r="AK27" s="55">
        <f t="shared" si="9"/>
        <v>3059.2331092601676</v>
      </c>
      <c r="AL27" s="55">
        <f t="shared" si="10"/>
        <v>2779.1111479146457</v>
      </c>
      <c r="AM27" s="55">
        <f t="shared" si="11"/>
        <v>3134.2988332928303</v>
      </c>
      <c r="AN27" s="55">
        <f t="shared" si="12"/>
        <v>3085.8271139363119</v>
      </c>
      <c r="AO27" s="55">
        <f t="shared" si="13"/>
        <v>2758.7006782065146</v>
      </c>
      <c r="AP27" s="55">
        <f t="shared" si="14"/>
        <v>2481.0809999999997</v>
      </c>
      <c r="AQ27" s="55"/>
      <c r="AR27" s="55">
        <f t="shared" si="15"/>
        <v>941.02240965681779</v>
      </c>
      <c r="AS27" s="55">
        <f t="shared" si="15"/>
        <v>864.65779990859926</v>
      </c>
      <c r="AT27" s="55">
        <f t="shared" si="15"/>
        <v>709.15015707913642</v>
      </c>
      <c r="AU27" s="55">
        <f t="shared" si="15"/>
        <v>1133.894164070495</v>
      </c>
      <c r="AV27" s="55">
        <f t="shared" si="15"/>
        <v>863.74370249618596</v>
      </c>
      <c r="AW27" s="55">
        <f t="shared" si="25"/>
        <v>234.26338196441876</v>
      </c>
      <c r="AX27" s="55">
        <f t="shared" si="25"/>
        <v>396.87298599999991</v>
      </c>
      <c r="AY27" s="55"/>
      <c r="AZ27" s="55">
        <f t="shared" si="16"/>
        <v>113492.21391478261</v>
      </c>
      <c r="BA27" s="55">
        <f t="shared" si="17"/>
        <v>115486.45284786871</v>
      </c>
      <c r="BB27" s="55">
        <f t="shared" si="18"/>
        <v>117086.04936760424</v>
      </c>
      <c r="BC27" s="55">
        <f t="shared" si="19"/>
        <v>120091.76245589308</v>
      </c>
      <c r="BD27" s="55">
        <f t="shared" si="20"/>
        <v>123871.91861726601</v>
      </c>
      <c r="BE27" s="55">
        <f t="shared" si="21"/>
        <v>124151.5455965861</v>
      </c>
      <c r="BF27" s="55">
        <f t="shared" si="22"/>
        <v>123938.277</v>
      </c>
    </row>
    <row r="28" spans="1:75" x14ac:dyDescent="0.3">
      <c r="A28" s="54" t="s">
        <v>26</v>
      </c>
      <c r="B28" s="55">
        <v>1057.7070000000001</v>
      </c>
      <c r="C28" s="55">
        <v>877.30015200000003</v>
      </c>
      <c r="D28" s="55">
        <v>948.07</v>
      </c>
      <c r="E28" s="55">
        <v>920.62700000000018</v>
      </c>
      <c r="F28" s="55">
        <v>880.74300000000005</v>
      </c>
      <c r="G28" s="55">
        <v>929.15</v>
      </c>
      <c r="H28" s="55">
        <v>1025.6210000000001</v>
      </c>
      <c r="I28" s="55"/>
      <c r="J28" s="55">
        <v>176.11659599999999</v>
      </c>
      <c r="K28" s="55">
        <v>406.99201400000004</v>
      </c>
      <c r="L28" s="55">
        <v>135.47416899999999</v>
      </c>
      <c r="M28" s="55">
        <v>122.73002000000001</v>
      </c>
      <c r="N28" s="55">
        <v>80.654115000000004</v>
      </c>
      <c r="O28" s="55">
        <v>108.284333</v>
      </c>
      <c r="P28" s="55">
        <v>135.95228899999998</v>
      </c>
      <c r="Q28" s="55"/>
      <c r="R28" s="55"/>
      <c r="S28" s="55">
        <f t="shared" si="1"/>
        <v>153.5271401382488</v>
      </c>
      <c r="T28" s="55">
        <f t="shared" si="2"/>
        <v>344.55688902784681</v>
      </c>
      <c r="U28" s="55">
        <f t="shared" si="3"/>
        <v>112.97809097354886</v>
      </c>
      <c r="V28" s="55">
        <f t="shared" si="4"/>
        <v>101.40638633826742</v>
      </c>
      <c r="W28" s="55">
        <f t="shared" si="5"/>
        <v>67.255707713403552</v>
      </c>
      <c r="X28" s="55">
        <f t="shared" si="6"/>
        <v>89.644693036542833</v>
      </c>
      <c r="Y28" s="55">
        <f t="shared" si="7"/>
        <v>111.27922680568098</v>
      </c>
      <c r="Z28" s="55"/>
      <c r="AA28" s="55">
        <v>32596.475999999999</v>
      </c>
      <c r="AB28" s="55">
        <v>33715.343000000001</v>
      </c>
      <c r="AC28" s="55">
        <v>34300.459000000003</v>
      </c>
      <c r="AD28" s="55">
        <v>34926.92</v>
      </c>
      <c r="AE28" s="55">
        <v>36456.25</v>
      </c>
      <c r="AF28" s="55">
        <v>37343.042000000001</v>
      </c>
      <c r="AG28" s="55">
        <v>38401.862999999998</v>
      </c>
      <c r="AH28" s="55"/>
      <c r="AI28" s="55"/>
      <c r="AJ28" s="55">
        <f t="shared" si="8"/>
        <v>1105.533751304348</v>
      </c>
      <c r="AK28" s="55">
        <f t="shared" si="9"/>
        <v>904.16505131406188</v>
      </c>
      <c r="AL28" s="55">
        <f t="shared" si="10"/>
        <v>967.15094325897167</v>
      </c>
      <c r="AM28" s="55">
        <f t="shared" si="11"/>
        <v>941.20966925880941</v>
      </c>
      <c r="AN28" s="55">
        <f t="shared" si="12"/>
        <v>897.27226080639298</v>
      </c>
      <c r="AO28" s="55">
        <f t="shared" si="13"/>
        <v>939.76056016348105</v>
      </c>
      <c r="AP28" s="55">
        <f t="shared" si="14"/>
        <v>1025.6210000000001</v>
      </c>
      <c r="AQ28" s="55"/>
      <c r="AR28" s="55">
        <f t="shared" si="15"/>
        <v>187.56749776727537</v>
      </c>
      <c r="AS28" s="55">
        <f t="shared" si="15"/>
        <v>420.95276089448282</v>
      </c>
      <c r="AT28" s="55">
        <f t="shared" si="15"/>
        <v>138.02782887344856</v>
      </c>
      <c r="AU28" s="55">
        <f t="shared" si="15"/>
        <v>123.89042175841182</v>
      </c>
      <c r="AV28" s="55">
        <f t="shared" si="15"/>
        <v>82.167783461678169</v>
      </c>
      <c r="AW28" s="55">
        <f t="shared" si="25"/>
        <v>109.52090129366509</v>
      </c>
      <c r="AX28" s="55">
        <f t="shared" si="25"/>
        <v>135.95228899999998</v>
      </c>
      <c r="AY28" s="55"/>
      <c r="AZ28" s="55">
        <f t="shared" si="16"/>
        <v>34070.403610434783</v>
      </c>
      <c r="BA28" s="55">
        <f t="shared" si="17"/>
        <v>34747.782459823626</v>
      </c>
      <c r="BB28" s="55">
        <f t="shared" si="18"/>
        <v>34990.793165130934</v>
      </c>
      <c r="BC28" s="55">
        <f t="shared" si="19"/>
        <v>35707.789171324424</v>
      </c>
      <c r="BD28" s="55">
        <f t="shared" si="20"/>
        <v>37140.439217822975</v>
      </c>
      <c r="BE28" s="55">
        <f t="shared" si="21"/>
        <v>37769.486162759946</v>
      </c>
      <c r="BF28" s="55">
        <f t="shared" si="22"/>
        <v>38401.862999999998</v>
      </c>
    </row>
    <row r="29" spans="1:75" x14ac:dyDescent="0.3">
      <c r="A29" s="54" t="s">
        <v>27</v>
      </c>
      <c r="B29" s="55">
        <v>1998.8330000000001</v>
      </c>
      <c r="C29" s="55">
        <v>2310.5119999999997</v>
      </c>
      <c r="D29" s="55">
        <v>2284.4609999999998</v>
      </c>
      <c r="E29" s="55">
        <v>2220.9629999999997</v>
      </c>
      <c r="F29" s="55">
        <v>2290.7640000000001</v>
      </c>
      <c r="G29" s="55">
        <v>2168.1379999999999</v>
      </c>
      <c r="H29" s="55">
        <v>2212.1759999999999</v>
      </c>
      <c r="I29" s="55"/>
      <c r="J29" s="55">
        <v>540.34411699999998</v>
      </c>
      <c r="K29" s="55">
        <v>380.32869599999998</v>
      </c>
      <c r="L29" s="55">
        <v>310.00056999999998</v>
      </c>
      <c r="M29" s="55">
        <v>183.47505200000001</v>
      </c>
      <c r="N29" s="55">
        <v>285.42602299999999</v>
      </c>
      <c r="O29" s="55">
        <v>140.80485300000001</v>
      </c>
      <c r="P29" s="55">
        <v>112.99902499999999</v>
      </c>
      <c r="Q29" s="55"/>
      <c r="R29" s="55"/>
      <c r="S29" s="55">
        <f t="shared" si="1"/>
        <v>471.03730629416276</v>
      </c>
      <c r="T29" s="55">
        <f t="shared" si="2"/>
        <v>321.98389106911975</v>
      </c>
      <c r="U29" s="55">
        <f t="shared" si="3"/>
        <v>258.52362009551803</v>
      </c>
      <c r="V29" s="55">
        <f t="shared" si="4"/>
        <v>151.59731911186606</v>
      </c>
      <c r="W29" s="55">
        <f t="shared" si="5"/>
        <v>238.01053643310323</v>
      </c>
      <c r="X29" s="55">
        <f t="shared" si="6"/>
        <v>116.56725839776414</v>
      </c>
      <c r="Y29" s="55">
        <f t="shared" si="7"/>
        <v>92.491595575825997</v>
      </c>
      <c r="Z29" s="55"/>
      <c r="AA29" s="55">
        <v>72968.407999999996</v>
      </c>
      <c r="AB29" s="55">
        <v>78365.857000000004</v>
      </c>
      <c r="AC29" s="55">
        <v>82491.918999999994</v>
      </c>
      <c r="AD29" s="55">
        <v>87512.178</v>
      </c>
      <c r="AE29" s="55">
        <v>99917.413</v>
      </c>
      <c r="AF29" s="55">
        <v>103036.102</v>
      </c>
      <c r="AG29" s="55">
        <v>105114.375</v>
      </c>
      <c r="AH29" s="55"/>
      <c r="AI29" s="55"/>
      <c r="AJ29" s="55">
        <f t="shared" si="8"/>
        <v>2089.2150139130435</v>
      </c>
      <c r="AK29" s="55">
        <f t="shared" si="9"/>
        <v>2381.2650622244</v>
      </c>
      <c r="AL29" s="55">
        <f t="shared" si="10"/>
        <v>2330.4382703685733</v>
      </c>
      <c r="AM29" s="55">
        <f t="shared" si="11"/>
        <v>2270.6175798298905</v>
      </c>
      <c r="AN29" s="55">
        <f t="shared" si="12"/>
        <v>2333.755696331275</v>
      </c>
      <c r="AO29" s="55">
        <f t="shared" si="13"/>
        <v>2192.8973592979924</v>
      </c>
      <c r="AP29" s="55">
        <f t="shared" si="14"/>
        <v>2212.1759999999999</v>
      </c>
      <c r="AQ29" s="55"/>
      <c r="AR29" s="55">
        <f t="shared" si="15"/>
        <v>575.4766799998672</v>
      </c>
      <c r="AS29" s="55">
        <f t="shared" si="15"/>
        <v>393.37483076166308</v>
      </c>
      <c r="AT29" s="55">
        <f t="shared" si="15"/>
        <v>315.84401618755464</v>
      </c>
      <c r="AU29" s="55">
        <f t="shared" si="15"/>
        <v>185.20979279907667</v>
      </c>
      <c r="AV29" s="55">
        <f t="shared" si="15"/>
        <v>290.78272884392777</v>
      </c>
      <c r="AW29" s="55">
        <f t="shared" si="25"/>
        <v>142.4127939826902</v>
      </c>
      <c r="AX29" s="55">
        <f t="shared" si="25"/>
        <v>112.999025</v>
      </c>
      <c r="AY29" s="55"/>
      <c r="AZ29" s="55">
        <f t="shared" si="16"/>
        <v>76267.8490573913</v>
      </c>
      <c r="BA29" s="55">
        <f t="shared" si="17"/>
        <v>80765.595394169548</v>
      </c>
      <c r="BB29" s="55">
        <f t="shared" si="18"/>
        <v>84152.158882880671</v>
      </c>
      <c r="BC29" s="55">
        <f t="shared" si="19"/>
        <v>89468.707860510331</v>
      </c>
      <c r="BD29" s="55">
        <f t="shared" si="20"/>
        <v>101792.60358178956</v>
      </c>
      <c r="BE29" s="55">
        <f t="shared" si="21"/>
        <v>104212.7373756461</v>
      </c>
      <c r="BF29" s="55">
        <f t="shared" si="22"/>
        <v>105114.375</v>
      </c>
    </row>
    <row r="30" spans="1:75" x14ac:dyDescent="0.3">
      <c r="A30" s="54" t="s">
        <v>28</v>
      </c>
      <c r="B30" s="55">
        <v>544.61400000000003</v>
      </c>
      <c r="C30" s="55">
        <v>682.14600000000007</v>
      </c>
      <c r="D30" s="55">
        <v>621.93899999999996</v>
      </c>
      <c r="E30" s="55">
        <v>758.96900000000005</v>
      </c>
      <c r="F30" s="55">
        <v>734.33699999999999</v>
      </c>
      <c r="G30" s="55">
        <v>716.51199999999994</v>
      </c>
      <c r="H30" s="55">
        <v>672.81700000000001</v>
      </c>
      <c r="I30" s="55"/>
      <c r="J30" s="55">
        <v>87.166201999999998</v>
      </c>
      <c r="K30" s="55">
        <v>187.43409500000001</v>
      </c>
      <c r="L30" s="55">
        <v>151.987157</v>
      </c>
      <c r="M30" s="55">
        <v>93.935271</v>
      </c>
      <c r="N30" s="55">
        <v>68.527985999999999</v>
      </c>
      <c r="O30" s="55">
        <v>56.377921000000001</v>
      </c>
      <c r="P30" s="55">
        <v>72.007473000000005</v>
      </c>
      <c r="Q30" s="55"/>
      <c r="R30" s="55"/>
      <c r="S30" s="55">
        <f t="shared" si="1"/>
        <v>75.985898056835623</v>
      </c>
      <c r="T30" s="55">
        <f t="shared" si="2"/>
        <v>158.68053045126803</v>
      </c>
      <c r="U30" s="55">
        <f t="shared" si="3"/>
        <v>126.74902512490816</v>
      </c>
      <c r="V30" s="55">
        <f t="shared" si="4"/>
        <v>77.61455902814852</v>
      </c>
      <c r="W30" s="55">
        <f t="shared" si="5"/>
        <v>57.14399316890664</v>
      </c>
      <c r="X30" s="55">
        <f t="shared" si="6"/>
        <v>46.673247016107695</v>
      </c>
      <c r="Y30" s="55">
        <f t="shared" si="7"/>
        <v>58.939323336225335</v>
      </c>
      <c r="Z30" s="55"/>
      <c r="AA30" s="55">
        <v>20248.152999999998</v>
      </c>
      <c r="AB30" s="55">
        <v>20850.987000000001</v>
      </c>
      <c r="AC30" s="55">
        <v>21573.643</v>
      </c>
      <c r="AD30" s="55">
        <v>22323.67</v>
      </c>
      <c r="AE30" s="55">
        <v>23521.766</v>
      </c>
      <c r="AF30" s="55">
        <v>24125.234</v>
      </c>
      <c r="AG30" s="55">
        <v>25124.488000000001</v>
      </c>
      <c r="AH30" s="55"/>
      <c r="AI30" s="55"/>
      <c r="AJ30" s="55">
        <f t="shared" si="8"/>
        <v>569.24002434782619</v>
      </c>
      <c r="AK30" s="55">
        <f t="shared" si="9"/>
        <v>703.03484125428736</v>
      </c>
      <c r="AL30" s="55">
        <f t="shared" si="10"/>
        <v>634.45620101842849</v>
      </c>
      <c r="AM30" s="55">
        <f t="shared" si="11"/>
        <v>775.93744422843258</v>
      </c>
      <c r="AN30" s="55">
        <f t="shared" si="12"/>
        <v>748.11860007264795</v>
      </c>
      <c r="AO30" s="55">
        <f t="shared" si="13"/>
        <v>724.69431037384288</v>
      </c>
      <c r="AP30" s="55">
        <f t="shared" si="14"/>
        <v>672.81700000000001</v>
      </c>
      <c r="AQ30" s="55"/>
      <c r="AR30" s="55">
        <f t="shared" si="15"/>
        <v>92.83364981126978</v>
      </c>
      <c r="AS30" s="55">
        <f t="shared" si="15"/>
        <v>193.86350852576874</v>
      </c>
      <c r="AT30" s="55">
        <f t="shared" si="15"/>
        <v>154.85208325845466</v>
      </c>
      <c r="AU30" s="55">
        <f t="shared" si="15"/>
        <v>94.823420889043376</v>
      </c>
      <c r="AV30" s="55">
        <f t="shared" si="15"/>
        <v>69.814078484562287</v>
      </c>
      <c r="AW30" s="55">
        <f t="shared" si="25"/>
        <v>57.021736662339215</v>
      </c>
      <c r="AX30" s="55">
        <f t="shared" si="25"/>
        <v>72.007473000000005</v>
      </c>
      <c r="AY30" s="55"/>
      <c r="AZ30" s="55">
        <f t="shared" si="16"/>
        <v>21163.721657391303</v>
      </c>
      <c r="BA30" s="55">
        <f t="shared" si="17"/>
        <v>21489.491011513968</v>
      </c>
      <c r="BB30" s="55">
        <f t="shared" si="18"/>
        <v>22007.836105965078</v>
      </c>
      <c r="BC30" s="55">
        <f t="shared" si="19"/>
        <v>22822.765416767921</v>
      </c>
      <c r="BD30" s="55">
        <f t="shared" si="20"/>
        <v>23963.208514832302</v>
      </c>
      <c r="BE30" s="55">
        <f t="shared" si="21"/>
        <v>24400.735530231996</v>
      </c>
      <c r="BF30" s="55">
        <f t="shared" si="22"/>
        <v>25124.488000000001</v>
      </c>
    </row>
    <row r="31" spans="1:75" x14ac:dyDescent="0.3">
      <c r="A31" s="54" t="s">
        <v>29</v>
      </c>
      <c r="B31" s="55">
        <v>5699.0304919999999</v>
      </c>
      <c r="C31" s="55">
        <v>5288.0908359999994</v>
      </c>
      <c r="D31" s="55">
        <v>5678.4282320000002</v>
      </c>
      <c r="E31" s="55">
        <v>5646.5139999999992</v>
      </c>
      <c r="F31" s="55">
        <v>5687.1840000000002</v>
      </c>
      <c r="G31" s="55">
        <v>5967.1390000000001</v>
      </c>
      <c r="H31" s="55">
        <v>5338.6869999999999</v>
      </c>
      <c r="I31" s="55"/>
      <c r="J31" s="55">
        <v>3551.0900899999997</v>
      </c>
      <c r="K31" s="55">
        <v>2158.1999030000002</v>
      </c>
      <c r="L31" s="55">
        <v>1886.4681089999999</v>
      </c>
      <c r="M31" s="55">
        <v>930.79386099999999</v>
      </c>
      <c r="N31" s="55">
        <v>668.345373</v>
      </c>
      <c r="O31" s="55">
        <v>3050.588092</v>
      </c>
      <c r="P31" s="55">
        <v>729.14942399999995</v>
      </c>
      <c r="Q31" s="55"/>
      <c r="R31" s="55"/>
      <c r="S31" s="55">
        <f t="shared" si="1"/>
        <v>3095.612328840245</v>
      </c>
      <c r="T31" s="55">
        <f t="shared" si="2"/>
        <v>1827.1185155929884</v>
      </c>
      <c r="U31" s="55">
        <f t="shared" si="3"/>
        <v>1573.2118322667156</v>
      </c>
      <c r="V31" s="55">
        <f t="shared" si="4"/>
        <v>769.07379196918237</v>
      </c>
      <c r="W31" s="55">
        <f t="shared" si="5"/>
        <v>557.31863226189603</v>
      </c>
      <c r="X31" s="55">
        <f t="shared" si="6"/>
        <v>2525.4718343074887</v>
      </c>
      <c r="Y31" s="55">
        <f t="shared" si="7"/>
        <v>596.821022473021</v>
      </c>
      <c r="Z31" s="55"/>
      <c r="AA31" s="55">
        <v>189983.098</v>
      </c>
      <c r="AB31" s="55">
        <v>193315.90900000001</v>
      </c>
      <c r="AC31" s="55">
        <v>196145.46100000001</v>
      </c>
      <c r="AD31" s="55">
        <v>202033.05499999999</v>
      </c>
      <c r="AE31" s="55">
        <v>211201.315</v>
      </c>
      <c r="AF31" s="55">
        <v>216263.008</v>
      </c>
      <c r="AG31" s="55">
        <v>218803.92499999999</v>
      </c>
      <c r="AH31" s="55"/>
      <c r="AI31" s="55"/>
      <c r="AJ31" s="55">
        <f t="shared" si="8"/>
        <v>5956.7257838121741</v>
      </c>
      <c r="AK31" s="55">
        <f t="shared" si="9"/>
        <v>5450.0240438637929</v>
      </c>
      <c r="AL31" s="55">
        <f t="shared" si="10"/>
        <v>5792.7127963200764</v>
      </c>
      <c r="AM31" s="55">
        <f t="shared" si="11"/>
        <v>5772.7544102065604</v>
      </c>
      <c r="AN31" s="55">
        <f t="shared" si="12"/>
        <v>5793.9176868870318</v>
      </c>
      <c r="AO31" s="55">
        <f t="shared" si="13"/>
        <v>6035.2815898545496</v>
      </c>
      <c r="AP31" s="55">
        <f t="shared" si="14"/>
        <v>5338.6869999999999</v>
      </c>
      <c r="AQ31" s="55"/>
      <c r="AR31" s="55">
        <f t="shared" si="15"/>
        <v>3781.9779490143492</v>
      </c>
      <c r="AS31" s="55">
        <f t="shared" si="15"/>
        <v>2232.2310425728774</v>
      </c>
      <c r="AT31" s="55">
        <f t="shared" si="15"/>
        <v>1922.0276400017638</v>
      </c>
      <c r="AU31" s="55">
        <f t="shared" si="15"/>
        <v>939.59443671100632</v>
      </c>
      <c r="AV31" s="55">
        <f t="shared" si="15"/>
        <v>680.88848146531052</v>
      </c>
      <c r="AW31" s="55">
        <f t="shared" si="25"/>
        <v>3085.4247152407743</v>
      </c>
      <c r="AX31" s="55">
        <f t="shared" si="25"/>
        <v>729.14942399999984</v>
      </c>
      <c r="AY31" s="55"/>
      <c r="AZ31" s="55">
        <f t="shared" si="16"/>
        <v>198573.63808347826</v>
      </c>
      <c r="BA31" s="55">
        <f t="shared" si="17"/>
        <v>199235.67593410099</v>
      </c>
      <c r="BB31" s="55">
        <f t="shared" si="18"/>
        <v>200093.10243137728</v>
      </c>
      <c r="BC31" s="55">
        <f t="shared" si="19"/>
        <v>206549.95440704739</v>
      </c>
      <c r="BD31" s="55">
        <f t="shared" si="20"/>
        <v>215165.01566896719</v>
      </c>
      <c r="BE31" s="55">
        <f t="shared" si="21"/>
        <v>218732.65408246181</v>
      </c>
      <c r="BF31" s="55">
        <f t="shared" si="22"/>
        <v>218803.92499999999</v>
      </c>
    </row>
    <row r="32" spans="1:75" x14ac:dyDescent="0.3">
      <c r="A32" s="54" t="s">
        <v>30</v>
      </c>
      <c r="B32" s="55">
        <v>4257.99</v>
      </c>
      <c r="C32" s="55">
        <v>4681.9180000000006</v>
      </c>
      <c r="D32" s="55">
        <v>4692.3370000000004</v>
      </c>
      <c r="E32" s="55">
        <v>4752.46</v>
      </c>
      <c r="F32" s="55">
        <v>4563.5129999999999</v>
      </c>
      <c r="G32" s="55">
        <v>4758.6180000000004</v>
      </c>
      <c r="H32" s="55">
        <v>5058.2360000000008</v>
      </c>
      <c r="I32" s="55"/>
      <c r="J32" s="55">
        <v>138.56642199999999</v>
      </c>
      <c r="K32" s="55">
        <v>162.95397800000001</v>
      </c>
      <c r="L32" s="55">
        <v>128.20247000000001</v>
      </c>
      <c r="M32" s="55">
        <v>368.81546200000003</v>
      </c>
      <c r="N32" s="55">
        <v>217.678774</v>
      </c>
      <c r="O32" s="55">
        <v>263.78942700000005</v>
      </c>
      <c r="P32" s="55">
        <v>74.730312999999995</v>
      </c>
      <c r="Q32" s="55"/>
      <c r="R32" s="55"/>
      <c r="S32" s="55">
        <f t="shared" si="1"/>
        <v>120.79330950076802</v>
      </c>
      <c r="T32" s="55">
        <f t="shared" si="2"/>
        <v>137.95581678020883</v>
      </c>
      <c r="U32" s="55">
        <f t="shared" si="3"/>
        <v>106.91388938280676</v>
      </c>
      <c r="V32" s="55">
        <f t="shared" si="4"/>
        <v>304.73590102159676</v>
      </c>
      <c r="W32" s="55">
        <f t="shared" si="5"/>
        <v>181.51758282334421</v>
      </c>
      <c r="X32" s="55">
        <f t="shared" si="6"/>
        <v>218.38175066101695</v>
      </c>
      <c r="Y32" s="55">
        <f t="shared" si="7"/>
        <v>61.16801350499167</v>
      </c>
      <c r="Z32" s="55"/>
      <c r="AA32" s="55">
        <v>146101.09099999999</v>
      </c>
      <c r="AB32" s="55">
        <v>153782.14799999999</v>
      </c>
      <c r="AC32" s="55">
        <v>155805.19500000001</v>
      </c>
      <c r="AD32" s="55">
        <v>157910.022</v>
      </c>
      <c r="AE32" s="55">
        <v>165511.288</v>
      </c>
      <c r="AF32" s="55">
        <v>169411.49299999999</v>
      </c>
      <c r="AG32" s="55">
        <v>171573.68799999999</v>
      </c>
      <c r="AH32" s="55"/>
      <c r="AI32" s="55"/>
      <c r="AJ32" s="55">
        <f t="shared" si="8"/>
        <v>4450.5252</v>
      </c>
      <c r="AK32" s="55">
        <f t="shared" si="9"/>
        <v>4825.2888353748176</v>
      </c>
      <c r="AL32" s="55">
        <f t="shared" si="10"/>
        <v>4786.7754022793397</v>
      </c>
      <c r="AM32" s="55">
        <f t="shared" si="11"/>
        <v>4858.7118396111791</v>
      </c>
      <c r="AN32" s="55">
        <f t="shared" si="12"/>
        <v>4649.1582978568831</v>
      </c>
      <c r="AO32" s="55">
        <f t="shared" si="13"/>
        <v>4812.9597129462672</v>
      </c>
      <c r="AP32" s="55">
        <f t="shared" si="14"/>
        <v>5058.2360000000008</v>
      </c>
      <c r="AQ32" s="55"/>
      <c r="AR32" s="55">
        <f t="shared" si="15"/>
        <v>147.57585394793992</v>
      </c>
      <c r="AS32" s="55">
        <f t="shared" si="15"/>
        <v>168.5436681267137</v>
      </c>
      <c r="AT32" s="55">
        <f t="shared" si="15"/>
        <v>130.61905986161406</v>
      </c>
      <c r="AU32" s="55">
        <f t="shared" si="15"/>
        <v>372.30258039722889</v>
      </c>
      <c r="AV32" s="55">
        <f t="shared" si="15"/>
        <v>221.76403976704202</v>
      </c>
      <c r="AW32" s="55">
        <f t="shared" si="25"/>
        <v>266.80180776271186</v>
      </c>
      <c r="AX32" s="55">
        <f t="shared" si="25"/>
        <v>74.730312999999995</v>
      </c>
      <c r="AY32" s="55"/>
      <c r="AZ32" s="55">
        <f t="shared" si="16"/>
        <v>152707.40120173912</v>
      </c>
      <c r="BA32" s="55">
        <f t="shared" si="17"/>
        <v>158491.30245859874</v>
      </c>
      <c r="BB32" s="55">
        <f t="shared" si="18"/>
        <v>158940.94455989328</v>
      </c>
      <c r="BC32" s="55">
        <f t="shared" si="19"/>
        <v>161440.45262551639</v>
      </c>
      <c r="BD32" s="55">
        <f t="shared" si="20"/>
        <v>168617.50541615207</v>
      </c>
      <c r="BE32" s="55">
        <f t="shared" si="21"/>
        <v>171346.11156413026</v>
      </c>
      <c r="BF32" s="55">
        <f t="shared" si="22"/>
        <v>171573.68799999999</v>
      </c>
    </row>
    <row r="33" spans="1:58" x14ac:dyDescent="0.3">
      <c r="A33" s="54" t="s">
        <v>31</v>
      </c>
      <c r="B33" s="55">
        <v>487.49299999999999</v>
      </c>
      <c r="C33" s="55">
        <v>587.06499999999994</v>
      </c>
      <c r="D33" s="55">
        <v>569.62299999999993</v>
      </c>
      <c r="E33" s="55">
        <v>557.57300000000009</v>
      </c>
      <c r="F33" s="55">
        <v>625.077</v>
      </c>
      <c r="G33" s="55">
        <v>581.65</v>
      </c>
      <c r="H33" s="55">
        <v>594.35599999999999</v>
      </c>
      <c r="I33" s="55"/>
      <c r="J33" s="55">
        <v>21.687984</v>
      </c>
      <c r="K33" s="55">
        <v>67.399645000000007</v>
      </c>
      <c r="L33" s="55">
        <v>28.094179</v>
      </c>
      <c r="M33" s="55">
        <v>90.212552000000002</v>
      </c>
      <c r="N33" s="55">
        <v>17.366559000000002</v>
      </c>
      <c r="O33" s="55">
        <v>6.6497760000000001</v>
      </c>
      <c r="P33" s="55">
        <v>19.208166000000002</v>
      </c>
      <c r="Q33" s="55"/>
      <c r="R33" s="55"/>
      <c r="S33" s="55">
        <f t="shared" si="1"/>
        <v>18.906191889400922</v>
      </c>
      <c r="T33" s="55">
        <f t="shared" si="2"/>
        <v>57.060117161859765</v>
      </c>
      <c r="U33" s="55">
        <f t="shared" si="3"/>
        <v>23.429017755326967</v>
      </c>
      <c r="V33" s="55">
        <f t="shared" si="4"/>
        <v>74.538640999757348</v>
      </c>
      <c r="W33" s="55">
        <f t="shared" si="5"/>
        <v>14.481594845986196</v>
      </c>
      <c r="X33" s="55">
        <f t="shared" si="6"/>
        <v>5.505109666065632</v>
      </c>
      <c r="Y33" s="55">
        <f t="shared" si="7"/>
        <v>15.722205757309249</v>
      </c>
      <c r="Z33" s="55"/>
      <c r="AA33" s="55">
        <v>22417.74</v>
      </c>
      <c r="AB33" s="55">
        <v>23061.653999999999</v>
      </c>
      <c r="AC33" s="55">
        <v>23679.839</v>
      </c>
      <c r="AD33" s="55">
        <v>23765.334999999999</v>
      </c>
      <c r="AE33" s="55">
        <v>24660.198</v>
      </c>
      <c r="AF33" s="55">
        <v>25194.585999999999</v>
      </c>
      <c r="AG33" s="55">
        <v>25328.687000000002</v>
      </c>
      <c r="AH33" s="55"/>
      <c r="AI33" s="55"/>
      <c r="AJ33" s="55">
        <f t="shared" si="8"/>
        <v>509.53616173913048</v>
      </c>
      <c r="AK33" s="55">
        <f t="shared" si="9"/>
        <v>605.04224767270955</v>
      </c>
      <c r="AL33" s="55">
        <f t="shared" si="10"/>
        <v>581.08728443258951</v>
      </c>
      <c r="AM33" s="55">
        <f t="shared" si="11"/>
        <v>570.03878760631846</v>
      </c>
      <c r="AN33" s="55">
        <f t="shared" si="12"/>
        <v>636.80807337450051</v>
      </c>
      <c r="AO33" s="55">
        <f t="shared" si="13"/>
        <v>588.29223464358688</v>
      </c>
      <c r="AP33" s="55">
        <f t="shared" si="14"/>
        <v>594.35599999999999</v>
      </c>
      <c r="AQ33" s="55"/>
      <c r="AR33" s="55">
        <f t="shared" si="15"/>
        <v>23.098112176189833</v>
      </c>
      <c r="AS33" s="55">
        <f t="shared" si="15"/>
        <v>69.711605314344141</v>
      </c>
      <c r="AT33" s="55">
        <f t="shared" si="15"/>
        <v>28.623748423598244</v>
      </c>
      <c r="AU33" s="55">
        <f t="shared" si="15"/>
        <v>91.065503901838014</v>
      </c>
      <c r="AV33" s="55">
        <f t="shared" si="15"/>
        <v>17.692484250635669</v>
      </c>
      <c r="AW33" s="55">
        <f t="shared" si="25"/>
        <v>6.7257140598629634</v>
      </c>
      <c r="AX33" s="55">
        <f t="shared" si="25"/>
        <v>19.208166000000006</v>
      </c>
      <c r="AY33" s="55"/>
      <c r="AZ33" s="55">
        <f t="shared" si="16"/>
        <v>23431.411721739132</v>
      </c>
      <c r="BA33" s="55">
        <f t="shared" si="17"/>
        <v>23767.853595786382</v>
      </c>
      <c r="BB33" s="55">
        <f t="shared" si="18"/>
        <v>24156.421598690587</v>
      </c>
      <c r="BC33" s="55">
        <f t="shared" si="19"/>
        <v>24296.662052247873</v>
      </c>
      <c r="BD33" s="55">
        <f t="shared" si="20"/>
        <v>25123.00592953142</v>
      </c>
      <c r="BE33" s="55">
        <f t="shared" si="21"/>
        <v>25482.299147012858</v>
      </c>
      <c r="BF33" s="55">
        <f t="shared" si="22"/>
        <v>25328.687000000002</v>
      </c>
    </row>
    <row r="34" spans="1:58" x14ac:dyDescent="0.3">
      <c r="A34" s="54" t="s">
        <v>32</v>
      </c>
      <c r="B34" s="55">
        <v>12923.922999999999</v>
      </c>
      <c r="C34" s="55">
        <v>13649.232999999998</v>
      </c>
      <c r="D34" s="55">
        <v>12508.665000000001</v>
      </c>
      <c r="E34" s="55">
        <v>12382.161000000002</v>
      </c>
      <c r="F34" s="55">
        <v>12486.892</v>
      </c>
      <c r="G34" s="55">
        <v>13057.593999999999</v>
      </c>
      <c r="H34" s="55">
        <v>11852.093000000001</v>
      </c>
      <c r="I34" s="55"/>
      <c r="J34" s="55">
        <v>5570.5413079999998</v>
      </c>
      <c r="K34" s="55">
        <v>7187.1644370000004</v>
      </c>
      <c r="L34" s="55">
        <v>4794.7664050000003</v>
      </c>
      <c r="M34" s="55">
        <v>6096.3112309999997</v>
      </c>
      <c r="N34" s="55">
        <v>4969.7442920000003</v>
      </c>
      <c r="O34" s="55">
        <v>6102.0604659999999</v>
      </c>
      <c r="P34" s="55">
        <v>3135.6910580000003</v>
      </c>
      <c r="Q34" s="55"/>
      <c r="R34" s="55"/>
      <c r="S34" s="55">
        <f t="shared" si="1"/>
        <v>4856.040233932411</v>
      </c>
      <c r="T34" s="55">
        <f t="shared" si="2"/>
        <v>6084.6083809012925</v>
      </c>
      <c r="U34" s="55">
        <f t="shared" si="3"/>
        <v>3998.574481759736</v>
      </c>
      <c r="V34" s="55">
        <f t="shared" si="4"/>
        <v>5037.1122886568801</v>
      </c>
      <c r="W34" s="55">
        <f t="shared" si="5"/>
        <v>4144.1613922997931</v>
      </c>
      <c r="X34" s="55">
        <f t="shared" si="6"/>
        <v>5051.6757337831459</v>
      </c>
      <c r="Y34" s="55">
        <f t="shared" si="7"/>
        <v>2566.6156782084622</v>
      </c>
      <c r="Z34" s="55"/>
      <c r="AA34" s="55">
        <v>523535.234</v>
      </c>
      <c r="AB34" s="55">
        <v>544917.82499999995</v>
      </c>
      <c r="AC34" s="55">
        <v>556703.42000000004</v>
      </c>
      <c r="AD34" s="55">
        <v>568864.38500000001</v>
      </c>
      <c r="AE34" s="55">
        <v>585309.06599999999</v>
      </c>
      <c r="AF34" s="55">
        <v>594333.14500000002</v>
      </c>
      <c r="AG34" s="55">
        <v>593793.88300000003</v>
      </c>
      <c r="AH34" s="55"/>
      <c r="AI34" s="55"/>
      <c r="AJ34" s="55">
        <f t="shared" si="8"/>
        <v>13508.30908347826</v>
      </c>
      <c r="AK34" s="55">
        <f t="shared" si="9"/>
        <v>14067.203143312103</v>
      </c>
      <c r="AL34" s="55">
        <f t="shared" si="10"/>
        <v>12760.415532250241</v>
      </c>
      <c r="AM34" s="55">
        <f t="shared" si="11"/>
        <v>12658.991817010938</v>
      </c>
      <c r="AN34" s="55">
        <f t="shared" si="12"/>
        <v>12721.238562537837</v>
      </c>
      <c r="AO34" s="55">
        <f t="shared" si="13"/>
        <v>13206.707046039184</v>
      </c>
      <c r="AP34" s="55">
        <f t="shared" si="14"/>
        <v>11852.093000000001</v>
      </c>
      <c r="AQ34" s="55"/>
      <c r="AR34" s="55">
        <f t="shared" si="15"/>
        <v>5932.7315998703798</v>
      </c>
      <c r="AS34" s="55">
        <f t="shared" si="15"/>
        <v>7433.7004380577146</v>
      </c>
      <c r="AT34" s="55">
        <f t="shared" si="15"/>
        <v>4885.1467532345605</v>
      </c>
      <c r="AU34" s="55">
        <f t="shared" si="15"/>
        <v>6153.9513281194995</v>
      </c>
      <c r="AV34" s="55">
        <f t="shared" si="15"/>
        <v>5063.0134971410571</v>
      </c>
      <c r="AW34" s="55">
        <f t="shared" si="25"/>
        <v>6171.7438106652235</v>
      </c>
      <c r="AX34" s="55">
        <f t="shared" si="25"/>
        <v>3135.6910580000003</v>
      </c>
      <c r="AY34" s="55"/>
      <c r="AZ34" s="55">
        <f t="shared" si="16"/>
        <v>547208.13153739134</v>
      </c>
      <c r="BA34" s="55">
        <f t="shared" si="17"/>
        <v>561604.43159603141</v>
      </c>
      <c r="BB34" s="55">
        <f t="shared" si="18"/>
        <v>567907.68378758477</v>
      </c>
      <c r="BC34" s="55">
        <f t="shared" si="19"/>
        <v>581582.61669380323</v>
      </c>
      <c r="BD34" s="55">
        <f t="shared" si="20"/>
        <v>596293.79844097339</v>
      </c>
      <c r="BE34" s="55">
        <f t="shared" si="21"/>
        <v>601120.21661617979</v>
      </c>
      <c r="BF34" s="55">
        <f t="shared" si="22"/>
        <v>593793.88300000003</v>
      </c>
    </row>
    <row r="35" spans="1:58" x14ac:dyDescent="0.3">
      <c r="A35" s="54" t="s">
        <v>33</v>
      </c>
      <c r="B35" s="55">
        <v>947.05900000000008</v>
      </c>
      <c r="C35" s="55">
        <v>1044.2559999999999</v>
      </c>
      <c r="D35" s="55">
        <v>935.22299999999996</v>
      </c>
      <c r="E35" s="55">
        <v>890.70299999999975</v>
      </c>
      <c r="F35" s="55">
        <v>897.09100000000001</v>
      </c>
      <c r="G35" s="55">
        <v>1023.29</v>
      </c>
      <c r="H35" s="55">
        <v>1190.8469999999995</v>
      </c>
      <c r="I35" s="55"/>
      <c r="J35" s="55">
        <v>166.955108</v>
      </c>
      <c r="K35" s="55">
        <v>284.20643999999999</v>
      </c>
      <c r="L35" s="55">
        <v>143.10448099999999</v>
      </c>
      <c r="M35" s="55">
        <v>112.49685099999999</v>
      </c>
      <c r="N35" s="55">
        <v>162.74023300000002</v>
      </c>
      <c r="O35" s="55">
        <v>75.38256299999999</v>
      </c>
      <c r="P35" s="55">
        <v>129.82275199999998</v>
      </c>
      <c r="Q35" s="55"/>
      <c r="R35" s="55"/>
      <c r="S35" s="55">
        <f t="shared" si="1"/>
        <v>145.54074314900151</v>
      </c>
      <c r="T35" s="55">
        <f t="shared" si="2"/>
        <v>240.6073913973147</v>
      </c>
      <c r="U35" s="55">
        <f t="shared" si="3"/>
        <v>119.34135630786187</v>
      </c>
      <c r="V35" s="55">
        <f t="shared" si="4"/>
        <v>92.951171476583355</v>
      </c>
      <c r="W35" s="55">
        <f t="shared" si="5"/>
        <v>135.70553150151349</v>
      </c>
      <c r="X35" s="55">
        <f t="shared" si="6"/>
        <v>62.406504553552089</v>
      </c>
      <c r="Y35" s="55">
        <f t="shared" si="7"/>
        <v>106.26209805371997</v>
      </c>
      <c r="Z35" s="55"/>
      <c r="AA35" s="55">
        <v>36830.849000000002</v>
      </c>
      <c r="AB35" s="55">
        <v>37977.976999999999</v>
      </c>
      <c r="AC35" s="55">
        <v>39018.733</v>
      </c>
      <c r="AD35" s="55">
        <v>40282.997000000003</v>
      </c>
      <c r="AE35" s="55">
        <v>43509.544000000002</v>
      </c>
      <c r="AF35" s="55">
        <v>44857.237999999998</v>
      </c>
      <c r="AG35" s="55">
        <v>46209.014999999999</v>
      </c>
      <c r="AH35" s="55"/>
      <c r="AI35" s="55"/>
      <c r="AJ35" s="55">
        <f t="shared" si="8"/>
        <v>989.88253739130448</v>
      </c>
      <c r="AK35" s="55">
        <f t="shared" si="9"/>
        <v>1076.2334620284175</v>
      </c>
      <c r="AL35" s="55">
        <f t="shared" si="10"/>
        <v>954.04538336566418</v>
      </c>
      <c r="AM35" s="55">
        <f t="shared" si="11"/>
        <v>910.61665151883335</v>
      </c>
      <c r="AN35" s="55">
        <f t="shared" si="12"/>
        <v>913.92707034749969</v>
      </c>
      <c r="AO35" s="55">
        <f t="shared" si="13"/>
        <v>1034.9756052410144</v>
      </c>
      <c r="AP35" s="55">
        <f t="shared" si="14"/>
        <v>1190.8469999999995</v>
      </c>
      <c r="AQ35" s="55"/>
      <c r="AR35" s="55">
        <f t="shared" si="15"/>
        <v>177.81034018523289</v>
      </c>
      <c r="AS35" s="55">
        <f t="shared" si="15"/>
        <v>293.95536390547494</v>
      </c>
      <c r="AT35" s="55">
        <f t="shared" si="15"/>
        <v>145.80197066565265</v>
      </c>
      <c r="AU35" s="55">
        <f t="shared" si="15"/>
        <v>113.56049902772941</v>
      </c>
      <c r="AV35" s="55">
        <f t="shared" si="15"/>
        <v>165.79444490398353</v>
      </c>
      <c r="AW35" s="55">
        <f t="shared" si="25"/>
        <v>76.243404866209858</v>
      </c>
      <c r="AX35" s="55">
        <f t="shared" si="25"/>
        <v>129.82275199999998</v>
      </c>
      <c r="AY35" s="55"/>
      <c r="AZ35" s="55">
        <f t="shared" si="16"/>
        <v>38496.243911304351</v>
      </c>
      <c r="BA35" s="55">
        <f t="shared" si="17"/>
        <v>39140.947878245963</v>
      </c>
      <c r="BB35" s="55">
        <f t="shared" si="18"/>
        <v>39804.027577837041</v>
      </c>
      <c r="BC35" s="55">
        <f t="shared" si="19"/>
        <v>41183.613214823818</v>
      </c>
      <c r="BD35" s="55">
        <f t="shared" si="20"/>
        <v>44326.105244702747</v>
      </c>
      <c r="BE35" s="55">
        <f t="shared" si="21"/>
        <v>45369.491589373712</v>
      </c>
      <c r="BF35" s="55">
        <f t="shared" si="22"/>
        <v>46209.014999999999</v>
      </c>
    </row>
    <row r="36" spans="1:58" x14ac:dyDescent="0.3">
      <c r="A36" s="54" t="s">
        <v>34</v>
      </c>
      <c r="B36" s="55">
        <v>1113.309</v>
      </c>
      <c r="C36" s="55">
        <v>1159.191</v>
      </c>
      <c r="D36" s="55">
        <v>995.49600000000009</v>
      </c>
      <c r="E36" s="55">
        <v>1078.5050000000001</v>
      </c>
      <c r="F36" s="55">
        <v>1025.42</v>
      </c>
      <c r="G36" s="55">
        <v>1199.3140000000001</v>
      </c>
      <c r="H36" s="55">
        <v>1291.4690000000003</v>
      </c>
      <c r="I36" s="55"/>
      <c r="J36" s="55">
        <v>102.417466</v>
      </c>
      <c r="K36" s="55">
        <v>253.55980300000002</v>
      </c>
      <c r="L36" s="55">
        <v>124.36905400000001</v>
      </c>
      <c r="M36" s="55">
        <v>95.172547999999992</v>
      </c>
      <c r="N36" s="55">
        <v>60.347516000000006</v>
      </c>
      <c r="O36" s="55">
        <v>61.435250000000003</v>
      </c>
      <c r="P36" s="55">
        <v>67.653295999999997</v>
      </c>
      <c r="Q36" s="55"/>
      <c r="R36" s="55"/>
      <c r="S36" s="55">
        <f t="shared" si="1"/>
        <v>89.280970745007679</v>
      </c>
      <c r="T36" s="55">
        <f t="shared" si="2"/>
        <v>214.66214053083041</v>
      </c>
      <c r="U36" s="55">
        <f t="shared" si="3"/>
        <v>103.71702886847908</v>
      </c>
      <c r="V36" s="55">
        <f t="shared" si="4"/>
        <v>78.636866280029125</v>
      </c>
      <c r="W36" s="55">
        <f t="shared" si="5"/>
        <v>50.322477623441088</v>
      </c>
      <c r="X36" s="55">
        <f t="shared" si="6"/>
        <v>50.860027256881828</v>
      </c>
      <c r="Y36" s="55">
        <f t="shared" si="7"/>
        <v>55.375356495364862</v>
      </c>
      <c r="Z36" s="55"/>
      <c r="AA36" s="55">
        <v>33878.038</v>
      </c>
      <c r="AB36" s="55">
        <v>35497.885000000002</v>
      </c>
      <c r="AC36" s="55">
        <v>36788.9</v>
      </c>
      <c r="AD36" s="55">
        <v>37405.728000000003</v>
      </c>
      <c r="AE36" s="55">
        <v>41739.192999999999</v>
      </c>
      <c r="AF36" s="55">
        <v>42234.754999999997</v>
      </c>
      <c r="AG36" s="55">
        <v>44445.555</v>
      </c>
      <c r="AH36" s="55"/>
      <c r="AI36" s="55"/>
      <c r="AJ36" s="55">
        <f t="shared" si="8"/>
        <v>1163.6499286956523</v>
      </c>
      <c r="AK36" s="55">
        <f t="shared" si="9"/>
        <v>1194.6880296423324</v>
      </c>
      <c r="AL36" s="55">
        <f t="shared" si="10"/>
        <v>1015.5314432589718</v>
      </c>
      <c r="AM36" s="55">
        <f t="shared" si="11"/>
        <v>1102.6173839611181</v>
      </c>
      <c r="AN36" s="55">
        <f t="shared" si="12"/>
        <v>1044.6644726964523</v>
      </c>
      <c r="AO36" s="55">
        <f t="shared" si="13"/>
        <v>1213.009736266378</v>
      </c>
      <c r="AP36" s="55">
        <f t="shared" si="14"/>
        <v>1291.4690000000003</v>
      </c>
      <c r="AQ36" s="55"/>
      <c r="AR36" s="55">
        <f t="shared" si="15"/>
        <v>109.07653373725783</v>
      </c>
      <c r="AS36" s="55">
        <f t="shared" si="15"/>
        <v>262.25747791874653</v>
      </c>
      <c r="AT36" s="55">
        <f t="shared" si="15"/>
        <v>126.71338476831465</v>
      </c>
      <c r="AU36" s="55">
        <f t="shared" si="15"/>
        <v>96.072396236411365</v>
      </c>
      <c r="AV36" s="55">
        <f t="shared" si="15"/>
        <v>61.480082288896959</v>
      </c>
      <c r="AW36" s="55">
        <f t="shared" si="25"/>
        <v>62.136818547902386</v>
      </c>
      <c r="AX36" s="55">
        <f t="shared" si="25"/>
        <v>67.653295999999997</v>
      </c>
      <c r="AY36" s="55"/>
      <c r="AZ36" s="55">
        <f t="shared" si="16"/>
        <v>35409.91450086957</v>
      </c>
      <c r="BA36" s="55">
        <f t="shared" si="17"/>
        <v>36584.909895884382</v>
      </c>
      <c r="BB36" s="55">
        <f t="shared" si="18"/>
        <v>37529.3167555771</v>
      </c>
      <c r="BC36" s="55">
        <f t="shared" si="19"/>
        <v>38242.01645103281</v>
      </c>
      <c r="BD36" s="55">
        <f t="shared" si="20"/>
        <v>42522.529350042372</v>
      </c>
      <c r="BE36" s="55">
        <f t="shared" si="21"/>
        <v>42717.060772929428</v>
      </c>
      <c r="BF36" s="55">
        <f t="shared" si="22"/>
        <v>44445.555</v>
      </c>
    </row>
    <row r="37" spans="1:58" x14ac:dyDescent="0.3">
      <c r="A37" s="54" t="s">
        <v>35</v>
      </c>
      <c r="B37" s="55">
        <v>1003.1326720000001</v>
      </c>
      <c r="C37" s="55">
        <v>790.1851200000001</v>
      </c>
      <c r="D37" s="55">
        <v>809.63400000000001</v>
      </c>
      <c r="E37" s="55">
        <v>674.745</v>
      </c>
      <c r="F37" s="55">
        <v>673.245</v>
      </c>
      <c r="G37" s="55">
        <v>648.00099999999998</v>
      </c>
      <c r="H37" s="55">
        <v>773.07800000000009</v>
      </c>
      <c r="I37" s="55"/>
      <c r="J37" s="55">
        <v>545.58487100000002</v>
      </c>
      <c r="K37" s="55">
        <v>439.91521799999998</v>
      </c>
      <c r="L37" s="55">
        <v>236.11736499999998</v>
      </c>
      <c r="M37" s="55">
        <v>225.052931</v>
      </c>
      <c r="N37" s="55">
        <v>97.328161999999992</v>
      </c>
      <c r="O37" s="55">
        <v>171.33886999999999</v>
      </c>
      <c r="P37" s="55">
        <v>247.772628</v>
      </c>
      <c r="Q37" s="55"/>
      <c r="R37" s="55"/>
      <c r="S37" s="55">
        <f t="shared" si="1"/>
        <v>475.60585912826417</v>
      </c>
      <c r="T37" s="55">
        <f t="shared" si="2"/>
        <v>372.42946725261055</v>
      </c>
      <c r="U37" s="55">
        <f t="shared" si="3"/>
        <v>196.90904428728874</v>
      </c>
      <c r="V37" s="55">
        <f t="shared" si="4"/>
        <v>185.95128125576318</v>
      </c>
      <c r="W37" s="55">
        <f t="shared" si="5"/>
        <v>81.15983190386244</v>
      </c>
      <c r="X37" s="55">
        <f t="shared" si="6"/>
        <v>141.84526958648871</v>
      </c>
      <c r="Y37" s="55">
        <f t="shared" si="7"/>
        <v>202.80604813834086</v>
      </c>
      <c r="Z37" s="55"/>
      <c r="AA37" s="55">
        <v>27538.952000000001</v>
      </c>
      <c r="AB37" s="55">
        <v>28240.168000000001</v>
      </c>
      <c r="AC37" s="55">
        <v>28915.238000000001</v>
      </c>
      <c r="AD37" s="55">
        <v>29727.075000000001</v>
      </c>
      <c r="AE37" s="55">
        <v>30454.941999999999</v>
      </c>
      <c r="AF37" s="55">
        <v>30396.61</v>
      </c>
      <c r="AG37" s="55">
        <v>30803.778999999999</v>
      </c>
      <c r="AH37" s="55"/>
      <c r="AI37" s="55"/>
      <c r="AJ37" s="55">
        <f t="shared" si="8"/>
        <v>1048.4917145600002</v>
      </c>
      <c r="AK37" s="55">
        <f t="shared" si="9"/>
        <v>814.38236154826086</v>
      </c>
      <c r="AL37" s="55">
        <f t="shared" si="10"/>
        <v>825.92876770126077</v>
      </c>
      <c r="AM37" s="55">
        <f t="shared" si="11"/>
        <v>689.83042891859054</v>
      </c>
      <c r="AN37" s="55">
        <f t="shared" si="12"/>
        <v>685.88006175081728</v>
      </c>
      <c r="AO37" s="55">
        <f t="shared" si="13"/>
        <v>655.40093929558827</v>
      </c>
      <c r="AP37" s="55">
        <f t="shared" si="14"/>
        <v>773.07800000000009</v>
      </c>
      <c r="AQ37" s="55"/>
      <c r="AR37" s="55">
        <f t="shared" si="15"/>
        <v>581.0581818941796</v>
      </c>
      <c r="AS37" s="55">
        <f t="shared" si="15"/>
        <v>455.00530528001531</v>
      </c>
      <c r="AT37" s="55">
        <f t="shared" si="15"/>
        <v>240.56812815932156</v>
      </c>
      <c r="AU37" s="55">
        <f t="shared" si="15"/>
        <v>227.18078706054763</v>
      </c>
      <c r="AV37" s="55">
        <f t="shared" si="15"/>
        <v>99.154759058965965</v>
      </c>
      <c r="AW37" s="55">
        <f t="shared" si="25"/>
        <v>173.29549851905273</v>
      </c>
      <c r="AX37" s="55">
        <f t="shared" si="25"/>
        <v>247.772628</v>
      </c>
      <c r="AY37" s="55"/>
      <c r="AZ37" s="55">
        <f t="shared" si="16"/>
        <v>28784.191568695656</v>
      </c>
      <c r="BA37" s="55">
        <f t="shared" si="17"/>
        <v>29104.945315041652</v>
      </c>
      <c r="BB37" s="55">
        <f t="shared" si="18"/>
        <v>29497.188716294855</v>
      </c>
      <c r="BC37" s="55">
        <f t="shared" si="19"/>
        <v>30391.690042527342</v>
      </c>
      <c r="BD37" s="55">
        <f t="shared" si="20"/>
        <v>31026.502238527664</v>
      </c>
      <c r="BE37" s="55">
        <f t="shared" si="21"/>
        <v>30743.728397643943</v>
      </c>
      <c r="BF37" s="55">
        <f t="shared" si="22"/>
        <v>30803.778999999999</v>
      </c>
    </row>
    <row r="38" spans="1:58" x14ac:dyDescent="0.3">
      <c r="A38" s="54" t="s">
        <v>36</v>
      </c>
      <c r="B38" s="55">
        <v>7980.8399999999992</v>
      </c>
      <c r="C38" s="55">
        <v>7515.7042300000012</v>
      </c>
      <c r="D38" s="55">
        <v>6759.777</v>
      </c>
      <c r="E38" s="55">
        <v>6727.7630000000008</v>
      </c>
      <c r="F38" s="55">
        <v>5502.6610000000001</v>
      </c>
      <c r="G38" s="55">
        <v>5665.7470000000003</v>
      </c>
      <c r="H38" s="55">
        <v>5881.6259999999993</v>
      </c>
      <c r="I38" s="55"/>
      <c r="J38" s="55">
        <v>2593.6706589999999</v>
      </c>
      <c r="K38" s="55">
        <v>6256.2374600000003</v>
      </c>
      <c r="L38" s="55">
        <v>1653.0690849999999</v>
      </c>
      <c r="M38" s="55">
        <v>2903.927467</v>
      </c>
      <c r="N38" s="55">
        <v>1310.217975</v>
      </c>
      <c r="O38" s="55">
        <v>924.42345</v>
      </c>
      <c r="P38" s="55">
        <v>1244.1131519999999</v>
      </c>
      <c r="Q38" s="55"/>
      <c r="R38" s="55"/>
      <c r="S38" s="55">
        <f t="shared" si="1"/>
        <v>2260.9955437519197</v>
      </c>
      <c r="T38" s="55">
        <f t="shared" si="2"/>
        <v>5296.4914349328683</v>
      </c>
      <c r="U38" s="55">
        <f t="shared" si="3"/>
        <v>1378.5697365723731</v>
      </c>
      <c r="V38" s="55">
        <f t="shared" si="4"/>
        <v>2399.3868054198015</v>
      </c>
      <c r="W38" s="55">
        <f t="shared" si="5"/>
        <v>1092.5621980657463</v>
      </c>
      <c r="X38" s="55">
        <f t="shared" si="6"/>
        <v>765.29682655968259</v>
      </c>
      <c r="Y38" s="55">
        <f t="shared" si="7"/>
        <v>1018.3274634922747</v>
      </c>
      <c r="Z38" s="55"/>
      <c r="AA38" s="55">
        <v>267289.19300000003</v>
      </c>
      <c r="AB38" s="55">
        <v>280302.64500000002</v>
      </c>
      <c r="AC38" s="55">
        <v>279223.74200000003</v>
      </c>
      <c r="AD38" s="55">
        <v>285929.06800000003</v>
      </c>
      <c r="AE38" s="55">
        <v>282691.03200000001</v>
      </c>
      <c r="AF38" s="55">
        <v>287137.20600000001</v>
      </c>
      <c r="AG38" s="55">
        <v>290742.32299999997</v>
      </c>
      <c r="AH38" s="55"/>
      <c r="AI38" s="55"/>
      <c r="AJ38" s="55">
        <f t="shared" si="8"/>
        <v>8341.7127652173913</v>
      </c>
      <c r="AK38" s="55">
        <f t="shared" si="9"/>
        <v>7745.8519587481651</v>
      </c>
      <c r="AL38" s="55">
        <f t="shared" si="10"/>
        <v>6895.8248882153239</v>
      </c>
      <c r="AM38" s="55">
        <f t="shared" si="11"/>
        <v>6878.1771424058334</v>
      </c>
      <c r="AN38" s="55">
        <f t="shared" si="12"/>
        <v>5605.9316689671869</v>
      </c>
      <c r="AO38" s="55">
        <f t="shared" si="13"/>
        <v>5730.4478011780257</v>
      </c>
      <c r="AP38" s="55">
        <f t="shared" si="14"/>
        <v>5881.6259999999993</v>
      </c>
      <c r="AQ38" s="55"/>
      <c r="AR38" s="55">
        <f t="shared" si="15"/>
        <v>2762.3081900869252</v>
      </c>
      <c r="AS38" s="55">
        <f t="shared" si="15"/>
        <v>6470.8405595361055</v>
      </c>
      <c r="AT38" s="55">
        <f t="shared" si="15"/>
        <v>1684.2290930042034</v>
      </c>
      <c r="AU38" s="55">
        <f t="shared" si="15"/>
        <v>2931.3838508497474</v>
      </c>
      <c r="AV38" s="55">
        <f t="shared" si="15"/>
        <v>1334.8073667090446</v>
      </c>
      <c r="AW38" s="55">
        <f t="shared" si="25"/>
        <v>934.9800346556076</v>
      </c>
      <c r="AX38" s="55">
        <f t="shared" si="25"/>
        <v>1244.1131519999999</v>
      </c>
      <c r="AY38" s="55"/>
      <c r="AZ38" s="55">
        <f t="shared" si="16"/>
        <v>279375.31303130439</v>
      </c>
      <c r="BA38" s="55">
        <f t="shared" si="17"/>
        <v>288886.14098848612</v>
      </c>
      <c r="BB38" s="55">
        <f t="shared" si="18"/>
        <v>284843.42448933073</v>
      </c>
      <c r="BC38" s="55">
        <f t="shared" si="19"/>
        <v>292321.64983620902</v>
      </c>
      <c r="BD38" s="55">
        <f t="shared" si="20"/>
        <v>287996.40915946238</v>
      </c>
      <c r="BE38" s="55">
        <f t="shared" si="21"/>
        <v>290416.21003534074</v>
      </c>
      <c r="BF38" s="55">
        <f t="shared" si="22"/>
        <v>290742.32299999997</v>
      </c>
    </row>
    <row r="39" spans="1:58" x14ac:dyDescent="0.3">
      <c r="A39" s="54" t="s">
        <v>37</v>
      </c>
      <c r="B39" s="55">
        <v>365.66199999999998</v>
      </c>
      <c r="C39" s="55">
        <v>410.93299999999999</v>
      </c>
      <c r="D39" s="55">
        <v>395.46699999999998</v>
      </c>
      <c r="E39" s="55">
        <v>463.18800000000005</v>
      </c>
      <c r="F39" s="55">
        <v>412.25</v>
      </c>
      <c r="G39" s="55">
        <v>446.983</v>
      </c>
      <c r="H39" s="55">
        <v>451.17599999999999</v>
      </c>
      <c r="I39" s="55"/>
      <c r="J39" s="55">
        <v>68.244180999999998</v>
      </c>
      <c r="K39" s="55">
        <v>89.397610999999998</v>
      </c>
      <c r="L39" s="55">
        <v>75.700043999999991</v>
      </c>
      <c r="M39" s="55">
        <v>95.026933</v>
      </c>
      <c r="N39" s="55">
        <v>86.463884999999991</v>
      </c>
      <c r="O39" s="55">
        <v>65.392399999999995</v>
      </c>
      <c r="P39" s="55">
        <v>72.920371000000003</v>
      </c>
      <c r="Q39" s="55"/>
      <c r="R39" s="55"/>
      <c r="S39" s="55">
        <f t="shared" si="1"/>
        <v>59.490895111367116</v>
      </c>
      <c r="T39" s="55">
        <f t="shared" si="2"/>
        <v>75.683457348334159</v>
      </c>
      <c r="U39" s="55">
        <f t="shared" si="3"/>
        <v>63.129720749448936</v>
      </c>
      <c r="V39" s="55">
        <f t="shared" si="4"/>
        <v>78.516551047075964</v>
      </c>
      <c r="W39" s="55">
        <f t="shared" si="5"/>
        <v>72.100348225572077</v>
      </c>
      <c r="X39" s="55">
        <f t="shared" si="6"/>
        <v>54.136008991465303</v>
      </c>
      <c r="Y39" s="55">
        <f t="shared" si="7"/>
        <v>59.686545647373421</v>
      </c>
      <c r="Z39" s="55"/>
      <c r="AA39" s="55">
        <v>13333.304</v>
      </c>
      <c r="AB39" s="55">
        <v>13527.155000000001</v>
      </c>
      <c r="AC39" s="55">
        <v>13656.216</v>
      </c>
      <c r="AD39" s="55">
        <v>14087.457</v>
      </c>
      <c r="AE39" s="55">
        <v>13541.226000000001</v>
      </c>
      <c r="AF39" s="55">
        <v>13586.619000000001</v>
      </c>
      <c r="AG39" s="55">
        <v>13927.689</v>
      </c>
      <c r="AH39" s="55"/>
      <c r="AI39" s="55"/>
      <c r="AJ39" s="55">
        <f t="shared" si="8"/>
        <v>382.19628173913043</v>
      </c>
      <c r="AK39" s="55">
        <f t="shared" si="9"/>
        <v>423.51669059284671</v>
      </c>
      <c r="AL39" s="55">
        <f t="shared" si="10"/>
        <v>403.42620489815704</v>
      </c>
      <c r="AM39" s="55">
        <f t="shared" si="11"/>
        <v>473.54360048602678</v>
      </c>
      <c r="AN39" s="55">
        <f t="shared" si="12"/>
        <v>419.98686281632155</v>
      </c>
      <c r="AO39" s="55">
        <f t="shared" si="13"/>
        <v>452.08738574347871</v>
      </c>
      <c r="AP39" s="55">
        <f t="shared" si="14"/>
        <v>451.17599999999999</v>
      </c>
      <c r="AQ39" s="55"/>
      <c r="AR39" s="55">
        <f t="shared" si="15"/>
        <v>72.681340419201817</v>
      </c>
      <c r="AS39" s="55">
        <f t="shared" si="15"/>
        <v>92.46415131826393</v>
      </c>
      <c r="AT39" s="55">
        <f t="shared" si="15"/>
        <v>77.126974065030254</v>
      </c>
      <c r="AU39" s="55">
        <f t="shared" si="15"/>
        <v>95.925404459139997</v>
      </c>
      <c r="AV39" s="55">
        <f t="shared" si="15"/>
        <v>88.086587769705744</v>
      </c>
      <c r="AW39" s="55">
        <f t="shared" si="25"/>
        <v>66.139157783387404</v>
      </c>
      <c r="AX39" s="55">
        <f t="shared" si="25"/>
        <v>72.920371000000003</v>
      </c>
      <c r="AY39" s="55"/>
      <c r="AZ39" s="55">
        <f t="shared" si="16"/>
        <v>13936.201224347828</v>
      </c>
      <c r="BA39" s="55">
        <f t="shared" si="17"/>
        <v>13941.386841009313</v>
      </c>
      <c r="BB39" s="55">
        <f t="shared" si="18"/>
        <v>13931.062248302616</v>
      </c>
      <c r="BC39" s="55">
        <f t="shared" si="19"/>
        <v>14402.413511300123</v>
      </c>
      <c r="BD39" s="55">
        <f t="shared" si="20"/>
        <v>13795.359675989828</v>
      </c>
      <c r="BE39" s="55">
        <f t="shared" si="21"/>
        <v>13741.773322033898</v>
      </c>
      <c r="BF39" s="55">
        <f t="shared" si="22"/>
        <v>13927.689</v>
      </c>
    </row>
    <row r="40" spans="1:58" x14ac:dyDescent="0.3">
      <c r="A40" s="54" t="s">
        <v>38</v>
      </c>
      <c r="B40" s="55">
        <v>4497.4449999999997</v>
      </c>
      <c r="C40" s="55">
        <v>4265.7060000000001</v>
      </c>
      <c r="D40" s="55">
        <v>3782.5769999999998</v>
      </c>
      <c r="E40" s="55">
        <v>3845.2020000000002</v>
      </c>
      <c r="F40" s="55">
        <v>3961.9209999999998</v>
      </c>
      <c r="G40" s="55">
        <v>3523.81</v>
      </c>
      <c r="H40" s="55">
        <v>4449.1370000000006</v>
      </c>
      <c r="I40" s="55"/>
      <c r="J40" s="55">
        <v>1139.8891780000001</v>
      </c>
      <c r="K40" s="55">
        <v>889.49631000000011</v>
      </c>
      <c r="L40" s="55">
        <v>492.19395899999995</v>
      </c>
      <c r="M40" s="55">
        <v>538.00007200000005</v>
      </c>
      <c r="N40" s="55">
        <v>1307.2409990000001</v>
      </c>
      <c r="O40" s="55">
        <v>307.34070500000001</v>
      </c>
      <c r="P40" s="55">
        <v>509.975482</v>
      </c>
      <c r="Q40" s="55"/>
      <c r="R40" s="55"/>
      <c r="S40" s="55">
        <f t="shared" si="1"/>
        <v>993.68219433947775</v>
      </c>
      <c r="T40" s="55">
        <f t="shared" si="2"/>
        <v>753.04200287170556</v>
      </c>
      <c r="U40" s="55">
        <f t="shared" si="3"/>
        <v>410.46300034166052</v>
      </c>
      <c r="V40" s="55">
        <f t="shared" si="4"/>
        <v>444.52566007279796</v>
      </c>
      <c r="W40" s="55">
        <f t="shared" si="5"/>
        <v>1090.0797626968156</v>
      </c>
      <c r="X40" s="55">
        <f t="shared" si="6"/>
        <v>254.43628264635166</v>
      </c>
      <c r="Y40" s="55">
        <f t="shared" si="7"/>
        <v>417.42347807630142</v>
      </c>
      <c r="Z40" s="55"/>
      <c r="AA40" s="55">
        <v>128742.014</v>
      </c>
      <c r="AB40" s="55">
        <v>134580.231</v>
      </c>
      <c r="AC40" s="55">
        <v>140646.40599999999</v>
      </c>
      <c r="AD40" s="55">
        <v>149041.17600000001</v>
      </c>
      <c r="AE40" s="55">
        <v>154031.318</v>
      </c>
      <c r="AF40" s="55">
        <v>156427.17499999999</v>
      </c>
      <c r="AG40" s="55">
        <v>158334.84700000001</v>
      </c>
      <c r="AH40" s="55"/>
      <c r="AI40" s="55"/>
      <c r="AJ40" s="55">
        <f t="shared" si="8"/>
        <v>4700.8077304347826</v>
      </c>
      <c r="AK40" s="55">
        <f t="shared" si="9"/>
        <v>4396.3314899559045</v>
      </c>
      <c r="AL40" s="55">
        <f t="shared" si="10"/>
        <v>3858.705489573229</v>
      </c>
      <c r="AM40" s="55">
        <f t="shared" si="11"/>
        <v>3931.170064155529</v>
      </c>
      <c r="AN40" s="55">
        <f t="shared" si="12"/>
        <v>4036.2759769947929</v>
      </c>
      <c r="AO40" s="55">
        <f t="shared" si="13"/>
        <v>3564.0506479144124</v>
      </c>
      <c r="AP40" s="55">
        <f t="shared" si="14"/>
        <v>4449.1370000000006</v>
      </c>
      <c r="AQ40" s="55"/>
      <c r="AR40" s="55">
        <f t="shared" si="15"/>
        <v>1214.0034823830938</v>
      </c>
      <c r="AS40" s="55">
        <f t="shared" si="15"/>
        <v>920.00804590714836</v>
      </c>
      <c r="AT40" s="55">
        <f t="shared" si="15"/>
        <v>501.47171262882705</v>
      </c>
      <c r="AU40" s="55">
        <f t="shared" si="15"/>
        <v>543.0868162991901</v>
      </c>
      <c r="AV40" s="55">
        <f t="shared" si="15"/>
        <v>1331.7745205940187</v>
      </c>
      <c r="AW40" s="55">
        <f t="shared" si="25"/>
        <v>310.85042575670144</v>
      </c>
      <c r="AX40" s="55">
        <f t="shared" si="25"/>
        <v>509.97548200000006</v>
      </c>
      <c r="AY40" s="55"/>
      <c r="AZ40" s="55">
        <f t="shared" si="16"/>
        <v>134563.39202434782</v>
      </c>
      <c r="BA40" s="55">
        <f t="shared" si="17"/>
        <v>138701.37967099465</v>
      </c>
      <c r="BB40" s="55">
        <f t="shared" si="18"/>
        <v>143477.06839039762</v>
      </c>
      <c r="BC40" s="55">
        <f t="shared" si="19"/>
        <v>152373.32379878496</v>
      </c>
      <c r="BD40" s="55">
        <f t="shared" si="20"/>
        <v>156922.08616684828</v>
      </c>
      <c r="BE40" s="55">
        <f t="shared" si="21"/>
        <v>158213.51730376243</v>
      </c>
      <c r="BF40" s="55">
        <f t="shared" si="22"/>
        <v>158334.84700000001</v>
      </c>
    </row>
    <row r="41" spans="1:58" s="7" customFormat="1" x14ac:dyDescent="0.3">
      <c r="A41" s="54" t="s">
        <v>39</v>
      </c>
      <c r="B41" s="55">
        <v>6762.55</v>
      </c>
      <c r="C41" s="55">
        <v>7061.46</v>
      </c>
      <c r="D41" s="55">
        <v>6654.4459999999999</v>
      </c>
      <c r="E41" s="55">
        <v>6890.3710000000001</v>
      </c>
      <c r="F41" s="55">
        <v>6793.8969999999999</v>
      </c>
      <c r="G41" s="55">
        <v>6898.0230000000001</v>
      </c>
      <c r="H41" s="55">
        <v>7330.6869999999999</v>
      </c>
      <c r="I41" s="55"/>
      <c r="J41" s="55">
        <v>1014.4528310000001</v>
      </c>
      <c r="K41" s="55">
        <v>850.91689500000007</v>
      </c>
      <c r="L41" s="55">
        <v>378.16841600000004</v>
      </c>
      <c r="M41" s="55">
        <v>252.48097799999999</v>
      </c>
      <c r="N41" s="55">
        <v>336.921558</v>
      </c>
      <c r="O41" s="55">
        <v>282.85763099999997</v>
      </c>
      <c r="P41" s="55">
        <v>403.37570099999999</v>
      </c>
      <c r="Q41" s="55"/>
      <c r="R41" s="55"/>
      <c r="S41" s="55">
        <f t="shared" si="1"/>
        <v>884.33484115591386</v>
      </c>
      <c r="T41" s="55">
        <f t="shared" si="2"/>
        <v>720.3809118535554</v>
      </c>
      <c r="U41" s="55">
        <f t="shared" si="3"/>
        <v>315.37189725202063</v>
      </c>
      <c r="V41" s="55">
        <f t="shared" si="4"/>
        <v>208.61386316185394</v>
      </c>
      <c r="W41" s="55">
        <f t="shared" si="5"/>
        <v>280.95154013149289</v>
      </c>
      <c r="X41" s="55">
        <f t="shared" si="6"/>
        <v>234.16762888532267</v>
      </c>
      <c r="Y41" s="55">
        <f t="shared" si="7"/>
        <v>330.16977095162821</v>
      </c>
      <c r="Z41" s="55"/>
      <c r="AA41" s="55">
        <v>295947.45500000002</v>
      </c>
      <c r="AB41" s="55">
        <v>303365.50199999998</v>
      </c>
      <c r="AC41" s="55">
        <v>307534.60399999999</v>
      </c>
      <c r="AD41" s="55">
        <v>314814.48200000002</v>
      </c>
      <c r="AE41" s="55">
        <v>316329.39299999998</v>
      </c>
      <c r="AF41" s="55">
        <v>319297.489</v>
      </c>
      <c r="AG41" s="55">
        <v>321448.76500000001</v>
      </c>
      <c r="AH41" s="56"/>
      <c r="AI41" s="56"/>
      <c r="AJ41" s="55">
        <f t="shared" si="8"/>
        <v>7068.3348695652176</v>
      </c>
      <c r="AK41" s="55">
        <f t="shared" si="9"/>
        <v>7277.6977511024024</v>
      </c>
      <c r="AL41" s="55">
        <f t="shared" si="10"/>
        <v>6788.3739869059154</v>
      </c>
      <c r="AM41" s="55">
        <f t="shared" si="11"/>
        <v>7044.420606804375</v>
      </c>
      <c r="AN41" s="55">
        <f t="shared" si="12"/>
        <v>6921.4008182588686</v>
      </c>
      <c r="AO41" s="55">
        <f t="shared" si="13"/>
        <v>6976.7959516768833</v>
      </c>
      <c r="AP41" s="55">
        <f t="shared" si="14"/>
        <v>7330.6869999999999</v>
      </c>
      <c r="AQ41" s="56"/>
      <c r="AR41" s="55">
        <f t="shared" si="15"/>
        <v>1080.4114060528329</v>
      </c>
      <c r="AS41" s="55">
        <f t="shared" si="15"/>
        <v>880.10526968721001</v>
      </c>
      <c r="AT41" s="55">
        <f t="shared" si="15"/>
        <v>385.29681188884882</v>
      </c>
      <c r="AU41" s="55">
        <f t="shared" si="15"/>
        <v>254.86816388033094</v>
      </c>
      <c r="AV41" s="55">
        <f t="shared" si="15"/>
        <v>343.24470141808933</v>
      </c>
      <c r="AW41" s="55">
        <f t="shared" si="25"/>
        <v>286.08776382185351</v>
      </c>
      <c r="AX41" s="55">
        <f t="shared" si="25"/>
        <v>403.37570099999999</v>
      </c>
      <c r="AY41" s="56"/>
      <c r="AZ41" s="55">
        <f t="shared" si="16"/>
        <v>309329.42687826091</v>
      </c>
      <c r="BA41" s="55">
        <f t="shared" si="17"/>
        <v>312655.23442283197</v>
      </c>
      <c r="BB41" s="55">
        <f t="shared" si="18"/>
        <v>313724.07347914641</v>
      </c>
      <c r="BC41" s="55">
        <f t="shared" si="19"/>
        <v>321852.86167047388</v>
      </c>
      <c r="BD41" s="55">
        <f t="shared" si="20"/>
        <v>322266.07491245912</v>
      </c>
      <c r="BE41" s="55">
        <f t="shared" si="21"/>
        <v>322943.75194686855</v>
      </c>
      <c r="BF41" s="55">
        <f t="shared" si="22"/>
        <v>321448.76500000001</v>
      </c>
    </row>
    <row r="42" spans="1:58" x14ac:dyDescent="0.3">
      <c r="A42" s="54" t="s">
        <v>40</v>
      </c>
      <c r="B42" s="55">
        <v>736</v>
      </c>
      <c r="C42" s="55">
        <v>847</v>
      </c>
      <c r="D42" s="55">
        <v>611.99977799999999</v>
      </c>
      <c r="E42" s="55">
        <v>719</v>
      </c>
      <c r="F42" s="55">
        <v>606</v>
      </c>
      <c r="G42" s="55">
        <v>600</v>
      </c>
      <c r="H42" s="55">
        <v>1089.3</v>
      </c>
      <c r="I42" s="55"/>
      <c r="J42" s="55">
        <v>223.273664</v>
      </c>
      <c r="K42" s="55">
        <v>193.50097500000001</v>
      </c>
      <c r="L42" s="55">
        <v>719.94343000000003</v>
      </c>
      <c r="M42" s="55">
        <v>812.06638399999997</v>
      </c>
      <c r="N42" s="55">
        <v>572.73780500000009</v>
      </c>
      <c r="O42" s="55">
        <v>165.23406400000002</v>
      </c>
      <c r="P42" s="55">
        <v>249.71482900000001</v>
      </c>
      <c r="Q42" s="55"/>
      <c r="R42" s="55"/>
      <c r="S42" s="55">
        <f t="shared" si="1"/>
        <v>194.63564411674344</v>
      </c>
      <c r="T42" s="55">
        <f t="shared" si="2"/>
        <v>163.81671304699154</v>
      </c>
      <c r="U42" s="55">
        <f t="shared" si="3"/>
        <v>600.39367601028664</v>
      </c>
      <c r="V42" s="55">
        <f t="shared" si="4"/>
        <v>670.97452985197776</v>
      </c>
      <c r="W42" s="55">
        <f t="shared" si="5"/>
        <v>477.59356617447628</v>
      </c>
      <c r="X42" s="55">
        <f t="shared" si="6"/>
        <v>136.79132092414955</v>
      </c>
      <c r="Y42" s="55">
        <f t="shared" si="7"/>
        <v>204.39577220382694</v>
      </c>
      <c r="Z42" s="55"/>
      <c r="AA42" s="55">
        <v>25014.108</v>
      </c>
      <c r="AB42" s="55">
        <v>25604.598999999998</v>
      </c>
      <c r="AC42" s="55">
        <v>25879.473000000002</v>
      </c>
      <c r="AD42" s="55">
        <v>25031.332999999999</v>
      </c>
      <c r="AE42" s="55">
        <v>25902.233</v>
      </c>
      <c r="AF42" s="55">
        <v>26106.717000000001</v>
      </c>
      <c r="AG42" s="55">
        <v>26342.955000000002</v>
      </c>
      <c r="AH42" s="55"/>
      <c r="AI42" s="55"/>
      <c r="AJ42" s="55">
        <f t="shared" si="8"/>
        <v>769.28000000000009</v>
      </c>
      <c r="AK42" s="55">
        <f t="shared" si="9"/>
        <v>872.93704066634018</v>
      </c>
      <c r="AL42" s="55">
        <f t="shared" si="10"/>
        <v>624.31694133026178</v>
      </c>
      <c r="AM42" s="55">
        <f t="shared" si="11"/>
        <v>735.07484811664642</v>
      </c>
      <c r="AN42" s="55">
        <f t="shared" si="12"/>
        <v>617.37304758445327</v>
      </c>
      <c r="AO42" s="55">
        <f t="shared" si="13"/>
        <v>606.85178507032083</v>
      </c>
      <c r="AP42" s="55">
        <f t="shared" si="14"/>
        <v>1089.3</v>
      </c>
      <c r="AQ42" s="55"/>
      <c r="AR42" s="55">
        <f t="shared" si="15"/>
        <v>237.79066496272389</v>
      </c>
      <c r="AS42" s="55">
        <f t="shared" si="15"/>
        <v>200.13849623600797</v>
      </c>
      <c r="AT42" s="55">
        <f t="shared" si="15"/>
        <v>733.51421372884454</v>
      </c>
      <c r="AU42" s="55">
        <f t="shared" si="15"/>
        <v>819.74440165159592</v>
      </c>
      <c r="AV42" s="55">
        <f t="shared" si="15"/>
        <v>583.48660749122166</v>
      </c>
      <c r="AW42" s="55">
        <f t="shared" si="25"/>
        <v>167.12097782137278</v>
      </c>
      <c r="AX42" s="55">
        <f t="shared" si="25"/>
        <v>249.71482899999998</v>
      </c>
      <c r="AY42" s="55"/>
      <c r="AZ42" s="55">
        <f t="shared" si="16"/>
        <v>26145.180709565218</v>
      </c>
      <c r="BA42" s="55">
        <f t="shared" si="17"/>
        <v>26388.66927804998</v>
      </c>
      <c r="BB42" s="55">
        <f t="shared" si="18"/>
        <v>26400.325633123179</v>
      </c>
      <c r="BC42" s="55">
        <f t="shared" si="19"/>
        <v>25590.964260267316</v>
      </c>
      <c r="BD42" s="55">
        <f t="shared" si="20"/>
        <v>26388.350703717155</v>
      </c>
      <c r="BE42" s="55">
        <f t="shared" si="21"/>
        <v>26404.846356292819</v>
      </c>
      <c r="BF42" s="55">
        <f t="shared" si="22"/>
        <v>26342.955000000002</v>
      </c>
    </row>
    <row r="43" spans="1:58" x14ac:dyDescent="0.3">
      <c r="A43" s="54" t="s">
        <v>41</v>
      </c>
      <c r="B43" s="55">
        <v>1100.713</v>
      </c>
      <c r="C43" s="55">
        <v>1133.5129999999999</v>
      </c>
      <c r="D43" s="55">
        <v>1131.2329999999999</v>
      </c>
      <c r="E43" s="55">
        <v>1027.0999999999999</v>
      </c>
      <c r="F43" s="55">
        <v>1075.46</v>
      </c>
      <c r="G43" s="55">
        <v>1048.6120000000001</v>
      </c>
      <c r="H43" s="55">
        <v>1138.1199999999999</v>
      </c>
      <c r="I43" s="55"/>
      <c r="J43" s="55">
        <v>42.195701999999997</v>
      </c>
      <c r="K43" s="55">
        <v>56.727919999999997</v>
      </c>
      <c r="L43" s="55">
        <v>42.904315000000004</v>
      </c>
      <c r="M43" s="55">
        <v>27.660329000000001</v>
      </c>
      <c r="N43" s="55">
        <v>7.6928010000000002</v>
      </c>
      <c r="O43" s="55">
        <v>52.823031</v>
      </c>
      <c r="P43" s="55">
        <v>17.921682000000001</v>
      </c>
      <c r="Q43" s="55"/>
      <c r="R43" s="55"/>
      <c r="S43" s="55">
        <f t="shared" si="1"/>
        <v>36.783503663594459</v>
      </c>
      <c r="T43" s="55">
        <f t="shared" si="2"/>
        <v>48.025501640974632</v>
      </c>
      <c r="U43" s="55">
        <f t="shared" si="3"/>
        <v>35.779865925789863</v>
      </c>
      <c r="V43" s="55">
        <f t="shared" si="4"/>
        <v>22.854506247270084</v>
      </c>
      <c r="W43" s="55">
        <f t="shared" si="5"/>
        <v>6.4148590007264792</v>
      </c>
      <c r="X43" s="55">
        <f t="shared" si="6"/>
        <v>43.730281824377926</v>
      </c>
      <c r="Y43" s="55">
        <f t="shared" si="7"/>
        <v>14.669197044687426</v>
      </c>
      <c r="Z43" s="55"/>
      <c r="AA43" s="55">
        <v>28484.723999999998</v>
      </c>
      <c r="AB43" s="55">
        <v>29660.682000000001</v>
      </c>
      <c r="AC43" s="55">
        <v>30366.998</v>
      </c>
      <c r="AD43" s="55">
        <v>31326.892</v>
      </c>
      <c r="AE43" s="55">
        <v>32688.746999999999</v>
      </c>
      <c r="AF43" s="55">
        <v>34173.667000000001</v>
      </c>
      <c r="AG43" s="55">
        <v>35013.646999999997</v>
      </c>
      <c r="AH43" s="55"/>
      <c r="AI43" s="55"/>
      <c r="AJ43" s="55">
        <f t="shared" si="8"/>
        <v>1150.4843704347827</v>
      </c>
      <c r="AK43" s="55">
        <f t="shared" si="9"/>
        <v>1168.2237116609506</v>
      </c>
      <c r="AL43" s="55">
        <f t="shared" si="10"/>
        <v>1154.000298496605</v>
      </c>
      <c r="AM43" s="55">
        <f t="shared" si="11"/>
        <v>1050.0631105710813</v>
      </c>
      <c r="AN43" s="55">
        <f t="shared" si="12"/>
        <v>1095.6435936554062</v>
      </c>
      <c r="AO43" s="55">
        <f t="shared" si="13"/>
        <v>1060.5867734102656</v>
      </c>
      <c r="AP43" s="55">
        <f t="shared" si="14"/>
        <v>1138.1199999999999</v>
      </c>
      <c r="AQ43" s="55"/>
      <c r="AR43" s="55">
        <f t="shared" si="15"/>
        <v>44.939218792723075</v>
      </c>
      <c r="AS43" s="55">
        <f t="shared" si="15"/>
        <v>58.673816002201335</v>
      </c>
      <c r="AT43" s="55">
        <f t="shared" si="15"/>
        <v>43.713052403019589</v>
      </c>
      <c r="AU43" s="55">
        <f t="shared" si="15"/>
        <v>27.921855026068027</v>
      </c>
      <c r="AV43" s="55">
        <f t="shared" si="15"/>
        <v>7.8371749139120954</v>
      </c>
      <c r="AW43" s="55">
        <f t="shared" si="25"/>
        <v>53.426251091958164</v>
      </c>
      <c r="AX43" s="55">
        <f t="shared" si="25"/>
        <v>17.921682000000001</v>
      </c>
      <c r="AY43" s="55"/>
      <c r="AZ43" s="55">
        <f t="shared" si="16"/>
        <v>29772.728911304348</v>
      </c>
      <c r="BA43" s="55">
        <f t="shared" si="17"/>
        <v>30568.958641352285</v>
      </c>
      <c r="BB43" s="55">
        <f t="shared" si="18"/>
        <v>30978.166970417064</v>
      </c>
      <c r="BC43" s="55">
        <f t="shared" si="19"/>
        <v>32027.274518590522</v>
      </c>
      <c r="BD43" s="55">
        <f t="shared" si="20"/>
        <v>33302.229962223028</v>
      </c>
      <c r="BE43" s="55">
        <f t="shared" si="21"/>
        <v>34563.918035581199</v>
      </c>
      <c r="BF43" s="55">
        <f t="shared" si="22"/>
        <v>35013.646999999997</v>
      </c>
    </row>
    <row r="44" spans="1:58" x14ac:dyDescent="0.3">
      <c r="A44" s="54" t="s">
        <v>42</v>
      </c>
      <c r="B44" s="55">
        <v>3452.9160000000002</v>
      </c>
      <c r="C44" s="55">
        <v>3679.223</v>
      </c>
      <c r="D44" s="55">
        <v>3607.2660000000001</v>
      </c>
      <c r="E44" s="55">
        <v>3806.77</v>
      </c>
      <c r="F44" s="55">
        <v>3854.0520000000001</v>
      </c>
      <c r="G44" s="55">
        <v>4182.2709999999997</v>
      </c>
      <c r="H44" s="55">
        <v>3771.1239999999989</v>
      </c>
      <c r="I44" s="55"/>
      <c r="J44" s="55">
        <v>514.26981999999998</v>
      </c>
      <c r="K44" s="55">
        <v>376.07230599999997</v>
      </c>
      <c r="L44" s="55">
        <v>260.29566</v>
      </c>
      <c r="M44" s="55">
        <v>386.98371100000003</v>
      </c>
      <c r="N44" s="55">
        <v>169.48934</v>
      </c>
      <c r="O44" s="55">
        <v>443.29938400000003</v>
      </c>
      <c r="P44" s="55">
        <v>111.487461</v>
      </c>
      <c r="Q44" s="55"/>
      <c r="R44" s="55"/>
      <c r="S44" s="55">
        <f t="shared" si="1"/>
        <v>448.30740837173573</v>
      </c>
      <c r="T44" s="55">
        <f t="shared" si="2"/>
        <v>318.3804579636996</v>
      </c>
      <c r="U44" s="55">
        <f t="shared" si="3"/>
        <v>217.07242770022043</v>
      </c>
      <c r="V44" s="55">
        <f t="shared" si="4"/>
        <v>319.74752146445047</v>
      </c>
      <c r="W44" s="55">
        <f t="shared" si="5"/>
        <v>141.33346465431646</v>
      </c>
      <c r="X44" s="55">
        <f t="shared" si="6"/>
        <v>366.9915684106262</v>
      </c>
      <c r="Y44" s="55">
        <f t="shared" si="7"/>
        <v>91.254355111362017</v>
      </c>
      <c r="Z44" s="55"/>
      <c r="AA44" s="55">
        <v>95797.907999999996</v>
      </c>
      <c r="AB44" s="55">
        <v>98752.883000000002</v>
      </c>
      <c r="AC44" s="55">
        <v>109476.606</v>
      </c>
      <c r="AD44" s="55">
        <v>113047.265</v>
      </c>
      <c r="AE44" s="55">
        <v>118802.77800000001</v>
      </c>
      <c r="AF44" s="55">
        <v>120958.97</v>
      </c>
      <c r="AG44" s="55">
        <v>126533.33900000001</v>
      </c>
      <c r="AH44" s="55"/>
      <c r="AI44" s="55"/>
      <c r="AJ44" s="55">
        <f t="shared" si="8"/>
        <v>3609.047853913044</v>
      </c>
      <c r="AK44" s="55">
        <f t="shared" si="9"/>
        <v>3791.8890644292019</v>
      </c>
      <c r="AL44" s="55">
        <f t="shared" si="10"/>
        <v>3679.866164403491</v>
      </c>
      <c r="AM44" s="55">
        <f t="shared" si="11"/>
        <v>3891.878831105711</v>
      </c>
      <c r="AN44" s="55">
        <f t="shared" si="12"/>
        <v>3926.3825557573555</v>
      </c>
      <c r="AO44" s="55">
        <f t="shared" si="13"/>
        <v>4230.0310366630592</v>
      </c>
      <c r="AP44" s="55">
        <f t="shared" si="14"/>
        <v>3771.1239999999989</v>
      </c>
      <c r="AQ44" s="55"/>
      <c r="AR44" s="55">
        <f t="shared" si="15"/>
        <v>547.70706171624579</v>
      </c>
      <c r="AS44" s="55">
        <f t="shared" si="15"/>
        <v>388.97243695463459</v>
      </c>
      <c r="AT44" s="55">
        <f t="shared" si="15"/>
        <v>265.20217898499419</v>
      </c>
      <c r="AU44" s="55">
        <f t="shared" si="15"/>
        <v>390.64260862521945</v>
      </c>
      <c r="AV44" s="55">
        <f t="shared" si="15"/>
        <v>172.67021513016098</v>
      </c>
      <c r="AW44" s="55">
        <f t="shared" si="25"/>
        <v>448.36170416828941</v>
      </c>
      <c r="AX44" s="55">
        <f t="shared" si="25"/>
        <v>111.48746100000001</v>
      </c>
      <c r="AY44" s="55"/>
      <c r="AZ44" s="55">
        <f t="shared" si="16"/>
        <v>100129.63949217391</v>
      </c>
      <c r="BA44" s="55">
        <f t="shared" si="17"/>
        <v>101776.91787873593</v>
      </c>
      <c r="BB44" s="55">
        <f t="shared" si="18"/>
        <v>111679.94215373421</v>
      </c>
      <c r="BC44" s="55">
        <f t="shared" si="19"/>
        <v>115574.68866464155</v>
      </c>
      <c r="BD44" s="55">
        <f t="shared" si="20"/>
        <v>121032.39788013077</v>
      </c>
      <c r="BE44" s="55">
        <f t="shared" si="21"/>
        <v>122340.27810794565</v>
      </c>
      <c r="BF44" s="55">
        <f t="shared" si="22"/>
        <v>126533.33900000001</v>
      </c>
    </row>
    <row r="45" spans="1:58" x14ac:dyDescent="0.3">
      <c r="A45" s="54" t="s">
        <v>43</v>
      </c>
      <c r="B45" s="55">
        <v>3289.1290000000004</v>
      </c>
      <c r="C45" s="55">
        <v>3712.75</v>
      </c>
      <c r="D45" s="55">
        <v>3573.7550000000001</v>
      </c>
      <c r="E45" s="55">
        <v>3488.5880000000002</v>
      </c>
      <c r="F45" s="55">
        <v>3538.5630000000001</v>
      </c>
      <c r="G45" s="55">
        <v>3579.0569999999998</v>
      </c>
      <c r="H45" s="55">
        <v>3665.4509999999996</v>
      </c>
      <c r="I45" s="55"/>
      <c r="J45" s="55">
        <v>335.82001000000002</v>
      </c>
      <c r="K45" s="55">
        <v>561.50650399999995</v>
      </c>
      <c r="L45" s="55">
        <v>330.040705</v>
      </c>
      <c r="M45" s="55">
        <v>481.75019199999997</v>
      </c>
      <c r="N45" s="55">
        <v>512.71099400000003</v>
      </c>
      <c r="O45" s="55">
        <v>544.759635</v>
      </c>
      <c r="P45" s="55">
        <v>464.12207599999999</v>
      </c>
      <c r="Q45" s="55"/>
      <c r="R45" s="55"/>
      <c r="S45" s="55">
        <f t="shared" si="1"/>
        <v>292.74632208141321</v>
      </c>
      <c r="T45" s="55">
        <f t="shared" si="2"/>
        <v>475.36788814520128</v>
      </c>
      <c r="U45" s="55">
        <f t="shared" si="3"/>
        <v>275.23600306759732</v>
      </c>
      <c r="V45" s="55">
        <f t="shared" si="4"/>
        <v>398.04887254549874</v>
      </c>
      <c r="W45" s="55">
        <f t="shared" si="5"/>
        <v>427.53851745707709</v>
      </c>
      <c r="X45" s="55">
        <f t="shared" si="6"/>
        <v>450.98685013162634</v>
      </c>
      <c r="Y45" s="55">
        <f t="shared" si="7"/>
        <v>379.89169686379842</v>
      </c>
      <c r="Z45" s="55"/>
      <c r="AA45" s="55">
        <v>99921.342000000004</v>
      </c>
      <c r="AB45" s="55">
        <v>102426.045</v>
      </c>
      <c r="AC45" s="55">
        <v>108780.81</v>
      </c>
      <c r="AD45" s="55">
        <v>112023.576</v>
      </c>
      <c r="AE45" s="55">
        <v>113536.546</v>
      </c>
      <c r="AF45" s="55">
        <v>117667.00900000001</v>
      </c>
      <c r="AG45" s="55">
        <v>120221.584</v>
      </c>
      <c r="AH45" s="55"/>
      <c r="AI45" s="55"/>
      <c r="AJ45" s="55">
        <f t="shared" si="8"/>
        <v>3437.8548330434787</v>
      </c>
      <c r="AK45" s="55">
        <f t="shared" si="9"/>
        <v>3826.4427364037242</v>
      </c>
      <c r="AL45" s="55">
        <f t="shared" si="10"/>
        <v>3645.6807189621718</v>
      </c>
      <c r="AM45" s="55">
        <f t="shared" si="11"/>
        <v>3566.5831630619687</v>
      </c>
      <c r="AN45" s="55">
        <f t="shared" si="12"/>
        <v>3604.9726458409009</v>
      </c>
      <c r="AO45" s="55">
        <f t="shared" si="13"/>
        <v>3619.9285488640453</v>
      </c>
      <c r="AP45" s="55">
        <f t="shared" si="14"/>
        <v>3665.4509999999996</v>
      </c>
      <c r="AQ45" s="55"/>
      <c r="AR45" s="55">
        <f t="shared" si="15"/>
        <v>357.65464701510251</v>
      </c>
      <c r="AS45" s="55">
        <f t="shared" si="15"/>
        <v>580.76744748856163</v>
      </c>
      <c r="AT45" s="55">
        <f t="shared" si="15"/>
        <v>336.26190355898996</v>
      </c>
      <c r="AU45" s="55">
        <f t="shared" si="15"/>
        <v>486.30509853315328</v>
      </c>
      <c r="AV45" s="55">
        <f t="shared" si="15"/>
        <v>522.33324900302694</v>
      </c>
      <c r="AW45" s="55">
        <f t="shared" si="25"/>
        <v>550.98059489001082</v>
      </c>
      <c r="AX45" s="55">
        <f t="shared" si="25"/>
        <v>464.12207599999999</v>
      </c>
      <c r="AY45" s="55"/>
      <c r="AZ45" s="55">
        <f t="shared" si="16"/>
        <v>104439.52442086958</v>
      </c>
      <c r="BA45" s="55">
        <f t="shared" si="17"/>
        <v>105562.56034174426</v>
      </c>
      <c r="BB45" s="55">
        <f t="shared" si="18"/>
        <v>110970.14249999997</v>
      </c>
      <c r="BC45" s="55">
        <f t="shared" si="19"/>
        <v>114528.1128145808</v>
      </c>
      <c r="BD45" s="55">
        <f t="shared" si="20"/>
        <v>115667.33237002058</v>
      </c>
      <c r="BE45" s="55">
        <f t="shared" si="21"/>
        <v>119010.72409255919</v>
      </c>
      <c r="BF45" s="55">
        <f t="shared" si="22"/>
        <v>120221.584</v>
      </c>
    </row>
    <row r="46" spans="1:58" x14ac:dyDescent="0.3">
      <c r="A46" s="54" t="s">
        <v>44</v>
      </c>
      <c r="B46" s="55">
        <v>1124</v>
      </c>
      <c r="C46" s="55">
        <v>1314.999904</v>
      </c>
      <c r="D46" s="55">
        <v>1207</v>
      </c>
      <c r="E46" s="55">
        <v>1435</v>
      </c>
      <c r="F46" s="55">
        <v>1407</v>
      </c>
      <c r="G46" s="55">
        <v>1265</v>
      </c>
      <c r="H46" s="55">
        <v>1409</v>
      </c>
      <c r="I46" s="55"/>
      <c r="J46" s="55">
        <v>232.01123000000001</v>
      </c>
      <c r="K46" s="55">
        <v>539.07143000000008</v>
      </c>
      <c r="L46" s="55">
        <v>432.10871999999995</v>
      </c>
      <c r="M46" s="55">
        <v>341.42899499999999</v>
      </c>
      <c r="N46" s="55">
        <v>205.27660800000001</v>
      </c>
      <c r="O46" s="55">
        <v>127.55646</v>
      </c>
      <c r="P46" s="55">
        <v>186.87717000000001</v>
      </c>
      <c r="Q46" s="55"/>
      <c r="R46" s="55"/>
      <c r="S46" s="55">
        <f t="shared" si="1"/>
        <v>202.25249312596006</v>
      </c>
      <c r="T46" s="55">
        <f t="shared" si="2"/>
        <v>456.37449506464446</v>
      </c>
      <c r="U46" s="55">
        <f t="shared" si="3"/>
        <v>360.35517795738429</v>
      </c>
      <c r="V46" s="55">
        <f t="shared" si="4"/>
        <v>282.10767483013836</v>
      </c>
      <c r="W46" s="55">
        <f t="shared" si="5"/>
        <v>171.17568704395205</v>
      </c>
      <c r="X46" s="55">
        <f t="shared" si="6"/>
        <v>105.59939175622068</v>
      </c>
      <c r="Y46" s="55">
        <f t="shared" si="7"/>
        <v>152.96209529236987</v>
      </c>
      <c r="Z46" s="55"/>
      <c r="AA46" s="55">
        <v>28984.153999999999</v>
      </c>
      <c r="AB46" s="55">
        <v>31661.313999999998</v>
      </c>
      <c r="AC46" s="55">
        <v>32236.55</v>
      </c>
      <c r="AD46" s="55">
        <v>33233.576999999997</v>
      </c>
      <c r="AE46" s="55">
        <v>35985.343999999997</v>
      </c>
      <c r="AF46" s="55">
        <v>37493.603999999999</v>
      </c>
      <c r="AG46" s="55">
        <v>38624.127999999997</v>
      </c>
      <c r="AH46" s="55"/>
      <c r="AI46" s="55"/>
      <c r="AJ46" s="55">
        <f t="shared" si="8"/>
        <v>1174.824347826087</v>
      </c>
      <c r="AK46" s="55">
        <f t="shared" si="9"/>
        <v>1355.2681519176876</v>
      </c>
      <c r="AL46" s="55">
        <f t="shared" si="10"/>
        <v>1231.2921920465565</v>
      </c>
      <c r="AM46" s="55">
        <f t="shared" si="11"/>
        <v>1467.08262454435</v>
      </c>
      <c r="AN46" s="55">
        <f t="shared" si="12"/>
        <v>1433.4057391936069</v>
      </c>
      <c r="AO46" s="55">
        <f t="shared" si="13"/>
        <v>1279.4458468565931</v>
      </c>
      <c r="AP46" s="55">
        <f t="shared" si="14"/>
        <v>1409</v>
      </c>
      <c r="AQ46" s="55"/>
      <c r="AR46" s="55">
        <f t="shared" si="15"/>
        <v>247.09633761606332</v>
      </c>
      <c r="AS46" s="55">
        <f t="shared" si="15"/>
        <v>557.56279969129071</v>
      </c>
      <c r="AT46" s="55">
        <f t="shared" si="15"/>
        <v>440.25387938629763</v>
      </c>
      <c r="AU46" s="55">
        <f t="shared" si="15"/>
        <v>344.65717671276093</v>
      </c>
      <c r="AV46" s="55">
        <f t="shared" si="15"/>
        <v>209.12911729168181</v>
      </c>
      <c r="AW46" s="55">
        <f t="shared" si="25"/>
        <v>129.0131090804183</v>
      </c>
      <c r="AX46" s="55">
        <f t="shared" si="25"/>
        <v>186.87717000000001</v>
      </c>
      <c r="AY46" s="55"/>
      <c r="AZ46" s="55">
        <f t="shared" si="16"/>
        <v>30294.741833043478</v>
      </c>
      <c r="BA46" s="55">
        <f t="shared" si="17"/>
        <v>32630.85448260657</v>
      </c>
      <c r="BB46" s="55">
        <f t="shared" si="18"/>
        <v>32885.345744422884</v>
      </c>
      <c r="BC46" s="55">
        <f t="shared" si="19"/>
        <v>33976.587713001216</v>
      </c>
      <c r="BD46" s="55">
        <f t="shared" si="20"/>
        <v>36660.695534084021</v>
      </c>
      <c r="BE46" s="55">
        <f t="shared" si="21"/>
        <v>37921.767526866206</v>
      </c>
      <c r="BF46" s="55">
        <f t="shared" si="22"/>
        <v>38624.127999999997</v>
      </c>
    </row>
    <row r="47" spans="1:58" x14ac:dyDescent="0.3">
      <c r="A47" s="54" t="s">
        <v>45</v>
      </c>
      <c r="B47" s="55">
        <v>5967.4480000000003</v>
      </c>
      <c r="C47" s="55">
        <v>6676.7640000000001</v>
      </c>
      <c r="D47" s="55">
        <v>5551.4159999999993</v>
      </c>
      <c r="E47" s="55">
        <v>6288.8350000000009</v>
      </c>
      <c r="F47" s="55">
        <v>6310.6710000000003</v>
      </c>
      <c r="G47" s="55">
        <v>6228.4440000000004</v>
      </c>
      <c r="H47" s="55">
        <v>6498.5419999999995</v>
      </c>
      <c r="I47" s="55"/>
      <c r="J47" s="55">
        <v>347.80245200000002</v>
      </c>
      <c r="K47" s="55">
        <v>746.78840400000001</v>
      </c>
      <c r="L47" s="55">
        <v>644.35109299999999</v>
      </c>
      <c r="M47" s="55">
        <v>320.72959000000003</v>
      </c>
      <c r="N47" s="55">
        <v>515.92192299999999</v>
      </c>
      <c r="O47" s="55">
        <v>382.43764600000003</v>
      </c>
      <c r="P47" s="55">
        <v>340.90086300000002</v>
      </c>
      <c r="Q47" s="55"/>
      <c r="R47" s="55"/>
      <c r="S47" s="55">
        <f t="shared" si="1"/>
        <v>303.19184563748075</v>
      </c>
      <c r="T47" s="55">
        <f t="shared" si="2"/>
        <v>632.22638379413218</v>
      </c>
      <c r="U47" s="55">
        <f t="shared" si="3"/>
        <v>537.35377704261577</v>
      </c>
      <c r="V47" s="55">
        <f t="shared" si="4"/>
        <v>265.00467215481683</v>
      </c>
      <c r="W47" s="55">
        <f t="shared" si="5"/>
        <v>430.21604113100852</v>
      </c>
      <c r="X47" s="55">
        <f t="shared" si="6"/>
        <v>316.60633104964535</v>
      </c>
      <c r="Y47" s="55">
        <f t="shared" si="7"/>
        <v>279.03306910874733</v>
      </c>
      <c r="Z47" s="55"/>
      <c r="AA47" s="55">
        <v>257347.27</v>
      </c>
      <c r="AB47" s="55">
        <v>280099.64799999999</v>
      </c>
      <c r="AC47" s="55">
        <v>286736.31199999998</v>
      </c>
      <c r="AD47" s="55">
        <v>292792.27</v>
      </c>
      <c r="AE47" s="55">
        <v>312509.65600000002</v>
      </c>
      <c r="AF47" s="55">
        <v>316009.75099999999</v>
      </c>
      <c r="AG47" s="55">
        <v>320850.29700000002</v>
      </c>
      <c r="AH47" s="55"/>
      <c r="AI47" s="55"/>
      <c r="AJ47" s="55">
        <f t="shared" si="8"/>
        <v>6237.2804313043489</v>
      </c>
      <c r="AK47" s="55">
        <f t="shared" si="9"/>
        <v>6881.2214963253318</v>
      </c>
      <c r="AL47" s="55">
        <f t="shared" si="10"/>
        <v>5663.1443045586793</v>
      </c>
      <c r="AM47" s="55">
        <f t="shared" si="11"/>
        <v>6429.435928311058</v>
      </c>
      <c r="AN47" s="55">
        <f t="shared" si="12"/>
        <v>6429.1059200871778</v>
      </c>
      <c r="AO47" s="55">
        <f t="shared" si="13"/>
        <v>6299.5705993508827</v>
      </c>
      <c r="AP47" s="55">
        <f t="shared" si="14"/>
        <v>6498.5419999999995</v>
      </c>
      <c r="AQ47" s="55"/>
      <c r="AR47" s="55">
        <f t="shared" si="15"/>
        <v>370.41617383385557</v>
      </c>
      <c r="AS47" s="55">
        <f t="shared" si="15"/>
        <v>772.40493585651643</v>
      </c>
      <c r="AT47" s="55">
        <f t="shared" si="15"/>
        <v>656.49697691833444</v>
      </c>
      <c r="AU47" s="55">
        <f t="shared" si="15"/>
        <v>323.76206062300406</v>
      </c>
      <c r="AV47" s="55">
        <f t="shared" si="15"/>
        <v>525.60443880881462</v>
      </c>
      <c r="AW47" s="55">
        <f t="shared" si="25"/>
        <v>386.80494692198579</v>
      </c>
      <c r="AX47" s="55">
        <f t="shared" si="25"/>
        <v>340.90086300000002</v>
      </c>
      <c r="AY47" s="55"/>
      <c r="AZ47" s="55">
        <f t="shared" si="16"/>
        <v>268983.84220869566</v>
      </c>
      <c r="BA47" s="55">
        <f t="shared" si="17"/>
        <v>288676.92776482122</v>
      </c>
      <c r="BB47" s="55">
        <f t="shared" si="18"/>
        <v>292507.19315809885</v>
      </c>
      <c r="BC47" s="55">
        <f t="shared" si="19"/>
        <v>299338.29401944112</v>
      </c>
      <c r="BD47" s="55">
        <f t="shared" si="20"/>
        <v>318374.65136021312</v>
      </c>
      <c r="BE47" s="55">
        <f t="shared" si="21"/>
        <v>319618.46915662935</v>
      </c>
      <c r="BF47" s="55">
        <f t="shared" si="22"/>
        <v>320850.29700000002</v>
      </c>
    </row>
    <row r="48" spans="1:58" x14ac:dyDescent="0.3">
      <c r="A48" s="54" t="s">
        <v>46</v>
      </c>
      <c r="B48" s="55">
        <v>2371.7709999999997</v>
      </c>
      <c r="C48" s="55">
        <v>2832.9229999999998</v>
      </c>
      <c r="D48" s="55">
        <v>3134.1419999999998</v>
      </c>
      <c r="E48" s="55">
        <v>3678.5989999999997</v>
      </c>
      <c r="F48" s="55">
        <v>3105.1179999999999</v>
      </c>
      <c r="G48" s="55">
        <v>3103.4929999999999</v>
      </c>
      <c r="H48" s="55">
        <v>3234.4870000000001</v>
      </c>
      <c r="I48" s="55"/>
      <c r="J48" s="55">
        <v>753.54517899999996</v>
      </c>
      <c r="K48" s="55">
        <v>1218.3848170000001</v>
      </c>
      <c r="L48" s="55">
        <v>696.74947600000007</v>
      </c>
      <c r="M48" s="55">
        <v>1301.5137450000002</v>
      </c>
      <c r="N48" s="55">
        <v>647.36812699999996</v>
      </c>
      <c r="O48" s="55">
        <v>459.27330000000001</v>
      </c>
      <c r="P48" s="55">
        <v>408.73973799999999</v>
      </c>
      <c r="Q48" s="55"/>
      <c r="R48" s="55"/>
      <c r="S48" s="55">
        <f t="shared" si="1"/>
        <v>656.89230273809517</v>
      </c>
      <c r="T48" s="55">
        <f t="shared" si="2"/>
        <v>1031.4769522339629</v>
      </c>
      <c r="U48" s="55">
        <f t="shared" si="3"/>
        <v>581.05117947097733</v>
      </c>
      <c r="V48" s="55">
        <f t="shared" si="4"/>
        <v>1075.3832326437762</v>
      </c>
      <c r="W48" s="55">
        <f t="shared" si="5"/>
        <v>539.82616426310676</v>
      </c>
      <c r="X48" s="55">
        <f t="shared" si="6"/>
        <v>380.21579722322389</v>
      </c>
      <c r="Y48" s="55">
        <f t="shared" si="7"/>
        <v>334.56032512550507</v>
      </c>
      <c r="Z48" s="55"/>
      <c r="AA48" s="55">
        <v>131731.81099999999</v>
      </c>
      <c r="AB48" s="55">
        <v>136882.57999999999</v>
      </c>
      <c r="AC48" s="55">
        <v>140596.64000000001</v>
      </c>
      <c r="AD48" s="55">
        <v>144456.038</v>
      </c>
      <c r="AE48" s="55">
        <v>144248.13699999999</v>
      </c>
      <c r="AF48" s="55">
        <v>154134.21100000001</v>
      </c>
      <c r="AG48" s="55">
        <v>157955.42300000001</v>
      </c>
      <c r="AH48" s="55"/>
      <c r="AI48" s="55"/>
      <c r="AJ48" s="55">
        <f t="shared" si="8"/>
        <v>2479.0162973913043</v>
      </c>
      <c r="AK48" s="55">
        <f t="shared" si="9"/>
        <v>2919.67345933366</v>
      </c>
      <c r="AL48" s="55">
        <f t="shared" si="10"/>
        <v>3197.220027643064</v>
      </c>
      <c r="AM48" s="55">
        <f t="shared" si="11"/>
        <v>3760.8422826245442</v>
      </c>
      <c r="AN48" s="55">
        <f t="shared" si="12"/>
        <v>3163.3930078702019</v>
      </c>
      <c r="AO48" s="55">
        <f t="shared" si="13"/>
        <v>3138.9337783387423</v>
      </c>
      <c r="AP48" s="55">
        <f t="shared" si="14"/>
        <v>3234.4870000000001</v>
      </c>
      <c r="AQ48" s="55"/>
      <c r="AR48" s="55">
        <f t="shared" si="15"/>
        <v>802.53983377934264</v>
      </c>
      <c r="AS48" s="55">
        <f t="shared" si="15"/>
        <v>1260.1781728033345</v>
      </c>
      <c r="AT48" s="55">
        <f t="shared" si="15"/>
        <v>709.88305852603503</v>
      </c>
      <c r="AU48" s="55">
        <f t="shared" si="15"/>
        <v>1313.8194452540631</v>
      </c>
      <c r="AV48" s="55">
        <f t="shared" si="15"/>
        <v>659.5175469884972</v>
      </c>
      <c r="AW48" s="55">
        <f t="shared" si="25"/>
        <v>464.51803656689503</v>
      </c>
      <c r="AX48" s="55">
        <f t="shared" si="25"/>
        <v>408.73973799999999</v>
      </c>
      <c r="AY48" s="55"/>
      <c r="AZ48" s="55">
        <f t="shared" si="16"/>
        <v>137688.37984521739</v>
      </c>
      <c r="BA48" s="55">
        <f t="shared" si="17"/>
        <v>141074.23176384126</v>
      </c>
      <c r="BB48" s="55">
        <f t="shared" si="18"/>
        <v>143426.30079534432</v>
      </c>
      <c r="BC48" s="55">
        <f t="shared" si="19"/>
        <v>147685.67481555286</v>
      </c>
      <c r="BD48" s="55">
        <f t="shared" si="20"/>
        <v>146955.30024433948</v>
      </c>
      <c r="BE48" s="55">
        <f t="shared" si="21"/>
        <v>155894.36847625914</v>
      </c>
      <c r="BF48" s="55">
        <f t="shared" si="22"/>
        <v>157955.42300000001</v>
      </c>
    </row>
    <row r="49" spans="1:58" x14ac:dyDescent="0.3">
      <c r="A49" s="54" t="s">
        <v>47</v>
      </c>
      <c r="B49" s="55">
        <v>1180.8020000000001</v>
      </c>
      <c r="C49" s="55">
        <v>1194.204</v>
      </c>
      <c r="D49" s="55">
        <v>1141.6132359999999</v>
      </c>
      <c r="E49" s="55">
        <v>1299.3869999999999</v>
      </c>
      <c r="F49" s="55">
        <v>882.06600000000003</v>
      </c>
      <c r="G49" s="55">
        <v>1142.943</v>
      </c>
      <c r="H49" s="55">
        <v>1181.1629999999998</v>
      </c>
      <c r="I49" s="55"/>
      <c r="J49" s="55">
        <v>353.02294499999999</v>
      </c>
      <c r="K49" s="55">
        <v>457.63394599999998</v>
      </c>
      <c r="L49" s="55">
        <v>610.33197199999995</v>
      </c>
      <c r="M49" s="55">
        <v>117.41502199999999</v>
      </c>
      <c r="N49" s="55">
        <v>148.44135800000001</v>
      </c>
      <c r="O49" s="55">
        <v>176.50723199999999</v>
      </c>
      <c r="P49" s="55">
        <v>258.52828499999998</v>
      </c>
      <c r="Q49" s="55"/>
      <c r="R49" s="55"/>
      <c r="S49" s="55">
        <f t="shared" si="1"/>
        <v>307.74273623271881</v>
      </c>
      <c r="T49" s="55">
        <f t="shared" si="2"/>
        <v>387.43003136001983</v>
      </c>
      <c r="U49" s="55">
        <f t="shared" si="3"/>
        <v>508.98367980896393</v>
      </c>
      <c r="V49" s="55">
        <f t="shared" si="4"/>
        <v>97.014838609560783</v>
      </c>
      <c r="W49" s="55">
        <f t="shared" si="5"/>
        <v>123.78201144763288</v>
      </c>
      <c r="X49" s="55">
        <f t="shared" si="6"/>
        <v>146.12397004255317</v>
      </c>
      <c r="Y49" s="55">
        <f t="shared" si="7"/>
        <v>211.60973363382453</v>
      </c>
      <c r="Z49" s="55"/>
      <c r="AA49" s="55">
        <v>34717.686999999998</v>
      </c>
      <c r="AB49" s="55">
        <v>37098.165999999997</v>
      </c>
      <c r="AC49" s="55">
        <v>38066.938999999998</v>
      </c>
      <c r="AD49" s="55">
        <v>39795.553</v>
      </c>
      <c r="AE49" s="55">
        <v>42984.512000000002</v>
      </c>
      <c r="AF49" s="55">
        <v>43724.451000000001</v>
      </c>
      <c r="AG49" s="55">
        <v>44420.237000000001</v>
      </c>
      <c r="AH49" s="55"/>
      <c r="AI49" s="55"/>
      <c r="AJ49" s="55">
        <f t="shared" si="8"/>
        <v>1234.1947860869568</v>
      </c>
      <c r="AK49" s="55">
        <f t="shared" si="9"/>
        <v>1230.7732062714358</v>
      </c>
      <c r="AL49" s="55">
        <f t="shared" si="10"/>
        <v>1164.5894480727445</v>
      </c>
      <c r="AM49" s="55">
        <f t="shared" si="11"/>
        <v>1328.4376935601458</v>
      </c>
      <c r="AN49" s="55">
        <f t="shared" si="12"/>
        <v>898.62009008354516</v>
      </c>
      <c r="AO49" s="55">
        <f t="shared" si="13"/>
        <v>1155.9949996393796</v>
      </c>
      <c r="AP49" s="55">
        <f t="shared" si="14"/>
        <v>1181.1629999999998</v>
      </c>
      <c r="AQ49" s="55"/>
      <c r="AR49" s="55">
        <f t="shared" si="15"/>
        <v>375.97609738087647</v>
      </c>
      <c r="AS49" s="55">
        <f t="shared" si="15"/>
        <v>473.33182573881328</v>
      </c>
      <c r="AT49" s="55">
        <f t="shared" si="15"/>
        <v>621.8366025718924</v>
      </c>
      <c r="AU49" s="55">
        <f t="shared" si="15"/>
        <v>118.52517091053353</v>
      </c>
      <c r="AV49" s="55">
        <f t="shared" si="15"/>
        <v>151.22721712216975</v>
      </c>
      <c r="AW49" s="55">
        <f t="shared" si="25"/>
        <v>178.5228813617021</v>
      </c>
      <c r="AX49" s="55">
        <f t="shared" si="25"/>
        <v>258.52828499999998</v>
      </c>
      <c r="AY49" s="55"/>
      <c r="AZ49" s="55">
        <f t="shared" si="16"/>
        <v>36287.530238260872</v>
      </c>
      <c r="BA49" s="55">
        <f t="shared" si="17"/>
        <v>38234.195091131805</v>
      </c>
      <c r="BB49" s="55">
        <f t="shared" si="18"/>
        <v>38833.077685014541</v>
      </c>
      <c r="BC49" s="55">
        <f t="shared" si="19"/>
        <v>40685.27131737546</v>
      </c>
      <c r="BD49" s="55">
        <f t="shared" si="20"/>
        <v>43791.21975638697</v>
      </c>
      <c r="BE49" s="55">
        <f t="shared" si="21"/>
        <v>44223.768567616295</v>
      </c>
      <c r="BF49" s="55">
        <f t="shared" si="22"/>
        <v>44420.237000000001</v>
      </c>
    </row>
    <row r="50" spans="1:58" x14ac:dyDescent="0.3">
      <c r="A50" s="54" t="s">
        <v>48</v>
      </c>
      <c r="B50" s="55">
        <v>1346.002</v>
      </c>
      <c r="C50" s="55">
        <v>1345.0880770000001</v>
      </c>
      <c r="D50" s="55">
        <v>1287.7659999999998</v>
      </c>
      <c r="E50" s="55">
        <v>1122.297</v>
      </c>
      <c r="F50" s="55">
        <v>1107.2570000000001</v>
      </c>
      <c r="G50" s="55">
        <v>1275.261</v>
      </c>
      <c r="H50" s="55">
        <v>1402.77</v>
      </c>
      <c r="I50" s="55"/>
      <c r="J50" s="55">
        <v>255.735108</v>
      </c>
      <c r="K50" s="55">
        <v>722.88953000000004</v>
      </c>
      <c r="L50" s="55">
        <v>151.65045000000001</v>
      </c>
      <c r="M50" s="55">
        <v>245.67998399999999</v>
      </c>
      <c r="N50" s="55">
        <v>149.23047500000001</v>
      </c>
      <c r="O50" s="55">
        <v>100.94245100000001</v>
      </c>
      <c r="P50" s="55">
        <v>235.25454000000002</v>
      </c>
      <c r="Q50" s="55"/>
      <c r="R50" s="55"/>
      <c r="S50" s="55">
        <f t="shared" si="1"/>
        <v>222.93344668202761</v>
      </c>
      <c r="T50" s="55">
        <f t="shared" si="2"/>
        <v>611.99374680507208</v>
      </c>
      <c r="U50" s="55">
        <f t="shared" si="3"/>
        <v>126.46822979426894</v>
      </c>
      <c r="V50" s="55">
        <f t="shared" si="4"/>
        <v>202.99450267410825</v>
      </c>
      <c r="W50" s="55">
        <f t="shared" si="5"/>
        <v>124.44003890604189</v>
      </c>
      <c r="X50" s="55">
        <f t="shared" si="6"/>
        <v>83.566613780141836</v>
      </c>
      <c r="Y50" s="55">
        <f t="shared" si="7"/>
        <v>192.559783334918</v>
      </c>
      <c r="Z50" s="55"/>
      <c r="AA50" s="55">
        <v>55441.894999999997</v>
      </c>
      <c r="AB50" s="55">
        <v>56139.442000000003</v>
      </c>
      <c r="AC50" s="55">
        <v>58278.146000000001</v>
      </c>
      <c r="AD50" s="55">
        <v>62709.286999999997</v>
      </c>
      <c r="AE50" s="55">
        <v>68262.804999999993</v>
      </c>
      <c r="AF50" s="55">
        <v>70198.338000000003</v>
      </c>
      <c r="AG50" s="55">
        <v>73278.222999999998</v>
      </c>
      <c r="AH50" s="55"/>
      <c r="AI50" s="55"/>
      <c r="AJ50" s="55">
        <f t="shared" si="8"/>
        <v>1406.8646991304347</v>
      </c>
      <c r="AK50" s="55">
        <f t="shared" si="9"/>
        <v>1386.277692292749</v>
      </c>
      <c r="AL50" s="55">
        <f t="shared" si="10"/>
        <v>1313.6836959262848</v>
      </c>
      <c r="AM50" s="55">
        <f t="shared" si="11"/>
        <v>1147.3884517618469</v>
      </c>
      <c r="AN50" s="55">
        <f t="shared" si="12"/>
        <v>1128.0373408402954</v>
      </c>
      <c r="AO50" s="55">
        <f t="shared" si="13"/>
        <v>1289.8240238009373</v>
      </c>
      <c r="AP50" s="55">
        <f t="shared" si="14"/>
        <v>1402.77</v>
      </c>
      <c r="AQ50" s="55"/>
      <c r="AR50" s="55">
        <f t="shared" si="15"/>
        <v>272.36271531618706</v>
      </c>
      <c r="AS50" s="55">
        <f t="shared" si="15"/>
        <v>747.68627640741636</v>
      </c>
      <c r="AT50" s="55">
        <f t="shared" si="15"/>
        <v>154.5090294016232</v>
      </c>
      <c r="AU50" s="55">
        <f t="shared" si="15"/>
        <v>248.00286706838202</v>
      </c>
      <c r="AV50" s="55">
        <f t="shared" si="15"/>
        <v>152.03114380070227</v>
      </c>
      <c r="AW50" s="55">
        <f t="shared" si="25"/>
        <v>102.09517763120567</v>
      </c>
      <c r="AX50" s="55">
        <f t="shared" si="25"/>
        <v>235.25454000000002</v>
      </c>
      <c r="AY50" s="55"/>
      <c r="AZ50" s="55">
        <f t="shared" si="16"/>
        <v>57948.832860869567</v>
      </c>
      <c r="BA50" s="55">
        <f t="shared" si="17"/>
        <v>57858.557690837835</v>
      </c>
      <c r="BB50" s="55">
        <f t="shared" si="18"/>
        <v>59451.0572798254</v>
      </c>
      <c r="BC50" s="55">
        <f t="shared" si="19"/>
        <v>64111.292930498174</v>
      </c>
      <c r="BD50" s="55">
        <f t="shared" si="20"/>
        <v>69543.920725269389</v>
      </c>
      <c r="BE50" s="55">
        <f t="shared" si="21"/>
        <v>70999.977873782904</v>
      </c>
      <c r="BF50" s="55">
        <f t="shared" si="22"/>
        <v>73278.222999999998</v>
      </c>
    </row>
    <row r="51" spans="1:58" x14ac:dyDescent="0.3">
      <c r="A51" s="54" t="s">
        <v>49</v>
      </c>
      <c r="B51" s="55">
        <v>2319.402</v>
      </c>
      <c r="C51" s="55">
        <v>2553.2155560000001</v>
      </c>
      <c r="D51" s="55">
        <v>2255.2139999999999</v>
      </c>
      <c r="E51" s="55">
        <v>2328.607</v>
      </c>
      <c r="F51" s="55">
        <v>2321.971</v>
      </c>
      <c r="G51" s="55">
        <v>2049.837</v>
      </c>
      <c r="H51" s="55">
        <v>1937.2449999999999</v>
      </c>
      <c r="I51" s="55"/>
      <c r="J51" s="55">
        <v>1052.0763240000001</v>
      </c>
      <c r="K51" s="55">
        <v>2520.186796</v>
      </c>
      <c r="L51" s="55">
        <v>446.66669199999995</v>
      </c>
      <c r="M51" s="55">
        <v>1290.0371049999999</v>
      </c>
      <c r="N51" s="55">
        <v>624.29736100000002</v>
      </c>
      <c r="O51" s="55">
        <v>431.73313000000002</v>
      </c>
      <c r="P51" s="55">
        <v>504.86759000000001</v>
      </c>
      <c r="Q51" s="55"/>
      <c r="R51" s="55"/>
      <c r="S51" s="55">
        <f t="shared" si="1"/>
        <v>917.13258658986172</v>
      </c>
      <c r="T51" s="55">
        <f t="shared" si="2"/>
        <v>2133.5743511636001</v>
      </c>
      <c r="U51" s="55">
        <f t="shared" si="3"/>
        <v>372.49573506245406</v>
      </c>
      <c r="V51" s="55">
        <f t="shared" si="4"/>
        <v>1065.9005927020141</v>
      </c>
      <c r="W51" s="55">
        <f t="shared" si="5"/>
        <v>520.5879555886911</v>
      </c>
      <c r="X51" s="55">
        <f t="shared" si="6"/>
        <v>357.41628396562083</v>
      </c>
      <c r="Y51" s="55">
        <f t="shared" si="7"/>
        <v>413.24258287734727</v>
      </c>
      <c r="Z51" s="55"/>
      <c r="AA51" s="55">
        <v>72827.566000000006</v>
      </c>
      <c r="AB51" s="55">
        <v>74850.251999999993</v>
      </c>
      <c r="AC51" s="55">
        <v>76779.273000000001</v>
      </c>
      <c r="AD51" s="55">
        <v>77933.421000000002</v>
      </c>
      <c r="AE51" s="55">
        <v>81772.918000000005</v>
      </c>
      <c r="AF51" s="55">
        <v>83610.243000000002</v>
      </c>
      <c r="AG51" s="55">
        <v>85728.43</v>
      </c>
      <c r="AH51" s="55"/>
      <c r="AI51" s="55"/>
      <c r="AJ51" s="55">
        <f t="shared" si="8"/>
        <v>2424.279307826087</v>
      </c>
      <c r="AK51" s="55">
        <f t="shared" si="9"/>
        <v>2631.4007457354246</v>
      </c>
      <c r="AL51" s="55">
        <f t="shared" si="10"/>
        <v>2300.6026425800187</v>
      </c>
      <c r="AM51" s="55">
        <f t="shared" si="11"/>
        <v>2380.6682014580801</v>
      </c>
      <c r="AN51" s="55">
        <f t="shared" si="12"/>
        <v>2365.5483707470635</v>
      </c>
      <c r="AO51" s="55">
        <f t="shared" si="13"/>
        <v>2073.245404255319</v>
      </c>
      <c r="AP51" s="55">
        <f t="shared" si="14"/>
        <v>1937.2449999999999</v>
      </c>
      <c r="AQ51" s="55"/>
      <c r="AR51" s="55">
        <f t="shared" si="15"/>
        <v>1120.4811359905759</v>
      </c>
      <c r="AS51" s="55">
        <f t="shared" si="15"/>
        <v>2606.6349049935434</v>
      </c>
      <c r="AT51" s="55">
        <f t="shared" si="15"/>
        <v>455.0862661268315</v>
      </c>
      <c r="AU51" s="55">
        <f t="shared" si="15"/>
        <v>1302.2342946122765</v>
      </c>
      <c r="AV51" s="55">
        <f t="shared" si="15"/>
        <v>636.0138025734351</v>
      </c>
      <c r="AW51" s="55">
        <f t="shared" si="25"/>
        <v>436.66336769082824</v>
      </c>
      <c r="AX51" s="55">
        <f t="shared" si="25"/>
        <v>504.86759000000001</v>
      </c>
      <c r="AY51" s="55"/>
      <c r="AZ51" s="55">
        <f t="shared" si="16"/>
        <v>76120.638549565221</v>
      </c>
      <c r="BA51" s="55">
        <f t="shared" si="17"/>
        <v>77142.334680058804</v>
      </c>
      <c r="BB51" s="55">
        <f t="shared" si="18"/>
        <v>78324.53964864208</v>
      </c>
      <c r="BC51" s="55">
        <f t="shared" si="19"/>
        <v>79675.79639052249</v>
      </c>
      <c r="BD51" s="55">
        <f t="shared" si="20"/>
        <v>83307.583490979538</v>
      </c>
      <c r="BE51" s="55">
        <f t="shared" si="21"/>
        <v>84565.042024522176</v>
      </c>
      <c r="BF51" s="55">
        <f t="shared" si="22"/>
        <v>85728.43</v>
      </c>
    </row>
    <row r="52" spans="1:58" x14ac:dyDescent="0.3">
      <c r="A52" s="54" t="s">
        <v>50</v>
      </c>
      <c r="B52" s="55">
        <v>14293.599</v>
      </c>
      <c r="C52" s="55">
        <v>17409.320615000001</v>
      </c>
      <c r="D52" s="55">
        <v>15685.525916000001</v>
      </c>
      <c r="E52" s="55">
        <v>20650.052</v>
      </c>
      <c r="F52" s="55">
        <v>18970.796999999999</v>
      </c>
      <c r="G52" s="55">
        <v>19464.822</v>
      </c>
      <c r="H52" s="55">
        <v>22482.448999999997</v>
      </c>
      <c r="I52" s="55"/>
      <c r="J52" s="55">
        <v>6301.3388600000008</v>
      </c>
      <c r="K52" s="55">
        <v>9116.3361629999999</v>
      </c>
      <c r="L52" s="55">
        <v>10570.468408000001</v>
      </c>
      <c r="M52" s="55">
        <v>16558.179706999999</v>
      </c>
      <c r="N52" s="55">
        <v>8059.4048669999993</v>
      </c>
      <c r="O52" s="55">
        <v>11625.238950999999</v>
      </c>
      <c r="P52" s="55">
        <v>6356.1607560000002</v>
      </c>
      <c r="Q52" s="55"/>
      <c r="R52" s="55"/>
      <c r="S52" s="55">
        <f t="shared" si="1"/>
        <v>5493.1026160522269</v>
      </c>
      <c r="T52" s="55">
        <f t="shared" si="2"/>
        <v>7717.8330768311771</v>
      </c>
      <c r="U52" s="55">
        <f t="shared" si="3"/>
        <v>8815.1959170315949</v>
      </c>
      <c r="V52" s="55">
        <f t="shared" si="4"/>
        <v>13681.291410418589</v>
      </c>
      <c r="W52" s="55">
        <f t="shared" si="5"/>
        <v>6720.5619710653809</v>
      </c>
      <c r="X52" s="55">
        <f t="shared" si="6"/>
        <v>9624.115958112392</v>
      </c>
      <c r="Y52" s="55">
        <f t="shared" si="7"/>
        <v>5202.6240939591162</v>
      </c>
      <c r="Z52" s="55"/>
      <c r="AA52" s="55">
        <v>679330.79500000004</v>
      </c>
      <c r="AB52" s="55">
        <v>705978.42500000005</v>
      </c>
      <c r="AC52" s="55">
        <v>717646.77399999998</v>
      </c>
      <c r="AD52" s="55">
        <v>740456.85900000005</v>
      </c>
      <c r="AE52" s="55">
        <v>772849.6</v>
      </c>
      <c r="AF52" s="55">
        <v>789951.88899999997</v>
      </c>
      <c r="AG52" s="55">
        <v>805422.25100000005</v>
      </c>
      <c r="AH52" s="55"/>
      <c r="AI52" s="55"/>
      <c r="AJ52" s="55">
        <f t="shared" si="8"/>
        <v>14939.918259130436</v>
      </c>
      <c r="AK52" s="55">
        <f t="shared" si="9"/>
        <v>17942.433078712646</v>
      </c>
      <c r="AL52" s="55">
        <f t="shared" si="10"/>
        <v>16001.214240691559</v>
      </c>
      <c r="AM52" s="55">
        <f t="shared" si="11"/>
        <v>21111.729954799514</v>
      </c>
      <c r="AN52" s="55">
        <f t="shared" si="12"/>
        <v>19326.829635306935</v>
      </c>
      <c r="AO52" s="55">
        <f t="shared" si="13"/>
        <v>19687.103294626755</v>
      </c>
      <c r="AP52" s="55">
        <f t="shared" si="14"/>
        <v>22482.448999999997</v>
      </c>
      <c r="AQ52" s="55"/>
      <c r="AR52" s="55">
        <f t="shared" si="15"/>
        <v>6711.0447816848327</v>
      </c>
      <c r="AS52" s="55">
        <f t="shared" si="15"/>
        <v>9429.0471189861382</v>
      </c>
      <c r="AT52" s="55">
        <f t="shared" si="15"/>
        <v>10769.719536213714</v>
      </c>
      <c r="AU52" s="55">
        <f t="shared" si="15"/>
        <v>16714.735868631047</v>
      </c>
      <c r="AV52" s="55">
        <f t="shared" si="15"/>
        <v>8210.6589842520862</v>
      </c>
      <c r="AW52" s="55">
        <f t="shared" si="25"/>
        <v>11757.995015472292</v>
      </c>
      <c r="AX52" s="55">
        <f t="shared" si="25"/>
        <v>6356.1607560000011</v>
      </c>
      <c r="AY52" s="55"/>
      <c r="AZ52" s="55">
        <f t="shared" si="16"/>
        <v>710048.36138260877</v>
      </c>
      <c r="BA52" s="55">
        <f t="shared" si="17"/>
        <v>727597.06858770223</v>
      </c>
      <c r="BB52" s="55">
        <f t="shared" si="18"/>
        <v>732090.19840397651</v>
      </c>
      <c r="BC52" s="55">
        <f t="shared" si="19"/>
        <v>757011.42304082634</v>
      </c>
      <c r="BD52" s="55">
        <f t="shared" si="20"/>
        <v>787353.98164426675</v>
      </c>
      <c r="BE52" s="55">
        <f t="shared" si="21"/>
        <v>798972.8565988699</v>
      </c>
      <c r="BF52" s="55">
        <f t="shared" si="22"/>
        <v>805422.25100000005</v>
      </c>
    </row>
    <row r="53" spans="1:58" x14ac:dyDescent="0.3">
      <c r="A53" s="54" t="s">
        <v>51</v>
      </c>
      <c r="B53" s="55">
        <v>4791</v>
      </c>
      <c r="C53" s="55">
        <v>4390</v>
      </c>
      <c r="D53" s="55">
        <v>4829</v>
      </c>
      <c r="E53" s="55">
        <v>4637</v>
      </c>
      <c r="F53" s="55">
        <v>4205</v>
      </c>
      <c r="G53" s="55">
        <v>4425</v>
      </c>
      <c r="H53" s="55">
        <v>4615</v>
      </c>
      <c r="I53" s="55"/>
      <c r="J53" s="55">
        <v>1373.144074</v>
      </c>
      <c r="K53" s="55">
        <v>2836.4295440000001</v>
      </c>
      <c r="L53" s="55">
        <v>2063.371173</v>
      </c>
      <c r="M53" s="55">
        <v>837.83703400000002</v>
      </c>
      <c r="N53" s="55">
        <v>793.38717199999996</v>
      </c>
      <c r="O53" s="55">
        <v>698.53382799999997</v>
      </c>
      <c r="P53" s="55">
        <v>1040.3019850000001</v>
      </c>
      <c r="Q53" s="55"/>
      <c r="R53" s="55"/>
      <c r="S53" s="55">
        <f t="shared" si="1"/>
        <v>1197.0188356298002</v>
      </c>
      <c r="T53" s="55">
        <f t="shared" si="2"/>
        <v>2401.3034801889603</v>
      </c>
      <c r="U53" s="55">
        <f t="shared" si="3"/>
        <v>1720.7393691072741</v>
      </c>
      <c r="V53" s="55">
        <f t="shared" si="4"/>
        <v>692.26767793496731</v>
      </c>
      <c r="W53" s="55">
        <f t="shared" si="5"/>
        <v>661.58826172224224</v>
      </c>
      <c r="X53" s="55">
        <f t="shared" si="6"/>
        <v>578.29095725880507</v>
      </c>
      <c r="Y53" s="55">
        <f t="shared" si="7"/>
        <v>851.50460787912994</v>
      </c>
      <c r="Z53" s="55"/>
      <c r="AA53" s="55">
        <v>193086.89499999999</v>
      </c>
      <c r="AB53" s="55">
        <v>212262.185</v>
      </c>
      <c r="AC53" s="55">
        <v>213166.67300000001</v>
      </c>
      <c r="AD53" s="55">
        <v>222400.573</v>
      </c>
      <c r="AE53" s="55">
        <v>232925.06899999999</v>
      </c>
      <c r="AF53" s="55">
        <v>236804.03899999999</v>
      </c>
      <c r="AG53" s="55">
        <v>239361.62700000001</v>
      </c>
      <c r="AH53" s="55"/>
      <c r="AI53" s="55"/>
      <c r="AJ53" s="55">
        <f t="shared" si="8"/>
        <v>5007.6365217391303</v>
      </c>
      <c r="AK53" s="55">
        <f t="shared" si="9"/>
        <v>4524.4316511513971</v>
      </c>
      <c r="AL53" s="55">
        <f t="shared" si="10"/>
        <v>4926.1888942773994</v>
      </c>
      <c r="AM53" s="55">
        <f t="shared" si="11"/>
        <v>4740.6704738760636</v>
      </c>
      <c r="AN53" s="55">
        <f t="shared" si="12"/>
        <v>4283.9169390967427</v>
      </c>
      <c r="AO53" s="55">
        <f t="shared" si="13"/>
        <v>4475.531914893616</v>
      </c>
      <c r="AP53" s="55">
        <f t="shared" si="14"/>
        <v>4615</v>
      </c>
      <c r="AQ53" s="55"/>
      <c r="AR53" s="55">
        <f t="shared" si="15"/>
        <v>1462.424347755066</v>
      </c>
      <c r="AS53" s="55">
        <f t="shared" si="15"/>
        <v>2933.7254947451593</v>
      </c>
      <c r="AT53" s="55">
        <f t="shared" si="15"/>
        <v>2102.265289918485</v>
      </c>
      <c r="AU53" s="55">
        <f t="shared" si="15"/>
        <v>845.75871092563023</v>
      </c>
      <c r="AV53" s="55">
        <f t="shared" si="15"/>
        <v>808.27699058094186</v>
      </c>
      <c r="AW53" s="55">
        <f t="shared" si="25"/>
        <v>706.51083408967418</v>
      </c>
      <c r="AX53" s="55">
        <f t="shared" si="25"/>
        <v>1040.3019850000001</v>
      </c>
      <c r="AY53" s="55"/>
      <c r="AZ53" s="55">
        <f t="shared" si="16"/>
        <v>201817.78068695651</v>
      </c>
      <c r="BA53" s="55">
        <f t="shared" si="17"/>
        <v>218762.12942062717</v>
      </c>
      <c r="BB53" s="55">
        <f t="shared" si="18"/>
        <v>217456.88489597474</v>
      </c>
      <c r="BC53" s="55">
        <f t="shared" si="19"/>
        <v>227372.83368432565</v>
      </c>
      <c r="BD53" s="55">
        <f t="shared" si="20"/>
        <v>237296.46816394234</v>
      </c>
      <c r="BE53" s="55">
        <f t="shared" si="21"/>
        <v>239508.25629835314</v>
      </c>
      <c r="BF53" s="55">
        <f t="shared" si="22"/>
        <v>239361.62700000001</v>
      </c>
    </row>
    <row r="54" spans="1:58" x14ac:dyDescent="0.3">
      <c r="A54" s="54" t="s">
        <v>52</v>
      </c>
      <c r="B54" s="55">
        <v>3625.1440000000002</v>
      </c>
      <c r="C54" s="55">
        <v>3968.127</v>
      </c>
      <c r="D54" s="55">
        <v>3878.0350000000003</v>
      </c>
      <c r="E54" s="55">
        <v>4099.3900000000003</v>
      </c>
      <c r="F54" s="55">
        <v>4324.43</v>
      </c>
      <c r="G54" s="55">
        <v>4652.4570000000003</v>
      </c>
      <c r="H54" s="55">
        <v>4552.8980000000001</v>
      </c>
      <c r="I54" s="55"/>
      <c r="J54" s="55">
        <v>1080.3114240000002</v>
      </c>
      <c r="K54" s="55">
        <v>1967.127667</v>
      </c>
      <c r="L54" s="55">
        <v>1206.0663750000001</v>
      </c>
      <c r="M54" s="55">
        <v>1009.652786</v>
      </c>
      <c r="N54" s="55">
        <v>697.578485</v>
      </c>
      <c r="O54" s="55">
        <v>1811.048681</v>
      </c>
      <c r="P54" s="55">
        <v>841.86328600000002</v>
      </c>
      <c r="Q54" s="55"/>
      <c r="R54" s="55"/>
      <c r="S54" s="55">
        <f t="shared" si="1"/>
        <v>941.74613382488485</v>
      </c>
      <c r="T54" s="55">
        <f t="shared" si="2"/>
        <v>1665.3579577660366</v>
      </c>
      <c r="U54" s="55">
        <f t="shared" si="3"/>
        <v>1005.7937807678178</v>
      </c>
      <c r="V54" s="55">
        <f t="shared" si="4"/>
        <v>834.23143322737212</v>
      </c>
      <c r="W54" s="55">
        <f t="shared" si="5"/>
        <v>581.69548688642692</v>
      </c>
      <c r="X54" s="55">
        <f t="shared" si="6"/>
        <v>1499.3018711440075</v>
      </c>
      <c r="Y54" s="55">
        <f t="shared" si="7"/>
        <v>689.079207354647</v>
      </c>
      <c r="Z54" s="55"/>
      <c r="AA54" s="55">
        <v>136724.22099999999</v>
      </c>
      <c r="AB54" s="55">
        <v>142532.52299999999</v>
      </c>
      <c r="AC54" s="55">
        <v>148177.54300000001</v>
      </c>
      <c r="AD54" s="55">
        <v>153301.18900000001</v>
      </c>
      <c r="AE54" s="55">
        <v>159436.46400000001</v>
      </c>
      <c r="AF54" s="55">
        <v>162611.82</v>
      </c>
      <c r="AG54" s="55">
        <v>172950.47</v>
      </c>
      <c r="AH54" s="55"/>
      <c r="AI54" s="55"/>
      <c r="AJ54" s="55">
        <f t="shared" si="8"/>
        <v>3789.0635547826091</v>
      </c>
      <c r="AK54" s="55">
        <f t="shared" si="9"/>
        <v>4089.6399532092119</v>
      </c>
      <c r="AL54" s="55">
        <f t="shared" si="10"/>
        <v>3956.0846859844805</v>
      </c>
      <c r="AM54" s="55">
        <f t="shared" si="11"/>
        <v>4191.0410036452013</v>
      </c>
      <c r="AN54" s="55">
        <f t="shared" si="12"/>
        <v>4405.5883303063329</v>
      </c>
      <c r="AO54" s="55">
        <f t="shared" si="13"/>
        <v>4705.5863923548504</v>
      </c>
      <c r="AP54" s="55">
        <f t="shared" si="14"/>
        <v>4552.8980000000001</v>
      </c>
      <c r="AQ54" s="55"/>
      <c r="AR54" s="55">
        <f t="shared" si="15"/>
        <v>1150.5520502399568</v>
      </c>
      <c r="AS54" s="55">
        <f t="shared" si="15"/>
        <v>2034.6045965795604</v>
      </c>
      <c r="AT54" s="55">
        <f t="shared" si="15"/>
        <v>1228.800475008047</v>
      </c>
      <c r="AU54" s="55">
        <f t="shared" si="15"/>
        <v>1019.1989660483679</v>
      </c>
      <c r="AV54" s="55">
        <f t="shared" si="15"/>
        <v>710.67022312507572</v>
      </c>
      <c r="AW54" s="55">
        <f t="shared" si="25"/>
        <v>1831.7302081901669</v>
      </c>
      <c r="AX54" s="55">
        <f t="shared" si="25"/>
        <v>841.86328600000002</v>
      </c>
      <c r="AY54" s="55"/>
      <c r="AZ54" s="55">
        <f t="shared" si="16"/>
        <v>142906.53360173912</v>
      </c>
      <c r="BA54" s="55">
        <f t="shared" si="17"/>
        <v>146897.18869696229</v>
      </c>
      <c r="BB54" s="55">
        <f t="shared" si="18"/>
        <v>151159.77774030066</v>
      </c>
      <c r="BC54" s="55">
        <f t="shared" si="19"/>
        <v>156728.57888772784</v>
      </c>
      <c r="BD54" s="55">
        <f t="shared" si="20"/>
        <v>162428.67273229203</v>
      </c>
      <c r="BE54" s="55">
        <f t="shared" si="21"/>
        <v>164468.78873422285</v>
      </c>
      <c r="BF54" s="55">
        <f t="shared" si="22"/>
        <v>172950.47</v>
      </c>
    </row>
    <row r="55" spans="1:58" x14ac:dyDescent="0.3">
      <c r="A55" s="54" t="s">
        <v>53</v>
      </c>
      <c r="B55" s="55">
        <v>1365.7339999999999</v>
      </c>
      <c r="C55" s="55">
        <v>1474.182</v>
      </c>
      <c r="D55" s="55">
        <v>1493.5220000000002</v>
      </c>
      <c r="E55" s="55">
        <v>1495.9379999999999</v>
      </c>
      <c r="F55" s="55">
        <v>1543.472</v>
      </c>
      <c r="G55" s="55">
        <v>1554.595</v>
      </c>
      <c r="H55" s="55">
        <v>1669.5050000000001</v>
      </c>
      <c r="I55" s="55"/>
      <c r="J55" s="55">
        <v>52.859610000000004</v>
      </c>
      <c r="K55" s="55">
        <v>22.374869999999998</v>
      </c>
      <c r="L55" s="55">
        <v>23.831011</v>
      </c>
      <c r="M55" s="55">
        <v>15.116092</v>
      </c>
      <c r="N55" s="55">
        <v>59.555053999999998</v>
      </c>
      <c r="O55" s="55">
        <v>15.081575999999998</v>
      </c>
      <c r="P55" s="55">
        <v>33.413961</v>
      </c>
      <c r="Q55" s="55"/>
      <c r="R55" s="55"/>
      <c r="S55" s="55">
        <f t="shared" si="1"/>
        <v>46.079613940092159</v>
      </c>
      <c r="T55" s="55">
        <f t="shared" si="2"/>
        <v>18.942424751367476</v>
      </c>
      <c r="U55" s="55">
        <f t="shared" si="3"/>
        <v>19.873767439382807</v>
      </c>
      <c r="V55" s="55">
        <f t="shared" si="4"/>
        <v>12.489758131521477</v>
      </c>
      <c r="W55" s="55">
        <f t="shared" si="5"/>
        <v>49.661660842474866</v>
      </c>
      <c r="X55" s="55">
        <f t="shared" si="6"/>
        <v>12.485492716913088</v>
      </c>
      <c r="Y55" s="55">
        <f t="shared" si="7"/>
        <v>27.349887022462561</v>
      </c>
      <c r="Z55" s="55"/>
      <c r="AA55" s="55">
        <v>23461.48</v>
      </c>
      <c r="AB55" s="55">
        <v>24145.03</v>
      </c>
      <c r="AC55" s="55">
        <v>24654.333999999999</v>
      </c>
      <c r="AD55" s="55">
        <v>25443.954000000002</v>
      </c>
      <c r="AE55" s="55">
        <v>31529.42</v>
      </c>
      <c r="AF55" s="55">
        <v>32321.594000000001</v>
      </c>
      <c r="AG55" s="55">
        <v>32544.828000000001</v>
      </c>
      <c r="AH55" s="55"/>
      <c r="AI55" s="55"/>
      <c r="AJ55" s="55">
        <f t="shared" si="8"/>
        <v>1427.4889286956522</v>
      </c>
      <c r="AK55" s="55">
        <f t="shared" si="9"/>
        <v>1519.3247609015191</v>
      </c>
      <c r="AL55" s="55">
        <f t="shared" si="10"/>
        <v>1523.580759941804</v>
      </c>
      <c r="AM55" s="55">
        <f t="shared" si="11"/>
        <v>1529.3830294046172</v>
      </c>
      <c r="AN55" s="55">
        <f t="shared" si="12"/>
        <v>1572.4389645235499</v>
      </c>
      <c r="AO55" s="55">
        <f t="shared" si="13"/>
        <v>1572.3479180189925</v>
      </c>
      <c r="AP55" s="55">
        <f t="shared" si="14"/>
        <v>1669.5050000000001</v>
      </c>
      <c r="AQ55" s="55"/>
      <c r="AR55" s="55">
        <f t="shared" si="15"/>
        <v>56.296482022932402</v>
      </c>
      <c r="AS55" s="55">
        <f t="shared" si="15"/>
        <v>23.14237866386031</v>
      </c>
      <c r="AT55" s="55">
        <f t="shared" si="15"/>
        <v>24.280220594593718</v>
      </c>
      <c r="AU55" s="55">
        <f t="shared" si="15"/>
        <v>15.259013346685308</v>
      </c>
      <c r="AV55" s="55">
        <f t="shared" si="15"/>
        <v>60.672747833393863</v>
      </c>
      <c r="AW55" s="55">
        <f t="shared" si="25"/>
        <v>15.253802195456183</v>
      </c>
      <c r="AX55" s="55">
        <f t="shared" si="25"/>
        <v>33.413961</v>
      </c>
      <c r="AY55" s="55"/>
      <c r="AZ55" s="55">
        <f t="shared" si="16"/>
        <v>24522.346921739132</v>
      </c>
      <c r="BA55" s="55">
        <f t="shared" si="17"/>
        <v>24884.405000000002</v>
      </c>
      <c r="BB55" s="55">
        <f t="shared" si="18"/>
        <v>25150.529373908819</v>
      </c>
      <c r="BC55" s="55">
        <f t="shared" si="19"/>
        <v>26012.810322721751</v>
      </c>
      <c r="BD55" s="55">
        <f t="shared" si="20"/>
        <v>32121.145402591108</v>
      </c>
      <c r="BE55" s="55">
        <f t="shared" si="21"/>
        <v>32690.695025363621</v>
      </c>
      <c r="BF55" s="55">
        <f t="shared" si="22"/>
        <v>32544.828000000001</v>
      </c>
    </row>
    <row r="56" spans="1:58" x14ac:dyDescent="0.3">
      <c r="A56" s="54" t="s">
        <v>54</v>
      </c>
      <c r="B56" s="55">
        <v>588</v>
      </c>
      <c r="C56" s="55">
        <v>691</v>
      </c>
      <c r="D56" s="55">
        <v>827</v>
      </c>
      <c r="E56" s="55">
        <v>911</v>
      </c>
      <c r="F56" s="55">
        <v>901</v>
      </c>
      <c r="G56" s="55">
        <v>817</v>
      </c>
      <c r="H56" s="55">
        <v>898</v>
      </c>
      <c r="I56" s="55"/>
      <c r="J56" s="55">
        <v>149.72649299999998</v>
      </c>
      <c r="K56" s="55">
        <v>129.49732799999998</v>
      </c>
      <c r="L56" s="55">
        <v>120.98217699999999</v>
      </c>
      <c r="M56" s="55">
        <v>104.93526799999999</v>
      </c>
      <c r="N56" s="55">
        <v>138.97518400000001</v>
      </c>
      <c r="O56" s="55">
        <v>96.960058999999987</v>
      </c>
      <c r="P56" s="55">
        <v>161.060709</v>
      </c>
      <c r="Q56" s="55"/>
      <c r="R56" s="55"/>
      <c r="S56" s="55">
        <f t="shared" si="1"/>
        <v>130.52194282258063</v>
      </c>
      <c r="T56" s="55">
        <f t="shared" si="2"/>
        <v>109.63162651417201</v>
      </c>
      <c r="U56" s="55">
        <f t="shared" si="3"/>
        <v>100.89255760102864</v>
      </c>
      <c r="V56" s="55">
        <f t="shared" si="4"/>
        <v>86.70336994418831</v>
      </c>
      <c r="W56" s="55">
        <f t="shared" si="5"/>
        <v>115.88837537328973</v>
      </c>
      <c r="X56" s="55">
        <f t="shared" si="6"/>
        <v>80.269735104339446</v>
      </c>
      <c r="Y56" s="55">
        <f t="shared" si="7"/>
        <v>131.83088933717613</v>
      </c>
      <c r="Z56" s="55"/>
      <c r="AA56" s="55">
        <v>30783.161</v>
      </c>
      <c r="AB56" s="55">
        <v>31398.035</v>
      </c>
      <c r="AC56" s="55">
        <v>31751.309000000001</v>
      </c>
      <c r="AD56" s="55">
        <v>32243.137999999999</v>
      </c>
      <c r="AE56" s="55">
        <v>32604.648000000001</v>
      </c>
      <c r="AF56" s="55">
        <v>33130.177000000003</v>
      </c>
      <c r="AG56" s="55">
        <v>33144.874000000003</v>
      </c>
      <c r="AH56" s="55"/>
      <c r="AI56" s="55"/>
      <c r="AJ56" s="55">
        <f t="shared" si="8"/>
        <v>614.58782608695651</v>
      </c>
      <c r="AK56" s="55">
        <f t="shared" si="9"/>
        <v>712.1599706026459</v>
      </c>
      <c r="AL56" s="55">
        <f t="shared" si="10"/>
        <v>843.64427740058181</v>
      </c>
      <c r="AM56" s="55">
        <f t="shared" si="11"/>
        <v>931.36743620899153</v>
      </c>
      <c r="AN56" s="55">
        <f t="shared" si="12"/>
        <v>917.90943213464095</v>
      </c>
      <c r="AO56" s="55">
        <f t="shared" si="13"/>
        <v>826.32984733742023</v>
      </c>
      <c r="AP56" s="55">
        <f t="shared" si="14"/>
        <v>898</v>
      </c>
      <c r="AQ56" s="55"/>
      <c r="AR56" s="55">
        <f t="shared" si="15"/>
        <v>159.46154013491991</v>
      </c>
      <c r="AS56" s="55">
        <f t="shared" si="15"/>
        <v>133.93937933646629</v>
      </c>
      <c r="AT56" s="55">
        <f t="shared" si="15"/>
        <v>123.2626658421744</v>
      </c>
      <c r="AU56" s="55">
        <f t="shared" si="15"/>
        <v>105.92742191235668</v>
      </c>
      <c r="AV56" s="55">
        <f t="shared" si="15"/>
        <v>141.5833875984986</v>
      </c>
      <c r="AW56" s="55">
        <f t="shared" si="25"/>
        <v>98.067308141122709</v>
      </c>
      <c r="AX56" s="55">
        <f t="shared" si="25"/>
        <v>161.060709</v>
      </c>
      <c r="AY56" s="55"/>
      <c r="AZ56" s="55">
        <f t="shared" si="16"/>
        <v>32175.095236521742</v>
      </c>
      <c r="BA56" s="55">
        <f t="shared" si="17"/>
        <v>32359.51328882901</v>
      </c>
      <c r="BB56" s="55">
        <f t="shared" si="18"/>
        <v>32390.338739815707</v>
      </c>
      <c r="BC56" s="55">
        <f t="shared" si="19"/>
        <v>32964.005240826242</v>
      </c>
      <c r="BD56" s="55">
        <f t="shared" si="20"/>
        <v>33216.552642208502</v>
      </c>
      <c r="BE56" s="55">
        <f t="shared" si="21"/>
        <v>33508.511753576153</v>
      </c>
      <c r="BF56" s="55">
        <f t="shared" si="22"/>
        <v>33144.874000000003</v>
      </c>
    </row>
    <row r="57" spans="1:58" x14ac:dyDescent="0.3">
      <c r="A57" s="54" t="s">
        <v>55</v>
      </c>
      <c r="B57" s="55">
        <v>2001.672</v>
      </c>
      <c r="C57" s="55">
        <v>2024.2073290000003</v>
      </c>
      <c r="D57" s="55">
        <v>1983.4520000000002</v>
      </c>
      <c r="E57" s="55">
        <v>2084.3989999999999</v>
      </c>
      <c r="F57" s="55">
        <v>1762.529</v>
      </c>
      <c r="G57" s="55">
        <v>2089.7919999999999</v>
      </c>
      <c r="H57" s="55">
        <v>2175.9859999999999</v>
      </c>
      <c r="I57" s="55"/>
      <c r="J57" s="55">
        <v>58.271982999999999</v>
      </c>
      <c r="K57" s="55">
        <v>611.11138199999994</v>
      </c>
      <c r="L57" s="55">
        <v>176.79491200000001</v>
      </c>
      <c r="M57" s="55">
        <v>171.29251000000002</v>
      </c>
      <c r="N57" s="55">
        <v>66.548907999999997</v>
      </c>
      <c r="O57" s="55">
        <v>26.731239000000002</v>
      </c>
      <c r="P57" s="55">
        <v>244.27681899999999</v>
      </c>
      <c r="Q57" s="55"/>
      <c r="R57" s="55"/>
      <c r="S57" s="55">
        <f t="shared" si="1"/>
        <v>50.797773198924723</v>
      </c>
      <c r="T57" s="55">
        <f t="shared" si="2"/>
        <v>517.36306705867719</v>
      </c>
      <c r="U57" s="55">
        <f t="shared" si="3"/>
        <v>147.43734395297577</v>
      </c>
      <c r="V57" s="55">
        <f t="shared" si="4"/>
        <v>141.5314235743752</v>
      </c>
      <c r="W57" s="55">
        <f t="shared" si="5"/>
        <v>55.493683181498959</v>
      </c>
      <c r="X57" s="55">
        <f t="shared" si="6"/>
        <v>22.12982846411828</v>
      </c>
      <c r="Y57" s="55">
        <f t="shared" si="7"/>
        <v>199.94466988982646</v>
      </c>
      <c r="Z57" s="55"/>
      <c r="AA57" s="55">
        <v>62055.909</v>
      </c>
      <c r="AB57" s="55">
        <v>65570.039999999994</v>
      </c>
      <c r="AC57" s="55">
        <v>68947.792000000001</v>
      </c>
      <c r="AD57" s="55">
        <v>68636.114000000001</v>
      </c>
      <c r="AE57" s="55">
        <v>76264.311000000002</v>
      </c>
      <c r="AF57" s="55">
        <v>79231.481</v>
      </c>
      <c r="AG57" s="55">
        <v>81811.111999999994</v>
      </c>
      <c r="AH57" s="55"/>
      <c r="AI57" s="55"/>
      <c r="AJ57" s="55">
        <f t="shared" si="8"/>
        <v>2092.1823860869567</v>
      </c>
      <c r="AK57" s="55">
        <f t="shared" si="9"/>
        <v>2086.1930997312597</v>
      </c>
      <c r="AL57" s="55">
        <f t="shared" si="10"/>
        <v>2023.3711357904945</v>
      </c>
      <c r="AM57" s="55">
        <f t="shared" si="11"/>
        <v>2131.0003871202916</v>
      </c>
      <c r="AN57" s="55">
        <f t="shared" si="12"/>
        <v>1795.6070960164668</v>
      </c>
      <c r="AO57" s="55">
        <f t="shared" si="13"/>
        <v>2113.6566760427932</v>
      </c>
      <c r="AP57" s="55">
        <f t="shared" si="14"/>
        <v>2175.9859999999999</v>
      </c>
      <c r="AQ57" s="55"/>
      <c r="AR57" s="55">
        <f t="shared" si="15"/>
        <v>62.060761390409851</v>
      </c>
      <c r="AS57" s="55">
        <f t="shared" si="15"/>
        <v>632.07388503437062</v>
      </c>
      <c r="AT57" s="55">
        <f t="shared" si="15"/>
        <v>180.12745927404359</v>
      </c>
      <c r="AU57" s="55">
        <f t="shared" si="15"/>
        <v>172.9120659147369</v>
      </c>
      <c r="AV57" s="55">
        <f t="shared" si="15"/>
        <v>67.797858325705278</v>
      </c>
      <c r="AW57" s="55">
        <f t="shared" si="25"/>
        <v>27.036500173818965</v>
      </c>
      <c r="AX57" s="55">
        <f t="shared" si="25"/>
        <v>244.27681899999999</v>
      </c>
      <c r="AY57" s="55"/>
      <c r="AZ57" s="55">
        <f t="shared" si="16"/>
        <v>64861.91532</v>
      </c>
      <c r="BA57" s="55">
        <f t="shared" si="17"/>
        <v>67577.941763841256</v>
      </c>
      <c r="BB57" s="55">
        <f t="shared" si="18"/>
        <v>70335.441548011629</v>
      </c>
      <c r="BC57" s="55">
        <f t="shared" si="19"/>
        <v>70170.627362818952</v>
      </c>
      <c r="BD57" s="55">
        <f t="shared" si="20"/>
        <v>77695.594231020703</v>
      </c>
      <c r="BE57" s="55">
        <f t="shared" si="21"/>
        <v>80136.276131025355</v>
      </c>
      <c r="BF57" s="55">
        <f t="shared" si="22"/>
        <v>81811.111999999994</v>
      </c>
    </row>
    <row r="58" spans="1:58" x14ac:dyDescent="0.3">
      <c r="A58" s="54" t="s">
        <v>56</v>
      </c>
      <c r="B58" s="55">
        <v>5693.5259999999998</v>
      </c>
      <c r="C58" s="55">
        <v>6717.527779</v>
      </c>
      <c r="D58" s="55">
        <v>5414.9669999999996</v>
      </c>
      <c r="E58" s="55">
        <v>5241.0339999999997</v>
      </c>
      <c r="F58" s="55">
        <v>5261.0559999999996</v>
      </c>
      <c r="G58" s="55">
        <v>5028.5730000000003</v>
      </c>
      <c r="H58" s="55">
        <v>5420.143</v>
      </c>
      <c r="I58" s="55"/>
      <c r="J58" s="55">
        <v>1236.0244660000001</v>
      </c>
      <c r="K58" s="55">
        <v>2932.7960869999997</v>
      </c>
      <c r="L58" s="55">
        <v>2031.9832739999999</v>
      </c>
      <c r="M58" s="55">
        <v>2997.309295</v>
      </c>
      <c r="N58" s="55">
        <v>3404.9845490000002</v>
      </c>
      <c r="O58" s="55">
        <v>1146.2136599999999</v>
      </c>
      <c r="P58" s="55">
        <v>2451.5004709999998</v>
      </c>
      <c r="Q58" s="55"/>
      <c r="R58" s="55"/>
      <c r="S58" s="55">
        <f t="shared" si="1"/>
        <v>1077.4867656758831</v>
      </c>
      <c r="T58" s="55">
        <f t="shared" si="2"/>
        <v>2482.8867917043749</v>
      </c>
      <c r="U58" s="55">
        <f t="shared" si="3"/>
        <v>1694.5635679573843</v>
      </c>
      <c r="V58" s="55">
        <f t="shared" si="4"/>
        <v>2476.5440789796171</v>
      </c>
      <c r="W58" s="55">
        <f t="shared" si="5"/>
        <v>2839.3423645675016</v>
      </c>
      <c r="X58" s="55">
        <f t="shared" si="6"/>
        <v>948.9089405481426</v>
      </c>
      <c r="Y58" s="55">
        <f t="shared" si="7"/>
        <v>2006.5942172304492</v>
      </c>
      <c r="Z58" s="55"/>
      <c r="AA58" s="55">
        <v>220664.076</v>
      </c>
      <c r="AB58" s="55">
        <v>225508.25899999999</v>
      </c>
      <c r="AC58" s="55">
        <v>230228.43599999999</v>
      </c>
      <c r="AD58" s="55">
        <v>245395.364</v>
      </c>
      <c r="AE58" s="55">
        <v>249665.36799999999</v>
      </c>
      <c r="AF58" s="55">
        <v>254286.489</v>
      </c>
      <c r="AG58" s="55">
        <v>260321.52299999999</v>
      </c>
      <c r="AH58" s="55"/>
      <c r="AI58" s="55"/>
      <c r="AJ58" s="55">
        <f t="shared" si="8"/>
        <v>5950.9723930434784</v>
      </c>
      <c r="AK58" s="55">
        <f t="shared" si="9"/>
        <v>6923.2335537121526</v>
      </c>
      <c r="AL58" s="55">
        <f t="shared" si="10"/>
        <v>5523.9491195441306</v>
      </c>
      <c r="AM58" s="55">
        <f t="shared" si="11"/>
        <v>5358.2090007290399</v>
      </c>
      <c r="AN58" s="55">
        <f t="shared" si="12"/>
        <v>5359.7923700205829</v>
      </c>
      <c r="AO58" s="55">
        <f t="shared" si="13"/>
        <v>5085.9975023440311</v>
      </c>
      <c r="AP58" s="55">
        <f t="shared" si="14"/>
        <v>5420.143</v>
      </c>
      <c r="AQ58" s="55"/>
      <c r="AR58" s="55">
        <f t="shared" si="15"/>
        <v>1316.3893780161002</v>
      </c>
      <c r="AS58" s="55">
        <f t="shared" si="15"/>
        <v>3033.3976281981431</v>
      </c>
      <c r="AT58" s="55">
        <f t="shared" si="15"/>
        <v>2070.2857355587967</v>
      </c>
      <c r="AU58" s="55">
        <f t="shared" si="15"/>
        <v>3025.6485959829388</v>
      </c>
      <c r="AV58" s="55">
        <f t="shared" si="15"/>
        <v>3468.887273917665</v>
      </c>
      <c r="AW58" s="55">
        <f t="shared" si="25"/>
        <v>1159.3030094049764</v>
      </c>
      <c r="AX58" s="55">
        <f t="shared" si="25"/>
        <v>2451.5004710000003</v>
      </c>
      <c r="AY58" s="55"/>
      <c r="AZ58" s="55">
        <f t="shared" si="16"/>
        <v>230641.92987130437</v>
      </c>
      <c r="BA58" s="55">
        <f t="shared" si="17"/>
        <v>232413.82793067128</v>
      </c>
      <c r="BB58" s="55">
        <f t="shared" si="18"/>
        <v>234862.03449369539</v>
      </c>
      <c r="BC58" s="55">
        <f t="shared" si="19"/>
        <v>250881.72450741191</v>
      </c>
      <c r="BD58" s="55">
        <f t="shared" si="20"/>
        <v>254350.93913936309</v>
      </c>
      <c r="BE58" s="55">
        <f t="shared" si="21"/>
        <v>257190.34961485752</v>
      </c>
      <c r="BF58" s="55">
        <f t="shared" si="22"/>
        <v>260321.52299999999</v>
      </c>
    </row>
    <row r="59" spans="1:58" x14ac:dyDescent="0.3">
      <c r="A59" s="54" t="s">
        <v>57</v>
      </c>
      <c r="B59" s="55">
        <v>3171.1179999999999</v>
      </c>
      <c r="C59" s="55">
        <v>3080.3910000000001</v>
      </c>
      <c r="D59" s="55">
        <v>2698.7260000000001</v>
      </c>
      <c r="E59" s="55">
        <v>2701.4029999999998</v>
      </c>
      <c r="F59" s="55">
        <v>2480.299</v>
      </c>
      <c r="G59" s="55">
        <v>2341.5030000000002</v>
      </c>
      <c r="H59" s="55">
        <v>2518.5169999999998</v>
      </c>
      <c r="I59" s="55"/>
      <c r="J59" s="55">
        <v>238.188289</v>
      </c>
      <c r="K59" s="55">
        <v>89.771810000000002</v>
      </c>
      <c r="L59" s="55">
        <v>136.59225099999998</v>
      </c>
      <c r="M59" s="55">
        <v>171.32682</v>
      </c>
      <c r="N59" s="55">
        <v>83.376356999999999</v>
      </c>
      <c r="O59" s="55">
        <v>66.079160999999999</v>
      </c>
      <c r="P59" s="55">
        <v>119.26171000000001</v>
      </c>
      <c r="Q59" s="55"/>
      <c r="R59" s="55"/>
      <c r="S59" s="55">
        <f t="shared" si="1"/>
        <v>207.63725653993853</v>
      </c>
      <c r="T59" s="55">
        <f t="shared" si="2"/>
        <v>76.000251877175529</v>
      </c>
      <c r="U59" s="55">
        <f t="shared" si="3"/>
        <v>113.91051056943422</v>
      </c>
      <c r="V59" s="55">
        <f t="shared" si="4"/>
        <v>141.55977240960934</v>
      </c>
      <c r="W59" s="55">
        <f t="shared" si="5"/>
        <v>69.525725954594975</v>
      </c>
      <c r="X59" s="55">
        <f t="shared" si="6"/>
        <v>54.70455364911647</v>
      </c>
      <c r="Y59" s="55">
        <f t="shared" si="7"/>
        <v>97.617708197052536</v>
      </c>
      <c r="Z59" s="55"/>
      <c r="AA59" s="55">
        <v>70232.792000000001</v>
      </c>
      <c r="AB59" s="55">
        <v>73174.649999999994</v>
      </c>
      <c r="AC59" s="55">
        <v>73875.649999999994</v>
      </c>
      <c r="AD59" s="55">
        <v>75289.482000000004</v>
      </c>
      <c r="AE59" s="55">
        <v>80673.274000000005</v>
      </c>
      <c r="AF59" s="55">
        <v>81049.570999999996</v>
      </c>
      <c r="AG59" s="55">
        <v>81716.546000000002</v>
      </c>
      <c r="AH59" s="55"/>
      <c r="AI59" s="55"/>
      <c r="AJ59" s="55">
        <f t="shared" si="8"/>
        <v>3314.5076834782608</v>
      </c>
      <c r="AK59" s="55">
        <f t="shared" si="9"/>
        <v>3174.7194848113677</v>
      </c>
      <c r="AL59" s="55">
        <f t="shared" si="10"/>
        <v>2753.0408055286125</v>
      </c>
      <c r="AM59" s="55">
        <f t="shared" si="11"/>
        <v>2761.7988872417982</v>
      </c>
      <c r="AN59" s="55">
        <f t="shared" si="12"/>
        <v>2526.8477764862573</v>
      </c>
      <c r="AO59" s="55">
        <f t="shared" si="13"/>
        <v>2368.2421254958526</v>
      </c>
      <c r="AP59" s="55">
        <f t="shared" si="14"/>
        <v>2518.5169999999998</v>
      </c>
      <c r="AQ59" s="55"/>
      <c r="AR59" s="55">
        <f t="shared" si="15"/>
        <v>253.67502200189384</v>
      </c>
      <c r="AS59" s="55">
        <f t="shared" si="15"/>
        <v>92.851186190584428</v>
      </c>
      <c r="AT59" s="55">
        <f t="shared" si="15"/>
        <v>139.16698648631038</v>
      </c>
      <c r="AU59" s="55">
        <f t="shared" si="15"/>
        <v>172.94670031282897</v>
      </c>
      <c r="AV59" s="55">
        <f t="shared" si="15"/>
        <v>84.941114880493998</v>
      </c>
      <c r="AW59" s="55">
        <f t="shared" si="25"/>
        <v>66.833761347998546</v>
      </c>
      <c r="AX59" s="55">
        <f t="shared" si="25"/>
        <v>119.26171000000001</v>
      </c>
      <c r="AY59" s="55"/>
      <c r="AZ59" s="55">
        <f t="shared" si="16"/>
        <v>73408.535638260873</v>
      </c>
      <c r="BA59" s="55">
        <f t="shared" si="17"/>
        <v>75415.421986771194</v>
      </c>
      <c r="BB59" s="55">
        <f t="shared" si="18"/>
        <v>75362.478067410266</v>
      </c>
      <c r="BC59" s="55">
        <f t="shared" si="19"/>
        <v>76972.746239125161</v>
      </c>
      <c r="BD59" s="55">
        <f t="shared" si="20"/>
        <v>82187.302026395453</v>
      </c>
      <c r="BE59" s="55">
        <f t="shared" si="21"/>
        <v>81975.128067556187</v>
      </c>
      <c r="BF59" s="55">
        <f t="shared" si="22"/>
        <v>81716.546000000002</v>
      </c>
    </row>
    <row r="60" spans="1:58" x14ac:dyDescent="0.3">
      <c r="A60" s="54" t="s">
        <v>58</v>
      </c>
      <c r="B60" s="55">
        <v>3411.7200000000003</v>
      </c>
      <c r="C60" s="55">
        <v>3446.5549999999998</v>
      </c>
      <c r="D60" s="55">
        <v>3183.692</v>
      </c>
      <c r="E60" s="55">
        <v>3123.4430000000002</v>
      </c>
      <c r="F60" s="55">
        <v>2982.2550000000001</v>
      </c>
      <c r="G60" s="55">
        <v>2973.2629999999999</v>
      </c>
      <c r="H60" s="55">
        <v>2966.8130000000001</v>
      </c>
      <c r="I60" s="55"/>
      <c r="J60" s="55">
        <v>518.25834699999996</v>
      </c>
      <c r="K60" s="55">
        <v>983.61879299999998</v>
      </c>
      <c r="L60" s="55">
        <v>408.27285700000004</v>
      </c>
      <c r="M60" s="55">
        <v>430.25330200000002</v>
      </c>
      <c r="N60" s="55">
        <v>284.54405099999997</v>
      </c>
      <c r="O60" s="55">
        <v>423.72868399999999</v>
      </c>
      <c r="P60" s="55">
        <v>271.265061</v>
      </c>
      <c r="Q60" s="55"/>
      <c r="R60" s="55"/>
      <c r="S60" s="55">
        <f t="shared" si="1"/>
        <v>451.78435011136702</v>
      </c>
      <c r="T60" s="55">
        <f t="shared" si="2"/>
        <v>832.72550725136728</v>
      </c>
      <c r="U60" s="55">
        <f t="shared" si="3"/>
        <v>340.47736421381342</v>
      </c>
      <c r="V60" s="55">
        <f t="shared" si="4"/>
        <v>355.49927039796177</v>
      </c>
      <c r="W60" s="55">
        <f t="shared" si="5"/>
        <v>237.27507921503806</v>
      </c>
      <c r="X60" s="55">
        <f t="shared" si="6"/>
        <v>350.7896918749849</v>
      </c>
      <c r="Y60" s="55">
        <f t="shared" si="7"/>
        <v>222.03499822997384</v>
      </c>
      <c r="Z60" s="55"/>
      <c r="AA60" s="55">
        <v>144363.61300000001</v>
      </c>
      <c r="AB60" s="55">
        <v>150155.299</v>
      </c>
      <c r="AC60" s="55">
        <v>154903.42499999999</v>
      </c>
      <c r="AD60" s="55">
        <v>160121.141</v>
      </c>
      <c r="AE60" s="55">
        <v>160915.02600000001</v>
      </c>
      <c r="AF60" s="55">
        <v>163804.90700000001</v>
      </c>
      <c r="AG60" s="55">
        <v>165905.283</v>
      </c>
      <c r="AH60" s="55"/>
      <c r="AI60" s="55"/>
      <c r="AJ60" s="55">
        <f t="shared" si="8"/>
        <v>3565.98907826087</v>
      </c>
      <c r="AK60" s="55">
        <f t="shared" si="9"/>
        <v>3552.0962481626657</v>
      </c>
      <c r="AL60" s="55">
        <f t="shared" si="10"/>
        <v>3247.767275460717</v>
      </c>
      <c r="AM60" s="55">
        <f t="shared" si="11"/>
        <v>3193.2745324422845</v>
      </c>
      <c r="AN60" s="55">
        <f t="shared" si="12"/>
        <v>3038.2241881583727</v>
      </c>
      <c r="AO60" s="55">
        <f t="shared" si="13"/>
        <v>3007.2165983892291</v>
      </c>
      <c r="AP60" s="55">
        <f t="shared" si="14"/>
        <v>2966.8130000000001</v>
      </c>
      <c r="AQ60" s="55"/>
      <c r="AR60" s="55">
        <f t="shared" si="15"/>
        <v>551.95491822811709</v>
      </c>
      <c r="AS60" s="55">
        <f t="shared" si="15"/>
        <v>1017.3591430249753</v>
      </c>
      <c r="AT60" s="55">
        <f t="shared" si="15"/>
        <v>415.96871533251436</v>
      </c>
      <c r="AU60" s="55">
        <f t="shared" si="15"/>
        <v>434.32130987780607</v>
      </c>
      <c r="AV60" s="55">
        <f t="shared" si="15"/>
        <v>289.88420451798032</v>
      </c>
      <c r="AW60" s="55">
        <f t="shared" si="25"/>
        <v>428.56751378482983</v>
      </c>
      <c r="AX60" s="55">
        <f t="shared" si="25"/>
        <v>271.265061</v>
      </c>
      <c r="AY60" s="55"/>
      <c r="AZ60" s="55">
        <f t="shared" si="16"/>
        <v>150891.35897913045</v>
      </c>
      <c r="BA60" s="55">
        <f t="shared" si="17"/>
        <v>154753.3912035767</v>
      </c>
      <c r="BB60" s="55">
        <f t="shared" si="18"/>
        <v>158021.02545465564</v>
      </c>
      <c r="BC60" s="55">
        <f t="shared" si="19"/>
        <v>163701.00612077766</v>
      </c>
      <c r="BD60" s="55">
        <f t="shared" si="20"/>
        <v>163934.98350454049</v>
      </c>
      <c r="BE60" s="55">
        <f t="shared" si="21"/>
        <v>165675.50036037984</v>
      </c>
      <c r="BF60" s="55">
        <f t="shared" si="22"/>
        <v>165905.283</v>
      </c>
    </row>
    <row r="61" spans="1:58" x14ac:dyDescent="0.3">
      <c r="A61" s="54" t="s">
        <v>59</v>
      </c>
      <c r="B61" s="55">
        <v>15715.847000000002</v>
      </c>
      <c r="C61" s="55">
        <v>19773.656705000001</v>
      </c>
      <c r="D61" s="55">
        <v>18024.447869999996</v>
      </c>
      <c r="E61" s="55">
        <v>28447.809000000001</v>
      </c>
      <c r="F61" s="55">
        <v>19671.127</v>
      </c>
      <c r="G61" s="55">
        <v>18344.475999999999</v>
      </c>
      <c r="H61" s="55">
        <v>20887.973000000002</v>
      </c>
      <c r="I61" s="55"/>
      <c r="J61" s="55">
        <v>6870.6691090000004</v>
      </c>
      <c r="K61" s="55">
        <v>22427.064526999999</v>
      </c>
      <c r="L61" s="55">
        <v>15972.243237000001</v>
      </c>
      <c r="M61" s="55">
        <v>39398.204193000005</v>
      </c>
      <c r="N61" s="55">
        <v>11862.196207000001</v>
      </c>
      <c r="O61" s="55">
        <v>8217.075984000001</v>
      </c>
      <c r="P61" s="55">
        <v>8758.944723999999</v>
      </c>
      <c r="Q61" s="55"/>
      <c r="R61" s="55"/>
      <c r="S61" s="55">
        <f t="shared" si="1"/>
        <v>5989.4081710560677</v>
      </c>
      <c r="T61" s="55">
        <f t="shared" si="2"/>
        <v>18986.612310898799</v>
      </c>
      <c r="U61" s="55">
        <f t="shared" si="3"/>
        <v>13319.982420275534</v>
      </c>
      <c r="V61" s="55">
        <f t="shared" si="4"/>
        <v>32552.993272789379</v>
      </c>
      <c r="W61" s="55">
        <f t="shared" si="5"/>
        <v>9891.6267438683863</v>
      </c>
      <c r="X61" s="55">
        <f t="shared" si="6"/>
        <v>6802.6207839653798</v>
      </c>
      <c r="Y61" s="55">
        <f t="shared" si="7"/>
        <v>7169.3430371033983</v>
      </c>
      <c r="Z61" s="55"/>
      <c r="AA61" s="55">
        <v>895170.26300000004</v>
      </c>
      <c r="AB61" s="55">
        <v>921513.99699999997</v>
      </c>
      <c r="AC61" s="55">
        <v>948617.53799999994</v>
      </c>
      <c r="AD61" s="55">
        <v>1012147.597</v>
      </c>
      <c r="AE61" s="55">
        <v>1047376.22</v>
      </c>
      <c r="AF61" s="55">
        <v>1085006.4110000001</v>
      </c>
      <c r="AG61" s="55">
        <v>1125780.057</v>
      </c>
      <c r="AH61" s="55"/>
      <c r="AI61" s="55"/>
      <c r="AJ61" s="55">
        <f t="shared" si="8"/>
        <v>16426.476603478262</v>
      </c>
      <c r="AK61" s="55">
        <f t="shared" si="9"/>
        <v>20379.170445353997</v>
      </c>
      <c r="AL61" s="55">
        <f t="shared" si="10"/>
        <v>18387.209551185733</v>
      </c>
      <c r="AM61" s="55">
        <f t="shared" si="11"/>
        <v>29083.823198784936</v>
      </c>
      <c r="AN61" s="55">
        <f t="shared" si="12"/>
        <v>20040.303012229084</v>
      </c>
      <c r="AO61" s="55">
        <f t="shared" si="13"/>
        <v>18553.963344632764</v>
      </c>
      <c r="AP61" s="55">
        <f t="shared" si="14"/>
        <v>20887.973000000002</v>
      </c>
      <c r="AQ61" s="55"/>
      <c r="AR61" s="55">
        <f t="shared" si="15"/>
        <v>7317.3922391848055</v>
      </c>
      <c r="AS61" s="55">
        <f t="shared" si="15"/>
        <v>23196.363581225862</v>
      </c>
      <c r="AT61" s="55">
        <f t="shared" si="15"/>
        <v>16273.316695832487</v>
      </c>
      <c r="AU61" s="55">
        <f t="shared" si="15"/>
        <v>39770.710817082887</v>
      </c>
      <c r="AV61" s="55">
        <f t="shared" si="15"/>
        <v>12084.818850429592</v>
      </c>
      <c r="AW61" s="55">
        <f t="shared" si="25"/>
        <v>8310.9120482481067</v>
      </c>
      <c r="AX61" s="55">
        <f t="shared" si="25"/>
        <v>8758.944723999999</v>
      </c>
      <c r="AY61" s="55"/>
      <c r="AZ61" s="55">
        <f t="shared" si="16"/>
        <v>935647.527066087</v>
      </c>
      <c r="BA61" s="55">
        <f t="shared" si="17"/>
        <v>949732.82346374344</v>
      </c>
      <c r="BB61" s="55">
        <f t="shared" si="18"/>
        <v>967709.50105868059</v>
      </c>
      <c r="BC61" s="55">
        <f t="shared" si="19"/>
        <v>1034776.4132634265</v>
      </c>
      <c r="BD61" s="55">
        <f t="shared" si="20"/>
        <v>1067032.7539750575</v>
      </c>
      <c r="BE61" s="55">
        <f t="shared" si="21"/>
        <v>1097396.7955468204</v>
      </c>
      <c r="BF61" s="55">
        <f t="shared" si="22"/>
        <v>1125780.057</v>
      </c>
    </row>
    <row r="62" spans="1:58" x14ac:dyDescent="0.3">
      <c r="A62" s="54" t="s">
        <v>60</v>
      </c>
      <c r="B62" s="55">
        <v>3126.8070000000002</v>
      </c>
      <c r="C62" s="55">
        <v>3557.3129999999996</v>
      </c>
      <c r="D62" s="55">
        <v>2834.8470000000002</v>
      </c>
      <c r="E62" s="55">
        <v>1896.627</v>
      </c>
      <c r="F62" s="55">
        <v>1800.5940000000001</v>
      </c>
      <c r="G62" s="55">
        <v>1778.683</v>
      </c>
      <c r="H62" s="55">
        <v>1383.8940000000002</v>
      </c>
      <c r="I62" s="55"/>
      <c r="J62" s="55">
        <v>132.44077100000001</v>
      </c>
      <c r="K62" s="55">
        <v>615.17644799999994</v>
      </c>
      <c r="L62" s="55">
        <v>153.44910400000001</v>
      </c>
      <c r="M62" s="55">
        <v>157.83813599999999</v>
      </c>
      <c r="N62" s="55">
        <v>134.86262500000001</v>
      </c>
      <c r="O62" s="55">
        <v>79.470523</v>
      </c>
      <c r="P62" s="55">
        <v>280.20266200000003</v>
      </c>
      <c r="Q62" s="55"/>
      <c r="R62" s="55"/>
      <c r="S62" s="55">
        <f t="shared" si="1"/>
        <v>115.45336028033793</v>
      </c>
      <c r="T62" s="55">
        <f t="shared" si="2"/>
        <v>520.80452646444542</v>
      </c>
      <c r="U62" s="55">
        <f t="shared" si="3"/>
        <v>127.96820943423953</v>
      </c>
      <c r="V62" s="55">
        <f t="shared" si="4"/>
        <v>130.41466951710751</v>
      </c>
      <c r="W62" s="55">
        <f t="shared" si="5"/>
        <v>112.45900210376557</v>
      </c>
      <c r="X62" s="55">
        <f t="shared" si="6"/>
        <v>65.790779168289447</v>
      </c>
      <c r="Y62" s="55">
        <f t="shared" si="7"/>
        <v>229.35057442286666</v>
      </c>
      <c r="Z62" s="55"/>
      <c r="AA62" s="55">
        <v>68970.732000000004</v>
      </c>
      <c r="AB62" s="55">
        <v>71156.506999999998</v>
      </c>
      <c r="AC62" s="55">
        <v>72288.138000000006</v>
      </c>
      <c r="AD62" s="55">
        <v>74870.801000000007</v>
      </c>
      <c r="AE62" s="55">
        <v>86642.002999999997</v>
      </c>
      <c r="AF62" s="55">
        <v>88427.426999999996</v>
      </c>
      <c r="AG62" s="55">
        <v>91934.116999999998</v>
      </c>
      <c r="AH62" s="55"/>
      <c r="AI62" s="55"/>
      <c r="AJ62" s="55">
        <f t="shared" si="8"/>
        <v>3268.1930556521743</v>
      </c>
      <c r="AK62" s="55">
        <f t="shared" si="9"/>
        <v>3666.2459066634005</v>
      </c>
      <c r="AL62" s="55">
        <f t="shared" si="10"/>
        <v>2891.9013891852564</v>
      </c>
      <c r="AM62" s="55">
        <f t="shared" si="11"/>
        <v>1939.0303253948966</v>
      </c>
      <c r="AN62" s="55">
        <f t="shared" si="12"/>
        <v>1834.3864772974937</v>
      </c>
      <c r="AO62" s="55">
        <f t="shared" si="13"/>
        <v>1798.9949227070558</v>
      </c>
      <c r="AP62" s="55">
        <f t="shared" si="14"/>
        <v>1383.8940000000002</v>
      </c>
      <c r="AQ62" s="55"/>
      <c r="AR62" s="55">
        <f t="shared" si="15"/>
        <v>141.05192005209284</v>
      </c>
      <c r="AS62" s="55">
        <f t="shared" si="15"/>
        <v>636.27839199533094</v>
      </c>
      <c r="AT62" s="55">
        <f t="shared" si="15"/>
        <v>156.34158765495738</v>
      </c>
      <c r="AU62" s="55">
        <f t="shared" si="15"/>
        <v>159.33048196848304</v>
      </c>
      <c r="AV62" s="55">
        <f t="shared" ref="AV62:AV78" si="26">$BW$21/$BW$8*W62</f>
        <v>137.39364653711101</v>
      </c>
      <c r="AW62" s="55">
        <f t="shared" si="25"/>
        <v>80.378047905036652</v>
      </c>
      <c r="AX62" s="55">
        <f t="shared" si="25"/>
        <v>280.20266200000003</v>
      </c>
      <c r="AY62" s="55"/>
      <c r="AZ62" s="55">
        <f t="shared" si="16"/>
        <v>72089.40857739131</v>
      </c>
      <c r="BA62" s="55">
        <f t="shared" si="17"/>
        <v>73335.47891940226</v>
      </c>
      <c r="BB62" s="55">
        <f t="shared" si="18"/>
        <v>73743.015656159056</v>
      </c>
      <c r="BC62" s="55">
        <f t="shared" si="19"/>
        <v>76544.704691859064</v>
      </c>
      <c r="BD62" s="55">
        <f t="shared" si="20"/>
        <v>88268.048582394957</v>
      </c>
      <c r="BE62" s="55">
        <f t="shared" si="21"/>
        <v>89437.236540209138</v>
      </c>
      <c r="BF62" s="55">
        <f t="shared" si="22"/>
        <v>91934.116999999998</v>
      </c>
    </row>
    <row r="63" spans="1:58" x14ac:dyDescent="0.3">
      <c r="A63" s="54" t="s">
        <v>61</v>
      </c>
      <c r="B63" s="55">
        <v>1667.816</v>
      </c>
      <c r="C63" s="55">
        <v>1943.027108</v>
      </c>
      <c r="D63" s="55">
        <v>2127.9340000000002</v>
      </c>
      <c r="E63" s="55">
        <v>1871.4870000000001</v>
      </c>
      <c r="F63" s="55">
        <v>2025.509</v>
      </c>
      <c r="G63" s="55">
        <v>2343.364</v>
      </c>
      <c r="H63" s="55">
        <v>2038.3869999999999</v>
      </c>
      <c r="I63" s="55"/>
      <c r="J63" s="55">
        <v>665.673495</v>
      </c>
      <c r="K63" s="55">
        <v>1553.618516</v>
      </c>
      <c r="L63" s="55">
        <v>696.21550000000002</v>
      </c>
      <c r="M63" s="55">
        <v>854.62218200000007</v>
      </c>
      <c r="N63" s="55">
        <v>907.02552800000001</v>
      </c>
      <c r="O63" s="55">
        <v>1804.9093500000001</v>
      </c>
      <c r="P63" s="55">
        <v>1148.0251740000001</v>
      </c>
      <c r="Q63" s="55"/>
      <c r="R63" s="55"/>
      <c r="S63" s="55">
        <f t="shared" si="1"/>
        <v>580.29141077188922</v>
      </c>
      <c r="T63" s="55">
        <f t="shared" si="2"/>
        <v>1315.2837013873693</v>
      </c>
      <c r="U63" s="55">
        <f t="shared" si="3"/>
        <v>580.60587252020571</v>
      </c>
      <c r="V63" s="55">
        <f t="shared" si="4"/>
        <v>706.13650320553279</v>
      </c>
      <c r="W63" s="55">
        <f t="shared" si="5"/>
        <v>756.34880873422924</v>
      </c>
      <c r="X63" s="55">
        <f t="shared" si="6"/>
        <v>1494.2193404796249</v>
      </c>
      <c r="Y63" s="55">
        <f t="shared" si="7"/>
        <v>939.67784327763252</v>
      </c>
      <c r="Z63" s="55"/>
      <c r="AA63" s="55">
        <v>70905.691999999995</v>
      </c>
      <c r="AB63" s="55">
        <v>73651.577000000005</v>
      </c>
      <c r="AC63" s="55">
        <v>76012.137000000002</v>
      </c>
      <c r="AD63" s="55">
        <v>77030.369000000006</v>
      </c>
      <c r="AE63" s="55">
        <v>78085.153000000006</v>
      </c>
      <c r="AF63" s="55">
        <v>79220.403999999995</v>
      </c>
      <c r="AG63" s="55">
        <v>85252.785000000003</v>
      </c>
      <c r="AH63" s="55"/>
      <c r="AI63" s="55"/>
      <c r="AJ63" s="55">
        <f t="shared" si="8"/>
        <v>1743.2302886956522</v>
      </c>
      <c r="AK63" s="55">
        <f t="shared" si="9"/>
        <v>2002.5269581959826</v>
      </c>
      <c r="AL63" s="55">
        <f t="shared" si="10"/>
        <v>2170.7609936954409</v>
      </c>
      <c r="AM63" s="55">
        <f t="shared" si="11"/>
        <v>1913.3282646415555</v>
      </c>
      <c r="AN63" s="55">
        <f t="shared" si="12"/>
        <v>2063.5225482503934</v>
      </c>
      <c r="AO63" s="55">
        <f t="shared" si="13"/>
        <v>2370.1243774492123</v>
      </c>
      <c r="AP63" s="55">
        <f t="shared" si="14"/>
        <v>2038.3869999999999</v>
      </c>
      <c r="AQ63" s="55"/>
      <c r="AR63" s="55">
        <f t="shared" si="15"/>
        <v>708.95483232680067</v>
      </c>
      <c r="AS63" s="55">
        <f t="shared" si="15"/>
        <v>1606.9111461410375</v>
      </c>
      <c r="AT63" s="55">
        <f t="shared" si="15"/>
        <v>709.33901718963421</v>
      </c>
      <c r="AU63" s="55">
        <f t="shared" si="15"/>
        <v>862.70256105290446</v>
      </c>
      <c r="AV63" s="55">
        <f t="shared" si="26"/>
        <v>924.04804366049154</v>
      </c>
      <c r="AW63" s="55">
        <f t="shared" si="25"/>
        <v>1825.5207682293544</v>
      </c>
      <c r="AX63" s="55">
        <f t="shared" si="25"/>
        <v>1148.0251740000001</v>
      </c>
      <c r="AY63" s="55"/>
      <c r="AZ63" s="55">
        <f t="shared" si="16"/>
        <v>74111.862420869569</v>
      </c>
      <c r="BA63" s="55">
        <f t="shared" si="17"/>
        <v>75906.953561734466</v>
      </c>
      <c r="BB63" s="55">
        <f t="shared" si="18"/>
        <v>77541.964199563517</v>
      </c>
      <c r="BC63" s="55">
        <f t="shared" si="19"/>
        <v>78752.55464957474</v>
      </c>
      <c r="BD63" s="55">
        <f t="shared" si="20"/>
        <v>79550.608710739805</v>
      </c>
      <c r="BE63" s="55">
        <f t="shared" si="21"/>
        <v>80125.072635653312</v>
      </c>
      <c r="BF63" s="55">
        <f t="shared" si="22"/>
        <v>85252.785000000003</v>
      </c>
    </row>
    <row r="64" spans="1:58" x14ac:dyDescent="0.3">
      <c r="A64" s="54" t="s">
        <v>62</v>
      </c>
      <c r="B64" s="55">
        <v>11248.488000000001</v>
      </c>
      <c r="C64" s="55">
        <v>10299.690999999999</v>
      </c>
      <c r="D64" s="55">
        <v>10493.566000000001</v>
      </c>
      <c r="E64" s="55">
        <v>10236.536</v>
      </c>
      <c r="F64" s="55">
        <v>10132.311</v>
      </c>
      <c r="G64" s="55">
        <v>10297.075999999999</v>
      </c>
      <c r="H64" s="55">
        <v>10621.651</v>
      </c>
      <c r="I64" s="55"/>
      <c r="J64" s="55">
        <v>1097.156592</v>
      </c>
      <c r="K64" s="55">
        <v>867.97096099999999</v>
      </c>
      <c r="L64" s="55">
        <v>509.21307999999999</v>
      </c>
      <c r="M64" s="55">
        <v>1110.695328</v>
      </c>
      <c r="N64" s="55">
        <v>563.15703700000006</v>
      </c>
      <c r="O64" s="55">
        <v>338.49922100000003</v>
      </c>
      <c r="P64" s="55">
        <v>413.47195199999999</v>
      </c>
      <c r="Q64" s="55"/>
      <c r="R64" s="55"/>
      <c r="S64" s="55">
        <f t="shared" si="1"/>
        <v>956.43066967741925</v>
      </c>
      <c r="T64" s="55">
        <f t="shared" si="2"/>
        <v>734.81877727623066</v>
      </c>
      <c r="U64" s="55">
        <f t="shared" si="3"/>
        <v>424.65602189566499</v>
      </c>
      <c r="V64" s="55">
        <f t="shared" si="4"/>
        <v>917.71841587964104</v>
      </c>
      <c r="W64" s="55">
        <f t="shared" si="5"/>
        <v>469.60437266242883</v>
      </c>
      <c r="X64" s="55">
        <f t="shared" si="6"/>
        <v>280.23129402896984</v>
      </c>
      <c r="Y64" s="55">
        <f t="shared" si="7"/>
        <v>338.4337215859282</v>
      </c>
      <c r="Z64" s="55"/>
      <c r="AA64" s="55">
        <v>345498.68800000002</v>
      </c>
      <c r="AB64" s="55">
        <v>356325.53</v>
      </c>
      <c r="AC64" s="55">
        <v>355285.70400000003</v>
      </c>
      <c r="AD64" s="55">
        <v>365824.962</v>
      </c>
      <c r="AE64" s="55">
        <v>387052.61900000001</v>
      </c>
      <c r="AF64" s="55">
        <v>389105.43</v>
      </c>
      <c r="AG64" s="55">
        <v>398156.353</v>
      </c>
      <c r="AH64" s="55"/>
      <c r="AI64" s="55"/>
      <c r="AJ64" s="55">
        <f t="shared" si="8"/>
        <v>11757.115283478262</v>
      </c>
      <c r="AK64" s="55">
        <f t="shared" si="9"/>
        <v>10615.090650906419</v>
      </c>
      <c r="AL64" s="55">
        <f t="shared" si="10"/>
        <v>10704.760466052376</v>
      </c>
      <c r="AM64" s="55">
        <f t="shared" si="11"/>
        <v>10465.396586148239</v>
      </c>
      <c r="AN64" s="55">
        <f t="shared" si="12"/>
        <v>10322.468186705411</v>
      </c>
      <c r="AO64" s="55">
        <f t="shared" si="13"/>
        <v>10414.664919341265</v>
      </c>
      <c r="AP64" s="55">
        <f t="shared" si="14"/>
        <v>10621.651</v>
      </c>
      <c r="AQ64" s="55"/>
      <c r="AR64" s="55">
        <f t="shared" si="15"/>
        <v>1168.4924720002623</v>
      </c>
      <c r="AS64" s="55">
        <f t="shared" si="15"/>
        <v>897.74432873561864</v>
      </c>
      <c r="AT64" s="55">
        <f t="shared" si="15"/>
        <v>518.81164051548217</v>
      </c>
      <c r="AU64" s="55">
        <f t="shared" si="15"/>
        <v>1121.1968565719908</v>
      </c>
      <c r="AV64" s="55">
        <f t="shared" si="26"/>
        <v>573.72603333551274</v>
      </c>
      <c r="AW64" s="55">
        <f t="shared" si="25"/>
        <v>342.3647608479385</v>
      </c>
      <c r="AX64" s="55">
        <f t="shared" si="25"/>
        <v>413.47195199999999</v>
      </c>
      <c r="AY64" s="55"/>
      <c r="AZ64" s="55">
        <f t="shared" si="16"/>
        <v>361121.2373704348</v>
      </c>
      <c r="BA64" s="55">
        <f t="shared" si="17"/>
        <v>367237.0173223911</v>
      </c>
      <c r="BB64" s="55">
        <f t="shared" si="18"/>
        <v>362436.21647138696</v>
      </c>
      <c r="BC64" s="55">
        <f t="shared" si="19"/>
        <v>374003.79468626977</v>
      </c>
      <c r="BD64" s="55">
        <f t="shared" si="20"/>
        <v>394316.5923557331</v>
      </c>
      <c r="BE64" s="55">
        <f t="shared" si="21"/>
        <v>393548.87462675798</v>
      </c>
      <c r="BF64" s="55">
        <f t="shared" si="22"/>
        <v>398156.353</v>
      </c>
    </row>
    <row r="65" spans="1:58" x14ac:dyDescent="0.3">
      <c r="A65" s="54" t="s">
        <v>63</v>
      </c>
      <c r="B65" s="55">
        <v>550.79600000000005</v>
      </c>
      <c r="C65" s="55">
        <v>711.66193999999996</v>
      </c>
      <c r="D65" s="55">
        <v>749.34166000000005</v>
      </c>
      <c r="E65" s="55">
        <v>726.90700000000004</v>
      </c>
      <c r="F65" s="55">
        <v>713.601</v>
      </c>
      <c r="G65" s="55">
        <v>732.43399999999997</v>
      </c>
      <c r="H65" s="55">
        <v>756.64299999999992</v>
      </c>
      <c r="I65" s="55"/>
      <c r="J65" s="55">
        <v>104.47187699999999</v>
      </c>
      <c r="K65" s="55">
        <v>718.58670600000005</v>
      </c>
      <c r="L65" s="55">
        <v>485.35827399999999</v>
      </c>
      <c r="M65" s="55">
        <v>467.78440000000001</v>
      </c>
      <c r="N65" s="55">
        <v>250.046561</v>
      </c>
      <c r="O65" s="55">
        <v>146.064459</v>
      </c>
      <c r="P65" s="55">
        <v>216.62766399999998</v>
      </c>
      <c r="Q65" s="55"/>
      <c r="R65" s="55"/>
      <c r="S65" s="55">
        <f t="shared" si="1"/>
        <v>91.071874343317958</v>
      </c>
      <c r="T65" s="55">
        <f t="shared" si="2"/>
        <v>608.35100296618589</v>
      </c>
      <c r="U65" s="55">
        <f t="shared" si="3"/>
        <v>404.76241072005882</v>
      </c>
      <c r="V65" s="55">
        <f t="shared" si="4"/>
        <v>386.50955641834514</v>
      </c>
      <c r="W65" s="55">
        <f t="shared" si="5"/>
        <v>208.5083745740404</v>
      </c>
      <c r="X65" s="55">
        <f t="shared" si="6"/>
        <v>120.92149646988818</v>
      </c>
      <c r="Y65" s="55">
        <f t="shared" si="7"/>
        <v>177.31337318374136</v>
      </c>
      <c r="Z65" s="55"/>
      <c r="AA65" s="55">
        <v>18893.940999999999</v>
      </c>
      <c r="AB65" s="55">
        <v>19310.494999999999</v>
      </c>
      <c r="AC65" s="55">
        <v>19174</v>
      </c>
      <c r="AD65" s="55">
        <v>19562.636999999999</v>
      </c>
      <c r="AE65" s="55">
        <v>19299.161</v>
      </c>
      <c r="AF65" s="55">
        <v>19314.856</v>
      </c>
      <c r="AG65" s="55">
        <v>19797.73</v>
      </c>
      <c r="AH65" s="55"/>
      <c r="AI65" s="55"/>
      <c r="AJ65" s="55">
        <f t="shared" si="8"/>
        <v>575.70155826086966</v>
      </c>
      <c r="AK65" s="55">
        <f t="shared" si="9"/>
        <v>733.45462557079873</v>
      </c>
      <c r="AL65" s="55">
        <f t="shared" si="10"/>
        <v>764.42297856934999</v>
      </c>
      <c r="AM65" s="55">
        <f t="shared" si="11"/>
        <v>743.15862673147035</v>
      </c>
      <c r="AN65" s="55">
        <f t="shared" si="12"/>
        <v>726.99343915728298</v>
      </c>
      <c r="AO65" s="55">
        <f t="shared" si="13"/>
        <v>740.79813391032565</v>
      </c>
      <c r="AP65" s="55">
        <f t="shared" si="14"/>
        <v>756.64299999999992</v>
      </c>
      <c r="AQ65" s="55"/>
      <c r="AR65" s="55">
        <f t="shared" si="15"/>
        <v>111.26452021557679</v>
      </c>
      <c r="AS65" s="55">
        <f t="shared" si="15"/>
        <v>743.23585580913141</v>
      </c>
      <c r="AT65" s="55">
        <f t="shared" si="15"/>
        <v>494.50717639009366</v>
      </c>
      <c r="AU65" s="55">
        <f t="shared" si="15"/>
        <v>472.20726117379934</v>
      </c>
      <c r="AV65" s="55">
        <f t="shared" si="26"/>
        <v>254.73928614287442</v>
      </c>
      <c r="AW65" s="55">
        <f t="shared" si="25"/>
        <v>147.73246279913448</v>
      </c>
      <c r="AX65" s="55">
        <f t="shared" si="25"/>
        <v>216.62766399999998</v>
      </c>
      <c r="AY65" s="55"/>
      <c r="AZ65" s="55">
        <f t="shared" si="16"/>
        <v>19748.275723478262</v>
      </c>
      <c r="BA65" s="55">
        <f t="shared" si="17"/>
        <v>19901.825689612939</v>
      </c>
      <c r="BB65" s="55">
        <f t="shared" si="18"/>
        <v>19559.897672162944</v>
      </c>
      <c r="BC65" s="55">
        <f t="shared" si="19"/>
        <v>20000.003367922236</v>
      </c>
      <c r="BD65" s="55">
        <f t="shared" si="20"/>
        <v>19661.356175566048</v>
      </c>
      <c r="BE65" s="55">
        <f t="shared" si="21"/>
        <v>19535.424736626996</v>
      </c>
      <c r="BF65" s="55">
        <f t="shared" si="22"/>
        <v>19797.73</v>
      </c>
    </row>
    <row r="66" spans="1:58" x14ac:dyDescent="0.3">
      <c r="A66" s="54" t="s">
        <v>64</v>
      </c>
      <c r="B66" s="55">
        <v>1360.124</v>
      </c>
      <c r="C66" s="55">
        <v>1376.316</v>
      </c>
      <c r="D66" s="55">
        <v>1512.9969999999998</v>
      </c>
      <c r="E66" s="55">
        <v>1236.124</v>
      </c>
      <c r="F66" s="55">
        <v>1101.9090000000001</v>
      </c>
      <c r="G66" s="55">
        <v>1254.1569999999999</v>
      </c>
      <c r="H66" s="55">
        <v>1137.0970000000002</v>
      </c>
      <c r="I66" s="55"/>
      <c r="J66" s="55">
        <v>68.707630999999992</v>
      </c>
      <c r="K66" s="55">
        <v>208.494741</v>
      </c>
      <c r="L66" s="55">
        <v>117.375552</v>
      </c>
      <c r="M66" s="55">
        <v>248.15442199999998</v>
      </c>
      <c r="N66" s="55">
        <v>152.74512100000001</v>
      </c>
      <c r="O66" s="55">
        <v>187.36250200000001</v>
      </c>
      <c r="P66" s="55">
        <v>90.678148000000007</v>
      </c>
      <c r="Q66" s="55"/>
      <c r="R66" s="55"/>
      <c r="S66" s="55">
        <f t="shared" si="1"/>
        <v>59.894901063748065</v>
      </c>
      <c r="T66" s="55">
        <f t="shared" si="2"/>
        <v>176.5103413985579</v>
      </c>
      <c r="U66" s="55">
        <f t="shared" si="3"/>
        <v>97.884828449669371</v>
      </c>
      <c r="V66" s="55">
        <f t="shared" si="4"/>
        <v>205.03902133220095</v>
      </c>
      <c r="W66" s="55">
        <f t="shared" si="5"/>
        <v>127.37082556326432</v>
      </c>
      <c r="X66" s="55">
        <f t="shared" si="6"/>
        <v>155.11065648202907</v>
      </c>
      <c r="Y66" s="55">
        <f t="shared" si="7"/>
        <v>74.22158370287616</v>
      </c>
      <c r="Z66" s="55"/>
      <c r="AA66" s="55">
        <v>46169.195</v>
      </c>
      <c r="AB66" s="55">
        <v>47351.347000000002</v>
      </c>
      <c r="AC66" s="55">
        <v>48128.017999999996</v>
      </c>
      <c r="AD66" s="55">
        <v>49092.857000000004</v>
      </c>
      <c r="AE66" s="55">
        <v>51019.478000000003</v>
      </c>
      <c r="AF66" s="55">
        <v>59886.942999999999</v>
      </c>
      <c r="AG66" s="55">
        <v>61249.745000000003</v>
      </c>
      <c r="AH66" s="55"/>
      <c r="AI66" s="55"/>
      <c r="AJ66" s="55">
        <f t="shared" si="8"/>
        <v>1421.6252591304349</v>
      </c>
      <c r="AK66" s="55">
        <f t="shared" si="9"/>
        <v>1418.461884370407</v>
      </c>
      <c r="AL66" s="55">
        <f t="shared" si="10"/>
        <v>1543.4477155674099</v>
      </c>
      <c r="AM66" s="55">
        <f t="shared" si="11"/>
        <v>1263.7603081409477</v>
      </c>
      <c r="AN66" s="55">
        <f t="shared" si="12"/>
        <v>1122.5889727569925</v>
      </c>
      <c r="AO66" s="55">
        <f t="shared" si="13"/>
        <v>1268.4790236807305</v>
      </c>
      <c r="AP66" s="55">
        <f t="shared" si="14"/>
        <v>1137.0970000000002</v>
      </c>
      <c r="AQ66" s="55"/>
      <c r="AR66" s="55">
        <f t="shared" si="15"/>
        <v>73.174923413732571</v>
      </c>
      <c r="AS66" s="55">
        <f t="shared" si="15"/>
        <v>215.64658233301384</v>
      </c>
      <c r="AT66" s="55">
        <f t="shared" si="15"/>
        <v>119.58805671199624</v>
      </c>
      <c r="AU66" s="55">
        <f t="shared" si="15"/>
        <v>250.50070066634802</v>
      </c>
      <c r="AV66" s="55">
        <f t="shared" si="26"/>
        <v>155.6117505865117</v>
      </c>
      <c r="AW66" s="55">
        <f t="shared" si="25"/>
        <v>189.50211465656929</v>
      </c>
      <c r="AX66" s="55">
        <f t="shared" si="25"/>
        <v>90.678148000000007</v>
      </c>
      <c r="AY66" s="55"/>
      <c r="AZ66" s="55">
        <f t="shared" si="16"/>
        <v>48256.845556521745</v>
      </c>
      <c r="BA66" s="55">
        <f t="shared" si="17"/>
        <v>48801.351501469879</v>
      </c>
      <c r="BB66" s="55">
        <f t="shared" si="18"/>
        <v>49096.64687827351</v>
      </c>
      <c r="BC66" s="55">
        <f t="shared" si="19"/>
        <v>50190.437278007295</v>
      </c>
      <c r="BD66" s="55">
        <f t="shared" si="20"/>
        <v>51976.9812195181</v>
      </c>
      <c r="BE66" s="55">
        <f t="shared" si="21"/>
        <v>60570.830436590928</v>
      </c>
      <c r="BF66" s="55">
        <f t="shared" si="22"/>
        <v>61249.745000000003</v>
      </c>
    </row>
    <row r="67" spans="1:58" x14ac:dyDescent="0.3">
      <c r="A67" s="54" t="s">
        <v>65</v>
      </c>
      <c r="B67" s="55">
        <v>2292.645</v>
      </c>
      <c r="C67" s="55">
        <v>2854.1499999999996</v>
      </c>
      <c r="D67" s="55">
        <v>2871.0589999999997</v>
      </c>
      <c r="E67" s="55">
        <v>3018.4390000000003</v>
      </c>
      <c r="F67" s="55">
        <v>3261.4929999999999</v>
      </c>
      <c r="G67" s="55">
        <v>3236.1219999999998</v>
      </c>
      <c r="H67" s="55">
        <v>3541.2169999999996</v>
      </c>
      <c r="I67" s="55"/>
      <c r="J67" s="55">
        <v>910.82990500000005</v>
      </c>
      <c r="K67" s="55">
        <v>1561.06376</v>
      </c>
      <c r="L67" s="55">
        <v>695.99538800000005</v>
      </c>
      <c r="M67" s="55">
        <v>1118.2349979999999</v>
      </c>
      <c r="N67" s="55">
        <v>1913.8015349999998</v>
      </c>
      <c r="O67" s="55">
        <v>579.54658600000005</v>
      </c>
      <c r="P67" s="55">
        <v>1523.753514</v>
      </c>
      <c r="Q67" s="55"/>
      <c r="R67" s="55"/>
      <c r="S67" s="55">
        <f t="shared" ref="S67:S78" si="27">J67*$BV$7/$BV$14</f>
        <v>794.00302778417813</v>
      </c>
      <c r="T67" s="55">
        <f t="shared" ref="T67:T78" si="28">K67*$BV$7/$BV$15</f>
        <v>1321.5867983092985</v>
      </c>
      <c r="U67" s="55">
        <f t="shared" ref="U67:U78" si="29">L67*$BV$7/$BV$16</f>
        <v>580.42231108008821</v>
      </c>
      <c r="V67" s="55">
        <f t="shared" ref="V67:V78" si="30">M67*$BV$7/$BV$17</f>
        <v>923.94811166949773</v>
      </c>
      <c r="W67" s="55">
        <f t="shared" ref="W67:W78" si="31">N67*$BW$8/$BW$19</f>
        <v>1595.8773666963309</v>
      </c>
      <c r="X67" s="55">
        <f t="shared" ref="X67:X78" si="32">O67*$BW$8/$BW$20</f>
        <v>479.78571195840834</v>
      </c>
      <c r="Y67" s="55">
        <f t="shared" ref="Y67:Y78" si="33">P67*$BW$8/$BW$21</f>
        <v>1247.2177859422391</v>
      </c>
      <c r="Z67" s="55"/>
      <c r="AA67" s="55">
        <v>152413.26500000001</v>
      </c>
      <c r="AB67" s="55">
        <v>154807.36900000001</v>
      </c>
      <c r="AC67" s="55">
        <v>160764.36300000001</v>
      </c>
      <c r="AD67" s="55">
        <v>164160.304</v>
      </c>
      <c r="AE67" s="55">
        <v>182784.24799999999</v>
      </c>
      <c r="AF67" s="55">
        <v>188193.476</v>
      </c>
      <c r="AG67" s="55">
        <v>194733.45800000001</v>
      </c>
      <c r="AH67" s="55"/>
      <c r="AI67" s="55"/>
      <c r="AJ67" s="55">
        <f t="shared" ref="AJ67:AJ78" si="34">$BW$21/$BW$15*B67</f>
        <v>2396.3124260869567</v>
      </c>
      <c r="AK67" s="55">
        <f t="shared" ref="AK67:AK78" si="35">$BW$21/$BW$16*C67</f>
        <v>2941.5504777070064</v>
      </c>
      <c r="AL67" s="55">
        <f t="shared" ref="AL67:AL78" si="36">$BW$21/$BW$17*D67</f>
        <v>2928.8421951988353</v>
      </c>
      <c r="AM67" s="55">
        <f t="shared" ref="AM67:AM78" si="37">$BW$21/$BW$18*E67</f>
        <v>3085.922933900365</v>
      </c>
      <c r="AN67" s="55">
        <f t="shared" ref="AN67:AN78" si="38">$BW$21/$BW$19*F67</f>
        <v>3322.7027608669327</v>
      </c>
      <c r="AO67" s="55">
        <f t="shared" ref="AO67:AO78" si="39">$BW$21/$BW$20*G67</f>
        <v>3273.0773540088949</v>
      </c>
      <c r="AP67" s="55">
        <f t="shared" ref="AP67:AP78" si="40">$BW$21/$BW$21*H67</f>
        <v>3541.2169999999996</v>
      </c>
      <c r="AQ67" s="55"/>
      <c r="AR67" s="55">
        <f t="shared" ref="AR67:AU78" si="41">$BW$21/$BW$8*S67</f>
        <v>970.0510346705496</v>
      </c>
      <c r="AS67" s="55">
        <f t="shared" si="41"/>
        <v>1614.6117788550077</v>
      </c>
      <c r="AT67" s="55">
        <f t="shared" si="41"/>
        <v>709.11475612427216</v>
      </c>
      <c r="AU67" s="55">
        <f t="shared" si="41"/>
        <v>1128.8078135018375</v>
      </c>
      <c r="AV67" s="55">
        <f t="shared" si="26"/>
        <v>1949.7186239847435</v>
      </c>
      <c r="AW67" s="55">
        <f t="shared" si="25"/>
        <v>586.16480040918373</v>
      </c>
      <c r="AX67" s="55">
        <f t="shared" si="25"/>
        <v>1523.753514</v>
      </c>
      <c r="AY67" s="55"/>
      <c r="AZ67" s="55">
        <f t="shared" ref="AZ67:AZ78" si="42">$BW$21/$BW$15*AA67</f>
        <v>159304.99524347828</v>
      </c>
      <c r="BA67" s="55">
        <f t="shared" ref="BA67:BA78" si="43">$BW$21/$BW$16*AB67</f>
        <v>159547.91802621269</v>
      </c>
      <c r="BB67" s="55">
        <f t="shared" ref="BB67:BB78" si="44">$BW$21/$BW$17*AC67</f>
        <v>163999.92122720656</v>
      </c>
      <c r="BC67" s="55">
        <f t="shared" ref="BC67:BC78" si="45">$BW$21/$BW$18*AD67</f>
        <v>167830.47361555285</v>
      </c>
      <c r="BD67" s="55">
        <f t="shared" ref="BD67:BD78" si="46">$BW$21/$BW$19*AE67</f>
        <v>186214.63405642327</v>
      </c>
      <c r="BE67" s="55">
        <f t="shared" ref="BE67:BE78" si="47">$BW$21/$BW$20*AF67</f>
        <v>190342.57808198099</v>
      </c>
      <c r="BF67" s="55">
        <f t="shared" ref="BF67:BF78" si="48">$BW$21/$BW$21*AG67</f>
        <v>194733.45800000001</v>
      </c>
    </row>
    <row r="68" spans="1:58" x14ac:dyDescent="0.3">
      <c r="A68" s="54" t="s">
        <v>66</v>
      </c>
      <c r="B68" s="55">
        <v>1701.9190000000001</v>
      </c>
      <c r="C68" s="55">
        <v>1615.933</v>
      </c>
      <c r="D68" s="55">
        <v>1688.942</v>
      </c>
      <c r="E68" s="55">
        <v>1571.0520000000001</v>
      </c>
      <c r="F68" s="55">
        <v>1872.2929999999999</v>
      </c>
      <c r="G68" s="55">
        <v>1788.53</v>
      </c>
      <c r="H68" s="55">
        <v>2172.692</v>
      </c>
      <c r="I68" s="55"/>
      <c r="J68" s="55">
        <v>209.981022</v>
      </c>
      <c r="K68" s="55">
        <v>431.35780099999999</v>
      </c>
      <c r="L68" s="55">
        <v>414.18916100000001</v>
      </c>
      <c r="M68" s="55">
        <v>366.43982</v>
      </c>
      <c r="N68" s="55">
        <v>520.45838300000003</v>
      </c>
      <c r="O68" s="55">
        <v>178.698397</v>
      </c>
      <c r="P68" s="55">
        <v>463.85920899999996</v>
      </c>
      <c r="Q68" s="55"/>
      <c r="R68" s="55"/>
      <c r="S68" s="55">
        <f t="shared" si="27"/>
        <v>183.04797232718892</v>
      </c>
      <c r="T68" s="55">
        <f t="shared" si="28"/>
        <v>365.18481163724505</v>
      </c>
      <c r="U68" s="55">
        <f t="shared" si="29"/>
        <v>345.41124006980164</v>
      </c>
      <c r="V68" s="55">
        <f t="shared" si="30"/>
        <v>302.7730131278816</v>
      </c>
      <c r="W68" s="55">
        <f t="shared" si="31"/>
        <v>433.99889620062953</v>
      </c>
      <c r="X68" s="55">
        <f t="shared" si="32"/>
        <v>147.93795650186317</v>
      </c>
      <c r="Y68" s="55">
        <f t="shared" si="33"/>
        <v>379.6765358192298</v>
      </c>
      <c r="Z68" s="55"/>
      <c r="AA68" s="55">
        <v>75251.834000000003</v>
      </c>
      <c r="AB68" s="55">
        <v>76788.887000000002</v>
      </c>
      <c r="AC68" s="55">
        <v>77607.429000000004</v>
      </c>
      <c r="AD68" s="55">
        <v>77684.547999999995</v>
      </c>
      <c r="AE68" s="55">
        <v>82006.762000000002</v>
      </c>
      <c r="AF68" s="55">
        <v>84970.832999999999</v>
      </c>
      <c r="AG68" s="55">
        <v>85365.671000000002</v>
      </c>
      <c r="AH68" s="55"/>
      <c r="AI68" s="55"/>
      <c r="AJ68" s="55">
        <f t="shared" si="34"/>
        <v>1778.8753373913046</v>
      </c>
      <c r="AK68" s="55">
        <f t="shared" si="35"/>
        <v>1665.4164946104854</v>
      </c>
      <c r="AL68" s="55">
        <f t="shared" si="36"/>
        <v>1722.9338006789521</v>
      </c>
      <c r="AM68" s="55">
        <f t="shared" si="37"/>
        <v>1606.1763703523695</v>
      </c>
      <c r="AN68" s="55">
        <f t="shared" si="38"/>
        <v>1907.4310814868627</v>
      </c>
      <c r="AO68" s="55">
        <f t="shared" si="39"/>
        <v>1808.9543719197015</v>
      </c>
      <c r="AP68" s="55">
        <f t="shared" si="40"/>
        <v>2172.692</v>
      </c>
      <c r="AQ68" s="55"/>
      <c r="AR68" s="55">
        <f t="shared" si="41"/>
        <v>223.63375042267572</v>
      </c>
      <c r="AS68" s="55">
        <f t="shared" si="41"/>
        <v>446.15434951586758</v>
      </c>
      <c r="AT68" s="55">
        <f t="shared" si="41"/>
        <v>421.99654043085684</v>
      </c>
      <c r="AU68" s="55">
        <f t="shared" si="41"/>
        <v>369.90447690692548</v>
      </c>
      <c r="AV68" s="55">
        <f t="shared" si="26"/>
        <v>530.22603639205704</v>
      </c>
      <c r="AW68" s="55">
        <f t="shared" si="25"/>
        <v>180.73906868109145</v>
      </c>
      <c r="AX68" s="55">
        <f t="shared" si="25"/>
        <v>463.85920899999996</v>
      </c>
      <c r="AY68" s="55"/>
      <c r="AZ68" s="55">
        <f t="shared" si="42"/>
        <v>78654.525624347836</v>
      </c>
      <c r="BA68" s="55">
        <f t="shared" si="43"/>
        <v>79140.335034051954</v>
      </c>
      <c r="BB68" s="55">
        <f t="shared" si="44"/>
        <v>79169.363191804063</v>
      </c>
      <c r="BC68" s="55">
        <f t="shared" si="45"/>
        <v>79421.359279708384</v>
      </c>
      <c r="BD68" s="55">
        <f t="shared" si="46"/>
        <v>83545.816136093956</v>
      </c>
      <c r="BE68" s="55">
        <f t="shared" si="47"/>
        <v>85941.169474936876</v>
      </c>
      <c r="BF68" s="55">
        <f t="shared" si="48"/>
        <v>85365.671000000002</v>
      </c>
    </row>
    <row r="69" spans="1:58" x14ac:dyDescent="0.3">
      <c r="A69" s="54" t="s">
        <v>67</v>
      </c>
      <c r="B69" s="55">
        <v>9423.3260000000009</v>
      </c>
      <c r="C69" s="55">
        <v>9813.8289999999997</v>
      </c>
      <c r="D69" s="55">
        <v>9673.0319999999992</v>
      </c>
      <c r="E69" s="55">
        <v>10340.789999999999</v>
      </c>
      <c r="F69" s="55">
        <v>9986.6849999999995</v>
      </c>
      <c r="G69" s="55">
        <v>9512.1209999999992</v>
      </c>
      <c r="H69" s="55">
        <v>9258.5679999999993</v>
      </c>
      <c r="I69" s="55"/>
      <c r="J69" s="55">
        <v>625.24878000000001</v>
      </c>
      <c r="K69" s="55">
        <v>1850.983115</v>
      </c>
      <c r="L69" s="55">
        <v>249.64695399999999</v>
      </c>
      <c r="M69" s="55">
        <v>325.98391900000001</v>
      </c>
      <c r="N69" s="55">
        <v>228.89101600000001</v>
      </c>
      <c r="O69" s="55">
        <v>368.94243499999999</v>
      </c>
      <c r="P69" s="55">
        <v>429.51858899999996</v>
      </c>
      <c r="Q69" s="55"/>
      <c r="R69" s="55"/>
      <c r="S69" s="55">
        <f t="shared" si="27"/>
        <v>545.051739861751</v>
      </c>
      <c r="T69" s="55">
        <f t="shared" si="28"/>
        <v>1567.0307077511186</v>
      </c>
      <c r="U69" s="55">
        <f t="shared" si="29"/>
        <v>208.19198588537841</v>
      </c>
      <c r="V69" s="55">
        <f t="shared" si="30"/>
        <v>269.34609177262803</v>
      </c>
      <c r="W69" s="55">
        <f t="shared" si="31"/>
        <v>190.86722692723089</v>
      </c>
      <c r="X69" s="55">
        <f t="shared" si="32"/>
        <v>305.4341326896261</v>
      </c>
      <c r="Y69" s="55">
        <f t="shared" si="33"/>
        <v>351.56816287651526</v>
      </c>
      <c r="Z69" s="55"/>
      <c r="AA69" s="55">
        <v>262787.06800000003</v>
      </c>
      <c r="AB69" s="55">
        <v>272670.38799999998</v>
      </c>
      <c r="AC69" s="55">
        <v>278344.147</v>
      </c>
      <c r="AD69" s="55">
        <v>283986.25199999998</v>
      </c>
      <c r="AE69" s="55">
        <v>314031.99099999998</v>
      </c>
      <c r="AF69" s="55">
        <v>316391.55200000003</v>
      </c>
      <c r="AG69" s="55">
        <v>318380.78399999999</v>
      </c>
      <c r="AH69" s="55"/>
      <c r="AI69" s="55"/>
      <c r="AJ69" s="55">
        <f t="shared" si="34"/>
        <v>9849.4242191304365</v>
      </c>
      <c r="AK69" s="55">
        <f t="shared" si="35"/>
        <v>10114.350466193044</v>
      </c>
      <c r="AL69" s="55">
        <f t="shared" si="36"/>
        <v>9867.7123239573193</v>
      </c>
      <c r="AM69" s="55">
        <f t="shared" si="37"/>
        <v>10571.981416767921</v>
      </c>
      <c r="AN69" s="55">
        <f t="shared" si="38"/>
        <v>10174.109164547765</v>
      </c>
      <c r="AO69" s="55">
        <f t="shared" si="39"/>
        <v>9620.7460144248089</v>
      </c>
      <c r="AP69" s="55">
        <f t="shared" si="40"/>
        <v>9258.5679999999993</v>
      </c>
      <c r="AQ69" s="55"/>
      <c r="AR69" s="55">
        <f t="shared" si="41"/>
        <v>665.90174810465703</v>
      </c>
      <c r="AS69" s="55">
        <f t="shared" si="41"/>
        <v>1914.4760236703808</v>
      </c>
      <c r="AT69" s="55">
        <f t="shared" si="41"/>
        <v>254.35274709446406</v>
      </c>
      <c r="AU69" s="55">
        <f t="shared" si="41"/>
        <v>329.06606885071761</v>
      </c>
      <c r="AV69" s="55">
        <f t="shared" si="26"/>
        <v>233.18670645647174</v>
      </c>
      <c r="AW69" s="55">
        <f t="shared" si="25"/>
        <v>373.15562544656802</v>
      </c>
      <c r="AX69" s="55">
        <f t="shared" si="25"/>
        <v>429.51858899999996</v>
      </c>
      <c r="AY69" s="55"/>
      <c r="AZ69" s="55">
        <f t="shared" si="42"/>
        <v>274669.61368347832</v>
      </c>
      <c r="BA69" s="55">
        <f t="shared" si="43"/>
        <v>281020.16715237632</v>
      </c>
      <c r="BB69" s="55">
        <f t="shared" si="44"/>
        <v>283946.12668016483</v>
      </c>
      <c r="BC69" s="55">
        <f t="shared" si="45"/>
        <v>290335.39785273391</v>
      </c>
      <c r="BD69" s="55">
        <f t="shared" si="46"/>
        <v>319925.55663809174</v>
      </c>
      <c r="BE69" s="55">
        <f t="shared" si="47"/>
        <v>320004.63018728211</v>
      </c>
      <c r="BF69" s="55">
        <f t="shared" si="48"/>
        <v>318380.78399999999</v>
      </c>
    </row>
    <row r="70" spans="1:58" x14ac:dyDescent="0.3">
      <c r="A70" s="54" t="s">
        <v>68</v>
      </c>
      <c r="B70" s="55">
        <v>5964.9759999999997</v>
      </c>
      <c r="C70" s="55">
        <v>6983.692</v>
      </c>
      <c r="D70" s="55">
        <v>6802.6170000000002</v>
      </c>
      <c r="E70" s="55">
        <v>7050.9850000000006</v>
      </c>
      <c r="F70" s="55">
        <v>6878.0290000000005</v>
      </c>
      <c r="G70" s="55">
        <v>6781.67</v>
      </c>
      <c r="H70" s="55">
        <v>7961.3990000000003</v>
      </c>
      <c r="I70" s="55"/>
      <c r="J70" s="55">
        <v>955.41442500000005</v>
      </c>
      <c r="K70" s="55">
        <v>2116.8660110000001</v>
      </c>
      <c r="L70" s="55">
        <v>1937.742045</v>
      </c>
      <c r="M70" s="55">
        <v>1421.7700379999999</v>
      </c>
      <c r="N70" s="55">
        <v>947.49845299999993</v>
      </c>
      <c r="O70" s="55">
        <v>790.752522</v>
      </c>
      <c r="P70" s="55">
        <v>1327.021258</v>
      </c>
      <c r="Q70" s="55"/>
      <c r="R70" s="55"/>
      <c r="S70" s="55">
        <f t="shared" si="27"/>
        <v>832.86894959677409</v>
      </c>
      <c r="T70" s="55">
        <f t="shared" si="28"/>
        <v>1792.1255016049226</v>
      </c>
      <c r="U70" s="55">
        <f t="shared" si="29"/>
        <v>1615.9715070352681</v>
      </c>
      <c r="V70" s="55">
        <f t="shared" si="30"/>
        <v>1174.745687791798</v>
      </c>
      <c r="W70" s="55">
        <f t="shared" si="31"/>
        <v>790.09829831831917</v>
      </c>
      <c r="X70" s="55">
        <f t="shared" si="32"/>
        <v>654.63548731987009</v>
      </c>
      <c r="Y70" s="55">
        <f t="shared" si="33"/>
        <v>1086.1891376094602</v>
      </c>
      <c r="Z70" s="55"/>
      <c r="AA70" s="55">
        <v>271372.87099999998</v>
      </c>
      <c r="AB70" s="55">
        <v>297138.59000000003</v>
      </c>
      <c r="AC70" s="55">
        <v>305024.47899999999</v>
      </c>
      <c r="AD70" s="55">
        <v>310596.66100000002</v>
      </c>
      <c r="AE70" s="55">
        <v>329212.00799999997</v>
      </c>
      <c r="AF70" s="55">
        <v>365451.50199999998</v>
      </c>
      <c r="AG70" s="55">
        <v>376108.64299999998</v>
      </c>
      <c r="AH70" s="55"/>
      <c r="AI70" s="55"/>
      <c r="AJ70" s="55">
        <f t="shared" si="34"/>
        <v>6234.6966539130435</v>
      </c>
      <c r="AK70" s="55">
        <f t="shared" si="35"/>
        <v>7197.5483204311622</v>
      </c>
      <c r="AL70" s="55">
        <f t="shared" si="36"/>
        <v>6939.5270899612015</v>
      </c>
      <c r="AM70" s="55">
        <f t="shared" si="37"/>
        <v>7208.6254908869996</v>
      </c>
      <c r="AN70" s="55">
        <f t="shared" si="38"/>
        <v>7007.1117575977723</v>
      </c>
      <c r="AO70" s="55">
        <f t="shared" si="39"/>
        <v>6859.1142420964052</v>
      </c>
      <c r="AP70" s="55">
        <f t="shared" si="40"/>
        <v>7961.3990000000003</v>
      </c>
      <c r="AQ70" s="55"/>
      <c r="AR70" s="55">
        <f t="shared" si="41"/>
        <v>1017.5343897062955</v>
      </c>
      <c r="AS70" s="55">
        <f t="shared" si="41"/>
        <v>2189.4793045598694</v>
      </c>
      <c r="AT70" s="55">
        <f t="shared" si="41"/>
        <v>1974.2680790176778</v>
      </c>
      <c r="AU70" s="55">
        <f t="shared" si="41"/>
        <v>1435.212751136952</v>
      </c>
      <c r="AV70" s="55">
        <f t="shared" si="26"/>
        <v>965.28054044581643</v>
      </c>
      <c r="AW70" s="55">
        <f t="shared" si="25"/>
        <v>799.78263254093031</v>
      </c>
      <c r="AX70" s="55">
        <f t="shared" si="25"/>
        <v>1327.0212579999998</v>
      </c>
      <c r="AY70" s="55"/>
      <c r="AZ70" s="55">
        <f t="shared" si="42"/>
        <v>283643.64429739129</v>
      </c>
      <c r="BA70" s="55">
        <f t="shared" si="43"/>
        <v>306237.64040421369</v>
      </c>
      <c r="BB70" s="55">
        <f t="shared" si="44"/>
        <v>311163.42947453918</v>
      </c>
      <c r="BC70" s="55">
        <f t="shared" si="45"/>
        <v>317540.74187776429</v>
      </c>
      <c r="BD70" s="55">
        <f t="shared" si="46"/>
        <v>335390.46316890657</v>
      </c>
      <c r="BE70" s="55">
        <f t="shared" si="47"/>
        <v>369624.82724221656</v>
      </c>
      <c r="BF70" s="55">
        <f t="shared" si="48"/>
        <v>376108.64299999998</v>
      </c>
    </row>
    <row r="71" spans="1:58" x14ac:dyDescent="0.3">
      <c r="A71" s="54" t="s">
        <v>69</v>
      </c>
      <c r="B71" s="55">
        <v>4329</v>
      </c>
      <c r="C71" s="55">
        <v>4045.9995179999996</v>
      </c>
      <c r="D71" s="55">
        <v>3913</v>
      </c>
      <c r="E71" s="55">
        <v>3955</v>
      </c>
      <c r="F71" s="55">
        <v>4098.5240000000003</v>
      </c>
      <c r="G71" s="55">
        <v>3939.4110000000001</v>
      </c>
      <c r="H71" s="55">
        <v>4219.9469999999992</v>
      </c>
      <c r="I71" s="55"/>
      <c r="J71" s="55">
        <v>758.182185</v>
      </c>
      <c r="K71" s="55">
        <v>3292.0860200000002</v>
      </c>
      <c r="L71" s="55">
        <v>662.69493899999998</v>
      </c>
      <c r="M71" s="55">
        <v>1184.481241</v>
      </c>
      <c r="N71" s="55">
        <v>518.42764899999997</v>
      </c>
      <c r="O71" s="55">
        <v>865.72956899999997</v>
      </c>
      <c r="P71" s="55">
        <v>823.59391299999993</v>
      </c>
      <c r="Q71" s="55"/>
      <c r="R71" s="55"/>
      <c r="S71" s="55">
        <f t="shared" si="27"/>
        <v>660.93454683179709</v>
      </c>
      <c r="T71" s="55">
        <f t="shared" si="28"/>
        <v>2787.0593978368966</v>
      </c>
      <c r="U71" s="55">
        <f t="shared" si="29"/>
        <v>552.65154721895658</v>
      </c>
      <c r="V71" s="55">
        <f t="shared" si="30"/>
        <v>978.68445173622922</v>
      </c>
      <c r="W71" s="55">
        <f t="shared" si="31"/>
        <v>432.30551140125914</v>
      </c>
      <c r="X71" s="55">
        <f t="shared" si="32"/>
        <v>716.70627980562551</v>
      </c>
      <c r="Y71" s="55">
        <f t="shared" si="33"/>
        <v>674.12541939992855</v>
      </c>
      <c r="Z71" s="55"/>
      <c r="AA71" s="55">
        <v>129603.68700000001</v>
      </c>
      <c r="AB71" s="55">
        <v>134205.24900000001</v>
      </c>
      <c r="AC71" s="55">
        <v>137162.636</v>
      </c>
      <c r="AD71" s="55">
        <v>143715.89300000001</v>
      </c>
      <c r="AE71" s="55">
        <v>145616.19699999999</v>
      </c>
      <c r="AF71" s="55">
        <v>150641.58799999999</v>
      </c>
      <c r="AG71" s="55">
        <v>153013.17600000001</v>
      </c>
      <c r="AH71" s="55"/>
      <c r="AI71" s="55"/>
      <c r="AJ71" s="55">
        <f t="shared" si="34"/>
        <v>4524.746086956522</v>
      </c>
      <c r="AK71" s="55">
        <f t="shared" si="35"/>
        <v>4169.8971024561497</v>
      </c>
      <c r="AL71" s="55">
        <f t="shared" si="36"/>
        <v>3991.7533947623656</v>
      </c>
      <c r="AM71" s="55">
        <f t="shared" si="37"/>
        <v>4043.4228432563791</v>
      </c>
      <c r="AN71" s="55">
        <f t="shared" si="38"/>
        <v>4175.4426608548256</v>
      </c>
      <c r="AO71" s="55">
        <f t="shared" si="39"/>
        <v>3984.3976624594297</v>
      </c>
      <c r="AP71" s="55">
        <f t="shared" si="40"/>
        <v>4219.9469999999992</v>
      </c>
      <c r="AQ71" s="55"/>
      <c r="AR71" s="55">
        <f t="shared" si="41"/>
        <v>807.47833266193425</v>
      </c>
      <c r="AS71" s="55">
        <f t="shared" si="41"/>
        <v>3405.012018788972</v>
      </c>
      <c r="AT71" s="55">
        <f t="shared" si="41"/>
        <v>675.18660059536819</v>
      </c>
      <c r="AU71" s="55">
        <f t="shared" si="41"/>
        <v>1195.680409018242</v>
      </c>
      <c r="AV71" s="55">
        <f t="shared" si="26"/>
        <v>528.15719078411416</v>
      </c>
      <c r="AW71" s="55">
        <f t="shared" si="25"/>
        <v>875.6158905596825</v>
      </c>
      <c r="AX71" s="55">
        <f t="shared" si="25"/>
        <v>823.59391299999993</v>
      </c>
      <c r="AY71" s="55"/>
      <c r="AZ71" s="55">
        <f t="shared" si="42"/>
        <v>135464.02762956524</v>
      </c>
      <c r="BA71" s="55">
        <f t="shared" si="43"/>
        <v>138314.91488069578</v>
      </c>
      <c r="BB71" s="55">
        <f t="shared" si="44"/>
        <v>139923.18371774972</v>
      </c>
      <c r="BC71" s="55">
        <f t="shared" si="45"/>
        <v>146928.98222381531</v>
      </c>
      <c r="BD71" s="55">
        <f t="shared" si="46"/>
        <v>148349.03518077248</v>
      </c>
      <c r="BE71" s="55">
        <f t="shared" si="47"/>
        <v>152361.86097271304</v>
      </c>
      <c r="BF71" s="55">
        <f t="shared" si="48"/>
        <v>153013.17600000001</v>
      </c>
    </row>
    <row r="72" spans="1:58" x14ac:dyDescent="0.3">
      <c r="A72" s="54" t="s">
        <v>70</v>
      </c>
      <c r="B72" s="55">
        <v>1427.078</v>
      </c>
      <c r="C72" s="55">
        <v>1346.528</v>
      </c>
      <c r="D72" s="55">
        <v>1632.3030000000001</v>
      </c>
      <c r="E72" s="55">
        <v>1934.643</v>
      </c>
      <c r="F72" s="55">
        <v>1821.365</v>
      </c>
      <c r="G72" s="55">
        <v>2046.778</v>
      </c>
      <c r="H72" s="55">
        <v>2020.136</v>
      </c>
      <c r="I72" s="55"/>
      <c r="J72" s="55">
        <v>118.952309</v>
      </c>
      <c r="K72" s="55">
        <v>133.60431299999999</v>
      </c>
      <c r="L72" s="55">
        <v>167.48435599999999</v>
      </c>
      <c r="M72" s="55">
        <v>1762.6993009999999</v>
      </c>
      <c r="N72" s="55">
        <v>95.308397999999997</v>
      </c>
      <c r="O72" s="55">
        <v>112.39362300000001</v>
      </c>
      <c r="P72" s="55">
        <v>272.520554</v>
      </c>
      <c r="Q72" s="55"/>
      <c r="R72" s="55"/>
      <c r="S72" s="55">
        <f t="shared" si="27"/>
        <v>103.69498518817203</v>
      </c>
      <c r="T72" s="55">
        <f t="shared" si="28"/>
        <v>113.10857428269516</v>
      </c>
      <c r="U72" s="55">
        <f t="shared" si="29"/>
        <v>139.67284648052902</v>
      </c>
      <c r="V72" s="55">
        <f t="shared" si="30"/>
        <v>1456.4404561768988</v>
      </c>
      <c r="W72" s="55">
        <f t="shared" si="31"/>
        <v>79.475594748274588</v>
      </c>
      <c r="X72" s="55">
        <f t="shared" si="32"/>
        <v>93.046625988820765</v>
      </c>
      <c r="Y72" s="55">
        <f t="shared" si="33"/>
        <v>223.06264028975517</v>
      </c>
      <c r="Z72" s="55"/>
      <c r="AA72" s="55">
        <v>42958.553999999996</v>
      </c>
      <c r="AB72" s="55">
        <v>44509.73</v>
      </c>
      <c r="AC72" s="55">
        <v>45468.042999999998</v>
      </c>
      <c r="AD72" s="55">
        <v>46583.19</v>
      </c>
      <c r="AE72" s="55">
        <v>52518.476999999999</v>
      </c>
      <c r="AF72" s="55">
        <v>53630.402000000002</v>
      </c>
      <c r="AG72" s="55">
        <v>54668.177000000003</v>
      </c>
      <c r="AH72" s="55"/>
      <c r="AI72" s="55"/>
      <c r="AJ72" s="55">
        <f t="shared" si="34"/>
        <v>1491.6067443478262</v>
      </c>
      <c r="AK72" s="55">
        <f t="shared" si="35"/>
        <v>1387.7617089661933</v>
      </c>
      <c r="AL72" s="55">
        <f t="shared" si="36"/>
        <v>1665.1548790009697</v>
      </c>
      <c r="AM72" s="55">
        <f t="shared" si="37"/>
        <v>1977.8962578371811</v>
      </c>
      <c r="AN72" s="55">
        <f t="shared" si="38"/>
        <v>1855.5472950720425</v>
      </c>
      <c r="AO72" s="55">
        <f t="shared" si="39"/>
        <v>2070.1514715711019</v>
      </c>
      <c r="AP72" s="55">
        <f t="shared" si="40"/>
        <v>2020.136</v>
      </c>
      <c r="AQ72" s="55"/>
      <c r="AR72" s="55">
        <f t="shared" si="41"/>
        <v>126.68645351724692</v>
      </c>
      <c r="AS72" s="55">
        <f t="shared" si="41"/>
        <v>138.18724321396792</v>
      </c>
      <c r="AT72" s="55">
        <f t="shared" si="41"/>
        <v>170.64140123234662</v>
      </c>
      <c r="AU72" s="55">
        <f t="shared" si="41"/>
        <v>1779.3654709267355</v>
      </c>
      <c r="AV72" s="55">
        <f t="shared" si="26"/>
        <v>97.097089329458754</v>
      </c>
      <c r="AW72" s="55">
        <f t="shared" si="25"/>
        <v>113.67711791345113</v>
      </c>
      <c r="AX72" s="55">
        <f t="shared" si="25"/>
        <v>272.520554</v>
      </c>
      <c r="AY72" s="55"/>
      <c r="AZ72" s="55">
        <f t="shared" si="42"/>
        <v>44901.027746086955</v>
      </c>
      <c r="BA72" s="55">
        <f t="shared" si="43"/>
        <v>45872.717812346898</v>
      </c>
      <c r="BB72" s="55">
        <f t="shared" si="44"/>
        <v>46383.136978903967</v>
      </c>
      <c r="BC72" s="55">
        <f t="shared" si="45"/>
        <v>47624.661076549215</v>
      </c>
      <c r="BD72" s="55">
        <f t="shared" si="46"/>
        <v>53504.112541227747</v>
      </c>
      <c r="BE72" s="55">
        <f t="shared" si="47"/>
        <v>54242.841979564844</v>
      </c>
      <c r="BF72" s="55">
        <f t="shared" si="48"/>
        <v>54668.177000000003</v>
      </c>
    </row>
    <row r="73" spans="1:58" x14ac:dyDescent="0.3">
      <c r="A73" s="54" t="s">
        <v>71</v>
      </c>
      <c r="B73" s="55">
        <v>10595.395</v>
      </c>
      <c r="C73" s="55">
        <v>11017.174000000001</v>
      </c>
      <c r="D73" s="55">
        <v>11646.071</v>
      </c>
      <c r="E73" s="55">
        <v>12008.138000000001</v>
      </c>
      <c r="F73" s="55">
        <v>11028.789000000001</v>
      </c>
      <c r="G73" s="55">
        <v>10298.026</v>
      </c>
      <c r="H73" s="55">
        <v>9848.3040000000001</v>
      </c>
      <c r="I73" s="55"/>
      <c r="J73" s="55">
        <v>268.01993699999997</v>
      </c>
      <c r="K73" s="55">
        <v>412.10307299999999</v>
      </c>
      <c r="L73" s="55">
        <v>413.01220899999998</v>
      </c>
      <c r="M73" s="55">
        <v>255.650048</v>
      </c>
      <c r="N73" s="55">
        <v>408.33302500000002</v>
      </c>
      <c r="O73" s="55">
        <v>294.15290399999998</v>
      </c>
      <c r="P73" s="55">
        <v>128.79690500000001</v>
      </c>
      <c r="Q73" s="55"/>
      <c r="R73" s="55"/>
      <c r="S73" s="55">
        <f t="shared" si="27"/>
        <v>233.64257180875569</v>
      </c>
      <c r="T73" s="55">
        <f t="shared" si="28"/>
        <v>348.88387955370456</v>
      </c>
      <c r="U73" s="55">
        <f t="shared" si="29"/>
        <v>344.42972609478323</v>
      </c>
      <c r="V73" s="55">
        <f t="shared" si="30"/>
        <v>211.23232551322499</v>
      </c>
      <c r="W73" s="55">
        <f t="shared" si="31"/>
        <v>340.50000522763042</v>
      </c>
      <c r="X73" s="55">
        <f t="shared" si="32"/>
        <v>243.51857793580953</v>
      </c>
      <c r="Y73" s="55">
        <f t="shared" si="33"/>
        <v>105.42242509329689</v>
      </c>
      <c r="Z73" s="55"/>
      <c r="AA73" s="55">
        <v>319486.89199999999</v>
      </c>
      <c r="AB73" s="55">
        <v>328593.44300000003</v>
      </c>
      <c r="AC73" s="55">
        <v>358909.94900000002</v>
      </c>
      <c r="AD73" s="55">
        <v>365008.05699999997</v>
      </c>
      <c r="AE73" s="55">
        <v>374404.15100000001</v>
      </c>
      <c r="AF73" s="55">
        <v>380156.734</v>
      </c>
      <c r="AG73" s="55">
        <v>393032.658</v>
      </c>
      <c r="AH73" s="55"/>
      <c r="AI73" s="55"/>
      <c r="AJ73" s="55">
        <f t="shared" si="34"/>
        <v>11074.491121739131</v>
      </c>
      <c r="AK73" s="55">
        <f t="shared" si="35"/>
        <v>11354.544590396867</v>
      </c>
      <c r="AL73" s="55">
        <f t="shared" si="36"/>
        <v>11880.460886760424</v>
      </c>
      <c r="AM73" s="55">
        <f t="shared" si="37"/>
        <v>12276.60669890644</v>
      </c>
      <c r="AN73" s="55">
        <f t="shared" si="38"/>
        <v>11235.770752633491</v>
      </c>
      <c r="AO73" s="55">
        <f t="shared" si="39"/>
        <v>10415.62576800096</v>
      </c>
      <c r="AP73" s="55">
        <f t="shared" si="40"/>
        <v>9848.3040000000001</v>
      </c>
      <c r="AQ73" s="55"/>
      <c r="AR73" s="55">
        <f t="shared" si="41"/>
        <v>285.44628999547996</v>
      </c>
      <c r="AS73" s="55">
        <f t="shared" si="41"/>
        <v>426.23914078188909</v>
      </c>
      <c r="AT73" s="55">
        <f t="shared" si="41"/>
        <v>420.7974031307545</v>
      </c>
      <c r="AU73" s="55">
        <f t="shared" si="41"/>
        <v>258.06719716397203</v>
      </c>
      <c r="AV73" s="55">
        <f t="shared" si="26"/>
        <v>415.99637635912336</v>
      </c>
      <c r="AW73" s="55">
        <f t="shared" si="25"/>
        <v>297.5120247933645</v>
      </c>
      <c r="AX73" s="55">
        <f t="shared" si="25"/>
        <v>128.79690500000001</v>
      </c>
      <c r="AY73" s="55"/>
      <c r="AZ73" s="55">
        <f t="shared" si="42"/>
        <v>333933.25581217394</v>
      </c>
      <c r="BA73" s="55">
        <f t="shared" si="43"/>
        <v>338655.71158770222</v>
      </c>
      <c r="BB73" s="55">
        <f t="shared" si="44"/>
        <v>366133.40335669246</v>
      </c>
      <c r="BC73" s="55">
        <f t="shared" si="45"/>
        <v>373168.62595358444</v>
      </c>
      <c r="BD73" s="55">
        <f t="shared" si="46"/>
        <v>381430.74543092382</v>
      </c>
      <c r="BE73" s="55">
        <f t="shared" si="47"/>
        <v>384497.98772400524</v>
      </c>
      <c r="BF73" s="55">
        <f t="shared" si="48"/>
        <v>393032.658</v>
      </c>
    </row>
    <row r="74" spans="1:58" x14ac:dyDescent="0.3">
      <c r="A74" s="54" t="s">
        <v>72</v>
      </c>
      <c r="B74" s="55">
        <v>4183.9470000000001</v>
      </c>
      <c r="C74" s="55">
        <v>3647.4349999999999</v>
      </c>
      <c r="D74" s="55">
        <v>3414.5</v>
      </c>
      <c r="E74" s="55">
        <v>3446.4640000000004</v>
      </c>
      <c r="F74" s="55">
        <v>4109.2020000000002</v>
      </c>
      <c r="G74" s="55">
        <v>3819.9070000000002</v>
      </c>
      <c r="H74" s="55">
        <v>3944.3129999999992</v>
      </c>
      <c r="I74" s="55"/>
      <c r="J74" s="55">
        <v>1089.245819</v>
      </c>
      <c r="K74" s="55">
        <v>1191.7361939999998</v>
      </c>
      <c r="L74" s="55">
        <v>459.19158700000003</v>
      </c>
      <c r="M74" s="55">
        <v>567.044983</v>
      </c>
      <c r="N74" s="55">
        <v>620.73191599999996</v>
      </c>
      <c r="O74" s="55">
        <v>395.46580999999998</v>
      </c>
      <c r="P74" s="55">
        <v>388.51992099999995</v>
      </c>
      <c r="Q74" s="55"/>
      <c r="R74" s="55"/>
      <c r="S74" s="55">
        <f t="shared" si="27"/>
        <v>949.5345657181258</v>
      </c>
      <c r="T74" s="55">
        <f t="shared" si="28"/>
        <v>1008.9163949701639</v>
      </c>
      <c r="U74" s="55">
        <f t="shared" si="29"/>
        <v>382.94081649155038</v>
      </c>
      <c r="V74" s="55">
        <f t="shared" si="30"/>
        <v>468.52418517714159</v>
      </c>
      <c r="W74" s="55">
        <f t="shared" si="31"/>
        <v>517.6148087531177</v>
      </c>
      <c r="X74" s="55">
        <f t="shared" si="32"/>
        <v>327.39187804664016</v>
      </c>
      <c r="Y74" s="55">
        <f t="shared" si="33"/>
        <v>318.01006607166619</v>
      </c>
      <c r="Z74" s="55"/>
      <c r="AA74" s="55">
        <v>114916.72900000001</v>
      </c>
      <c r="AB74" s="55">
        <v>119217.363</v>
      </c>
      <c r="AC74" s="55">
        <v>123577.52099999999</v>
      </c>
      <c r="AD74" s="55">
        <v>128009.33100000001</v>
      </c>
      <c r="AE74" s="55">
        <v>128846.874</v>
      </c>
      <c r="AF74" s="55">
        <v>131524.40100000001</v>
      </c>
      <c r="AG74" s="55">
        <v>132712.03099999999</v>
      </c>
      <c r="AH74" s="55"/>
      <c r="AI74" s="55"/>
      <c r="AJ74" s="55">
        <f t="shared" si="34"/>
        <v>4373.1341686956521</v>
      </c>
      <c r="AK74" s="55">
        <f t="shared" si="35"/>
        <v>3759.1276445369922</v>
      </c>
      <c r="AL74" s="55">
        <f t="shared" si="36"/>
        <v>3483.2205383123173</v>
      </c>
      <c r="AM74" s="55">
        <f t="shared" si="37"/>
        <v>3523.5173871202919</v>
      </c>
      <c r="AN74" s="55">
        <f t="shared" si="38"/>
        <v>4186.3210592081368</v>
      </c>
      <c r="AO74" s="55">
        <f t="shared" si="39"/>
        <v>3863.5289695876904</v>
      </c>
      <c r="AP74" s="55">
        <f t="shared" si="40"/>
        <v>3944.3129999999992</v>
      </c>
      <c r="AQ74" s="55"/>
      <c r="AR74" s="55">
        <f t="shared" si="41"/>
        <v>1160.0673494921316</v>
      </c>
      <c r="AS74" s="55">
        <f t="shared" si="41"/>
        <v>1232.6154417422622</v>
      </c>
      <c r="AT74" s="55">
        <f t="shared" si="41"/>
        <v>467.84725278929943</v>
      </c>
      <c r="AU74" s="55">
        <f t="shared" si="41"/>
        <v>572.4063444287018</v>
      </c>
      <c r="AV74" s="55">
        <f t="shared" si="26"/>
        <v>632.38144342220596</v>
      </c>
      <c r="AW74" s="55">
        <f t="shared" si="25"/>
        <v>399.98188788796728</v>
      </c>
      <c r="AX74" s="55">
        <f t="shared" si="25"/>
        <v>388.5199209999999</v>
      </c>
      <c r="AY74" s="55"/>
      <c r="AZ74" s="55">
        <f t="shared" si="42"/>
        <v>120112.96370260871</v>
      </c>
      <c r="BA74" s="55">
        <f t="shared" si="43"/>
        <v>122868.06617858895</v>
      </c>
      <c r="BB74" s="55">
        <f t="shared" si="44"/>
        <v>126064.65345465564</v>
      </c>
      <c r="BC74" s="55">
        <f t="shared" si="45"/>
        <v>130871.26501020657</v>
      </c>
      <c r="BD74" s="55">
        <f t="shared" si="46"/>
        <v>131264.9955001816</v>
      </c>
      <c r="BE74" s="55">
        <f t="shared" si="47"/>
        <v>133026.36254525784</v>
      </c>
      <c r="BF74" s="55">
        <f t="shared" si="48"/>
        <v>132712.03099999999</v>
      </c>
    </row>
    <row r="75" spans="1:58" x14ac:dyDescent="0.3">
      <c r="A75" s="54" t="s">
        <v>73</v>
      </c>
      <c r="B75" s="55">
        <v>2317.8319999999999</v>
      </c>
      <c r="C75" s="55">
        <v>3015.7002499999999</v>
      </c>
      <c r="D75" s="55">
        <v>3440.9029559999999</v>
      </c>
      <c r="E75" s="55">
        <v>3407.1329999999998</v>
      </c>
      <c r="F75" s="55">
        <v>2893.9209999999998</v>
      </c>
      <c r="G75" s="55">
        <v>2956.0369999999998</v>
      </c>
      <c r="H75" s="55">
        <v>3326.1499999999996</v>
      </c>
      <c r="I75" s="55"/>
      <c r="J75" s="55">
        <v>924.27620200000001</v>
      </c>
      <c r="K75" s="55">
        <v>3613.8486460000004</v>
      </c>
      <c r="L75" s="55">
        <v>5779.3288419999999</v>
      </c>
      <c r="M75" s="55">
        <v>2590.1400639999997</v>
      </c>
      <c r="N75" s="55">
        <v>1080.6326510000001</v>
      </c>
      <c r="O75" s="55">
        <v>492.38243699999998</v>
      </c>
      <c r="P75" s="55">
        <v>902.99747000000002</v>
      </c>
      <c r="Q75" s="55"/>
      <c r="R75" s="55"/>
      <c r="S75" s="55">
        <f t="shared" si="27"/>
        <v>805.72464613671264</v>
      </c>
      <c r="T75" s="55">
        <f t="shared" si="28"/>
        <v>3059.4616209920437</v>
      </c>
      <c r="U75" s="55">
        <f t="shared" si="29"/>
        <v>4819.6460218001466</v>
      </c>
      <c r="V75" s="55">
        <f t="shared" si="30"/>
        <v>2140.1181552826984</v>
      </c>
      <c r="W75" s="55">
        <f t="shared" si="31"/>
        <v>901.11600283775272</v>
      </c>
      <c r="X75" s="55">
        <f t="shared" si="32"/>
        <v>407.62565736494764</v>
      </c>
      <c r="Y75" s="55">
        <f t="shared" si="33"/>
        <v>739.11856143213686</v>
      </c>
      <c r="Z75" s="55"/>
      <c r="AA75" s="55">
        <v>120139.911538278</v>
      </c>
      <c r="AB75" s="55">
        <v>123168.602789803</v>
      </c>
      <c r="AC75" s="55">
        <v>126548.83029807999</v>
      </c>
      <c r="AD75" s="55">
        <v>130689.042699129</v>
      </c>
      <c r="AE75" s="55">
        <v>140900.03899999999</v>
      </c>
      <c r="AF75" s="55">
        <v>146890.60500000001</v>
      </c>
      <c r="AG75" s="55">
        <v>148633.55600000001</v>
      </c>
      <c r="AH75" s="55"/>
      <c r="AI75" s="55"/>
      <c r="AJ75" s="55">
        <f t="shared" si="34"/>
        <v>2422.6383165217389</v>
      </c>
      <c r="AK75" s="55">
        <f t="shared" si="35"/>
        <v>3108.0477588804511</v>
      </c>
      <c r="AL75" s="55">
        <f t="shared" si="36"/>
        <v>3510.1548826120265</v>
      </c>
      <c r="AM75" s="55">
        <f t="shared" si="37"/>
        <v>3483.3070549210206</v>
      </c>
      <c r="AN75" s="55">
        <f t="shared" si="38"/>
        <v>2948.2323881825882</v>
      </c>
      <c r="AO75" s="55">
        <f t="shared" si="39"/>
        <v>2989.7938836398598</v>
      </c>
      <c r="AP75" s="55">
        <f t="shared" si="40"/>
        <v>3326.1499999999996</v>
      </c>
      <c r="AQ75" s="55"/>
      <c r="AR75" s="55">
        <f t="shared" si="41"/>
        <v>984.37159468481207</v>
      </c>
      <c r="AS75" s="55">
        <f t="shared" si="41"/>
        <v>3737.8118308446433</v>
      </c>
      <c r="AT75" s="55">
        <f t="shared" si="41"/>
        <v>5888.267987139021</v>
      </c>
      <c r="AU75" s="55">
        <f t="shared" si="41"/>
        <v>2614.6296150063345</v>
      </c>
      <c r="AV75" s="55">
        <f t="shared" si="26"/>
        <v>1100.9133218929653</v>
      </c>
      <c r="AW75" s="55">
        <f t="shared" si="25"/>
        <v>498.00526805120802</v>
      </c>
      <c r="AX75" s="55">
        <f t="shared" si="25"/>
        <v>902.99747000000002</v>
      </c>
      <c r="AY75" s="55"/>
      <c r="AZ75" s="55">
        <f t="shared" si="42"/>
        <v>125572.32492957405</v>
      </c>
      <c r="BA75" s="55">
        <f t="shared" si="43"/>
        <v>126940.30179733006</v>
      </c>
      <c r="BB75" s="55">
        <f t="shared" si="44"/>
        <v>129095.76359457381</v>
      </c>
      <c r="BC75" s="55">
        <f t="shared" si="45"/>
        <v>133610.88763918245</v>
      </c>
      <c r="BD75" s="55">
        <f t="shared" si="46"/>
        <v>143544.36713234047</v>
      </c>
      <c r="BE75" s="55">
        <f t="shared" si="47"/>
        <v>148568.04309051568</v>
      </c>
      <c r="BF75" s="55">
        <f t="shared" si="48"/>
        <v>148633.55600000001</v>
      </c>
    </row>
    <row r="76" spans="1:58" x14ac:dyDescent="0.3">
      <c r="A76" s="54" t="s">
        <v>74</v>
      </c>
      <c r="B76" s="55">
        <v>419.15199999999999</v>
      </c>
      <c r="C76" s="55">
        <v>471.63260000000002</v>
      </c>
      <c r="D76" s="55">
        <v>618.89800000000002</v>
      </c>
      <c r="E76" s="55">
        <v>672.97299999999996</v>
      </c>
      <c r="F76" s="55">
        <v>676.72699999999998</v>
      </c>
      <c r="G76" s="55">
        <v>668.36</v>
      </c>
      <c r="H76" s="55">
        <v>761.76699999999994</v>
      </c>
      <c r="I76" s="55"/>
      <c r="J76" s="55">
        <v>76.554120999999995</v>
      </c>
      <c r="K76" s="55">
        <v>175.29058499999999</v>
      </c>
      <c r="L76" s="55">
        <v>39.424019000000001</v>
      </c>
      <c r="M76" s="55">
        <v>649.59303899999998</v>
      </c>
      <c r="N76" s="55">
        <v>138.10617499999998</v>
      </c>
      <c r="O76" s="55">
        <v>26.777699000000002</v>
      </c>
      <c r="P76" s="55">
        <v>80.872158999999996</v>
      </c>
      <c r="Q76" s="55"/>
      <c r="R76" s="55"/>
      <c r="S76" s="55">
        <f t="shared" si="27"/>
        <v>66.734967231182779</v>
      </c>
      <c r="T76" s="55">
        <f t="shared" si="28"/>
        <v>148.39991097090996</v>
      </c>
      <c r="U76" s="55">
        <f t="shared" si="29"/>
        <v>32.877488291697283</v>
      </c>
      <c r="V76" s="55">
        <f t="shared" si="30"/>
        <v>536.72999218514929</v>
      </c>
      <c r="W76" s="55">
        <f t="shared" si="31"/>
        <v>115.16372771824672</v>
      </c>
      <c r="X76" s="55">
        <f t="shared" si="32"/>
        <v>22.168291022118041</v>
      </c>
      <c r="Y76" s="55">
        <f t="shared" si="33"/>
        <v>66.195217379724269</v>
      </c>
      <c r="Z76" s="55"/>
      <c r="AA76" s="55">
        <v>11604.004000000001</v>
      </c>
      <c r="AB76" s="55">
        <v>12027.528</v>
      </c>
      <c r="AC76" s="55">
        <v>12789.748</v>
      </c>
      <c r="AD76" s="55">
        <v>13214.745999999999</v>
      </c>
      <c r="AE76" s="55">
        <v>14795.076999999999</v>
      </c>
      <c r="AF76" s="55">
        <v>14897.710999999999</v>
      </c>
      <c r="AG76" s="55">
        <v>14998.819</v>
      </c>
      <c r="AH76" s="55"/>
      <c r="AI76" s="55"/>
      <c r="AJ76" s="55">
        <f t="shared" si="34"/>
        <v>438.10496000000001</v>
      </c>
      <c r="AK76" s="55">
        <f t="shared" si="35"/>
        <v>486.0750485546302</v>
      </c>
      <c r="AL76" s="55">
        <f t="shared" si="36"/>
        <v>631.35399757516961</v>
      </c>
      <c r="AM76" s="55">
        <f t="shared" si="37"/>
        <v>688.01881190765494</v>
      </c>
      <c r="AN76" s="55">
        <f t="shared" si="38"/>
        <v>689.42740985591468</v>
      </c>
      <c r="AO76" s="55">
        <f t="shared" si="39"/>
        <v>675.99243178266613</v>
      </c>
      <c r="AP76" s="55">
        <f t="shared" si="40"/>
        <v>761.76699999999994</v>
      </c>
      <c r="AQ76" s="55"/>
      <c r="AR76" s="55">
        <f t="shared" si="41"/>
        <v>81.531583313949753</v>
      </c>
      <c r="AS76" s="55">
        <f t="shared" si="41"/>
        <v>181.30344865823093</v>
      </c>
      <c r="AT76" s="55">
        <f t="shared" si="41"/>
        <v>40.16715354818367</v>
      </c>
      <c r="AU76" s="55">
        <f t="shared" si="41"/>
        <v>655.73488518162424</v>
      </c>
      <c r="AV76" s="55">
        <f t="shared" si="26"/>
        <v>140.69806955442544</v>
      </c>
      <c r="AW76" s="55">
        <f t="shared" si="25"/>
        <v>27.083490730376244</v>
      </c>
      <c r="AX76" s="55">
        <f t="shared" si="25"/>
        <v>80.872159000000011</v>
      </c>
      <c r="AY76" s="55"/>
      <c r="AZ76" s="55">
        <f t="shared" si="42"/>
        <v>12128.706789565218</v>
      </c>
      <c r="BA76" s="55">
        <f t="shared" si="43"/>
        <v>12395.837897109262</v>
      </c>
      <c r="BB76" s="55">
        <f t="shared" si="44"/>
        <v>13047.155634335593</v>
      </c>
      <c r="BC76" s="55">
        <f t="shared" si="45"/>
        <v>13510.191111057107</v>
      </c>
      <c r="BD76" s="55">
        <f t="shared" si="46"/>
        <v>15072.742205836055</v>
      </c>
      <c r="BE76" s="55">
        <f t="shared" si="47"/>
        <v>15067.837523019591</v>
      </c>
      <c r="BF76" s="55">
        <f t="shared" si="48"/>
        <v>14998.819</v>
      </c>
    </row>
    <row r="77" spans="1:58" x14ac:dyDescent="0.3">
      <c r="A77" s="54" t="s">
        <v>75</v>
      </c>
      <c r="B77" s="55">
        <v>475.28699999999998</v>
      </c>
      <c r="C77" s="55">
        <v>496.09789000000001</v>
      </c>
      <c r="D77" s="55">
        <v>512.46</v>
      </c>
      <c r="E77" s="55">
        <v>526.50399999999991</v>
      </c>
      <c r="F77" s="55">
        <v>468.99</v>
      </c>
      <c r="G77" s="55">
        <v>524.81600000000003</v>
      </c>
      <c r="H77" s="55">
        <v>560.58500000000004</v>
      </c>
      <c r="I77" s="55"/>
      <c r="J77" s="55">
        <v>119.977451</v>
      </c>
      <c r="K77" s="55">
        <v>317.32428999999996</v>
      </c>
      <c r="L77" s="55">
        <v>103.528611</v>
      </c>
      <c r="M77" s="55">
        <v>369.02867700000002</v>
      </c>
      <c r="N77" s="55">
        <v>48.418937</v>
      </c>
      <c r="O77" s="55">
        <v>38.797314</v>
      </c>
      <c r="P77" s="55">
        <v>20.470303999999999</v>
      </c>
      <c r="Q77" s="55"/>
      <c r="R77" s="55"/>
      <c r="S77" s="55">
        <f t="shared" si="27"/>
        <v>104.58863816052227</v>
      </c>
      <c r="T77" s="55">
        <f t="shared" si="28"/>
        <v>268.64475570611626</v>
      </c>
      <c r="U77" s="55">
        <f t="shared" si="29"/>
        <v>86.337232538574568</v>
      </c>
      <c r="V77" s="55">
        <f t="shared" si="30"/>
        <v>304.91207114413987</v>
      </c>
      <c r="W77" s="55">
        <f t="shared" si="31"/>
        <v>40.375495716067313</v>
      </c>
      <c r="X77" s="55">
        <f t="shared" si="32"/>
        <v>32.118896684457262</v>
      </c>
      <c r="Y77" s="55">
        <f t="shared" si="33"/>
        <v>16.75528686094604</v>
      </c>
      <c r="Z77" s="55"/>
      <c r="AA77" s="55">
        <v>13877.41</v>
      </c>
      <c r="AB77" s="55">
        <v>14886.406999999999</v>
      </c>
      <c r="AC77" s="55">
        <v>15355.189</v>
      </c>
      <c r="AD77" s="55">
        <v>15909.255999999999</v>
      </c>
      <c r="AE77" s="55">
        <v>16181.29</v>
      </c>
      <c r="AF77" s="55">
        <v>16449.733</v>
      </c>
      <c r="AG77" s="55">
        <v>16771.043000000001</v>
      </c>
      <c r="AH77" s="55"/>
      <c r="AI77" s="55"/>
      <c r="AJ77" s="55">
        <f t="shared" si="34"/>
        <v>496.77823826086956</v>
      </c>
      <c r="AK77" s="55">
        <f t="shared" si="35"/>
        <v>511.28952063449299</v>
      </c>
      <c r="AL77" s="55">
        <f t="shared" si="36"/>
        <v>522.77381668283215</v>
      </c>
      <c r="AM77" s="55">
        <f t="shared" si="37"/>
        <v>538.27517083839598</v>
      </c>
      <c r="AN77" s="55">
        <f t="shared" si="38"/>
        <v>477.79172539048307</v>
      </c>
      <c r="AO77" s="55">
        <f t="shared" si="39"/>
        <v>530.80921072244257</v>
      </c>
      <c r="AP77" s="55">
        <f t="shared" si="40"/>
        <v>560.58500000000004</v>
      </c>
      <c r="AQ77" s="55"/>
      <c r="AR77" s="55">
        <f t="shared" si="41"/>
        <v>127.7782490899716</v>
      </c>
      <c r="AS77" s="55">
        <f t="shared" si="41"/>
        <v>328.20923108919158</v>
      </c>
      <c r="AT77" s="55">
        <f t="shared" si="41"/>
        <v>105.4801037577416</v>
      </c>
      <c r="AU77" s="55">
        <f t="shared" si="41"/>
        <v>372.51781132667242</v>
      </c>
      <c r="AV77" s="55">
        <f t="shared" si="26"/>
        <v>49.327634812689183</v>
      </c>
      <c r="AW77" s="55">
        <f t="shared" si="25"/>
        <v>39.240365428056251</v>
      </c>
      <c r="AX77" s="55">
        <f t="shared" si="25"/>
        <v>20.470303999999999</v>
      </c>
      <c r="AY77" s="55"/>
      <c r="AZ77" s="55">
        <f t="shared" si="42"/>
        <v>14504.91027826087</v>
      </c>
      <c r="BA77" s="55">
        <f t="shared" si="43"/>
        <v>15342.262187408136</v>
      </c>
      <c r="BB77" s="55">
        <f t="shared" si="44"/>
        <v>15664.228933802131</v>
      </c>
      <c r="BC77" s="55">
        <f t="shared" si="45"/>
        <v>16264.942889914944</v>
      </c>
      <c r="BD77" s="55">
        <f t="shared" si="46"/>
        <v>16484.970826976631</v>
      </c>
      <c r="BE77" s="55">
        <f t="shared" si="47"/>
        <v>16637.583058300275</v>
      </c>
      <c r="BF77" s="55">
        <f t="shared" si="48"/>
        <v>16771.043000000001</v>
      </c>
    </row>
    <row r="78" spans="1:58" x14ac:dyDescent="0.3">
      <c r="A78" s="54" t="s">
        <v>76</v>
      </c>
      <c r="B78" s="55">
        <v>1085.413</v>
      </c>
      <c r="C78" s="55">
        <v>1182.569</v>
      </c>
      <c r="D78" s="55">
        <v>1210.4870000000001</v>
      </c>
      <c r="E78" s="55">
        <v>1460.1579999999999</v>
      </c>
      <c r="F78" s="55">
        <v>1430.998</v>
      </c>
      <c r="G78" s="55">
        <v>1631.395</v>
      </c>
      <c r="H78" s="55">
        <v>1824.0600000000002</v>
      </c>
      <c r="I78" s="55"/>
      <c r="J78" s="55">
        <v>237.269949</v>
      </c>
      <c r="K78" s="55">
        <v>277.82038599999998</v>
      </c>
      <c r="L78" s="55">
        <v>223.48159899999999</v>
      </c>
      <c r="M78" s="55">
        <v>109.20045900000001</v>
      </c>
      <c r="N78" s="55">
        <v>154.81197700000001</v>
      </c>
      <c r="O78" s="55">
        <v>63.668074999999995</v>
      </c>
      <c r="P78" s="55">
        <v>46.151218</v>
      </c>
      <c r="Q78" s="55"/>
      <c r="R78" s="55"/>
      <c r="S78" s="55">
        <f t="shared" si="27"/>
        <v>206.83670669354834</v>
      </c>
      <c r="T78" s="55">
        <f t="shared" si="28"/>
        <v>235.20099809298853</v>
      </c>
      <c r="U78" s="55">
        <f t="shared" si="29"/>
        <v>186.37150247244671</v>
      </c>
      <c r="V78" s="55">
        <f t="shared" si="30"/>
        <v>90.227508588934739</v>
      </c>
      <c r="W78" s="55">
        <f t="shared" si="31"/>
        <v>129.09433171073979</v>
      </c>
      <c r="X78" s="55">
        <f t="shared" si="32"/>
        <v>52.708502527347022</v>
      </c>
      <c r="Y78" s="55">
        <f t="shared" si="33"/>
        <v>37.775545325172331</v>
      </c>
      <c r="Z78" s="55"/>
      <c r="AA78" s="55">
        <v>33404.226999999999</v>
      </c>
      <c r="AB78" s="55">
        <v>34549.591999999997</v>
      </c>
      <c r="AC78" s="55">
        <v>35633.535000000003</v>
      </c>
      <c r="AD78" s="55">
        <v>36487.192000000003</v>
      </c>
      <c r="AE78" s="55">
        <v>37186.116000000002</v>
      </c>
      <c r="AF78" s="55">
        <v>37896.243999999999</v>
      </c>
      <c r="AG78" s="55">
        <v>36719.171000000002</v>
      </c>
      <c r="AH78" s="55"/>
      <c r="AI78" s="55"/>
      <c r="AJ78" s="55">
        <f t="shared" si="34"/>
        <v>1134.4925443478262</v>
      </c>
      <c r="AK78" s="55">
        <f t="shared" si="35"/>
        <v>1218.7819164625187</v>
      </c>
      <c r="AL78" s="55">
        <f t="shared" si="36"/>
        <v>1234.8493717264789</v>
      </c>
      <c r="AM78" s="55">
        <f t="shared" si="37"/>
        <v>1492.803087727825</v>
      </c>
      <c r="AN78" s="55">
        <f t="shared" si="38"/>
        <v>1457.8541193849135</v>
      </c>
      <c r="AO78" s="55">
        <f t="shared" si="39"/>
        <v>1650.0249465079935</v>
      </c>
      <c r="AP78" s="55">
        <f t="shared" si="40"/>
        <v>1824.0600000000002</v>
      </c>
      <c r="AQ78" s="55"/>
      <c r="AR78" s="55">
        <f t="shared" si="41"/>
        <v>252.69697257434527</v>
      </c>
      <c r="AS78" s="55">
        <f t="shared" si="41"/>
        <v>287.35025380490862</v>
      </c>
      <c r="AT78" s="55">
        <f t="shared" si="41"/>
        <v>227.69418060159236</v>
      </c>
      <c r="AU78" s="55">
        <f t="shared" si="41"/>
        <v>110.23293992555494</v>
      </c>
      <c r="AV78" s="55">
        <f t="shared" si="26"/>
        <v>157.71739611066715</v>
      </c>
      <c r="AW78" s="55">
        <f t="shared" si="25"/>
        <v>64.395141609568441</v>
      </c>
      <c r="AX78" s="55">
        <f t="shared" si="25"/>
        <v>46.151218</v>
      </c>
      <c r="AY78" s="55"/>
      <c r="AZ78" s="55">
        <f t="shared" si="42"/>
        <v>34914.679003478261</v>
      </c>
      <c r="BA78" s="55">
        <f t="shared" si="43"/>
        <v>35607.578036256738</v>
      </c>
      <c r="BB78" s="55">
        <f t="shared" si="44"/>
        <v>36350.698774248296</v>
      </c>
      <c r="BC78" s="55">
        <f t="shared" si="45"/>
        <v>37302.944530741195</v>
      </c>
      <c r="BD78" s="55">
        <f t="shared" si="46"/>
        <v>37884.002908826733</v>
      </c>
      <c r="BE78" s="55">
        <f t="shared" si="47"/>
        <v>38329.005531434057</v>
      </c>
      <c r="BF78" s="55">
        <f t="shared" si="48"/>
        <v>36719.171000000002</v>
      </c>
    </row>
    <row r="79" spans="1:58" x14ac:dyDescent="0.3">
      <c r="A79" s="2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</row>
    <row r="80" spans="1:58" x14ac:dyDescent="0.3">
      <c r="A80" s="2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</row>
    <row r="81" spans="1:58" x14ac:dyDescent="0.3">
      <c r="A81" s="54" t="s">
        <v>77</v>
      </c>
      <c r="B81" s="55">
        <v>641.875</v>
      </c>
      <c r="C81" s="55"/>
      <c r="D81" s="55"/>
      <c r="E81" s="55"/>
      <c r="F81" s="55"/>
      <c r="G81" s="55"/>
      <c r="H81" s="55"/>
      <c r="I81" s="55"/>
      <c r="J81" s="55">
        <v>91.785656000000003</v>
      </c>
      <c r="K81" s="55"/>
      <c r="L81" s="55"/>
      <c r="M81" s="55"/>
      <c r="N81" s="55"/>
      <c r="O81" s="55"/>
      <c r="P81" s="55"/>
      <c r="Q81" s="55"/>
      <c r="R81" s="55"/>
      <c r="S81" s="55">
        <f t="shared" ref="S81:S86" si="49">J81*$BV$7/$BV$14</f>
        <v>80.012841443932402</v>
      </c>
      <c r="T81" s="55"/>
      <c r="U81" s="55"/>
      <c r="V81" s="55"/>
      <c r="W81" s="55"/>
      <c r="X81" s="55"/>
      <c r="Y81" s="55"/>
      <c r="Z81" s="55"/>
      <c r="AA81" s="55">
        <v>18833.165000000001</v>
      </c>
      <c r="AB81" s="55"/>
      <c r="AC81" s="55"/>
      <c r="AD81" s="55"/>
      <c r="AE81" s="55"/>
      <c r="AF81" s="55"/>
      <c r="AG81" s="55"/>
      <c r="AH81" s="55"/>
      <c r="AI81" s="55"/>
      <c r="AJ81" s="55">
        <f t="shared" ref="AJ81:AJ86" si="50">$BW$21/$BW$15*B81</f>
        <v>670.89891304347827</v>
      </c>
      <c r="AK81" s="55"/>
      <c r="AL81" s="55"/>
      <c r="AM81" s="55"/>
      <c r="AN81" s="55"/>
      <c r="AO81" s="55"/>
      <c r="AP81" s="55"/>
      <c r="AQ81" s="55"/>
      <c r="AR81" s="55">
        <f t="shared" ref="AR81:AU86" si="51">$BW$21/$BW$8*S81</f>
        <v>97.753455482684373</v>
      </c>
      <c r="AS81" s="55"/>
      <c r="AT81" s="55"/>
      <c r="AU81" s="55"/>
      <c r="AV81" s="55"/>
      <c r="AW81" s="55"/>
      <c r="AX81" s="55"/>
      <c r="AY81" s="55"/>
      <c r="AZ81" s="55">
        <f t="shared" ref="AZ81:AZ86" si="52">$BW$21/$BW$15*AA81</f>
        <v>19684.75159130435</v>
      </c>
      <c r="BA81" s="55"/>
      <c r="BB81" s="55"/>
      <c r="BC81" s="55"/>
      <c r="BD81" s="55"/>
      <c r="BE81" s="55"/>
      <c r="BF81" s="55"/>
    </row>
    <row r="82" spans="1:58" x14ac:dyDescent="0.3">
      <c r="A82" s="54" t="s">
        <v>78</v>
      </c>
      <c r="B82" s="55">
        <v>1351</v>
      </c>
      <c r="C82" s="55">
        <v>1474</v>
      </c>
      <c r="D82" s="55">
        <v>1577</v>
      </c>
      <c r="E82" s="55"/>
      <c r="F82" s="55"/>
      <c r="G82" s="55"/>
      <c r="H82" s="55"/>
      <c r="I82" s="55"/>
      <c r="J82" s="55">
        <v>577.50673199999994</v>
      </c>
      <c r="K82" s="55">
        <v>341.10949200000005</v>
      </c>
      <c r="L82" s="55">
        <v>523.12989399999992</v>
      </c>
      <c r="M82" s="55"/>
      <c r="N82" s="55"/>
      <c r="O82" s="55"/>
      <c r="P82" s="55"/>
      <c r="Q82" s="55"/>
      <c r="R82" s="55"/>
      <c r="S82" s="55">
        <f t="shared" si="49"/>
        <v>503.4332878801842</v>
      </c>
      <c r="T82" s="55">
        <f t="shared" ref="T82:T85" si="53">K82*$BV$7/$BV$15</f>
        <v>288.78115869219289</v>
      </c>
      <c r="U82" s="55">
        <f t="shared" ref="U82:U84" si="54">L82*$BV$7/$BV$16</f>
        <v>436.26188808963991</v>
      </c>
      <c r="V82" s="55"/>
      <c r="W82" s="55"/>
      <c r="X82" s="55"/>
      <c r="Y82" s="55"/>
      <c r="Z82" s="55"/>
      <c r="AA82" s="55">
        <v>54334.156000000003</v>
      </c>
      <c r="AB82" s="55">
        <v>55113.945</v>
      </c>
      <c r="AC82" s="55">
        <v>56737.974000000002</v>
      </c>
      <c r="AD82" s="55"/>
      <c r="AE82" s="55"/>
      <c r="AF82" s="55"/>
      <c r="AG82" s="55"/>
      <c r="AH82" s="55"/>
      <c r="AI82" s="55"/>
      <c r="AJ82" s="55">
        <f t="shared" si="50"/>
        <v>1412.088695652174</v>
      </c>
      <c r="AK82" s="55">
        <f t="shared" ref="AK82:AK85" si="55">$BW$21/$BW$16*C82</f>
        <v>1519.1371876531116</v>
      </c>
      <c r="AL82" s="55">
        <f t="shared" ref="AL82:AL84" si="56">$BW$21/$BW$17*D82</f>
        <v>1608.7388457807949</v>
      </c>
      <c r="AM82" s="55"/>
      <c r="AN82" s="55"/>
      <c r="AO82" s="55"/>
      <c r="AP82" s="55"/>
      <c r="AQ82" s="55"/>
      <c r="AR82" s="55">
        <f t="shared" si="51"/>
        <v>615.0555661716088</v>
      </c>
      <c r="AS82" s="55">
        <f t="shared" si="51"/>
        <v>352.81031933151024</v>
      </c>
      <c r="AT82" s="55">
        <f t="shared" si="51"/>
        <v>532.99078356123573</v>
      </c>
      <c r="AU82" s="55"/>
      <c r="AV82" s="55"/>
      <c r="AW82" s="55"/>
      <c r="AX82" s="55"/>
      <c r="AY82" s="55"/>
      <c r="AZ82" s="55">
        <f t="shared" si="52"/>
        <v>56791.004793043481</v>
      </c>
      <c r="BA82" s="55">
        <f t="shared" ref="BA82:BA85" si="57">$BW$21/$BW$16*AB82</f>
        <v>56801.65767148458</v>
      </c>
      <c r="BB82" s="55">
        <f t="shared" ref="BB82:BB84" si="58">$BW$21/$BW$17*AC82</f>
        <v>57879.887637730346</v>
      </c>
      <c r="BC82" s="55"/>
      <c r="BD82" s="55"/>
      <c r="BE82" s="55"/>
      <c r="BF82" s="55"/>
    </row>
    <row r="83" spans="1:58" x14ac:dyDescent="0.3">
      <c r="A83" s="54" t="s">
        <v>79</v>
      </c>
      <c r="B83" s="55">
        <v>932.14300000000014</v>
      </c>
      <c r="C83" s="55">
        <v>944.65499999999997</v>
      </c>
      <c r="D83" s="55">
        <v>1044.99</v>
      </c>
      <c r="E83" s="55"/>
      <c r="F83" s="55"/>
      <c r="G83" s="55"/>
      <c r="H83" s="55"/>
      <c r="I83" s="55"/>
      <c r="J83" s="55">
        <v>290.627881</v>
      </c>
      <c r="K83" s="55">
        <v>602.30846600000007</v>
      </c>
      <c r="L83" s="55">
        <v>248.84970899999999</v>
      </c>
      <c r="M83" s="55"/>
      <c r="N83" s="55"/>
      <c r="O83" s="55"/>
      <c r="P83" s="55"/>
      <c r="Q83" s="55"/>
      <c r="R83" s="55"/>
      <c r="S83" s="55">
        <f t="shared" si="49"/>
        <v>253.35072575652836</v>
      </c>
      <c r="T83" s="55">
        <f t="shared" si="53"/>
        <v>509.91057352809548</v>
      </c>
      <c r="U83" s="55">
        <f t="shared" si="54"/>
        <v>207.52712690301252</v>
      </c>
      <c r="V83" s="55"/>
      <c r="W83" s="55"/>
      <c r="X83" s="55"/>
      <c r="Y83" s="55"/>
      <c r="Z83" s="55"/>
      <c r="AA83" s="55">
        <v>24874.548999999999</v>
      </c>
      <c r="AB83" s="55">
        <v>25620.221000000001</v>
      </c>
      <c r="AC83" s="55">
        <v>27213</v>
      </c>
      <c r="AD83" s="55"/>
      <c r="AE83" s="55"/>
      <c r="AF83" s="55"/>
      <c r="AG83" s="55"/>
      <c r="AH83" s="55"/>
      <c r="AI83" s="55"/>
      <c r="AJ83" s="55">
        <f t="shared" si="50"/>
        <v>974.29207478260889</v>
      </c>
      <c r="AK83" s="55">
        <f t="shared" si="55"/>
        <v>973.58245590396882</v>
      </c>
      <c r="AL83" s="55">
        <f t="shared" si="56"/>
        <v>1066.0215640155186</v>
      </c>
      <c r="AM83" s="55"/>
      <c r="AN83" s="55"/>
      <c r="AO83" s="55"/>
      <c r="AP83" s="55"/>
      <c r="AQ83" s="55"/>
      <c r="AR83" s="55">
        <f t="shared" si="51"/>
        <v>309.52417692978509</v>
      </c>
      <c r="AS83" s="55">
        <f t="shared" si="51"/>
        <v>622.96900909908459</v>
      </c>
      <c r="AT83" s="55">
        <f t="shared" si="51"/>
        <v>253.54047419223863</v>
      </c>
      <c r="AU83" s="55"/>
      <c r="AV83" s="55"/>
      <c r="AW83" s="55"/>
      <c r="AX83" s="55"/>
      <c r="AY83" s="55"/>
      <c r="AZ83" s="55">
        <f t="shared" si="52"/>
        <v>25999.311215652175</v>
      </c>
      <c r="BA83" s="55">
        <f t="shared" si="57"/>
        <v>26404.769658745718</v>
      </c>
      <c r="BB83" s="55">
        <f t="shared" si="58"/>
        <v>27760.691319107656</v>
      </c>
      <c r="BC83" s="55"/>
      <c r="BD83" s="55"/>
      <c r="BE83" s="55"/>
      <c r="BF83" s="55"/>
    </row>
    <row r="84" spans="1:58" x14ac:dyDescent="0.3">
      <c r="A84" s="54" t="s">
        <v>80</v>
      </c>
      <c r="B84" s="55">
        <v>120.27800000000001</v>
      </c>
      <c r="C84" s="55">
        <v>161.989</v>
      </c>
      <c r="D84" s="55">
        <v>207.38299999999998</v>
      </c>
      <c r="E84" s="55">
        <v>195.47500000000002</v>
      </c>
      <c r="F84" s="55"/>
      <c r="G84" s="55"/>
      <c r="H84" s="55"/>
      <c r="I84" s="55"/>
      <c r="J84" s="55">
        <v>48.921202999999998</v>
      </c>
      <c r="K84" s="55">
        <v>65.751694000000001</v>
      </c>
      <c r="L84" s="55">
        <v>72.553467999999995</v>
      </c>
      <c r="M84" s="55">
        <v>104.629378</v>
      </c>
      <c r="N84" s="55"/>
      <c r="O84" s="55"/>
      <c r="P84" s="55"/>
      <c r="Q84" s="55"/>
      <c r="R84" s="55"/>
      <c r="S84" s="55">
        <f t="shared" si="49"/>
        <v>42.646363598310288</v>
      </c>
      <c r="T84" s="55">
        <f t="shared" si="53"/>
        <v>55.664972170561903</v>
      </c>
      <c r="U84" s="55">
        <f t="shared" si="54"/>
        <v>60.505647450404112</v>
      </c>
      <c r="V84" s="55">
        <f t="shared" ref="V84" si="59">M84*$BV$7/$BV$17</f>
        <v>86.450626568794007</v>
      </c>
      <c r="W84" s="55"/>
      <c r="X84" s="55"/>
      <c r="Y84" s="55"/>
      <c r="Z84" s="55"/>
      <c r="AA84" s="55">
        <v>6240.3490000000002</v>
      </c>
      <c r="AB84" s="55">
        <v>6468.9719999999998</v>
      </c>
      <c r="AC84" s="55">
        <v>7091.076</v>
      </c>
      <c r="AD84" s="55">
        <v>6917.5249999999996</v>
      </c>
      <c r="AE84" s="55"/>
      <c r="AF84" s="55"/>
      <c r="AG84" s="55"/>
      <c r="AH84" s="55"/>
      <c r="AI84" s="55"/>
      <c r="AJ84" s="55">
        <f t="shared" si="50"/>
        <v>125.71665739130437</v>
      </c>
      <c r="AK84" s="55">
        <f t="shared" si="55"/>
        <v>166.94946668299858</v>
      </c>
      <c r="AL84" s="55">
        <f t="shared" si="56"/>
        <v>211.55680916585834</v>
      </c>
      <c r="AM84" s="55">
        <f t="shared" ref="AM84" si="60">$BW$21/$BW$18*E84</f>
        <v>199.84527946537062</v>
      </c>
      <c r="AN84" s="55"/>
      <c r="AO84" s="55"/>
      <c r="AP84" s="55"/>
      <c r="AQ84" s="55"/>
      <c r="AR84" s="55">
        <f t="shared" si="51"/>
        <v>52.102004256742092</v>
      </c>
      <c r="AS84" s="55">
        <f t="shared" si="51"/>
        <v>68.007125866575848</v>
      </c>
      <c r="AT84" s="55">
        <f t="shared" si="51"/>
        <v>73.921085762697871</v>
      </c>
      <c r="AU84" s="55">
        <f t="shared" si="51"/>
        <v>105.61863974877781</v>
      </c>
      <c r="AV84" s="55"/>
      <c r="AW84" s="55"/>
      <c r="AX84" s="55"/>
      <c r="AY84" s="55"/>
      <c r="AZ84" s="55">
        <f t="shared" si="52"/>
        <v>6522.5213026086958</v>
      </c>
      <c r="BA84" s="55">
        <f t="shared" si="57"/>
        <v>6667.0664390004913</v>
      </c>
      <c r="BB84" s="55">
        <f t="shared" si="58"/>
        <v>7233.7916420950514</v>
      </c>
      <c r="BC84" s="55">
        <f t="shared" ref="BC84" si="61">$BW$21/$BW$18*AD84</f>
        <v>7072.1816950182256</v>
      </c>
      <c r="BD84" s="55"/>
      <c r="BE84" s="55"/>
      <c r="BF84" s="55"/>
    </row>
    <row r="85" spans="1:58" x14ac:dyDescent="0.3">
      <c r="A85" s="54" t="s">
        <v>81</v>
      </c>
      <c r="B85" s="55">
        <v>879.02599999999995</v>
      </c>
      <c r="C85" s="55">
        <v>995.66899999999998</v>
      </c>
      <c r="D85" s="55"/>
      <c r="E85" s="55"/>
      <c r="F85" s="55"/>
      <c r="G85" s="55"/>
      <c r="H85" s="55"/>
      <c r="I85" s="55"/>
      <c r="J85" s="55">
        <v>5.1728259999999997</v>
      </c>
      <c r="K85" s="55">
        <v>42.487697999999995</v>
      </c>
      <c r="L85" s="55"/>
      <c r="M85" s="55"/>
      <c r="N85" s="55"/>
      <c r="O85" s="55"/>
      <c r="P85" s="55"/>
      <c r="Q85" s="55"/>
      <c r="R85" s="55"/>
      <c r="S85" s="55">
        <f t="shared" si="49"/>
        <v>4.5093375652841772</v>
      </c>
      <c r="T85" s="55">
        <f t="shared" si="53"/>
        <v>35.969818918448524</v>
      </c>
      <c r="U85" s="55"/>
      <c r="V85" s="55"/>
      <c r="W85" s="55"/>
      <c r="X85" s="55"/>
      <c r="Y85" s="55"/>
      <c r="Z85" s="55"/>
      <c r="AA85" s="55">
        <v>17749.866999999998</v>
      </c>
      <c r="AB85" s="55">
        <v>18074.741999999998</v>
      </c>
      <c r="AC85" s="55"/>
      <c r="AD85" s="55"/>
      <c r="AE85" s="55"/>
      <c r="AF85" s="55"/>
      <c r="AG85" s="55"/>
      <c r="AH85" s="55"/>
      <c r="AI85" s="55"/>
      <c r="AJ85" s="55">
        <f t="shared" si="50"/>
        <v>918.77326260869563</v>
      </c>
      <c r="AK85" s="55">
        <f t="shared" si="55"/>
        <v>1026.1586190592848</v>
      </c>
      <c r="AL85" s="55"/>
      <c r="AM85" s="55"/>
      <c r="AN85" s="55"/>
      <c r="AO85" s="55"/>
      <c r="AP85" s="55"/>
      <c r="AQ85" s="55"/>
      <c r="AR85" s="55">
        <f t="shared" si="51"/>
        <v>5.5091572926239394</v>
      </c>
      <c r="AS85" s="55">
        <f t="shared" si="51"/>
        <v>43.945122169279209</v>
      </c>
      <c r="AT85" s="55"/>
      <c r="AU85" s="55"/>
      <c r="AV85" s="55"/>
      <c r="AW85" s="55"/>
      <c r="AX85" s="55"/>
      <c r="AY85" s="55"/>
      <c r="AZ85" s="55">
        <f t="shared" si="52"/>
        <v>18552.46968173913</v>
      </c>
      <c r="BA85" s="55">
        <f t="shared" si="57"/>
        <v>18628.231159725627</v>
      </c>
      <c r="BB85" s="55"/>
      <c r="BC85" s="55"/>
      <c r="BD85" s="55"/>
      <c r="BE85" s="55"/>
      <c r="BF85" s="55"/>
    </row>
    <row r="86" spans="1:58" x14ac:dyDescent="0.3">
      <c r="A86" s="54" t="s">
        <v>82</v>
      </c>
      <c r="B86" s="55">
        <v>451.53500000000003</v>
      </c>
      <c r="C86" s="55"/>
      <c r="D86" s="55"/>
      <c r="E86" s="55"/>
      <c r="F86" s="55"/>
      <c r="G86" s="55"/>
      <c r="H86" s="55"/>
      <c r="I86" s="55"/>
      <c r="J86" s="55">
        <v>61.058480000000003</v>
      </c>
      <c r="K86" s="55"/>
      <c r="L86" s="55"/>
      <c r="M86" s="55"/>
      <c r="N86" s="55"/>
      <c r="O86" s="55"/>
      <c r="P86" s="55"/>
      <c r="Q86" s="55"/>
      <c r="R86" s="55"/>
      <c r="S86" s="55">
        <f t="shared" si="49"/>
        <v>53.226862365591394</v>
      </c>
      <c r="T86" s="55"/>
      <c r="U86" s="55"/>
      <c r="V86" s="55"/>
      <c r="W86" s="55"/>
      <c r="X86" s="55"/>
      <c r="Y86" s="55"/>
      <c r="Z86" s="55"/>
      <c r="AA86" s="55">
        <v>10118.361000000001</v>
      </c>
      <c r="AB86" s="55"/>
      <c r="AC86" s="55"/>
      <c r="AD86" s="55"/>
      <c r="AE86" s="55"/>
      <c r="AF86" s="55"/>
      <c r="AG86" s="55"/>
      <c r="AH86" s="55"/>
      <c r="AI86" s="55"/>
      <c r="AJ86" s="55">
        <f t="shared" si="50"/>
        <v>471.95223478260874</v>
      </c>
      <c r="AK86" s="55"/>
      <c r="AL86" s="55"/>
      <c r="AM86" s="55"/>
      <c r="AN86" s="55"/>
      <c r="AO86" s="55"/>
      <c r="AP86" s="55"/>
      <c r="AQ86" s="55"/>
      <c r="AR86" s="55">
        <f t="shared" si="51"/>
        <v>65.028433271974151</v>
      </c>
      <c r="AS86" s="55"/>
      <c r="AT86" s="55"/>
      <c r="AU86" s="55"/>
      <c r="AV86" s="55"/>
      <c r="AW86" s="55"/>
      <c r="AX86" s="55"/>
      <c r="AY86" s="55"/>
      <c r="AZ86" s="55">
        <f t="shared" si="52"/>
        <v>10575.886888695653</v>
      </c>
      <c r="BA86" s="55"/>
      <c r="BB86" s="55"/>
      <c r="BC86" s="55"/>
      <c r="BD86" s="55"/>
      <c r="BE86" s="55"/>
      <c r="BF86" s="55"/>
    </row>
    <row r="87" spans="1:58" x14ac:dyDescent="0.3">
      <c r="A87" s="3"/>
    </row>
    <row r="88" spans="1:58" s="306" customFormat="1" x14ac:dyDescent="0.3">
      <c r="A88" s="3" t="s">
        <v>215</v>
      </c>
      <c r="E88" s="222">
        <v>151</v>
      </c>
      <c r="M88" s="55">
        <v>6251.1437820000001</v>
      </c>
      <c r="V88" s="55">
        <f t="shared" ref="V88" si="62">M88*$BV$7/$BV$17</f>
        <v>5165.0435762460575</v>
      </c>
      <c r="AM88" s="55">
        <f>$BW$21/$BW$18*E88</f>
        <v>154.37594167679222</v>
      </c>
      <c r="AU88" s="55">
        <f t="shared" ref="AU88" si="63">$BW$21/$BW$8*V88</f>
        <v>6310.2478075409217</v>
      </c>
    </row>
    <row r="89" spans="1:58" s="307" customFormat="1" ht="13.8" x14ac:dyDescent="0.3">
      <c r="A89" s="3" t="s">
        <v>214</v>
      </c>
      <c r="B89" s="55"/>
      <c r="C89" s="55"/>
      <c r="D89" s="55"/>
      <c r="E89" s="55">
        <v>170.233</v>
      </c>
      <c r="F89" s="55">
        <v>83.331999999999994</v>
      </c>
      <c r="G89" s="55">
        <v>115.756</v>
      </c>
      <c r="H89" s="55"/>
      <c r="I89" s="55"/>
      <c r="J89" s="55"/>
      <c r="K89" s="55"/>
      <c r="L89" s="55"/>
      <c r="M89" s="55">
        <v>0</v>
      </c>
      <c r="N89" s="55">
        <v>0</v>
      </c>
      <c r="O89" s="55">
        <v>0</v>
      </c>
      <c r="P89" s="55"/>
      <c r="Q89" s="55"/>
      <c r="R89" s="55"/>
      <c r="S89" s="55"/>
      <c r="T89" s="55"/>
      <c r="U89" s="55"/>
      <c r="V89" s="55">
        <f t="shared" ref="V89" si="64">M89*$BV$7/$BV$17</f>
        <v>0</v>
      </c>
      <c r="W89" s="55">
        <f t="shared" ref="W89" si="65">N89*$BW$8/$BW$19</f>
        <v>0</v>
      </c>
      <c r="X89" s="55">
        <f t="shared" ref="X89" si="66">O89*$BW$8/$BW$20</f>
        <v>0</v>
      </c>
      <c r="Y89" s="55"/>
      <c r="Z89" s="55"/>
      <c r="AA89" s="55"/>
      <c r="AB89" s="55"/>
      <c r="AC89" s="55"/>
      <c r="AD89" s="55">
        <v>8347.35</v>
      </c>
      <c r="AE89" s="55">
        <v>7621</v>
      </c>
      <c r="AF89" s="55">
        <v>7621</v>
      </c>
      <c r="AG89" s="55"/>
      <c r="AH89" s="55"/>
      <c r="AI89" s="55"/>
      <c r="AJ89" s="55"/>
      <c r="AK89" s="55"/>
      <c r="AL89" s="55"/>
      <c r="AM89" s="55">
        <f t="shared" ref="AM89" si="67">$BW$21/$BW$18*E89</f>
        <v>174.0389382746051</v>
      </c>
      <c r="AN89" s="55">
        <f t="shared" ref="AN89" si="68">$BW$21/$BW$19*F89</f>
        <v>84.895925414699107</v>
      </c>
      <c r="AO89" s="55">
        <f t="shared" ref="AO89" si="69">$BW$21/$BW$20*G89</f>
        <v>117.07789205433343</v>
      </c>
      <c r="AP89" s="55"/>
      <c r="AQ89" s="55"/>
      <c r="AR89" s="55"/>
      <c r="AS89" s="55"/>
      <c r="AT89" s="55"/>
      <c r="AU89" s="55">
        <f t="shared" ref="AU89:AW89" si="70">$BW$21/$BW$8*V89</f>
        <v>0</v>
      </c>
      <c r="AV89" s="55">
        <f t="shared" si="70"/>
        <v>0</v>
      </c>
      <c r="AW89" s="55">
        <f t="shared" si="70"/>
        <v>0</v>
      </c>
      <c r="AX89" s="55"/>
      <c r="AY89" s="55"/>
      <c r="AZ89" s="55"/>
      <c r="BA89" s="55"/>
      <c r="BB89" s="55"/>
      <c r="BC89" s="55">
        <f t="shared" ref="BC89" si="71">$BW$21/$BW$18*AD89</f>
        <v>8533.9736208991508</v>
      </c>
      <c r="BD89" s="55">
        <f t="shared" ref="BD89" si="72">$BW$21/$BW$19*AE89</f>
        <v>7764.0263954473903</v>
      </c>
      <c r="BE89" s="55">
        <f t="shared" ref="BE89" si="73">$BW$21/$BW$20*AF89</f>
        <v>7708.0290900348591</v>
      </c>
      <c r="BF89" s="55"/>
    </row>
    <row r="90" spans="1:58" x14ac:dyDescent="0.3">
      <c r="A90" s="3"/>
    </row>
    <row r="91" spans="1:58" x14ac:dyDescent="0.3">
      <c r="A91" s="3"/>
    </row>
    <row r="93" spans="1:58" x14ac:dyDescent="0.3">
      <c r="M93" s="271"/>
      <c r="AA93" s="273"/>
      <c r="AC93" s="273"/>
      <c r="AD93" s="273"/>
    </row>
    <row r="94" spans="1:58" x14ac:dyDescent="0.3">
      <c r="A94" s="2"/>
    </row>
    <row r="95" spans="1:58" x14ac:dyDescent="0.3">
      <c r="A95" s="2"/>
    </row>
    <row r="96" spans="1:58" x14ac:dyDescent="0.3">
      <c r="A96" s="5"/>
    </row>
    <row r="97" spans="1:1" x14ac:dyDescent="0.3">
      <c r="A97" s="6"/>
    </row>
    <row r="98" spans="1:1" x14ac:dyDescent="0.3">
      <c r="A98" s="6"/>
    </row>
  </sheetData>
  <sortState xmlns:xlrd2="http://schemas.microsoft.com/office/spreadsheetml/2017/richdata2" ref="A2:AG78">
    <sortCondition ref="A2"/>
  </sortState>
  <pageMargins left="0.7" right="0.7" top="0.75" bottom="0.75" header="0.3" footer="0.3"/>
  <pageSetup paperSize="9" orientation="portrait" r:id="rId1"/>
  <ignoredErrors>
    <ignoredError sqref="BI3:BI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Ohje</vt:lpstr>
      <vt:lpstr>Tehokkuusluku ja vertailutaso</vt:lpstr>
      <vt:lpstr>Laskenta</vt:lpstr>
      <vt:lpstr>Inflaatio</vt:lpstr>
      <vt:lpstr>2015-2018 ka ja tehokkuusluku</vt:lpstr>
      <vt:lpstr>Data 2012-2018</vt:lpstr>
      <vt:lpstr>Kustannukset &amp; inflaatiokorjaus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Teittinen Lari</dc:creator>
  <cp:lastModifiedBy>Teittinen Lari</cp:lastModifiedBy>
  <dcterms:created xsi:type="dcterms:W3CDTF">2019-09-19T13:07:17Z</dcterms:created>
  <dcterms:modified xsi:type="dcterms:W3CDTF">2019-10-31T15:00:12Z</dcterms:modified>
</cp:coreProperties>
</file>